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AMALKINS\Downloads\"/>
    </mc:Choice>
  </mc:AlternateContent>
  <xr:revisionPtr revIDLastSave="0" documentId="8_{814C5A16-BEBD-4F0F-82E2-A81A1FE5968E}" xr6:coauthVersionLast="47" xr6:coauthVersionMax="47" xr10:uidLastSave="{00000000-0000-0000-0000-000000000000}"/>
  <bookViews>
    <workbookView xWindow="-120" yWindow="-120" windowWidth="20730" windowHeight="11040" tabRatio="776" xr2:uid="{00000000-000D-0000-FFFF-FFFF00000000}"/>
  </bookViews>
  <sheets>
    <sheet name="Total Revenue (Millions)" sheetId="2" r:id="rId1"/>
    <sheet name="Unified sheet" sheetId="1" r:id="rId2"/>
    <sheet name="Concentration metrics" sheetId="7" r:id="rId3"/>
    <sheet name="Mergers &amp; Acquisitions" sheetId="6" r:id="rId4"/>
  </sheets>
  <definedNames>
    <definedName name="_xlnm._FilterDatabase" localSheetId="2" hidden="1">'Concentration metrics'!$A$1:$K$388</definedName>
    <definedName name="_xlnm._FilterDatabase" localSheetId="0" hidden="1">'Total Revenue (Millions)'!$1:$269</definedName>
    <definedName name="_xlnm._FilterDatabase" localSheetId="1" hidden="1">'Unified sheet'!$A$1:$AF$5032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6" i="2" l="1"/>
  <c r="E236" i="2" s="1"/>
  <c r="D237" i="2"/>
  <c r="E237" i="2" s="1"/>
  <c r="D238" i="2"/>
  <c r="E238" i="2" s="1"/>
  <c r="D239" i="2"/>
  <c r="E239" i="2" s="1"/>
  <c r="D240" i="2"/>
  <c r="E240" i="2" s="1"/>
  <c r="D241" i="2"/>
  <c r="E241" i="2" s="1"/>
  <c r="D242" i="2"/>
  <c r="E242" i="2" s="1"/>
  <c r="D243" i="2"/>
  <c r="E243" i="2" s="1"/>
  <c r="D244" i="2"/>
  <c r="E244" i="2" s="1"/>
  <c r="D245" i="2"/>
  <c r="E245" i="2" s="1"/>
  <c r="D246" i="2"/>
  <c r="E246" i="2" s="1"/>
  <c r="D247" i="2"/>
  <c r="E247" i="2" s="1"/>
  <c r="D248" i="2"/>
  <c r="E248" i="2" s="1"/>
  <c r="D249" i="2"/>
  <c r="E249" i="2"/>
  <c r="D250" i="2"/>
  <c r="E250" i="2" s="1"/>
  <c r="D251" i="2"/>
  <c r="E251" i="2" s="1"/>
  <c r="D252" i="2"/>
  <c r="E252" i="2" s="1"/>
  <c r="D253" i="2"/>
  <c r="E253" i="2" s="1"/>
  <c r="D254" i="2"/>
  <c r="E254" i="2" s="1"/>
  <c r="D255" i="2"/>
  <c r="E255" i="2" s="1"/>
  <c r="E256" i="2"/>
  <c r="E93" i="2"/>
  <c r="E94" i="2"/>
  <c r="E95" i="2"/>
  <c r="E96" i="2"/>
  <c r="E97" i="2"/>
  <c r="E98" i="2"/>
  <c r="E99" i="2"/>
  <c r="E100" i="2"/>
  <c r="E101" i="2"/>
  <c r="E102" i="2"/>
  <c r="E103" i="2"/>
  <c r="E104" i="2"/>
  <c r="E105" i="2"/>
  <c r="E106" i="2"/>
  <c r="E107" i="2"/>
  <c r="E108" i="2"/>
  <c r="E109" i="2"/>
  <c r="E110" i="2"/>
  <c r="E133" i="2"/>
  <c r="E134" i="2"/>
  <c r="E135" i="2"/>
  <c r="E136" i="2"/>
  <c r="H357" i="7"/>
  <c r="H342" i="7"/>
  <c r="E342" i="7"/>
  <c r="D342" i="7"/>
  <c r="E357" i="7"/>
  <c r="D357" i="7"/>
  <c r="D175" i="2" l="1"/>
  <c r="G3955" i="1"/>
  <c r="G3956" i="1"/>
  <c r="G3957" i="1"/>
  <c r="G3958" i="1"/>
  <c r="G3959" i="1"/>
  <c r="G3960" i="1"/>
  <c r="G3954" i="1"/>
  <c r="G3935" i="1"/>
  <c r="G3936" i="1"/>
  <c r="G3937" i="1"/>
  <c r="G3938" i="1"/>
  <c r="G3939" i="1"/>
  <c r="G3940" i="1"/>
  <c r="G3941" i="1"/>
  <c r="G3942" i="1"/>
  <c r="G3943" i="1"/>
  <c r="G3944" i="1"/>
  <c r="G3945" i="1"/>
  <c r="G3946" i="1"/>
  <c r="G3947" i="1"/>
  <c r="G3948" i="1"/>
  <c r="G3949" i="1"/>
  <c r="G3950" i="1"/>
  <c r="G3951" i="1"/>
  <c r="G3952" i="1"/>
  <c r="G3934" i="1"/>
  <c r="G3932" i="1"/>
  <c r="Z5011" i="1"/>
  <c r="Z5017" i="1"/>
  <c r="Z5005" i="1"/>
  <c r="Z4999" i="1"/>
  <c r="Z4993" i="1"/>
  <c r="Z4987" i="1"/>
  <c r="Z4981" i="1"/>
  <c r="Z4975" i="1"/>
  <c r="Z4969" i="1"/>
  <c r="Z4963" i="1"/>
  <c r="Z4957" i="1"/>
  <c r="Z4951" i="1"/>
  <c r="Z4945" i="1"/>
  <c r="Z4939" i="1"/>
  <c r="H4939" i="1"/>
  <c r="Z4933" i="1"/>
  <c r="H4933" i="1"/>
  <c r="Z4927" i="1"/>
  <c r="Z4917" i="1"/>
  <c r="Z4907" i="1"/>
  <c r="Z4897" i="1"/>
  <c r="Z4887" i="1"/>
  <c r="Z4877" i="1"/>
  <c r="Z4867" i="1"/>
  <c r="Z4857" i="1"/>
  <c r="Z4847" i="1"/>
  <c r="Z4837" i="1"/>
  <c r="Z4827" i="1"/>
  <c r="Z4817" i="1"/>
  <c r="Z4807" i="1"/>
  <c r="Z4797" i="1"/>
  <c r="Z4787" i="1"/>
  <c r="H4823" i="1"/>
  <c r="H4813" i="1"/>
  <c r="H4805" i="1"/>
  <c r="H4797" i="1"/>
  <c r="E229" i="7"/>
  <c r="D229" i="7"/>
  <c r="H1955" i="1" l="1"/>
  <c r="H1935" i="1"/>
  <c r="H1912" i="1"/>
  <c r="H2513" i="1"/>
  <c r="H2522" i="1"/>
  <c r="H2530" i="1"/>
  <c r="H2538" i="1"/>
  <c r="G4209" i="1"/>
  <c r="G4214" i="1"/>
  <c r="G4211" i="1"/>
  <c r="G4182" i="1"/>
  <c r="G4205" i="1"/>
  <c r="I4240" i="1" l="1"/>
  <c r="H4240" i="1"/>
  <c r="I4263" i="1"/>
  <c r="I4262" i="1"/>
  <c r="H4043" i="1"/>
  <c r="D59" i="2"/>
  <c r="I1344" i="1" s="1"/>
  <c r="H5027" i="1"/>
  <c r="H5026" i="1"/>
  <c r="H5025" i="1"/>
  <c r="H5024" i="1"/>
  <c r="H5023" i="1"/>
  <c r="H5022" i="1"/>
  <c r="H5021" i="1"/>
  <c r="H5020" i="1"/>
  <c r="H5019" i="1"/>
  <c r="H5018" i="1"/>
  <c r="H4927" i="1"/>
  <c r="H4926" i="1"/>
  <c r="H4925" i="1"/>
  <c r="H4924" i="1"/>
  <c r="H4923" i="1"/>
  <c r="H4922" i="1"/>
  <c r="H4921" i="1"/>
  <c r="H4777" i="1"/>
  <c r="H4776" i="1"/>
  <c r="H4775" i="1"/>
  <c r="H4774" i="1"/>
  <c r="H4773" i="1"/>
  <c r="H4772" i="1"/>
  <c r="H4771" i="1"/>
  <c r="H4674" i="1"/>
  <c r="H4673" i="1"/>
  <c r="H4672" i="1"/>
  <c r="H4671" i="1"/>
  <c r="H4670" i="1"/>
  <c r="H4600" i="1"/>
  <c r="H4599" i="1"/>
  <c r="H4598" i="1"/>
  <c r="H4597" i="1"/>
  <c r="H4596" i="1"/>
  <c r="H4595" i="1"/>
  <c r="H4594" i="1"/>
  <c r="H4593" i="1"/>
  <c r="H4592" i="1"/>
  <c r="H4591" i="1"/>
  <c r="H4590" i="1"/>
  <c r="H4589" i="1"/>
  <c r="H4588" i="1"/>
  <c r="H4587" i="1"/>
  <c r="H4470" i="1"/>
  <c r="H4469" i="1"/>
  <c r="H4468" i="1"/>
  <c r="H4467" i="1"/>
  <c r="H4466" i="1"/>
  <c r="H4465" i="1"/>
  <c r="H4464" i="1"/>
  <c r="H4463" i="1"/>
  <c r="H4462" i="1"/>
  <c r="H4345" i="1"/>
  <c r="H4344" i="1"/>
  <c r="H4343" i="1"/>
  <c r="H4342" i="1"/>
  <c r="H4341" i="1"/>
  <c r="I4265" i="1"/>
  <c r="H4265" i="1"/>
  <c r="I4264" i="1"/>
  <c r="H4264" i="1"/>
  <c r="I4237" i="1"/>
  <c r="H4237" i="1"/>
  <c r="I4236" i="1"/>
  <c r="H4236" i="1"/>
  <c r="I4235" i="1"/>
  <c r="H4235" i="1"/>
  <c r="I4234" i="1"/>
  <c r="H4234" i="1"/>
  <c r="I4233" i="1"/>
  <c r="H4233" i="1"/>
  <c r="I4232" i="1"/>
  <c r="H4232" i="1"/>
  <c r="I4231" i="1"/>
  <c r="H4231" i="1"/>
  <c r="I4230" i="1"/>
  <c r="H4230" i="1"/>
  <c r="I4229" i="1"/>
  <c r="H4229" i="1"/>
  <c r="I4228" i="1"/>
  <c r="H4228" i="1"/>
  <c r="I4227" i="1"/>
  <c r="H4227" i="1"/>
  <c r="I4226" i="1"/>
  <c r="H4226" i="1"/>
  <c r="I4225" i="1"/>
  <c r="H4225" i="1"/>
  <c r="I4224" i="1"/>
  <c r="H4224" i="1"/>
  <c r="I4223" i="1"/>
  <c r="H4223" i="1"/>
  <c r="I4222" i="1"/>
  <c r="H4222" i="1"/>
  <c r="I4221" i="1"/>
  <c r="H4221" i="1"/>
  <c r="I4220" i="1"/>
  <c r="H4220" i="1"/>
  <c r="I4219" i="1"/>
  <c r="H4219" i="1"/>
  <c r="I4218" i="1"/>
  <c r="H4218" i="1"/>
  <c r="I4217" i="1"/>
  <c r="H4217" i="1"/>
  <c r="I4216" i="1"/>
  <c r="H4216" i="1"/>
  <c r="I4215" i="1"/>
  <c r="H4215" i="1"/>
  <c r="H3989" i="1"/>
  <c r="H3988" i="1"/>
  <c r="H3987" i="1"/>
  <c r="H3986" i="1"/>
  <c r="H3985" i="1"/>
  <c r="H3984" i="1"/>
  <c r="H3983" i="1"/>
  <c r="H3982" i="1"/>
  <c r="H3981" i="1"/>
  <c r="H3980" i="1"/>
  <c r="H3979" i="1"/>
  <c r="H3978" i="1"/>
  <c r="H3977" i="1"/>
  <c r="H3976" i="1"/>
  <c r="H3975" i="1"/>
  <c r="H3974" i="1"/>
  <c r="H3973" i="1"/>
  <c r="H3972" i="1"/>
  <c r="H3971" i="1"/>
  <c r="H3970" i="1"/>
  <c r="H3969" i="1"/>
  <c r="H3968" i="1"/>
  <c r="H3967" i="1"/>
  <c r="H3966" i="1"/>
  <c r="H3965" i="1"/>
  <c r="H3964" i="1"/>
  <c r="H3963" i="1"/>
  <c r="H3962" i="1"/>
  <c r="H3961" i="1"/>
  <c r="H3413" i="1"/>
  <c r="H3412" i="1"/>
  <c r="H3411" i="1"/>
  <c r="H3410" i="1"/>
  <c r="H3409" i="1"/>
  <c r="H3408" i="1"/>
  <c r="H3407" i="1"/>
  <c r="H3406" i="1"/>
  <c r="H3405" i="1"/>
  <c r="H3404" i="1"/>
  <c r="H3403" i="1"/>
  <c r="H3402" i="1"/>
  <c r="H3401" i="1"/>
  <c r="H3400" i="1"/>
  <c r="H3399" i="1"/>
  <c r="H3398" i="1"/>
  <c r="H3397" i="1"/>
  <c r="H3396" i="1"/>
  <c r="H3395" i="1"/>
  <c r="H3394" i="1"/>
  <c r="H3393" i="1"/>
  <c r="H3392" i="1"/>
  <c r="H3391" i="1"/>
  <c r="H3390" i="1"/>
  <c r="H3389" i="1"/>
  <c r="H3388" i="1"/>
  <c r="H3387" i="1"/>
  <c r="H3386" i="1"/>
  <c r="H3385" i="1"/>
  <c r="H3384" i="1"/>
  <c r="H3383" i="1"/>
  <c r="H3382" i="1"/>
  <c r="H3381" i="1"/>
  <c r="H3380" i="1"/>
  <c r="H3379" i="1"/>
  <c r="H3378" i="1"/>
  <c r="H3377" i="1"/>
  <c r="H3376" i="1"/>
  <c r="H3375" i="1"/>
  <c r="H3374" i="1"/>
  <c r="H3373" i="1"/>
  <c r="I2601" i="1"/>
  <c r="H2602" i="1"/>
  <c r="H2601" i="1"/>
  <c r="H2600" i="1"/>
  <c r="H2599" i="1"/>
  <c r="H2598" i="1"/>
  <c r="H2597" i="1"/>
  <c r="H2596" i="1"/>
  <c r="H2595" i="1"/>
  <c r="H2594" i="1"/>
  <c r="D74" i="2"/>
  <c r="H2073" i="1"/>
  <c r="H2072" i="1"/>
  <c r="H2071" i="1"/>
  <c r="H2070" i="1"/>
  <c r="H2069" i="1"/>
  <c r="H2068" i="1"/>
  <c r="H2067" i="1"/>
  <c r="H2066" i="1"/>
  <c r="H2065" i="1"/>
  <c r="H2064" i="1"/>
  <c r="H2063" i="1"/>
  <c r="H2062" i="1"/>
  <c r="H2061" i="1"/>
  <c r="H2060" i="1"/>
  <c r="H2059" i="1"/>
  <c r="H2058" i="1"/>
  <c r="H2057" i="1"/>
  <c r="H2056" i="1"/>
  <c r="H2055" i="1"/>
  <c r="H2054" i="1"/>
  <c r="H2053" i="1"/>
  <c r="H2052" i="1"/>
  <c r="H802" i="1"/>
  <c r="H4920" i="1"/>
  <c r="H4919" i="1"/>
  <c r="H4918" i="1"/>
  <c r="H4770" i="1"/>
  <c r="H4769" i="1"/>
  <c r="H4768" i="1"/>
  <c r="H4767" i="1"/>
  <c r="H4766" i="1"/>
  <c r="H4765" i="1"/>
  <c r="H4764" i="1"/>
  <c r="H4669" i="1"/>
  <c r="H4668" i="1"/>
  <c r="H4667" i="1"/>
  <c r="H4666" i="1"/>
  <c r="H4665" i="1"/>
  <c r="H4586" i="1"/>
  <c r="H4585" i="1"/>
  <c r="H4583" i="1"/>
  <c r="H4582" i="1"/>
  <c r="H4581" i="1"/>
  <c r="H4580" i="1"/>
  <c r="H4579" i="1"/>
  <c r="H4578" i="1"/>
  <c r="H4577" i="1"/>
  <c r="H4576" i="1"/>
  <c r="H4461" i="1"/>
  <c r="H4460" i="1"/>
  <c r="H4459" i="1"/>
  <c r="H4458" i="1"/>
  <c r="H4457" i="1"/>
  <c r="H4456" i="1"/>
  <c r="H4455" i="1"/>
  <c r="H4454" i="1"/>
  <c r="H4453" i="1"/>
  <c r="H4340" i="1"/>
  <c r="H4339" i="1"/>
  <c r="H4338" i="1"/>
  <c r="H4337" i="1"/>
  <c r="H4336" i="1"/>
  <c r="H4263" i="1"/>
  <c r="H4262" i="1"/>
  <c r="H4214" i="1"/>
  <c r="H4213" i="1"/>
  <c r="H4212" i="1"/>
  <c r="H4211" i="1"/>
  <c r="H4210" i="1"/>
  <c r="H4209" i="1"/>
  <c r="H4208" i="1"/>
  <c r="H4207" i="1"/>
  <c r="H4206" i="1"/>
  <c r="H4205" i="1"/>
  <c r="H4204" i="1"/>
  <c r="H4203" i="1"/>
  <c r="H4202" i="1"/>
  <c r="H4201" i="1"/>
  <c r="H4200" i="1"/>
  <c r="H4199" i="1"/>
  <c r="H4198" i="1"/>
  <c r="H4197" i="1"/>
  <c r="H4196" i="1"/>
  <c r="H4195" i="1"/>
  <c r="H4194" i="1"/>
  <c r="H4193" i="1"/>
  <c r="H4192" i="1"/>
  <c r="H3960" i="1"/>
  <c r="H3959" i="1"/>
  <c r="H3958" i="1"/>
  <c r="H3957" i="1"/>
  <c r="H3956" i="1"/>
  <c r="H3955" i="1"/>
  <c r="H3954" i="1"/>
  <c r="H3953" i="1"/>
  <c r="H3952" i="1"/>
  <c r="H3951" i="1"/>
  <c r="H3950" i="1"/>
  <c r="H3949" i="1"/>
  <c r="H3948" i="1"/>
  <c r="H3947" i="1"/>
  <c r="H3946" i="1"/>
  <c r="H3945" i="1"/>
  <c r="H3944" i="1"/>
  <c r="H3943" i="1"/>
  <c r="H3942" i="1"/>
  <c r="H3941" i="1"/>
  <c r="H3940" i="1"/>
  <c r="H3939" i="1"/>
  <c r="H3938" i="1"/>
  <c r="H3937" i="1"/>
  <c r="H3936" i="1"/>
  <c r="H3935" i="1"/>
  <c r="H3934" i="1"/>
  <c r="H3933" i="1"/>
  <c r="H3932" i="1"/>
  <c r="H3372" i="1"/>
  <c r="H3369" i="1"/>
  <c r="H3368" i="1"/>
  <c r="H3367" i="1"/>
  <c r="H3366" i="1"/>
  <c r="H3365" i="1"/>
  <c r="H3364" i="1"/>
  <c r="H3360" i="1"/>
  <c r="H3359" i="1"/>
  <c r="H3358" i="1"/>
  <c r="H3357" i="1"/>
  <c r="H3356" i="1"/>
  <c r="H3355" i="1"/>
  <c r="H3354" i="1"/>
  <c r="H3353" i="1"/>
  <c r="H3352" i="1"/>
  <c r="H3351" i="1"/>
  <c r="H3350" i="1"/>
  <c r="H3349" i="1"/>
  <c r="H3348" i="1"/>
  <c r="H3347" i="1"/>
  <c r="H3346" i="1"/>
  <c r="H3345" i="1"/>
  <c r="H3344" i="1"/>
  <c r="H3343" i="1"/>
  <c r="H3342" i="1"/>
  <c r="H3341" i="1"/>
  <c r="H3339" i="1"/>
  <c r="H3338" i="1"/>
  <c r="H3337" i="1"/>
  <c r="H3336" i="1"/>
  <c r="H3335" i="1"/>
  <c r="H3334" i="1"/>
  <c r="H3333" i="1"/>
  <c r="H3332" i="1"/>
  <c r="H3331" i="1"/>
  <c r="H3330" i="1"/>
  <c r="H3329" i="1"/>
  <c r="H3328" i="1"/>
  <c r="H3327" i="1"/>
  <c r="H3326" i="1"/>
  <c r="H2929" i="1"/>
  <c r="H2928" i="1"/>
  <c r="H2927" i="1"/>
  <c r="H2926" i="1"/>
  <c r="H2925" i="1"/>
  <c r="H2924" i="1"/>
  <c r="H2923" i="1"/>
  <c r="H2922" i="1"/>
  <c r="H2921" i="1"/>
  <c r="H2920" i="1"/>
  <c r="H2919" i="1"/>
  <c r="H2918" i="1"/>
  <c r="H2917" i="1"/>
  <c r="H2916" i="1"/>
  <c r="H2915" i="1"/>
  <c r="H2914" i="1"/>
  <c r="H2913" i="1"/>
  <c r="H2593" i="1"/>
  <c r="H2592" i="1"/>
  <c r="H2591" i="1"/>
  <c r="H2590" i="1"/>
  <c r="H2589" i="1"/>
  <c r="H2588" i="1"/>
  <c r="H2587" i="1"/>
  <c r="H2586" i="1"/>
  <c r="H2585" i="1"/>
  <c r="H2464" i="1"/>
  <c r="H2463" i="1"/>
  <c r="H2462" i="1"/>
  <c r="H2461" i="1"/>
  <c r="H2460" i="1"/>
  <c r="H2459" i="1"/>
  <c r="H2458" i="1"/>
  <c r="H2457" i="1"/>
  <c r="H2456" i="1"/>
  <c r="H2455" i="1"/>
  <c r="H2454" i="1"/>
  <c r="H2453" i="1"/>
  <c r="H2452" i="1"/>
  <c r="H2451" i="1"/>
  <c r="H2450" i="1"/>
  <c r="H2449" i="1"/>
  <c r="H2448" i="1"/>
  <c r="H2447" i="1"/>
  <c r="H2446" i="1"/>
  <c r="H2445" i="1"/>
  <c r="H2444" i="1"/>
  <c r="H2443" i="1"/>
  <c r="H2442" i="1"/>
  <c r="H2441" i="1"/>
  <c r="H2050" i="1"/>
  <c r="H2049" i="1"/>
  <c r="H2048" i="1"/>
  <c r="H2047" i="1"/>
  <c r="H2046" i="1"/>
  <c r="H2045" i="1"/>
  <c r="H2044" i="1"/>
  <c r="H2043" i="1"/>
  <c r="H2042" i="1"/>
  <c r="H2041" i="1"/>
  <c r="H2040" i="1"/>
  <c r="H2039" i="1"/>
  <c r="H2038" i="1"/>
  <c r="H2037" i="1"/>
  <c r="H2036" i="1"/>
  <c r="H2035" i="1"/>
  <c r="H2034" i="1"/>
  <c r="H2033" i="1"/>
  <c r="H2032" i="1"/>
  <c r="H2031" i="1"/>
  <c r="H2030" i="1"/>
  <c r="H1781" i="1"/>
  <c r="H1780" i="1"/>
  <c r="H1779" i="1"/>
  <c r="H1778" i="1"/>
  <c r="H1777" i="1"/>
  <c r="H1776" i="1"/>
  <c r="H1775" i="1"/>
  <c r="H1774" i="1"/>
  <c r="H1773" i="1"/>
  <c r="H1772" i="1"/>
  <c r="H1771" i="1"/>
  <c r="H1770" i="1"/>
  <c r="H1665" i="1"/>
  <c r="H1664" i="1"/>
  <c r="H1663" i="1"/>
  <c r="H1662" i="1"/>
  <c r="H1661" i="1"/>
  <c r="H1660" i="1"/>
  <c r="H1659" i="1"/>
  <c r="H1658" i="1"/>
  <c r="H1657" i="1"/>
  <c r="H1656" i="1"/>
  <c r="H1655" i="1"/>
  <c r="H1654" i="1"/>
  <c r="H1653" i="1"/>
  <c r="H1652" i="1"/>
  <c r="H1651" i="1"/>
  <c r="H1346" i="1"/>
  <c r="H1345" i="1"/>
  <c r="H1344" i="1"/>
  <c r="H1343" i="1"/>
  <c r="H1342" i="1"/>
  <c r="H1341" i="1"/>
  <c r="H1340" i="1"/>
  <c r="H1339" i="1"/>
  <c r="H1095" i="1"/>
  <c r="H1094" i="1"/>
  <c r="H1093" i="1"/>
  <c r="H1092" i="1"/>
  <c r="H1091" i="1"/>
  <c r="H1090" i="1"/>
  <c r="H1089" i="1"/>
  <c r="H1088" i="1"/>
  <c r="H1087" i="1"/>
  <c r="H1086" i="1"/>
  <c r="H1085" i="1"/>
  <c r="H784" i="1"/>
  <c r="H783" i="1"/>
  <c r="H782" i="1"/>
  <c r="H781" i="1"/>
  <c r="H780" i="1"/>
  <c r="H779" i="1"/>
  <c r="H778" i="1"/>
  <c r="H777" i="1"/>
  <c r="H776" i="1"/>
  <c r="H775" i="1"/>
  <c r="H774" i="1"/>
  <c r="H773" i="1"/>
  <c r="H772" i="1"/>
  <c r="H771" i="1"/>
  <c r="H770" i="1"/>
  <c r="H769" i="1"/>
  <c r="H768" i="1"/>
  <c r="H461" i="1"/>
  <c r="H460" i="1"/>
  <c r="H459" i="1"/>
  <c r="H458" i="1"/>
  <c r="H457" i="1"/>
  <c r="H456" i="1"/>
  <c r="H455" i="1"/>
  <c r="H454" i="1"/>
  <c r="H285" i="1"/>
  <c r="H284" i="1"/>
  <c r="H283" i="1"/>
  <c r="H282" i="1"/>
  <c r="H281" i="1"/>
  <c r="H280" i="1"/>
  <c r="H278" i="1"/>
  <c r="H279" i="1"/>
  <c r="H277" i="1"/>
  <c r="H276" i="1"/>
  <c r="H275" i="1"/>
  <c r="H274" i="1"/>
  <c r="E14" i="2"/>
  <c r="E92" i="2"/>
  <c r="E234" i="2"/>
  <c r="E153" i="2"/>
  <c r="E278" i="2"/>
  <c r="H4887" i="1"/>
  <c r="H4886" i="1"/>
  <c r="H4885" i="1"/>
  <c r="H4884" i="1"/>
  <c r="H4883" i="1"/>
  <c r="H4763" i="1"/>
  <c r="H4762" i="1"/>
  <c r="H4761" i="1"/>
  <c r="H4760" i="1"/>
  <c r="H4759" i="1"/>
  <c r="H4758" i="1"/>
  <c r="H4757" i="1"/>
  <c r="H4664" i="1"/>
  <c r="H4663" i="1"/>
  <c r="H4662" i="1"/>
  <c r="H4661" i="1"/>
  <c r="H4660" i="1"/>
  <c r="H4575" i="1"/>
  <c r="H4574" i="1"/>
  <c r="H4572" i="1"/>
  <c r="H4571" i="1"/>
  <c r="H4570" i="1"/>
  <c r="H4569" i="1"/>
  <c r="H4568" i="1"/>
  <c r="H4567" i="1"/>
  <c r="H4566" i="1"/>
  <c r="H4565" i="1"/>
  <c r="H4452" i="1"/>
  <c r="H4451" i="1"/>
  <c r="H4450" i="1"/>
  <c r="H4449" i="1"/>
  <c r="H4448" i="1"/>
  <c r="H4447" i="1"/>
  <c r="H4446" i="1"/>
  <c r="H4445" i="1"/>
  <c r="H4444" i="1"/>
  <c r="H4335" i="1"/>
  <c r="H4334" i="1"/>
  <c r="H4333" i="1"/>
  <c r="H4332" i="1"/>
  <c r="H4331" i="1"/>
  <c r="H4261" i="1"/>
  <c r="H4260" i="1"/>
  <c r="H4191" i="1"/>
  <c r="H4190" i="1"/>
  <c r="H4189" i="1"/>
  <c r="H4188" i="1"/>
  <c r="H4187" i="1"/>
  <c r="H4186" i="1"/>
  <c r="H4185" i="1"/>
  <c r="H4184" i="1"/>
  <c r="H4183" i="1"/>
  <c r="H4182" i="1"/>
  <c r="H4181" i="1"/>
  <c r="H4180" i="1"/>
  <c r="H4179" i="1"/>
  <c r="H4178" i="1"/>
  <c r="H4177" i="1"/>
  <c r="H4176" i="1"/>
  <c r="H4175" i="1"/>
  <c r="H4174" i="1"/>
  <c r="H4173" i="1"/>
  <c r="H4172" i="1"/>
  <c r="H4171" i="1"/>
  <c r="H4170" i="1"/>
  <c r="H4169" i="1"/>
  <c r="H3931" i="1"/>
  <c r="H3930" i="1"/>
  <c r="H3929" i="1"/>
  <c r="H3928" i="1"/>
  <c r="H3927" i="1"/>
  <c r="H3926" i="1"/>
  <c r="H3925" i="1"/>
  <c r="H3924" i="1"/>
  <c r="H3923" i="1"/>
  <c r="H3922" i="1"/>
  <c r="H3921" i="1"/>
  <c r="H3920" i="1"/>
  <c r="H3919" i="1"/>
  <c r="H3918" i="1"/>
  <c r="H3917" i="1"/>
  <c r="H3916" i="1"/>
  <c r="H3915" i="1"/>
  <c r="H3914" i="1"/>
  <c r="H3913" i="1"/>
  <c r="H3912" i="1"/>
  <c r="H3911" i="1"/>
  <c r="H3910" i="1"/>
  <c r="H3909" i="1"/>
  <c r="H3908" i="1"/>
  <c r="H3907" i="1"/>
  <c r="H3906" i="1"/>
  <c r="H3905" i="1"/>
  <c r="H3904" i="1"/>
  <c r="H3903" i="1"/>
  <c r="H3325" i="1"/>
  <c r="H3324" i="1"/>
  <c r="H3323" i="1"/>
  <c r="H3322" i="1"/>
  <c r="H3321" i="1"/>
  <c r="H3320" i="1"/>
  <c r="H3319" i="1"/>
  <c r="H3318" i="1"/>
  <c r="H3317" i="1"/>
  <c r="H3316" i="1"/>
  <c r="H3315" i="1"/>
  <c r="H3314" i="1"/>
  <c r="H3313" i="1"/>
  <c r="H3312" i="1"/>
  <c r="H3311" i="1"/>
  <c r="H3310" i="1"/>
  <c r="H3309" i="1"/>
  <c r="H3308" i="1"/>
  <c r="H3307" i="1"/>
  <c r="H3306" i="1"/>
  <c r="H3305" i="1"/>
  <c r="H3304" i="1"/>
  <c r="H3303" i="1"/>
  <c r="H3302" i="1"/>
  <c r="H3301" i="1"/>
  <c r="H3300" i="1"/>
  <c r="H3299" i="1"/>
  <c r="H3298" i="1"/>
  <c r="H3297" i="1"/>
  <c r="H3296" i="1"/>
  <c r="H3295" i="1"/>
  <c r="H3294" i="1"/>
  <c r="H3293" i="1"/>
  <c r="H3292" i="1"/>
  <c r="H3291" i="1"/>
  <c r="H3290" i="1"/>
  <c r="H3289" i="1"/>
  <c r="H3288" i="1"/>
  <c r="H3287" i="1"/>
  <c r="H3286" i="1"/>
  <c r="H3285" i="1"/>
  <c r="H2912" i="1"/>
  <c r="H2911" i="1"/>
  <c r="H2910" i="1"/>
  <c r="H2909" i="1"/>
  <c r="H2908" i="1"/>
  <c r="H2907" i="1"/>
  <c r="H2906" i="1"/>
  <c r="H2905" i="1"/>
  <c r="H2904" i="1"/>
  <c r="H2903" i="1"/>
  <c r="H2902" i="1"/>
  <c r="H2901" i="1"/>
  <c r="H2900" i="1"/>
  <c r="H2899" i="1"/>
  <c r="H2898" i="1"/>
  <c r="H2897" i="1"/>
  <c r="H2896" i="1"/>
  <c r="H2584" i="1"/>
  <c r="H2583" i="1"/>
  <c r="H2582" i="1"/>
  <c r="H2581" i="1"/>
  <c r="H2580" i="1"/>
  <c r="H2579" i="1"/>
  <c r="H2578" i="1"/>
  <c r="H2577" i="1"/>
  <c r="H2576" i="1"/>
  <c r="H2440" i="1"/>
  <c r="H2439" i="1"/>
  <c r="H2438" i="1"/>
  <c r="H2437" i="1"/>
  <c r="H2436" i="1"/>
  <c r="H2435" i="1"/>
  <c r="H2434" i="1"/>
  <c r="H2433" i="1"/>
  <c r="H2432" i="1"/>
  <c r="H2431" i="1"/>
  <c r="H2430" i="1"/>
  <c r="H2429" i="1"/>
  <c r="H2428" i="1"/>
  <c r="H2427" i="1"/>
  <c r="H2426" i="1"/>
  <c r="H2425" i="1"/>
  <c r="H2424" i="1"/>
  <c r="H2423" i="1"/>
  <c r="H2422" i="1"/>
  <c r="H2421" i="1"/>
  <c r="H2420" i="1"/>
  <c r="H2419" i="1"/>
  <c r="H2418" i="1"/>
  <c r="H2417" i="1"/>
  <c r="H2028" i="1"/>
  <c r="H2027" i="1"/>
  <c r="H2026" i="1"/>
  <c r="H2025" i="1"/>
  <c r="H2024" i="1"/>
  <c r="H2023" i="1"/>
  <c r="H2022" i="1"/>
  <c r="H2021" i="1"/>
  <c r="H2020" i="1"/>
  <c r="H2018" i="1"/>
  <c r="H2019" i="1"/>
  <c r="H2017" i="1"/>
  <c r="H2016" i="1"/>
  <c r="H2015" i="1"/>
  <c r="H2014" i="1"/>
  <c r="H2013" i="1"/>
  <c r="H2012" i="1"/>
  <c r="H2011" i="1"/>
  <c r="H2010" i="1"/>
  <c r="H2009" i="1"/>
  <c r="H2008" i="1"/>
  <c r="H1769" i="1"/>
  <c r="H1768" i="1"/>
  <c r="H1767" i="1"/>
  <c r="H1766" i="1"/>
  <c r="H1765" i="1"/>
  <c r="H1764" i="1"/>
  <c r="H1763" i="1"/>
  <c r="H1762" i="1"/>
  <c r="H1761" i="1"/>
  <c r="H1760" i="1"/>
  <c r="H1759" i="1"/>
  <c r="H1758" i="1"/>
  <c r="H1650" i="1"/>
  <c r="H1649" i="1"/>
  <c r="H1648" i="1"/>
  <c r="H1647" i="1"/>
  <c r="H1646" i="1"/>
  <c r="H1645" i="1"/>
  <c r="H1644" i="1"/>
  <c r="H1643" i="1"/>
  <c r="H1642" i="1"/>
  <c r="H1641" i="1"/>
  <c r="H1640" i="1"/>
  <c r="H1639" i="1"/>
  <c r="H1638" i="1"/>
  <c r="H1637" i="1"/>
  <c r="H1636" i="1"/>
  <c r="H1338" i="1"/>
  <c r="H1337" i="1"/>
  <c r="H1336" i="1"/>
  <c r="H1335" i="1"/>
  <c r="H1334" i="1"/>
  <c r="H1333" i="1"/>
  <c r="H1332" i="1"/>
  <c r="H1331" i="1"/>
  <c r="H1084" i="1"/>
  <c r="H1083" i="1"/>
  <c r="H1082" i="1"/>
  <c r="H1081" i="1"/>
  <c r="H1080" i="1"/>
  <c r="H1079" i="1"/>
  <c r="H1078" i="1"/>
  <c r="H1077" i="1"/>
  <c r="H1076" i="1"/>
  <c r="H1075" i="1"/>
  <c r="H1074" i="1"/>
  <c r="H767" i="1"/>
  <c r="H766" i="1"/>
  <c r="H765" i="1"/>
  <c r="H764" i="1"/>
  <c r="H763" i="1"/>
  <c r="H762" i="1"/>
  <c r="H761" i="1"/>
  <c r="H760" i="1"/>
  <c r="H759" i="1"/>
  <c r="H758" i="1"/>
  <c r="H757" i="1"/>
  <c r="H756" i="1"/>
  <c r="H755" i="1"/>
  <c r="H754" i="1"/>
  <c r="H753" i="1"/>
  <c r="H752" i="1"/>
  <c r="H750" i="1"/>
  <c r="H749" i="1"/>
  <c r="H453" i="1"/>
  <c r="H452" i="1"/>
  <c r="H451" i="1"/>
  <c r="H450" i="1"/>
  <c r="H449" i="1"/>
  <c r="H448" i="1"/>
  <c r="H447" i="1"/>
  <c r="H446" i="1"/>
  <c r="H273" i="1"/>
  <c r="H272" i="1"/>
  <c r="H271" i="1"/>
  <c r="H270" i="1"/>
  <c r="H269" i="1"/>
  <c r="H268" i="1"/>
  <c r="H267" i="1"/>
  <c r="H266" i="1"/>
  <c r="H265" i="1"/>
  <c r="H264" i="1"/>
  <c r="H263" i="1"/>
  <c r="H262" i="1"/>
  <c r="H261" i="1"/>
  <c r="E13" i="2"/>
  <c r="E91" i="2"/>
  <c r="E131" i="2"/>
  <c r="E233" i="2"/>
  <c r="E152" i="2"/>
  <c r="E277" i="2"/>
  <c r="H5011" i="1"/>
  <c r="H5010" i="1"/>
  <c r="H5009" i="1"/>
  <c r="H5008" i="1"/>
  <c r="H5007" i="1"/>
  <c r="H5006" i="1"/>
  <c r="H4882" i="1"/>
  <c r="H4881" i="1"/>
  <c r="H4880" i="1"/>
  <c r="H4879" i="1"/>
  <c r="H4878" i="1"/>
  <c r="H4756" i="1"/>
  <c r="H4755" i="1"/>
  <c r="H4754" i="1"/>
  <c r="H4753" i="1"/>
  <c r="H4752" i="1"/>
  <c r="H4751" i="1"/>
  <c r="H4750" i="1"/>
  <c r="H4659" i="1"/>
  <c r="H4658" i="1"/>
  <c r="H4657" i="1"/>
  <c r="H4656" i="1"/>
  <c r="H4655" i="1"/>
  <c r="H4564" i="1"/>
  <c r="H4563" i="1"/>
  <c r="H4562" i="1"/>
  <c r="H4561" i="1"/>
  <c r="H4560" i="1"/>
  <c r="H4559" i="1"/>
  <c r="H4558" i="1"/>
  <c r="H4557" i="1"/>
  <c r="H4556" i="1"/>
  <c r="H4555" i="1"/>
  <c r="H4443" i="1"/>
  <c r="H4442" i="1"/>
  <c r="H4441" i="1"/>
  <c r="H4440" i="1"/>
  <c r="H4439" i="1"/>
  <c r="H4438" i="1"/>
  <c r="H4437" i="1"/>
  <c r="H4436" i="1"/>
  <c r="H4330" i="1"/>
  <c r="H4329" i="1"/>
  <c r="H4328" i="1"/>
  <c r="H4327" i="1"/>
  <c r="H4326" i="1"/>
  <c r="H4259" i="1"/>
  <c r="H4258" i="1"/>
  <c r="H4168" i="1"/>
  <c r="H4167" i="1"/>
  <c r="H4166" i="1"/>
  <c r="H4165" i="1"/>
  <c r="H4164" i="1"/>
  <c r="H4163" i="1"/>
  <c r="H4162" i="1"/>
  <c r="H4161" i="1"/>
  <c r="H4160" i="1"/>
  <c r="H4159" i="1"/>
  <c r="H4158" i="1"/>
  <c r="H4157" i="1"/>
  <c r="H4156" i="1"/>
  <c r="H4155" i="1"/>
  <c r="H4154" i="1"/>
  <c r="H4153" i="1"/>
  <c r="H4152" i="1"/>
  <c r="H4151" i="1"/>
  <c r="H4150" i="1"/>
  <c r="H4149" i="1"/>
  <c r="H4148" i="1"/>
  <c r="H4147" i="1"/>
  <c r="H4146" i="1"/>
  <c r="H3902" i="1"/>
  <c r="H3901" i="1"/>
  <c r="H3900" i="1"/>
  <c r="H3899" i="1"/>
  <c r="H3898" i="1"/>
  <c r="H3897" i="1"/>
  <c r="H3896" i="1"/>
  <c r="H3895" i="1"/>
  <c r="H3894" i="1"/>
  <c r="H3893" i="1"/>
  <c r="H3892" i="1"/>
  <c r="H3891" i="1"/>
  <c r="H3890" i="1"/>
  <c r="H3889" i="1"/>
  <c r="H3888" i="1"/>
  <c r="H3887" i="1"/>
  <c r="H3886" i="1"/>
  <c r="H3885" i="1"/>
  <c r="H3884" i="1"/>
  <c r="H3883" i="1"/>
  <c r="H3882" i="1"/>
  <c r="H3881" i="1"/>
  <c r="H3880" i="1"/>
  <c r="H3879" i="1"/>
  <c r="H3878" i="1"/>
  <c r="H3877" i="1"/>
  <c r="H3876" i="1"/>
  <c r="H3875" i="1"/>
  <c r="H3874" i="1"/>
  <c r="H3284" i="1"/>
  <c r="H3283" i="1"/>
  <c r="H3282" i="1"/>
  <c r="H3281" i="1"/>
  <c r="H3280" i="1"/>
  <c r="H3279" i="1"/>
  <c r="H3278" i="1"/>
  <c r="H3277" i="1"/>
  <c r="H3276" i="1"/>
  <c r="H3275" i="1"/>
  <c r="H3274" i="1"/>
  <c r="H3273" i="1"/>
  <c r="H3272" i="1"/>
  <c r="H3271" i="1"/>
  <c r="H3270" i="1"/>
  <c r="H3269" i="1"/>
  <c r="H3268" i="1"/>
  <c r="H3267" i="1"/>
  <c r="H3266" i="1"/>
  <c r="H3265" i="1"/>
  <c r="H3264" i="1"/>
  <c r="H3263" i="1"/>
  <c r="H3262" i="1"/>
  <c r="H3261" i="1"/>
  <c r="H3260" i="1"/>
  <c r="H3259" i="1"/>
  <c r="H3258" i="1"/>
  <c r="H3257" i="1"/>
  <c r="H3256" i="1"/>
  <c r="H3255" i="1"/>
  <c r="H3254" i="1"/>
  <c r="H3253" i="1"/>
  <c r="H3252" i="1"/>
  <c r="H3251" i="1"/>
  <c r="H3250" i="1"/>
  <c r="H3249" i="1"/>
  <c r="H3248" i="1"/>
  <c r="H3247" i="1"/>
  <c r="H3246" i="1"/>
  <c r="H3245" i="1"/>
  <c r="H3244" i="1"/>
  <c r="H2895" i="1"/>
  <c r="H2894" i="1"/>
  <c r="H2893" i="1"/>
  <c r="H2892" i="1"/>
  <c r="H2891" i="1"/>
  <c r="H2890" i="1"/>
  <c r="H2889" i="1"/>
  <c r="H2888" i="1"/>
  <c r="H2887" i="1"/>
  <c r="H2886" i="1"/>
  <c r="H2885" i="1"/>
  <c r="H2884" i="1"/>
  <c r="H2883" i="1"/>
  <c r="H2882" i="1"/>
  <c r="H2881" i="1"/>
  <c r="H2880" i="1"/>
  <c r="H2879" i="1"/>
  <c r="H2878" i="1"/>
  <c r="H2575" i="1"/>
  <c r="H2574" i="1"/>
  <c r="H2573" i="1"/>
  <c r="H2572" i="1"/>
  <c r="H2571" i="1"/>
  <c r="H2570" i="1"/>
  <c r="H2569" i="1"/>
  <c r="H2568" i="1"/>
  <c r="H2567" i="1"/>
  <c r="H2416" i="1"/>
  <c r="H2415" i="1"/>
  <c r="H2414" i="1"/>
  <c r="H2413" i="1"/>
  <c r="H2412" i="1"/>
  <c r="H2411" i="1"/>
  <c r="H2410" i="1"/>
  <c r="H2409" i="1"/>
  <c r="H2408" i="1"/>
  <c r="H2407" i="1"/>
  <c r="H2406" i="1"/>
  <c r="H2405" i="1"/>
  <c r="H2404" i="1"/>
  <c r="H2403" i="1"/>
  <c r="H2402" i="1"/>
  <c r="H2401" i="1"/>
  <c r="H2400" i="1"/>
  <c r="H2399" i="1"/>
  <c r="H2398" i="1"/>
  <c r="H2397" i="1"/>
  <c r="H2396" i="1"/>
  <c r="H2395" i="1"/>
  <c r="H2394" i="1"/>
  <c r="H2393" i="1"/>
  <c r="H2006" i="1"/>
  <c r="H2005" i="1"/>
  <c r="H2004" i="1"/>
  <c r="H2003" i="1"/>
  <c r="H2002" i="1"/>
  <c r="H2001" i="1"/>
  <c r="H2000" i="1"/>
  <c r="H1999" i="1"/>
  <c r="H1998" i="1"/>
  <c r="H1997" i="1"/>
  <c r="H1996" i="1"/>
  <c r="H1995" i="1"/>
  <c r="H1994" i="1"/>
  <c r="H1993" i="1"/>
  <c r="H1992" i="1"/>
  <c r="H1991" i="1"/>
  <c r="H1990" i="1"/>
  <c r="H1989" i="1"/>
  <c r="H1988" i="1"/>
  <c r="H1987" i="1"/>
  <c r="H1986" i="1"/>
  <c r="H1757" i="1"/>
  <c r="H1756" i="1"/>
  <c r="H1755" i="1"/>
  <c r="H1754" i="1"/>
  <c r="H1753" i="1"/>
  <c r="H1752" i="1"/>
  <c r="H1751" i="1"/>
  <c r="H1750" i="1"/>
  <c r="H1749" i="1"/>
  <c r="H1748" i="1"/>
  <c r="H1747" i="1"/>
  <c r="H1746" i="1"/>
  <c r="H1635" i="1"/>
  <c r="H1634" i="1"/>
  <c r="H1633" i="1"/>
  <c r="H1632" i="1"/>
  <c r="H1631" i="1"/>
  <c r="H1630" i="1"/>
  <c r="H1629" i="1"/>
  <c r="H1628" i="1"/>
  <c r="H1627" i="1"/>
  <c r="H1626" i="1"/>
  <c r="H1625" i="1"/>
  <c r="H1624" i="1"/>
  <c r="H1623" i="1"/>
  <c r="H1622" i="1"/>
  <c r="H1621" i="1"/>
  <c r="H1330" i="1"/>
  <c r="H1329" i="1"/>
  <c r="H1328" i="1"/>
  <c r="H1327" i="1"/>
  <c r="H1326" i="1"/>
  <c r="H1325" i="1"/>
  <c r="H1324" i="1"/>
  <c r="H1323" i="1"/>
  <c r="H1073" i="1"/>
  <c r="H1072" i="1"/>
  <c r="H1071" i="1"/>
  <c r="H1070" i="1"/>
  <c r="H1069" i="1"/>
  <c r="H1068" i="1"/>
  <c r="H1067" i="1"/>
  <c r="H1066" i="1"/>
  <c r="H1065" i="1"/>
  <c r="H1064" i="1"/>
  <c r="H1063" i="1"/>
  <c r="H748" i="1"/>
  <c r="H747" i="1"/>
  <c r="H746" i="1"/>
  <c r="H745" i="1"/>
  <c r="H744" i="1"/>
  <c r="H743" i="1"/>
  <c r="H742" i="1"/>
  <c r="H741" i="1"/>
  <c r="H740" i="1"/>
  <c r="H739" i="1"/>
  <c r="H738" i="1"/>
  <c r="H737" i="1"/>
  <c r="H736" i="1"/>
  <c r="H735" i="1"/>
  <c r="H734" i="1"/>
  <c r="H733" i="1"/>
  <c r="H731" i="1"/>
  <c r="H730" i="1"/>
  <c r="H445" i="1"/>
  <c r="H444" i="1"/>
  <c r="H443" i="1"/>
  <c r="H442" i="1"/>
  <c r="H441" i="1"/>
  <c r="H440" i="1"/>
  <c r="H439" i="1"/>
  <c r="H438" i="1"/>
  <c r="H437" i="1"/>
  <c r="H260" i="1"/>
  <c r="H259" i="1"/>
  <c r="H258" i="1"/>
  <c r="H257" i="1"/>
  <c r="H256" i="1"/>
  <c r="H255" i="1"/>
  <c r="H254" i="1"/>
  <c r="H253" i="1"/>
  <c r="H252" i="1"/>
  <c r="H251" i="1"/>
  <c r="H250" i="1"/>
  <c r="H249" i="1"/>
  <c r="E12" i="2"/>
  <c r="E90" i="2"/>
  <c r="E130" i="2"/>
  <c r="E232" i="2"/>
  <c r="E151" i="2"/>
  <c r="E276" i="2"/>
  <c r="H4749" i="1"/>
  <c r="H4748" i="1"/>
  <c r="H4747" i="1"/>
  <c r="H4746" i="1"/>
  <c r="H4745" i="1"/>
  <c r="H4744" i="1"/>
  <c r="H4743" i="1"/>
  <c r="H4654" i="1"/>
  <c r="H4653" i="1"/>
  <c r="H4652" i="1"/>
  <c r="H4651" i="1"/>
  <c r="H4650" i="1"/>
  <c r="H4554" i="1"/>
  <c r="H4553" i="1"/>
  <c r="H4552" i="1"/>
  <c r="H4551" i="1"/>
  <c r="H4550" i="1"/>
  <c r="H4549" i="1"/>
  <c r="H4548" i="1"/>
  <c r="H4547" i="1"/>
  <c r="H4546" i="1"/>
  <c r="H4545" i="1"/>
  <c r="H4435" i="1"/>
  <c r="H4434" i="1"/>
  <c r="H4433" i="1"/>
  <c r="H4432" i="1"/>
  <c r="H4431" i="1"/>
  <c r="H4430" i="1"/>
  <c r="H4429" i="1"/>
  <c r="H4428" i="1"/>
  <c r="H4325" i="1"/>
  <c r="H4324" i="1"/>
  <c r="H4323" i="1"/>
  <c r="H4322" i="1"/>
  <c r="H4321" i="1"/>
  <c r="H4257" i="1"/>
  <c r="H4256" i="1"/>
  <c r="H4145" i="1"/>
  <c r="H4144" i="1"/>
  <c r="H4143" i="1"/>
  <c r="H4142" i="1"/>
  <c r="H4141" i="1"/>
  <c r="H4140" i="1"/>
  <c r="H4139" i="1"/>
  <c r="H4138" i="1"/>
  <c r="H4137" i="1"/>
  <c r="H4136" i="1"/>
  <c r="H4135" i="1"/>
  <c r="H4134" i="1"/>
  <c r="H4133" i="1"/>
  <c r="H4132" i="1"/>
  <c r="H4131" i="1"/>
  <c r="H4130" i="1"/>
  <c r="H4129" i="1"/>
  <c r="H4128" i="1"/>
  <c r="H4127" i="1"/>
  <c r="H4126" i="1"/>
  <c r="H4125" i="1"/>
  <c r="H4124" i="1"/>
  <c r="H3873" i="1"/>
  <c r="H3872" i="1"/>
  <c r="H3871" i="1"/>
  <c r="H3870" i="1"/>
  <c r="H3869" i="1"/>
  <c r="H3868" i="1"/>
  <c r="H3867" i="1"/>
  <c r="H3866" i="1"/>
  <c r="H3865" i="1"/>
  <c r="H3864" i="1"/>
  <c r="H3863" i="1"/>
  <c r="H3862" i="1"/>
  <c r="H3861" i="1"/>
  <c r="H3860" i="1"/>
  <c r="H3859" i="1"/>
  <c r="H3858" i="1"/>
  <c r="H3857" i="1"/>
  <c r="H3856" i="1"/>
  <c r="H3855" i="1"/>
  <c r="H3854" i="1"/>
  <c r="H3853" i="1"/>
  <c r="H3852" i="1"/>
  <c r="H3851" i="1"/>
  <c r="H3850" i="1"/>
  <c r="H3849" i="1"/>
  <c r="H3848" i="1"/>
  <c r="H3847" i="1"/>
  <c r="H3846" i="1"/>
  <c r="H3845" i="1"/>
  <c r="H3243" i="1"/>
  <c r="H3242" i="1"/>
  <c r="H3241" i="1"/>
  <c r="H3240" i="1"/>
  <c r="H3239" i="1"/>
  <c r="H3238" i="1"/>
  <c r="H3237" i="1"/>
  <c r="H3236" i="1"/>
  <c r="H3235" i="1"/>
  <c r="H3234" i="1"/>
  <c r="H3233" i="1"/>
  <c r="H3232" i="1"/>
  <c r="H3231" i="1"/>
  <c r="H3230" i="1"/>
  <c r="H3229" i="1"/>
  <c r="H3228" i="1"/>
  <c r="H3227" i="1"/>
  <c r="H3226" i="1"/>
  <c r="H3225" i="1"/>
  <c r="H3224" i="1"/>
  <c r="H3223" i="1"/>
  <c r="H3222" i="1"/>
  <c r="H3221" i="1"/>
  <c r="H3220" i="1"/>
  <c r="H3219" i="1"/>
  <c r="H3218" i="1"/>
  <c r="H3217" i="1"/>
  <c r="H3216" i="1"/>
  <c r="H2877" i="1"/>
  <c r="H2876" i="1"/>
  <c r="H2875" i="1"/>
  <c r="H2874" i="1"/>
  <c r="H2873" i="1"/>
  <c r="H2872" i="1"/>
  <c r="H2871" i="1"/>
  <c r="H2870" i="1"/>
  <c r="H2869" i="1"/>
  <c r="H2868" i="1"/>
  <c r="H2867" i="1"/>
  <c r="H2866" i="1"/>
  <c r="H2865" i="1"/>
  <c r="H2864" i="1"/>
  <c r="H2863" i="1"/>
  <c r="H2862" i="1"/>
  <c r="H2861" i="1"/>
  <c r="H2860" i="1"/>
  <c r="H2566" i="1"/>
  <c r="H2565" i="1"/>
  <c r="H2564" i="1"/>
  <c r="H2563" i="1"/>
  <c r="H2562" i="1"/>
  <c r="H2561" i="1"/>
  <c r="H2560" i="1"/>
  <c r="H2559" i="1"/>
  <c r="H2558" i="1"/>
  <c r="H2392" i="1"/>
  <c r="H2391" i="1"/>
  <c r="H2390" i="1"/>
  <c r="H2389" i="1"/>
  <c r="H2388" i="1"/>
  <c r="H2387" i="1"/>
  <c r="H2386" i="1"/>
  <c r="H2385" i="1"/>
  <c r="H2384" i="1"/>
  <c r="H2383" i="1"/>
  <c r="H2382" i="1"/>
  <c r="H2381" i="1"/>
  <c r="H2380" i="1"/>
  <c r="H2379" i="1"/>
  <c r="H2378" i="1"/>
  <c r="H2377" i="1"/>
  <c r="H2376" i="1"/>
  <c r="H2375" i="1"/>
  <c r="H2374" i="1"/>
  <c r="H2373" i="1"/>
  <c r="H2372" i="1"/>
  <c r="H2371" i="1"/>
  <c r="H2370" i="1"/>
  <c r="H2369" i="1"/>
  <c r="H1984" i="1"/>
  <c r="H1983" i="1"/>
  <c r="H1982" i="1"/>
  <c r="H1981" i="1"/>
  <c r="H1980" i="1"/>
  <c r="H1979" i="1"/>
  <c r="H1978" i="1"/>
  <c r="H1977" i="1"/>
  <c r="H1976" i="1"/>
  <c r="H1975" i="1"/>
  <c r="H1974" i="1"/>
  <c r="H1973" i="1"/>
  <c r="H1972" i="1"/>
  <c r="H1971" i="1"/>
  <c r="H1970" i="1"/>
  <c r="H1969" i="1"/>
  <c r="H1968" i="1"/>
  <c r="H1967" i="1"/>
  <c r="H1966" i="1"/>
  <c r="H1965" i="1"/>
  <c r="H1964" i="1"/>
  <c r="H1745" i="1"/>
  <c r="H1744" i="1"/>
  <c r="H1743" i="1"/>
  <c r="H1742" i="1"/>
  <c r="H1741" i="1"/>
  <c r="H1740" i="1"/>
  <c r="H1739" i="1"/>
  <c r="H1738" i="1"/>
  <c r="H1737" i="1"/>
  <c r="H1736" i="1"/>
  <c r="H1735" i="1"/>
  <c r="H1734" i="1"/>
  <c r="H1620" i="1"/>
  <c r="H1619" i="1"/>
  <c r="H1618" i="1"/>
  <c r="H1617" i="1"/>
  <c r="H1616" i="1"/>
  <c r="H1615" i="1"/>
  <c r="H1614" i="1"/>
  <c r="H1613" i="1"/>
  <c r="H1612" i="1"/>
  <c r="H1611" i="1"/>
  <c r="H1610" i="1"/>
  <c r="H1609" i="1"/>
  <c r="H1608" i="1"/>
  <c r="H1607" i="1"/>
  <c r="H1606" i="1"/>
  <c r="H1322" i="1"/>
  <c r="H1321" i="1"/>
  <c r="H1320" i="1"/>
  <c r="H1319" i="1"/>
  <c r="H1318" i="1"/>
  <c r="H1317" i="1"/>
  <c r="H1316" i="1"/>
  <c r="H1315" i="1"/>
  <c r="H1062" i="1"/>
  <c r="H1061" i="1"/>
  <c r="H1060" i="1"/>
  <c r="H1059" i="1"/>
  <c r="H1058" i="1"/>
  <c r="H1057" i="1"/>
  <c r="H1056" i="1"/>
  <c r="H1055" i="1"/>
  <c r="H1054" i="1"/>
  <c r="H1053" i="1"/>
  <c r="H1052" i="1"/>
  <c r="H729" i="1"/>
  <c r="H728" i="1"/>
  <c r="H727" i="1"/>
  <c r="H726" i="1"/>
  <c r="H725" i="1"/>
  <c r="H724" i="1"/>
  <c r="H723" i="1"/>
  <c r="H722" i="1"/>
  <c r="H721" i="1"/>
  <c r="H720" i="1"/>
  <c r="H719" i="1"/>
  <c r="H718" i="1"/>
  <c r="H717" i="1"/>
  <c r="H716" i="1"/>
  <c r="H715" i="1"/>
  <c r="H714" i="1"/>
  <c r="H713" i="1"/>
  <c r="H712" i="1"/>
  <c r="H436" i="1"/>
  <c r="H435" i="1"/>
  <c r="H434" i="1"/>
  <c r="H433" i="1"/>
  <c r="H432" i="1"/>
  <c r="H431" i="1"/>
  <c r="H430" i="1"/>
  <c r="H429" i="1"/>
  <c r="H428" i="1"/>
  <c r="H427" i="1"/>
  <c r="H426" i="1"/>
  <c r="H425" i="1"/>
  <c r="H424" i="1"/>
  <c r="H423" i="1"/>
  <c r="H422" i="1"/>
  <c r="H248" i="1"/>
  <c r="H247" i="1"/>
  <c r="H246" i="1"/>
  <c r="H245" i="1"/>
  <c r="H244" i="1"/>
  <c r="H243" i="1"/>
  <c r="H242" i="1"/>
  <c r="H241" i="1"/>
  <c r="H240" i="1"/>
  <c r="H239" i="1"/>
  <c r="H238" i="1"/>
  <c r="H237" i="1"/>
  <c r="H236" i="1"/>
  <c r="E11" i="2"/>
  <c r="E89" i="2"/>
  <c r="E129" i="2"/>
  <c r="E231" i="2"/>
  <c r="E150" i="2"/>
  <c r="E275" i="2"/>
  <c r="H4857" i="1"/>
  <c r="H4856" i="1"/>
  <c r="H4855" i="1"/>
  <c r="H4742" i="1"/>
  <c r="H4741" i="1"/>
  <c r="H4740" i="1"/>
  <c r="H4739" i="1"/>
  <c r="H4738" i="1"/>
  <c r="H4737" i="1"/>
  <c r="H4649" i="1"/>
  <c r="H4648" i="1"/>
  <c r="H4647" i="1"/>
  <c r="H4646" i="1"/>
  <c r="H4645" i="1"/>
  <c r="H4544" i="1"/>
  <c r="H4543" i="1"/>
  <c r="H4542" i="1"/>
  <c r="H4541" i="1"/>
  <c r="H4540" i="1"/>
  <c r="H4539" i="1"/>
  <c r="H4538" i="1"/>
  <c r="H4537" i="1"/>
  <c r="H4536" i="1"/>
  <c r="H4535" i="1"/>
  <c r="H4427" i="1"/>
  <c r="H4426" i="1"/>
  <c r="H4425" i="1"/>
  <c r="H4424" i="1"/>
  <c r="H4423" i="1"/>
  <c r="H4422" i="1"/>
  <c r="H4320" i="1"/>
  <c r="H4319" i="1"/>
  <c r="H4318" i="1"/>
  <c r="H4317" i="1"/>
  <c r="H4316" i="1"/>
  <c r="H4255" i="1"/>
  <c r="H4254" i="1"/>
  <c r="H4123" i="1"/>
  <c r="H4122" i="1"/>
  <c r="H4121" i="1"/>
  <c r="H4120" i="1"/>
  <c r="H4119" i="1"/>
  <c r="H4118" i="1"/>
  <c r="H4117" i="1"/>
  <c r="H4116" i="1"/>
  <c r="H4115" i="1"/>
  <c r="H4114" i="1"/>
  <c r="H4113" i="1"/>
  <c r="H4112" i="1"/>
  <c r="H4111" i="1"/>
  <c r="H4110" i="1"/>
  <c r="H4109" i="1"/>
  <c r="H4108" i="1"/>
  <c r="H4107" i="1"/>
  <c r="H4106" i="1"/>
  <c r="H4105" i="1"/>
  <c r="H4104" i="1"/>
  <c r="H4103" i="1"/>
  <c r="H3844" i="1"/>
  <c r="H3843" i="1"/>
  <c r="H3842" i="1"/>
  <c r="H3841" i="1"/>
  <c r="H3840" i="1"/>
  <c r="H3839" i="1"/>
  <c r="H3838" i="1"/>
  <c r="H3837" i="1"/>
  <c r="H3836" i="1"/>
  <c r="H3835" i="1"/>
  <c r="H3834" i="1"/>
  <c r="H3833" i="1"/>
  <c r="H3832" i="1"/>
  <c r="H3831" i="1"/>
  <c r="H3830" i="1"/>
  <c r="H3829" i="1"/>
  <c r="H3828" i="1"/>
  <c r="H3827" i="1"/>
  <c r="H3826" i="1"/>
  <c r="H3825" i="1"/>
  <c r="H3824" i="1"/>
  <c r="H3823" i="1"/>
  <c r="H3822" i="1"/>
  <c r="H3821" i="1"/>
  <c r="H3820" i="1"/>
  <c r="H3819" i="1"/>
  <c r="H3818" i="1"/>
  <c r="H3817" i="1"/>
  <c r="H3816" i="1"/>
  <c r="H3815" i="1"/>
  <c r="H3215" i="1"/>
  <c r="H3214" i="1"/>
  <c r="H3213" i="1"/>
  <c r="H3212" i="1"/>
  <c r="H3211" i="1"/>
  <c r="H3210" i="1"/>
  <c r="H3209" i="1"/>
  <c r="H3208" i="1"/>
  <c r="H3207" i="1"/>
  <c r="H3206" i="1"/>
  <c r="H3205" i="1"/>
  <c r="H3204" i="1"/>
  <c r="H3203" i="1"/>
  <c r="H3202" i="1"/>
  <c r="H3201" i="1"/>
  <c r="H3200" i="1"/>
  <c r="H3199" i="1"/>
  <c r="H3198" i="1"/>
  <c r="H3197" i="1"/>
  <c r="H3196" i="1"/>
  <c r="H3195" i="1"/>
  <c r="H3194" i="1"/>
  <c r="H3193" i="1"/>
  <c r="H3192" i="1"/>
  <c r="H3191" i="1"/>
  <c r="H3190" i="1"/>
  <c r="H3189" i="1"/>
  <c r="H3188" i="1"/>
  <c r="H3187" i="1"/>
  <c r="H3186" i="1"/>
  <c r="H3185" i="1"/>
  <c r="H3184" i="1"/>
  <c r="H3183" i="1"/>
  <c r="H3182" i="1"/>
  <c r="H3181" i="1"/>
  <c r="H3180" i="1"/>
  <c r="H3179" i="1"/>
  <c r="H3178" i="1"/>
  <c r="H2859" i="1"/>
  <c r="H2858" i="1"/>
  <c r="H2857" i="1"/>
  <c r="H2856" i="1"/>
  <c r="H2855" i="1"/>
  <c r="H2854" i="1"/>
  <c r="H2853" i="1"/>
  <c r="H2852" i="1"/>
  <c r="H2851" i="1"/>
  <c r="H2850" i="1"/>
  <c r="H2849" i="1"/>
  <c r="H2848" i="1"/>
  <c r="H2847" i="1"/>
  <c r="H2846" i="1"/>
  <c r="H2845" i="1"/>
  <c r="H2844" i="1"/>
  <c r="H2843" i="1"/>
  <c r="H2842" i="1"/>
  <c r="H2557" i="1"/>
  <c r="H2556" i="1"/>
  <c r="H2555" i="1"/>
  <c r="H2554" i="1"/>
  <c r="H2553" i="1"/>
  <c r="H2552" i="1"/>
  <c r="H2551" i="1"/>
  <c r="H2550" i="1"/>
  <c r="H2549" i="1"/>
  <c r="H2368" i="1"/>
  <c r="H2367" i="1"/>
  <c r="H2366" i="1"/>
  <c r="H2365" i="1"/>
  <c r="H2364" i="1"/>
  <c r="H2363" i="1"/>
  <c r="H2362" i="1"/>
  <c r="H2361" i="1"/>
  <c r="H2360" i="1"/>
  <c r="H2359" i="1"/>
  <c r="H2358" i="1"/>
  <c r="H2357" i="1"/>
  <c r="H2356" i="1"/>
  <c r="H2355" i="1"/>
  <c r="H2354" i="1"/>
  <c r="H2353" i="1"/>
  <c r="H2352" i="1"/>
  <c r="H2351" i="1"/>
  <c r="H2350" i="1"/>
  <c r="H2349" i="1"/>
  <c r="H2348" i="1"/>
  <c r="H2347" i="1"/>
  <c r="H2346" i="1"/>
  <c r="H2345" i="1"/>
  <c r="H1962" i="1"/>
  <c r="H1961" i="1"/>
  <c r="H1960" i="1"/>
  <c r="H1959" i="1"/>
  <c r="H1958" i="1"/>
  <c r="H1957" i="1"/>
  <c r="H1956" i="1"/>
  <c r="H1954" i="1"/>
  <c r="H1953" i="1"/>
  <c r="H1952" i="1"/>
  <c r="H1951" i="1"/>
  <c r="H1950" i="1"/>
  <c r="H1949" i="1"/>
  <c r="H1948" i="1"/>
  <c r="H1947" i="1"/>
  <c r="H1946" i="1"/>
  <c r="H1945" i="1"/>
  <c r="H1944" i="1"/>
  <c r="H1943" i="1"/>
  <c r="H1733" i="1"/>
  <c r="H1732" i="1"/>
  <c r="H1731" i="1"/>
  <c r="H1730" i="1"/>
  <c r="H1729" i="1"/>
  <c r="H1728" i="1"/>
  <c r="H1727" i="1"/>
  <c r="H1726" i="1"/>
  <c r="H1725" i="1"/>
  <c r="H1724" i="1"/>
  <c r="H1723" i="1"/>
  <c r="H1605" i="1"/>
  <c r="H1604" i="1"/>
  <c r="H1603" i="1"/>
  <c r="H1602" i="1"/>
  <c r="H1601" i="1"/>
  <c r="H1600" i="1"/>
  <c r="H1599" i="1"/>
  <c r="H1598" i="1"/>
  <c r="H1597" i="1"/>
  <c r="H1596" i="1"/>
  <c r="H1595" i="1"/>
  <c r="H1594" i="1"/>
  <c r="H1593" i="1"/>
  <c r="H1592" i="1"/>
  <c r="H1591" i="1"/>
  <c r="H1590" i="1"/>
  <c r="H1314" i="1"/>
  <c r="H1313" i="1"/>
  <c r="H1312" i="1"/>
  <c r="H1311" i="1"/>
  <c r="H1310" i="1"/>
  <c r="H1309" i="1"/>
  <c r="H1308" i="1"/>
  <c r="H1307" i="1"/>
  <c r="H1306" i="1"/>
  <c r="H1051" i="1"/>
  <c r="H1050" i="1"/>
  <c r="H1049" i="1"/>
  <c r="H1048" i="1"/>
  <c r="H1047" i="1"/>
  <c r="H1046" i="1"/>
  <c r="H1045" i="1"/>
  <c r="H1044" i="1"/>
  <c r="H1043" i="1"/>
  <c r="H1042" i="1"/>
  <c r="H1041" i="1"/>
  <c r="H711" i="1"/>
  <c r="H710" i="1"/>
  <c r="H709" i="1"/>
  <c r="H708" i="1"/>
  <c r="H707" i="1"/>
  <c r="H706" i="1"/>
  <c r="H705" i="1"/>
  <c r="H704" i="1"/>
  <c r="H703" i="1"/>
  <c r="H702" i="1"/>
  <c r="H701" i="1"/>
  <c r="H700" i="1"/>
  <c r="H699" i="1"/>
  <c r="H698" i="1"/>
  <c r="H697" i="1"/>
  <c r="H696" i="1"/>
  <c r="H695" i="1"/>
  <c r="H421" i="1"/>
  <c r="H420" i="1"/>
  <c r="H419" i="1"/>
  <c r="H418" i="1"/>
  <c r="H417" i="1"/>
  <c r="H416" i="1"/>
  <c r="H415" i="1"/>
  <c r="H414" i="1"/>
  <c r="H235" i="1"/>
  <c r="H234" i="1"/>
  <c r="H233" i="1"/>
  <c r="H232" i="1"/>
  <c r="H231" i="1"/>
  <c r="H230" i="1"/>
  <c r="H229" i="1"/>
  <c r="H228" i="1"/>
  <c r="H227" i="1"/>
  <c r="H226" i="1"/>
  <c r="H225" i="1"/>
  <c r="H224" i="1"/>
  <c r="H223" i="1"/>
  <c r="E10" i="2"/>
  <c r="E88" i="2"/>
  <c r="E128" i="2"/>
  <c r="E230" i="2"/>
  <c r="E149" i="2"/>
  <c r="E274" i="2"/>
  <c r="H4854" i="1"/>
  <c r="H4853" i="1"/>
  <c r="H4852" i="1"/>
  <c r="H4851" i="1"/>
  <c r="H4850" i="1"/>
  <c r="H4849" i="1"/>
  <c r="H4848" i="1"/>
  <c r="H4736" i="1"/>
  <c r="H4735" i="1"/>
  <c r="H4734" i="1"/>
  <c r="H4733" i="1"/>
  <c r="H4732" i="1"/>
  <c r="H4731" i="1"/>
  <c r="H4644" i="1"/>
  <c r="H4643" i="1"/>
  <c r="H4642" i="1"/>
  <c r="H4641" i="1"/>
  <c r="H4640" i="1"/>
  <c r="H4534" i="1"/>
  <c r="H4533" i="1"/>
  <c r="H4532" i="1"/>
  <c r="H4531" i="1"/>
  <c r="H4530" i="1"/>
  <c r="H4529" i="1"/>
  <c r="H4528" i="1"/>
  <c r="H4527" i="1"/>
  <c r="H4526" i="1"/>
  <c r="H4525" i="1"/>
  <c r="H4524" i="1"/>
  <c r="H4421" i="1"/>
  <c r="H4420" i="1"/>
  <c r="H4419" i="1"/>
  <c r="H4418" i="1"/>
  <c r="H4417" i="1"/>
  <c r="H4416" i="1"/>
  <c r="H4315" i="1"/>
  <c r="H4314" i="1"/>
  <c r="H4313" i="1"/>
  <c r="H4312" i="1"/>
  <c r="H4311" i="1"/>
  <c r="H4253" i="1"/>
  <c r="H4252" i="1"/>
  <c r="H4102" i="1"/>
  <c r="H4101" i="1"/>
  <c r="H4100" i="1"/>
  <c r="H4099" i="1"/>
  <c r="H4098" i="1"/>
  <c r="H4097" i="1"/>
  <c r="H4096" i="1"/>
  <c r="H4095" i="1"/>
  <c r="H4094" i="1"/>
  <c r="H4093" i="1"/>
  <c r="H4092" i="1"/>
  <c r="H4091" i="1"/>
  <c r="H4090" i="1"/>
  <c r="H4089" i="1"/>
  <c r="H4088" i="1"/>
  <c r="H4087" i="1"/>
  <c r="H4086" i="1"/>
  <c r="H4085" i="1"/>
  <c r="H4084" i="1"/>
  <c r="H4083" i="1"/>
  <c r="H4082" i="1"/>
  <c r="H4081" i="1"/>
  <c r="H3814" i="1"/>
  <c r="H3813" i="1"/>
  <c r="H3812" i="1"/>
  <c r="H3811" i="1"/>
  <c r="H3810" i="1"/>
  <c r="H3809" i="1"/>
  <c r="H3808" i="1"/>
  <c r="H3807" i="1"/>
  <c r="H3806" i="1"/>
  <c r="H3805" i="1"/>
  <c r="H3804" i="1"/>
  <c r="H3803" i="1"/>
  <c r="H3802" i="1"/>
  <c r="H3801" i="1"/>
  <c r="H3800" i="1"/>
  <c r="H3799" i="1"/>
  <c r="H3798" i="1"/>
  <c r="H3797" i="1"/>
  <c r="H3796" i="1"/>
  <c r="H3795" i="1"/>
  <c r="H3794" i="1"/>
  <c r="H3793" i="1"/>
  <c r="H3792" i="1"/>
  <c r="H3791" i="1"/>
  <c r="H3790" i="1"/>
  <c r="H3789" i="1"/>
  <c r="H3788" i="1"/>
  <c r="H3787" i="1"/>
  <c r="H3786" i="1"/>
  <c r="H3177" i="1"/>
  <c r="H3176" i="1"/>
  <c r="H3175" i="1"/>
  <c r="H3174" i="1"/>
  <c r="H3173" i="1"/>
  <c r="H3172" i="1"/>
  <c r="H3171" i="1"/>
  <c r="H3170" i="1"/>
  <c r="H3169" i="1"/>
  <c r="H3168" i="1"/>
  <c r="H3167" i="1"/>
  <c r="H3166" i="1"/>
  <c r="H3165" i="1"/>
  <c r="H3164" i="1"/>
  <c r="H3163" i="1"/>
  <c r="H3162" i="1"/>
  <c r="H3161" i="1"/>
  <c r="H3160" i="1"/>
  <c r="H3159" i="1"/>
  <c r="H3158" i="1"/>
  <c r="H3157" i="1"/>
  <c r="H3156" i="1"/>
  <c r="H3155" i="1"/>
  <c r="H3154" i="1"/>
  <c r="H3153" i="1"/>
  <c r="H3152" i="1"/>
  <c r="H3151" i="1"/>
  <c r="H3150" i="1"/>
  <c r="H3149" i="1"/>
  <c r="H3148" i="1"/>
  <c r="H3147" i="1"/>
  <c r="H3146" i="1"/>
  <c r="H3145" i="1"/>
  <c r="H3144" i="1"/>
  <c r="H3143" i="1"/>
  <c r="H3142" i="1"/>
  <c r="H3141" i="1"/>
  <c r="H3140" i="1"/>
  <c r="H3139" i="1"/>
  <c r="H3138" i="1"/>
  <c r="H3137" i="1"/>
  <c r="H3136" i="1"/>
  <c r="H3135" i="1"/>
  <c r="H3134" i="1"/>
  <c r="H3133" i="1"/>
  <c r="H3132" i="1"/>
  <c r="H3131" i="1"/>
  <c r="H3130" i="1"/>
  <c r="H3129" i="1"/>
  <c r="H3128" i="1"/>
  <c r="H3127" i="1"/>
  <c r="H3126" i="1"/>
  <c r="H3125" i="1"/>
  <c r="H3124" i="1"/>
  <c r="H3123" i="1"/>
  <c r="H3122" i="1"/>
  <c r="H3121" i="1"/>
  <c r="H3120" i="1"/>
  <c r="H3119" i="1"/>
  <c r="H2841" i="1"/>
  <c r="H2840" i="1"/>
  <c r="H2839" i="1"/>
  <c r="H2838" i="1"/>
  <c r="H2837" i="1"/>
  <c r="H2836" i="1"/>
  <c r="H2835" i="1"/>
  <c r="H2834" i="1"/>
  <c r="H2833" i="1"/>
  <c r="H2832" i="1"/>
  <c r="H2831" i="1"/>
  <c r="H2830" i="1"/>
  <c r="H2829" i="1"/>
  <c r="H2828" i="1"/>
  <c r="H2827" i="1"/>
  <c r="H2826" i="1"/>
  <c r="H2825" i="1"/>
  <c r="H2824" i="1"/>
  <c r="H2548" i="1"/>
  <c r="H2547" i="1"/>
  <c r="H2546" i="1"/>
  <c r="H2545" i="1"/>
  <c r="H2544" i="1"/>
  <c r="H2543" i="1"/>
  <c r="H2542" i="1"/>
  <c r="H2541" i="1"/>
  <c r="H2540" i="1"/>
  <c r="H2344" i="1"/>
  <c r="H2343" i="1"/>
  <c r="H2342" i="1"/>
  <c r="H2341" i="1"/>
  <c r="H2340" i="1"/>
  <c r="H2339" i="1"/>
  <c r="H2338" i="1"/>
  <c r="H2337" i="1"/>
  <c r="H2336" i="1"/>
  <c r="H2335" i="1"/>
  <c r="H2334" i="1"/>
  <c r="H2333" i="1"/>
  <c r="H2332" i="1"/>
  <c r="H2331" i="1"/>
  <c r="H2330" i="1"/>
  <c r="H2329" i="1"/>
  <c r="H2328" i="1"/>
  <c r="H2327" i="1"/>
  <c r="H2326" i="1"/>
  <c r="H2325" i="1"/>
  <c r="H2324" i="1"/>
  <c r="H2323" i="1"/>
  <c r="H2322" i="1"/>
  <c r="H2321" i="1"/>
  <c r="H2320" i="1"/>
  <c r="H1941" i="1"/>
  <c r="H1940" i="1"/>
  <c r="H1939" i="1"/>
  <c r="H1938" i="1"/>
  <c r="H1937" i="1"/>
  <c r="H1936" i="1"/>
  <c r="H1934" i="1"/>
  <c r="H1933" i="1"/>
  <c r="H1932" i="1"/>
  <c r="H1931" i="1"/>
  <c r="H1930" i="1"/>
  <c r="H1929" i="1"/>
  <c r="H1928" i="1"/>
  <c r="H1927" i="1"/>
  <c r="H1926" i="1"/>
  <c r="H1925" i="1"/>
  <c r="H1924" i="1"/>
  <c r="H1923" i="1"/>
  <c r="H1722" i="1"/>
  <c r="H1721" i="1"/>
  <c r="H1720" i="1"/>
  <c r="H1719" i="1"/>
  <c r="H1718" i="1"/>
  <c r="H1717" i="1"/>
  <c r="H1716" i="1"/>
  <c r="H1715" i="1"/>
  <c r="H1589" i="1"/>
  <c r="H1588" i="1"/>
  <c r="H1587" i="1"/>
  <c r="H1586" i="1"/>
  <c r="H1585" i="1"/>
  <c r="H1584" i="1"/>
  <c r="H1583" i="1"/>
  <c r="H1582" i="1"/>
  <c r="H1581" i="1"/>
  <c r="H1580" i="1"/>
  <c r="H1579" i="1"/>
  <c r="H1578" i="1"/>
  <c r="H1577" i="1"/>
  <c r="H1576" i="1"/>
  <c r="H1575" i="1"/>
  <c r="H1574" i="1"/>
  <c r="H1305" i="1"/>
  <c r="H1304" i="1"/>
  <c r="H1303" i="1"/>
  <c r="H1302" i="1"/>
  <c r="H1301" i="1"/>
  <c r="H1300" i="1"/>
  <c r="H1299" i="1"/>
  <c r="H1298" i="1"/>
  <c r="H1297" i="1"/>
  <c r="H1040" i="1"/>
  <c r="H1039" i="1"/>
  <c r="H1038" i="1"/>
  <c r="H1037" i="1"/>
  <c r="H1036" i="1"/>
  <c r="H1035" i="1"/>
  <c r="H1034" i="1"/>
  <c r="H1033" i="1"/>
  <c r="H1032" i="1"/>
  <c r="H1031" i="1"/>
  <c r="H1030" i="1"/>
  <c r="H1029" i="1"/>
  <c r="H694" i="1"/>
  <c r="H693" i="1"/>
  <c r="H692" i="1"/>
  <c r="H691" i="1"/>
  <c r="H690" i="1"/>
  <c r="H689" i="1"/>
  <c r="H688" i="1"/>
  <c r="H687" i="1"/>
  <c r="H686" i="1"/>
  <c r="H685" i="1"/>
  <c r="H684" i="1"/>
  <c r="H683" i="1"/>
  <c r="H682" i="1"/>
  <c r="H681" i="1"/>
  <c r="H680" i="1"/>
  <c r="H679" i="1"/>
  <c r="H678" i="1"/>
  <c r="H413" i="1"/>
  <c r="H412" i="1"/>
  <c r="H411" i="1"/>
  <c r="H410" i="1"/>
  <c r="H409" i="1"/>
  <c r="H408" i="1"/>
  <c r="H407" i="1"/>
  <c r="H406" i="1"/>
  <c r="H222" i="1"/>
  <c r="H221" i="1"/>
  <c r="H220" i="1"/>
  <c r="H219" i="1"/>
  <c r="H218" i="1"/>
  <c r="H217" i="1"/>
  <c r="H216" i="1"/>
  <c r="H215" i="1"/>
  <c r="H214" i="1"/>
  <c r="H213" i="1"/>
  <c r="H212" i="1"/>
  <c r="H211" i="1"/>
  <c r="H210" i="1"/>
  <c r="E9" i="2"/>
  <c r="E87" i="2"/>
  <c r="E127" i="2"/>
  <c r="E229" i="2"/>
  <c r="E148" i="2"/>
  <c r="E273" i="2"/>
  <c r="H4730" i="1"/>
  <c r="H4729" i="1"/>
  <c r="H4728" i="1"/>
  <c r="H4727" i="1"/>
  <c r="H4726" i="1"/>
  <c r="H4725" i="1"/>
  <c r="H4724" i="1"/>
  <c r="H4639" i="1"/>
  <c r="H4638" i="1"/>
  <c r="H4637" i="1"/>
  <c r="H4636" i="1"/>
  <c r="H4635" i="1"/>
  <c r="H4523" i="1"/>
  <c r="H4522" i="1"/>
  <c r="H4521" i="1"/>
  <c r="H4520" i="1"/>
  <c r="H4519" i="1"/>
  <c r="H4518" i="1"/>
  <c r="H4517" i="1"/>
  <c r="H4516" i="1"/>
  <c r="H4515" i="1"/>
  <c r="H4514" i="1"/>
  <c r="H4415" i="1"/>
  <c r="H4414" i="1"/>
  <c r="H4413" i="1"/>
  <c r="H4412" i="1"/>
  <c r="H4411" i="1"/>
  <c r="H4410" i="1"/>
  <c r="H4409" i="1"/>
  <c r="H4408" i="1"/>
  <c r="H4310" i="1"/>
  <c r="H4309" i="1"/>
  <c r="H4308" i="1"/>
  <c r="H4307" i="1"/>
  <c r="H4306" i="1"/>
  <c r="H4251" i="1"/>
  <c r="H4250" i="1"/>
  <c r="H4080" i="1"/>
  <c r="H4079" i="1"/>
  <c r="H4078" i="1"/>
  <c r="H4077" i="1"/>
  <c r="H4076" i="1"/>
  <c r="H4075" i="1"/>
  <c r="H4074" i="1"/>
  <c r="H4073" i="1"/>
  <c r="H4072" i="1"/>
  <c r="H4071" i="1"/>
  <c r="H4070" i="1"/>
  <c r="H4069" i="1"/>
  <c r="H4068" i="1"/>
  <c r="H4067" i="1"/>
  <c r="H4066" i="1"/>
  <c r="H4065" i="1"/>
  <c r="H4064" i="1"/>
  <c r="H4063" i="1"/>
  <c r="H4062" i="1"/>
  <c r="H4061" i="1"/>
  <c r="H4060" i="1"/>
  <c r="H3785" i="1"/>
  <c r="H3784" i="1"/>
  <c r="H3783" i="1"/>
  <c r="H3782" i="1"/>
  <c r="H3781" i="1"/>
  <c r="H3780" i="1"/>
  <c r="H3779" i="1"/>
  <c r="H3778" i="1"/>
  <c r="H3777" i="1"/>
  <c r="H3776" i="1"/>
  <c r="H3775" i="1"/>
  <c r="H3774" i="1"/>
  <c r="H3773" i="1"/>
  <c r="H3772" i="1"/>
  <c r="H3771" i="1"/>
  <c r="H3770" i="1"/>
  <c r="H3769" i="1"/>
  <c r="H3768" i="1"/>
  <c r="H3767" i="1"/>
  <c r="H3766" i="1"/>
  <c r="H3765" i="1"/>
  <c r="H3764" i="1"/>
  <c r="H3763" i="1"/>
  <c r="H3762" i="1"/>
  <c r="H3761" i="1"/>
  <c r="H3760" i="1"/>
  <c r="H3759" i="1"/>
  <c r="H3758" i="1"/>
  <c r="H3757" i="1"/>
  <c r="H3756" i="1"/>
  <c r="H3118" i="1"/>
  <c r="H3117" i="1"/>
  <c r="H3116" i="1"/>
  <c r="H3115" i="1"/>
  <c r="H3114" i="1"/>
  <c r="H3113" i="1"/>
  <c r="H3112" i="1"/>
  <c r="H3111" i="1"/>
  <c r="H3110" i="1"/>
  <c r="H3109" i="1"/>
  <c r="H3108" i="1"/>
  <c r="H3107" i="1"/>
  <c r="H3106" i="1"/>
  <c r="H3105" i="1"/>
  <c r="H3104" i="1"/>
  <c r="H3103" i="1"/>
  <c r="H3102" i="1"/>
  <c r="H3101" i="1"/>
  <c r="H3100" i="1"/>
  <c r="H3099" i="1"/>
  <c r="H3098" i="1"/>
  <c r="H3097" i="1"/>
  <c r="H3096" i="1"/>
  <c r="H3095" i="1"/>
  <c r="H3094" i="1"/>
  <c r="H3093" i="1"/>
  <c r="H3092" i="1"/>
  <c r="H3091" i="1"/>
  <c r="H3090" i="1"/>
  <c r="H3089" i="1"/>
  <c r="H3088" i="1"/>
  <c r="H3087" i="1"/>
  <c r="H3086" i="1"/>
  <c r="H3085" i="1"/>
  <c r="H3084" i="1"/>
  <c r="H3083" i="1"/>
  <c r="H3082" i="1"/>
  <c r="H3081" i="1"/>
  <c r="H3080" i="1"/>
  <c r="H2823" i="1"/>
  <c r="H2822" i="1"/>
  <c r="H2821" i="1"/>
  <c r="H2820" i="1"/>
  <c r="H2819" i="1"/>
  <c r="H2818" i="1"/>
  <c r="H2817" i="1"/>
  <c r="H2816" i="1"/>
  <c r="H2815" i="1"/>
  <c r="H2814" i="1"/>
  <c r="H2813" i="1"/>
  <c r="H2812" i="1"/>
  <c r="H2811" i="1"/>
  <c r="H2810" i="1"/>
  <c r="H2809" i="1"/>
  <c r="H2808" i="1"/>
  <c r="H2807" i="1"/>
  <c r="H2539" i="1"/>
  <c r="H2537" i="1"/>
  <c r="H2536" i="1"/>
  <c r="H2535" i="1"/>
  <c r="H2534" i="1"/>
  <c r="H2533" i="1"/>
  <c r="H2532" i="1"/>
  <c r="H2319" i="1"/>
  <c r="H2318" i="1"/>
  <c r="H2317" i="1"/>
  <c r="H2316" i="1"/>
  <c r="H2315" i="1"/>
  <c r="H2314" i="1"/>
  <c r="H2313" i="1"/>
  <c r="H2312" i="1"/>
  <c r="H2311" i="1"/>
  <c r="H2310" i="1"/>
  <c r="H2309" i="1"/>
  <c r="H2308" i="1"/>
  <c r="H2307" i="1"/>
  <c r="H2306" i="1"/>
  <c r="H2305" i="1"/>
  <c r="H2304" i="1"/>
  <c r="H2303" i="1"/>
  <c r="H2302" i="1"/>
  <c r="H2301" i="1"/>
  <c r="H2300" i="1"/>
  <c r="H2299" i="1"/>
  <c r="H2298" i="1"/>
  <c r="H2297" i="1"/>
  <c r="H2296" i="1"/>
  <c r="H2295" i="1"/>
  <c r="H1921" i="1"/>
  <c r="H1920" i="1"/>
  <c r="H1919" i="1"/>
  <c r="H1918" i="1"/>
  <c r="H1917" i="1"/>
  <c r="H1916" i="1"/>
  <c r="H1915" i="1"/>
  <c r="H1914" i="1"/>
  <c r="H1913" i="1"/>
  <c r="H1911" i="1"/>
  <c r="H1910" i="1"/>
  <c r="H1909" i="1"/>
  <c r="H1908" i="1"/>
  <c r="H1907" i="1"/>
  <c r="H1906" i="1"/>
  <c r="H1905" i="1"/>
  <c r="H1904" i="1"/>
  <c r="H1714" i="1"/>
  <c r="H1713" i="1"/>
  <c r="H1712" i="1"/>
  <c r="H1711" i="1"/>
  <c r="H1710" i="1"/>
  <c r="H1709" i="1"/>
  <c r="H1708" i="1"/>
  <c r="H1573" i="1"/>
  <c r="H1572" i="1"/>
  <c r="H1571" i="1"/>
  <c r="H1570" i="1"/>
  <c r="H1569" i="1"/>
  <c r="H1568" i="1"/>
  <c r="H1567" i="1"/>
  <c r="H1566" i="1"/>
  <c r="H1565" i="1"/>
  <c r="H1564" i="1"/>
  <c r="H1563" i="1"/>
  <c r="H1562" i="1"/>
  <c r="H1561" i="1"/>
  <c r="H1560" i="1"/>
  <c r="H1559" i="1"/>
  <c r="H1558" i="1"/>
  <c r="H1296" i="1"/>
  <c r="H1295" i="1"/>
  <c r="H1294" i="1"/>
  <c r="H1293" i="1"/>
  <c r="H1292" i="1"/>
  <c r="H1291" i="1"/>
  <c r="H1290" i="1"/>
  <c r="H1289" i="1"/>
  <c r="H1288" i="1"/>
  <c r="H1028" i="1"/>
  <c r="H1027" i="1"/>
  <c r="H1026" i="1"/>
  <c r="H1025" i="1"/>
  <c r="H1024" i="1"/>
  <c r="H1023" i="1"/>
  <c r="H1022" i="1"/>
  <c r="H1021" i="1"/>
  <c r="H1020" i="1"/>
  <c r="H1019" i="1"/>
  <c r="H1018" i="1"/>
  <c r="H1017" i="1"/>
  <c r="H677" i="1"/>
  <c r="H676" i="1"/>
  <c r="H675" i="1"/>
  <c r="H674" i="1"/>
  <c r="H673" i="1"/>
  <c r="H671" i="1"/>
  <c r="H670" i="1"/>
  <c r="H669" i="1"/>
  <c r="H668" i="1"/>
  <c r="H667" i="1"/>
  <c r="H666" i="1"/>
  <c r="H665" i="1"/>
  <c r="H664" i="1"/>
  <c r="H663" i="1"/>
  <c r="H662" i="1"/>
  <c r="H661" i="1"/>
  <c r="H660" i="1"/>
  <c r="H405" i="1"/>
  <c r="H404" i="1"/>
  <c r="H403" i="1"/>
  <c r="H402" i="1"/>
  <c r="H401" i="1"/>
  <c r="H400" i="1"/>
  <c r="H399" i="1"/>
  <c r="H209" i="1"/>
  <c r="H208" i="1"/>
  <c r="H207" i="1"/>
  <c r="H206" i="1"/>
  <c r="H205" i="1"/>
  <c r="H204" i="1"/>
  <c r="H203" i="1"/>
  <c r="H202" i="1"/>
  <c r="H201" i="1"/>
  <c r="H200" i="1"/>
  <c r="H199" i="1"/>
  <c r="H198" i="1"/>
  <c r="H197" i="1"/>
  <c r="H196" i="1"/>
  <c r="E8" i="2"/>
  <c r="E86" i="2"/>
  <c r="E126" i="2"/>
  <c r="E228" i="2"/>
  <c r="E147" i="2"/>
  <c r="E272" i="2"/>
  <c r="H4723" i="1"/>
  <c r="H4722" i="1"/>
  <c r="H4721" i="1"/>
  <c r="H4720" i="1"/>
  <c r="H4719" i="1"/>
  <c r="H4718" i="1"/>
  <c r="H4717" i="1"/>
  <c r="H4634" i="1"/>
  <c r="H4633" i="1"/>
  <c r="H4632" i="1"/>
  <c r="H4631" i="1"/>
  <c r="H4630" i="1"/>
  <c r="H4513" i="1"/>
  <c r="H4512" i="1"/>
  <c r="H4511" i="1"/>
  <c r="H4510" i="1"/>
  <c r="H4509" i="1"/>
  <c r="H4508" i="1"/>
  <c r="H4507" i="1"/>
  <c r="H4506" i="1"/>
  <c r="H4505" i="1"/>
  <c r="H4504" i="1"/>
  <c r="H4407" i="1"/>
  <c r="H4406" i="1"/>
  <c r="H4405" i="1"/>
  <c r="H4404" i="1"/>
  <c r="H4403" i="1"/>
  <c r="H4402" i="1"/>
  <c r="H4401" i="1"/>
  <c r="H4400" i="1"/>
  <c r="H4305" i="1"/>
  <c r="H4304" i="1"/>
  <c r="H4303" i="1"/>
  <c r="H4302" i="1"/>
  <c r="H4301" i="1"/>
  <c r="H4249" i="1"/>
  <c r="H4248" i="1"/>
  <c r="H4059" i="1"/>
  <c r="H4058" i="1"/>
  <c r="H4057" i="1"/>
  <c r="H4056" i="1"/>
  <c r="H4055" i="1"/>
  <c r="H4054" i="1"/>
  <c r="H4053" i="1"/>
  <c r="H4052" i="1"/>
  <c r="H4051" i="1"/>
  <c r="H4050" i="1"/>
  <c r="H4049" i="1"/>
  <c r="H4048" i="1"/>
  <c r="H4047" i="1"/>
  <c r="H4046" i="1"/>
  <c r="H4045" i="1"/>
  <c r="H4044" i="1"/>
  <c r="H4042" i="1"/>
  <c r="H4041" i="1"/>
  <c r="H4040" i="1"/>
  <c r="H4039" i="1"/>
  <c r="H3755" i="1"/>
  <c r="H3754" i="1"/>
  <c r="H3753" i="1"/>
  <c r="H3752" i="1"/>
  <c r="H3751" i="1"/>
  <c r="H3750" i="1"/>
  <c r="H3749" i="1"/>
  <c r="H3748" i="1"/>
  <c r="H3747" i="1"/>
  <c r="H3746" i="1"/>
  <c r="H3745" i="1"/>
  <c r="H3744" i="1"/>
  <c r="H3743" i="1"/>
  <c r="H3742" i="1"/>
  <c r="H3741" i="1"/>
  <c r="H3740" i="1"/>
  <c r="H3739" i="1"/>
  <c r="H3738" i="1"/>
  <c r="H3737" i="1"/>
  <c r="H3736" i="1"/>
  <c r="H3735" i="1"/>
  <c r="H3734" i="1"/>
  <c r="H3733" i="1"/>
  <c r="H3732" i="1"/>
  <c r="H3731" i="1"/>
  <c r="H3730" i="1"/>
  <c r="H3729" i="1"/>
  <c r="H3728" i="1"/>
  <c r="H3727" i="1"/>
  <c r="H3726" i="1"/>
  <c r="H3079" i="1"/>
  <c r="H3078" i="1"/>
  <c r="H3077" i="1"/>
  <c r="H3076" i="1"/>
  <c r="H3075" i="1"/>
  <c r="H3074" i="1"/>
  <c r="H3073" i="1"/>
  <c r="H3072" i="1"/>
  <c r="H3071" i="1"/>
  <c r="H3070" i="1"/>
  <c r="H3069" i="1"/>
  <c r="H3068" i="1"/>
  <c r="H3067" i="1"/>
  <c r="H3066" i="1"/>
  <c r="H3065" i="1"/>
  <c r="H3064" i="1"/>
  <c r="H3063" i="1"/>
  <c r="H3062" i="1"/>
  <c r="H3061" i="1"/>
  <c r="H3060" i="1"/>
  <c r="H3059" i="1"/>
  <c r="H3058" i="1"/>
  <c r="H3057" i="1"/>
  <c r="H3056" i="1"/>
  <c r="H3055" i="1"/>
  <c r="H3054" i="1"/>
  <c r="H3053" i="1"/>
  <c r="H3052" i="1"/>
  <c r="H3051" i="1"/>
  <c r="H3050" i="1"/>
  <c r="H3049" i="1"/>
  <c r="H3048" i="1"/>
  <c r="H3047" i="1"/>
  <c r="H3046" i="1"/>
  <c r="H3045" i="1"/>
  <c r="H3044" i="1"/>
  <c r="H3043" i="1"/>
  <c r="H3042" i="1"/>
  <c r="H3041" i="1"/>
  <c r="H3040" i="1"/>
  <c r="H3039" i="1"/>
  <c r="H3038" i="1"/>
  <c r="H3037" i="1"/>
  <c r="H3036" i="1"/>
  <c r="H2806" i="1"/>
  <c r="H2805" i="1"/>
  <c r="H2804" i="1"/>
  <c r="H2803" i="1"/>
  <c r="H2802" i="1"/>
  <c r="H2801" i="1"/>
  <c r="H2800" i="1"/>
  <c r="H2799" i="1"/>
  <c r="H2798" i="1"/>
  <c r="H2797" i="1"/>
  <c r="H2796" i="1"/>
  <c r="H2795" i="1"/>
  <c r="H2794" i="1"/>
  <c r="H2793" i="1"/>
  <c r="H2792" i="1"/>
  <c r="H2531" i="1"/>
  <c r="H2529" i="1"/>
  <c r="H2528" i="1"/>
  <c r="H2527" i="1"/>
  <c r="H2526" i="1"/>
  <c r="H2525" i="1"/>
  <c r="H2524" i="1"/>
  <c r="H2294" i="1"/>
  <c r="H2293" i="1"/>
  <c r="H2292" i="1"/>
  <c r="H2291" i="1"/>
  <c r="H2290" i="1"/>
  <c r="H2289" i="1"/>
  <c r="H2288" i="1"/>
  <c r="H2287" i="1"/>
  <c r="H2286" i="1"/>
  <c r="H2285" i="1"/>
  <c r="H2284" i="1"/>
  <c r="H2283" i="1"/>
  <c r="H2282" i="1"/>
  <c r="H2281" i="1"/>
  <c r="H2280" i="1"/>
  <c r="H2279" i="1"/>
  <c r="H2278" i="1"/>
  <c r="H2277" i="1"/>
  <c r="H2276" i="1"/>
  <c r="H2275" i="1"/>
  <c r="H2274" i="1"/>
  <c r="H2273" i="1"/>
  <c r="H2272" i="1"/>
  <c r="H2271" i="1"/>
  <c r="H2270" i="1"/>
  <c r="H1902" i="1"/>
  <c r="H1901" i="1"/>
  <c r="H1900" i="1"/>
  <c r="H1899" i="1"/>
  <c r="H1898" i="1"/>
  <c r="H1897" i="1"/>
  <c r="H1896" i="1"/>
  <c r="H1895" i="1"/>
  <c r="H1894" i="1"/>
  <c r="H1893" i="1"/>
  <c r="H1892" i="1"/>
  <c r="H1891" i="1"/>
  <c r="H1890" i="1"/>
  <c r="H1889" i="1"/>
  <c r="H1888" i="1"/>
  <c r="H1887" i="1"/>
  <c r="H1886" i="1"/>
  <c r="H1707" i="1"/>
  <c r="H1706" i="1"/>
  <c r="H1705" i="1"/>
  <c r="H1704" i="1"/>
  <c r="H1703" i="1"/>
  <c r="H1702" i="1"/>
  <c r="H1701" i="1"/>
  <c r="H1557" i="1"/>
  <c r="H1556" i="1"/>
  <c r="H1555" i="1"/>
  <c r="H1554" i="1"/>
  <c r="H1553" i="1"/>
  <c r="H1552" i="1"/>
  <c r="H1551" i="1"/>
  <c r="H1550" i="1"/>
  <c r="H1549" i="1"/>
  <c r="H1548" i="1"/>
  <c r="H1547" i="1"/>
  <c r="H1546" i="1"/>
  <c r="H1545" i="1"/>
  <c r="H1544" i="1"/>
  <c r="H1543" i="1"/>
  <c r="H1542" i="1"/>
  <c r="H1287" i="1"/>
  <c r="H1286" i="1"/>
  <c r="H1285" i="1"/>
  <c r="H1284" i="1"/>
  <c r="H1283" i="1"/>
  <c r="H1282" i="1"/>
  <c r="H1281" i="1"/>
  <c r="H1280" i="1"/>
  <c r="H1279" i="1"/>
  <c r="H1016" i="1"/>
  <c r="H1015" i="1"/>
  <c r="H1014" i="1"/>
  <c r="H1013" i="1"/>
  <c r="H1012" i="1"/>
  <c r="H1011" i="1"/>
  <c r="H1010" i="1"/>
  <c r="H1009" i="1"/>
  <c r="H1008" i="1"/>
  <c r="H1007" i="1"/>
  <c r="H1006" i="1"/>
  <c r="H1005" i="1"/>
  <c r="H1004" i="1"/>
  <c r="H659" i="1"/>
  <c r="H658" i="1"/>
  <c r="H657" i="1"/>
  <c r="H656" i="1"/>
  <c r="H655" i="1"/>
  <c r="H654" i="1"/>
  <c r="H653" i="1"/>
  <c r="H652" i="1"/>
  <c r="H651" i="1"/>
  <c r="H650" i="1"/>
  <c r="H649" i="1"/>
  <c r="H648" i="1"/>
  <c r="H647" i="1"/>
  <c r="H646" i="1"/>
  <c r="H645" i="1"/>
  <c r="H644" i="1"/>
  <c r="H643" i="1"/>
  <c r="H642" i="1"/>
  <c r="H641" i="1"/>
  <c r="H640" i="1"/>
  <c r="H398" i="1"/>
  <c r="H397" i="1"/>
  <c r="H396" i="1"/>
  <c r="H395" i="1"/>
  <c r="H394" i="1"/>
  <c r="H393" i="1"/>
  <c r="H392" i="1"/>
  <c r="H391" i="1"/>
  <c r="H195" i="1"/>
  <c r="H194" i="1"/>
  <c r="H193" i="1"/>
  <c r="H192" i="1"/>
  <c r="H191" i="1"/>
  <c r="H190" i="1"/>
  <c r="H189" i="1"/>
  <c r="H188" i="1"/>
  <c r="H187" i="1"/>
  <c r="H186" i="1"/>
  <c r="H185" i="1"/>
  <c r="H184" i="1"/>
  <c r="H183" i="1"/>
  <c r="H182" i="1"/>
  <c r="H181" i="1"/>
  <c r="E7" i="2"/>
  <c r="E85" i="2"/>
  <c r="E125" i="2"/>
  <c r="E227" i="2"/>
  <c r="E146" i="2"/>
  <c r="E271" i="2"/>
  <c r="H4716" i="1"/>
  <c r="H4715" i="1"/>
  <c r="H4714" i="1"/>
  <c r="H4713" i="1"/>
  <c r="H4712" i="1"/>
  <c r="H4711" i="1"/>
  <c r="H4710" i="1"/>
  <c r="H4629" i="1"/>
  <c r="H4628" i="1"/>
  <c r="H4627" i="1"/>
  <c r="H4626" i="1"/>
  <c r="H4625" i="1"/>
  <c r="H4503" i="1"/>
  <c r="H4502" i="1"/>
  <c r="H4501" i="1"/>
  <c r="H4500" i="1"/>
  <c r="H4499" i="1"/>
  <c r="H4498" i="1"/>
  <c r="H4497" i="1"/>
  <c r="H4496" i="1"/>
  <c r="H4494" i="1"/>
  <c r="H4399" i="1"/>
  <c r="H4398" i="1"/>
  <c r="H4397" i="1"/>
  <c r="H4396" i="1"/>
  <c r="H4395" i="1"/>
  <c r="H4394" i="1"/>
  <c r="H4393" i="1"/>
  <c r="H4392" i="1"/>
  <c r="H4300" i="1"/>
  <c r="H4299" i="1"/>
  <c r="H4298" i="1"/>
  <c r="H4297" i="1"/>
  <c r="H4296" i="1"/>
  <c r="H4247" i="1"/>
  <c r="H4246" i="1"/>
  <c r="H4038" i="1"/>
  <c r="H4037" i="1"/>
  <c r="H4036" i="1"/>
  <c r="H4035" i="1"/>
  <c r="H4034" i="1"/>
  <c r="H4033" i="1"/>
  <c r="H4032" i="1"/>
  <c r="H4031" i="1"/>
  <c r="H4030" i="1"/>
  <c r="H4029" i="1"/>
  <c r="H4028" i="1"/>
  <c r="H4027" i="1"/>
  <c r="H4026" i="1"/>
  <c r="H4025" i="1"/>
  <c r="H4024" i="1"/>
  <c r="H4023" i="1"/>
  <c r="H4022" i="1"/>
  <c r="H4021" i="1"/>
  <c r="H4020" i="1"/>
  <c r="H4019" i="1"/>
  <c r="H4018" i="1"/>
  <c r="H3725" i="1"/>
  <c r="H3724" i="1"/>
  <c r="H3723" i="1"/>
  <c r="H3722" i="1"/>
  <c r="H3721" i="1"/>
  <c r="H3720" i="1"/>
  <c r="H3719" i="1"/>
  <c r="H3718" i="1"/>
  <c r="H3717" i="1"/>
  <c r="H3716" i="1"/>
  <c r="H3715" i="1"/>
  <c r="H3714" i="1"/>
  <c r="H3713" i="1"/>
  <c r="H3712" i="1"/>
  <c r="H3711" i="1"/>
  <c r="H3710" i="1"/>
  <c r="H3709" i="1"/>
  <c r="H3708" i="1"/>
  <c r="H3707" i="1"/>
  <c r="H3706" i="1"/>
  <c r="H3705" i="1"/>
  <c r="H3704" i="1"/>
  <c r="H3703" i="1"/>
  <c r="H3702" i="1"/>
  <c r="H3701" i="1"/>
  <c r="H3700" i="1"/>
  <c r="H3699" i="1"/>
  <c r="H3698" i="1"/>
  <c r="H3697" i="1"/>
  <c r="H3696" i="1"/>
  <c r="H3035" i="1"/>
  <c r="H3034" i="1"/>
  <c r="H3033" i="1"/>
  <c r="H3032" i="1"/>
  <c r="H3031" i="1"/>
  <c r="H3030" i="1"/>
  <c r="H3029" i="1"/>
  <c r="H3028" i="1"/>
  <c r="H3027" i="1"/>
  <c r="H3026" i="1"/>
  <c r="H3025" i="1"/>
  <c r="H3024" i="1"/>
  <c r="H3023" i="1"/>
  <c r="H3022" i="1"/>
  <c r="H3021" i="1"/>
  <c r="H3020" i="1"/>
  <c r="H3019" i="1"/>
  <c r="H3018" i="1"/>
  <c r="H3017" i="1"/>
  <c r="H3016" i="1"/>
  <c r="H3015" i="1"/>
  <c r="H3014" i="1"/>
  <c r="H3013" i="1"/>
  <c r="H3012" i="1"/>
  <c r="H3011" i="1"/>
  <c r="H3010" i="1"/>
  <c r="H3009" i="1"/>
  <c r="H3008" i="1"/>
  <c r="H3007" i="1"/>
  <c r="H3006" i="1"/>
  <c r="H3005" i="1"/>
  <c r="H3004" i="1"/>
  <c r="H3003" i="1"/>
  <c r="H3002" i="1"/>
  <c r="H3001" i="1"/>
  <c r="H3000" i="1"/>
  <c r="H2999" i="1"/>
  <c r="H2998" i="1"/>
  <c r="H2997" i="1"/>
  <c r="H2996" i="1"/>
  <c r="H2995" i="1"/>
  <c r="H2994" i="1"/>
  <c r="H2993" i="1"/>
  <c r="H2992" i="1"/>
  <c r="H2791" i="1"/>
  <c r="H2790" i="1"/>
  <c r="H2789" i="1"/>
  <c r="H2788" i="1"/>
  <c r="H2787" i="1"/>
  <c r="H2786" i="1"/>
  <c r="H2785" i="1"/>
  <c r="H2784" i="1"/>
  <c r="H2783" i="1"/>
  <c r="H2782" i="1"/>
  <c r="H2781" i="1"/>
  <c r="H2780" i="1"/>
  <c r="H2779" i="1"/>
  <c r="H2778" i="1"/>
  <c r="H2777" i="1"/>
  <c r="H2523" i="1"/>
  <c r="H2521" i="1"/>
  <c r="H2520" i="1"/>
  <c r="H2519" i="1"/>
  <c r="H2518" i="1"/>
  <c r="H2517" i="1"/>
  <c r="H2516" i="1"/>
  <c r="H2269" i="1"/>
  <c r="H2268" i="1"/>
  <c r="H2267" i="1"/>
  <c r="H2266" i="1"/>
  <c r="H2265" i="1"/>
  <c r="H2264" i="1"/>
  <c r="H2263" i="1"/>
  <c r="H2262" i="1"/>
  <c r="H2261" i="1"/>
  <c r="H2260" i="1"/>
  <c r="H2259" i="1"/>
  <c r="H2258" i="1"/>
  <c r="H2257" i="1"/>
  <c r="H2256" i="1"/>
  <c r="H2255" i="1"/>
  <c r="H2254" i="1"/>
  <c r="H2253" i="1"/>
  <c r="H2252" i="1"/>
  <c r="H2251" i="1"/>
  <c r="H2250" i="1"/>
  <c r="H2249" i="1"/>
  <c r="H2248" i="1"/>
  <c r="H2247" i="1"/>
  <c r="H2246" i="1"/>
  <c r="H2245" i="1"/>
  <c r="H1884" i="1"/>
  <c r="H1883" i="1"/>
  <c r="H1882" i="1"/>
  <c r="H1881" i="1"/>
  <c r="H1880" i="1"/>
  <c r="H1879" i="1"/>
  <c r="H1878" i="1"/>
  <c r="H1877" i="1"/>
  <c r="H1876" i="1"/>
  <c r="H1875" i="1"/>
  <c r="H1874" i="1"/>
  <c r="H1873" i="1"/>
  <c r="H1872" i="1"/>
  <c r="H1871" i="1"/>
  <c r="H1870" i="1"/>
  <c r="H1869" i="1"/>
  <c r="H1868" i="1"/>
  <c r="H1700" i="1"/>
  <c r="H1699" i="1"/>
  <c r="H1698" i="1"/>
  <c r="H1697" i="1"/>
  <c r="H1696" i="1"/>
  <c r="H1695" i="1"/>
  <c r="H1694" i="1"/>
  <c r="H1541" i="1"/>
  <c r="H1540" i="1"/>
  <c r="H1539" i="1"/>
  <c r="H1538" i="1"/>
  <c r="H1537" i="1"/>
  <c r="H1536" i="1"/>
  <c r="H1535" i="1"/>
  <c r="H1534" i="1"/>
  <c r="H1533" i="1"/>
  <c r="H1532" i="1"/>
  <c r="H1531" i="1"/>
  <c r="H1530" i="1"/>
  <c r="H1529" i="1"/>
  <c r="H1528" i="1"/>
  <c r="H1527" i="1"/>
  <c r="H1526" i="1"/>
  <c r="H1525" i="1"/>
  <c r="H1278" i="1"/>
  <c r="H1277" i="1"/>
  <c r="H1276" i="1"/>
  <c r="H1275" i="1"/>
  <c r="H1274" i="1"/>
  <c r="H1273" i="1"/>
  <c r="H1272" i="1"/>
  <c r="H1271" i="1"/>
  <c r="H1270" i="1"/>
  <c r="H1269" i="1"/>
  <c r="H1003" i="1"/>
  <c r="H1002" i="1"/>
  <c r="H1001" i="1"/>
  <c r="H1000" i="1"/>
  <c r="H999" i="1"/>
  <c r="H998" i="1"/>
  <c r="H997" i="1"/>
  <c r="H996" i="1"/>
  <c r="H995" i="1"/>
  <c r="H994" i="1"/>
  <c r="H993" i="1"/>
  <c r="H992" i="1"/>
  <c r="H991" i="1"/>
  <c r="H639" i="1"/>
  <c r="H638" i="1"/>
  <c r="H637" i="1"/>
  <c r="H636" i="1"/>
  <c r="H635" i="1"/>
  <c r="H634" i="1"/>
  <c r="H633" i="1"/>
  <c r="H632" i="1"/>
  <c r="H631" i="1"/>
  <c r="H630" i="1"/>
  <c r="H629" i="1"/>
  <c r="H628" i="1"/>
  <c r="H627" i="1"/>
  <c r="H626" i="1"/>
  <c r="H625" i="1"/>
  <c r="H624" i="1"/>
  <c r="H390" i="1"/>
  <c r="H389" i="1"/>
  <c r="H388" i="1"/>
  <c r="H387" i="1"/>
  <c r="H386" i="1"/>
  <c r="H385" i="1"/>
  <c r="H384" i="1"/>
  <c r="H383" i="1"/>
  <c r="H180" i="1"/>
  <c r="H179" i="1"/>
  <c r="H178" i="1"/>
  <c r="H177" i="1"/>
  <c r="H176" i="1"/>
  <c r="H175" i="1"/>
  <c r="H174" i="1"/>
  <c r="H173" i="1"/>
  <c r="H172" i="1"/>
  <c r="H171" i="1"/>
  <c r="H170" i="1"/>
  <c r="H169" i="1"/>
  <c r="H168" i="1"/>
  <c r="H167" i="1"/>
  <c r="E6" i="2"/>
  <c r="E84" i="2"/>
  <c r="E124" i="2"/>
  <c r="E226" i="2"/>
  <c r="E145" i="2"/>
  <c r="E270" i="2"/>
  <c r="H4709" i="1"/>
  <c r="H4708" i="1"/>
  <c r="H4707" i="1"/>
  <c r="H4706" i="1"/>
  <c r="H4705" i="1"/>
  <c r="H4704" i="1"/>
  <c r="H4703" i="1"/>
  <c r="H4624" i="1"/>
  <c r="H4623" i="1"/>
  <c r="H4622" i="1"/>
  <c r="H4621" i="1"/>
  <c r="H4620" i="1"/>
  <c r="H4493" i="1"/>
  <c r="H4492" i="1"/>
  <c r="H4491" i="1"/>
  <c r="H4490" i="1"/>
  <c r="H4489" i="1"/>
  <c r="H4488" i="1"/>
  <c r="H4487" i="1"/>
  <c r="H4391" i="1"/>
  <c r="H4390" i="1"/>
  <c r="H4389" i="1"/>
  <c r="H4388" i="1"/>
  <c r="H4387" i="1"/>
  <c r="H4386" i="1"/>
  <c r="H4385" i="1"/>
  <c r="H4384" i="1"/>
  <c r="H4295" i="1"/>
  <c r="H4294" i="1"/>
  <c r="H4293" i="1"/>
  <c r="H4292" i="1"/>
  <c r="H4291" i="1"/>
  <c r="H4245" i="1"/>
  <c r="H4244" i="1"/>
  <c r="H4017" i="1"/>
  <c r="H4016" i="1"/>
  <c r="H4015" i="1"/>
  <c r="H4014" i="1"/>
  <c r="H4013" i="1"/>
  <c r="H4012" i="1"/>
  <c r="H4011" i="1"/>
  <c r="H4010" i="1"/>
  <c r="H4009" i="1"/>
  <c r="H4008" i="1"/>
  <c r="H4007" i="1"/>
  <c r="H4006" i="1"/>
  <c r="H4005" i="1"/>
  <c r="H4004" i="1"/>
  <c r="H4003" i="1"/>
  <c r="H4002" i="1"/>
  <c r="H4001" i="1"/>
  <c r="H4000" i="1"/>
  <c r="H3695" i="1"/>
  <c r="H3694" i="1"/>
  <c r="H3693" i="1"/>
  <c r="H3692" i="1"/>
  <c r="H3691" i="1"/>
  <c r="H3690" i="1"/>
  <c r="H3689" i="1"/>
  <c r="H3688" i="1"/>
  <c r="H3687" i="1"/>
  <c r="H3686" i="1"/>
  <c r="H3685" i="1"/>
  <c r="H3684" i="1"/>
  <c r="H3683" i="1"/>
  <c r="H3682" i="1"/>
  <c r="H3681" i="1"/>
  <c r="H3680" i="1"/>
  <c r="H3679" i="1"/>
  <c r="H3678" i="1"/>
  <c r="H3677" i="1"/>
  <c r="H3676" i="1"/>
  <c r="H3675" i="1"/>
  <c r="H3674" i="1"/>
  <c r="H3673" i="1"/>
  <c r="H3672" i="1"/>
  <c r="H3671" i="1"/>
  <c r="H3670" i="1"/>
  <c r="H3669" i="1"/>
  <c r="H3668" i="1"/>
  <c r="H3667" i="1"/>
  <c r="H3666" i="1"/>
  <c r="H2991" i="1"/>
  <c r="H2990" i="1"/>
  <c r="H2989" i="1"/>
  <c r="H2988" i="1"/>
  <c r="H2987" i="1"/>
  <c r="H2986" i="1"/>
  <c r="H2985" i="1"/>
  <c r="H2984" i="1"/>
  <c r="H2983" i="1"/>
  <c r="H2982" i="1"/>
  <c r="H2981" i="1"/>
  <c r="H2980" i="1"/>
  <c r="H2979" i="1"/>
  <c r="H2978" i="1"/>
  <c r="H2977" i="1"/>
  <c r="H2976" i="1"/>
  <c r="H2975" i="1"/>
  <c r="H2974" i="1"/>
  <c r="H2973" i="1"/>
  <c r="H2972" i="1"/>
  <c r="H2971" i="1"/>
  <c r="H2776" i="1"/>
  <c r="H2775" i="1"/>
  <c r="H2774" i="1"/>
  <c r="H2773" i="1"/>
  <c r="H2772" i="1"/>
  <c r="H2771" i="1"/>
  <c r="H2770" i="1"/>
  <c r="H2769" i="1"/>
  <c r="H2768" i="1"/>
  <c r="H2767" i="1"/>
  <c r="H2766" i="1"/>
  <c r="H2765" i="1"/>
  <c r="H2764" i="1"/>
  <c r="H2763" i="1"/>
  <c r="H2515" i="1"/>
  <c r="H2514" i="1"/>
  <c r="H2512" i="1"/>
  <c r="H2511" i="1"/>
  <c r="H2510" i="1"/>
  <c r="H2509" i="1"/>
  <c r="H2508" i="1"/>
  <c r="H2244" i="1"/>
  <c r="H2243" i="1"/>
  <c r="H2242" i="1"/>
  <c r="H2241" i="1"/>
  <c r="H2240" i="1"/>
  <c r="H2239" i="1"/>
  <c r="H2238" i="1"/>
  <c r="H2237" i="1"/>
  <c r="H2236" i="1"/>
  <c r="H2235" i="1"/>
  <c r="H2234" i="1"/>
  <c r="H2233" i="1"/>
  <c r="H2232" i="1"/>
  <c r="H1866" i="1"/>
  <c r="H1865" i="1"/>
  <c r="H1864" i="1"/>
  <c r="H1863" i="1"/>
  <c r="H1862" i="1"/>
  <c r="H1861" i="1"/>
  <c r="H1860" i="1"/>
  <c r="H1859" i="1"/>
  <c r="H1858" i="1"/>
  <c r="H1857" i="1"/>
  <c r="H1856" i="1"/>
  <c r="H1855" i="1"/>
  <c r="H1854" i="1"/>
  <c r="H1853" i="1"/>
  <c r="H1852" i="1"/>
  <c r="H1851" i="1"/>
  <c r="H1850" i="1"/>
  <c r="H1693" i="1"/>
  <c r="H1692" i="1"/>
  <c r="H1691" i="1"/>
  <c r="H1690" i="1"/>
  <c r="H1524" i="1"/>
  <c r="H1523" i="1"/>
  <c r="H1522" i="1"/>
  <c r="H1521" i="1"/>
  <c r="H1520" i="1"/>
  <c r="H1519" i="1"/>
  <c r="H1518" i="1"/>
  <c r="H1517" i="1"/>
  <c r="H1516" i="1"/>
  <c r="H1515" i="1"/>
  <c r="H1514" i="1"/>
  <c r="H1513" i="1"/>
  <c r="H1512" i="1"/>
  <c r="H1511" i="1"/>
  <c r="H1510" i="1"/>
  <c r="H1509" i="1"/>
  <c r="H1268" i="1"/>
  <c r="H1267" i="1"/>
  <c r="H1266" i="1"/>
  <c r="H1265" i="1"/>
  <c r="H1264" i="1"/>
  <c r="H1263" i="1"/>
  <c r="H1262" i="1"/>
  <c r="H1261" i="1"/>
  <c r="H990" i="1"/>
  <c r="H989" i="1"/>
  <c r="H988" i="1"/>
  <c r="H987" i="1"/>
  <c r="H986" i="1"/>
  <c r="H985" i="1"/>
  <c r="H984" i="1"/>
  <c r="H983" i="1"/>
  <c r="H982" i="1"/>
  <c r="H981" i="1"/>
  <c r="H980" i="1"/>
  <c r="H979" i="1"/>
  <c r="H978" i="1"/>
  <c r="H977" i="1"/>
  <c r="H623" i="1"/>
  <c r="H622" i="1"/>
  <c r="H621" i="1"/>
  <c r="H620" i="1"/>
  <c r="H619" i="1"/>
  <c r="H618" i="1"/>
  <c r="H617" i="1"/>
  <c r="H616" i="1"/>
  <c r="H615" i="1"/>
  <c r="H614" i="1"/>
  <c r="H613" i="1"/>
  <c r="H612" i="1"/>
  <c r="H611" i="1"/>
  <c r="H610" i="1"/>
  <c r="H609" i="1"/>
  <c r="H608" i="1"/>
  <c r="H607" i="1"/>
  <c r="H382" i="1"/>
  <c r="H381" i="1"/>
  <c r="H380" i="1"/>
  <c r="H379" i="1"/>
  <c r="H378" i="1"/>
  <c r="H377" i="1"/>
  <c r="H376" i="1"/>
  <c r="H375" i="1"/>
  <c r="H374" i="1"/>
  <c r="H373" i="1"/>
  <c r="H372" i="1"/>
  <c r="H166" i="1"/>
  <c r="H165" i="1"/>
  <c r="H164" i="1"/>
  <c r="H163" i="1"/>
  <c r="H162" i="1"/>
  <c r="H161" i="1"/>
  <c r="H160" i="1"/>
  <c r="H159" i="1"/>
  <c r="H158" i="1"/>
  <c r="H157" i="1"/>
  <c r="H156" i="1"/>
  <c r="H155" i="1"/>
  <c r="H154" i="1"/>
  <c r="H153" i="1"/>
  <c r="H152" i="1"/>
  <c r="E5" i="2"/>
  <c r="E83" i="2"/>
  <c r="E123" i="2"/>
  <c r="E225" i="2"/>
  <c r="E144" i="2"/>
  <c r="E269" i="2"/>
  <c r="H4702" i="1"/>
  <c r="H4701" i="1"/>
  <c r="H4700" i="1"/>
  <c r="H4699" i="1"/>
  <c r="H4698" i="1"/>
  <c r="H4697" i="1"/>
  <c r="H4696" i="1"/>
  <c r="H4619" i="1"/>
  <c r="H4618" i="1"/>
  <c r="H4617" i="1"/>
  <c r="H4616" i="1"/>
  <c r="H4615" i="1"/>
  <c r="H4486" i="1"/>
  <c r="H4485" i="1"/>
  <c r="H4484" i="1"/>
  <c r="H4483" i="1"/>
  <c r="H4482" i="1"/>
  <c r="H4481" i="1"/>
  <c r="H4383" i="1"/>
  <c r="H4382" i="1"/>
  <c r="H4381" i="1"/>
  <c r="H4380" i="1"/>
  <c r="H4379" i="1"/>
  <c r="H4378" i="1"/>
  <c r="H4377" i="1"/>
  <c r="H4376" i="1"/>
  <c r="H4290" i="1"/>
  <c r="H4289" i="1"/>
  <c r="H4288" i="1"/>
  <c r="H4287" i="1"/>
  <c r="H4286" i="1"/>
  <c r="H4243" i="1"/>
  <c r="H4242" i="1"/>
  <c r="H3999" i="1"/>
  <c r="H3998" i="1"/>
  <c r="H3665" i="1"/>
  <c r="H3664" i="1"/>
  <c r="H3663" i="1"/>
  <c r="H3662" i="1"/>
  <c r="H3661" i="1"/>
  <c r="H3660" i="1"/>
  <c r="H3659" i="1"/>
  <c r="H3658" i="1"/>
  <c r="H3657" i="1"/>
  <c r="H3656" i="1"/>
  <c r="H3655" i="1"/>
  <c r="H3654" i="1"/>
  <c r="H3653" i="1"/>
  <c r="H3652" i="1"/>
  <c r="H3651" i="1"/>
  <c r="H3650" i="1"/>
  <c r="H3649" i="1"/>
  <c r="H3648" i="1"/>
  <c r="H3647" i="1"/>
  <c r="H3646" i="1"/>
  <c r="H3645" i="1"/>
  <c r="H3644" i="1"/>
  <c r="H3643" i="1"/>
  <c r="H3642" i="1"/>
  <c r="H3641" i="1"/>
  <c r="H3640" i="1"/>
  <c r="H3639" i="1"/>
  <c r="H3638" i="1"/>
  <c r="H3637" i="1"/>
  <c r="H2970" i="1"/>
  <c r="H2969" i="1"/>
  <c r="H2968" i="1"/>
  <c r="H2967" i="1"/>
  <c r="H2966" i="1"/>
  <c r="H2965" i="1"/>
  <c r="H2964" i="1"/>
  <c r="H2963" i="1"/>
  <c r="H2962" i="1"/>
  <c r="H2961" i="1"/>
  <c r="H2960" i="1"/>
  <c r="H2959" i="1"/>
  <c r="H2958" i="1"/>
  <c r="H2957" i="1"/>
  <c r="H2956" i="1"/>
  <c r="H2955" i="1"/>
  <c r="H2954" i="1"/>
  <c r="H2953" i="1"/>
  <c r="H2952" i="1"/>
  <c r="H2951" i="1"/>
  <c r="H2950" i="1"/>
  <c r="H2949" i="1"/>
  <c r="H2948" i="1"/>
  <c r="H2947" i="1"/>
  <c r="H2762" i="1"/>
  <c r="H2761" i="1"/>
  <c r="H2760" i="1"/>
  <c r="H2759" i="1"/>
  <c r="H2758" i="1"/>
  <c r="H2757" i="1"/>
  <c r="H2756" i="1"/>
  <c r="H2755" i="1"/>
  <c r="H2754" i="1"/>
  <c r="H2753" i="1"/>
  <c r="H2752" i="1"/>
  <c r="H2751" i="1"/>
  <c r="H2750" i="1"/>
  <c r="H2749" i="1"/>
  <c r="H2507" i="1"/>
  <c r="H2506" i="1"/>
  <c r="H2505" i="1"/>
  <c r="H2504" i="1"/>
  <c r="H2503" i="1"/>
  <c r="H2502" i="1"/>
  <c r="H2231" i="1"/>
  <c r="H2230" i="1"/>
  <c r="H2229" i="1"/>
  <c r="H2228" i="1"/>
  <c r="H2227" i="1"/>
  <c r="H2226" i="1"/>
  <c r="H2225" i="1"/>
  <c r="H2224" i="1"/>
  <c r="H2223" i="1"/>
  <c r="H2222" i="1"/>
  <c r="H2221" i="1"/>
  <c r="H2220" i="1"/>
  <c r="H1848" i="1"/>
  <c r="H1847" i="1"/>
  <c r="H1846" i="1"/>
  <c r="H1845" i="1"/>
  <c r="H1844" i="1"/>
  <c r="H1843" i="1"/>
  <c r="H1842" i="1"/>
  <c r="H1841" i="1"/>
  <c r="H1840" i="1"/>
  <c r="H1839" i="1"/>
  <c r="H1838" i="1"/>
  <c r="H1837" i="1"/>
  <c r="H1836" i="1"/>
  <c r="H1835" i="1"/>
  <c r="H1834" i="1"/>
  <c r="H1833" i="1"/>
  <c r="H1832" i="1"/>
  <c r="H1689" i="1"/>
  <c r="H1688" i="1"/>
  <c r="H1687" i="1"/>
  <c r="H1508" i="1"/>
  <c r="H1507" i="1"/>
  <c r="H1506" i="1"/>
  <c r="H1505" i="1"/>
  <c r="H1504" i="1"/>
  <c r="H1503" i="1"/>
  <c r="H1502" i="1"/>
  <c r="H1501" i="1"/>
  <c r="H1500" i="1"/>
  <c r="H1499" i="1"/>
  <c r="H1498" i="1"/>
  <c r="H1497" i="1"/>
  <c r="H1496" i="1"/>
  <c r="H1495" i="1"/>
  <c r="H1494" i="1"/>
  <c r="H1260" i="1"/>
  <c r="H1259" i="1"/>
  <c r="H1258" i="1"/>
  <c r="H1257" i="1"/>
  <c r="H1256" i="1"/>
  <c r="H1255" i="1"/>
  <c r="H1254" i="1"/>
  <c r="H1253" i="1"/>
  <c r="H976" i="1"/>
  <c r="H975" i="1"/>
  <c r="H974" i="1"/>
  <c r="H973" i="1"/>
  <c r="H972" i="1"/>
  <c r="H971" i="1"/>
  <c r="H970" i="1"/>
  <c r="H969" i="1"/>
  <c r="H968" i="1"/>
  <c r="H967" i="1"/>
  <c r="H966" i="1"/>
  <c r="H965" i="1"/>
  <c r="H964" i="1"/>
  <c r="H963" i="1"/>
  <c r="H606" i="1"/>
  <c r="H605" i="1"/>
  <c r="H604" i="1"/>
  <c r="H603" i="1"/>
  <c r="H602" i="1"/>
  <c r="H601" i="1"/>
  <c r="H600" i="1"/>
  <c r="H599" i="1"/>
  <c r="H598" i="1"/>
  <c r="H597" i="1"/>
  <c r="H596" i="1"/>
  <c r="H595" i="1"/>
  <c r="H594" i="1"/>
  <c r="H593" i="1"/>
  <c r="H592" i="1"/>
  <c r="H591" i="1"/>
  <c r="H371" i="1"/>
  <c r="H370" i="1"/>
  <c r="H369" i="1"/>
  <c r="H368" i="1"/>
  <c r="H367" i="1"/>
  <c r="H366" i="1"/>
  <c r="H365" i="1"/>
  <c r="H364" i="1"/>
  <c r="H363" i="1"/>
  <c r="H362" i="1"/>
  <c r="H361" i="1"/>
  <c r="H151" i="1"/>
  <c r="H150" i="1"/>
  <c r="H149" i="1"/>
  <c r="H148" i="1"/>
  <c r="H147" i="1"/>
  <c r="H146" i="1"/>
  <c r="H145" i="1"/>
  <c r="H144" i="1"/>
  <c r="H143" i="1"/>
  <c r="H142" i="1"/>
  <c r="H141" i="1"/>
  <c r="H140" i="1"/>
  <c r="H139" i="1"/>
  <c r="H138" i="1"/>
  <c r="E4" i="2"/>
  <c r="E82" i="2"/>
  <c r="E122" i="2"/>
  <c r="E224" i="2"/>
  <c r="E143" i="2"/>
  <c r="E268" i="2"/>
  <c r="H4695" i="1"/>
  <c r="H4694" i="1"/>
  <c r="H4693" i="1"/>
  <c r="H4692" i="1"/>
  <c r="H4691" i="1"/>
  <c r="H4690" i="1"/>
  <c r="H4689" i="1"/>
  <c r="H4614" i="1"/>
  <c r="H4613" i="1"/>
  <c r="H4612" i="1"/>
  <c r="H4611" i="1"/>
  <c r="H4610" i="1"/>
  <c r="H4480" i="1"/>
  <c r="H4479" i="1"/>
  <c r="H4478" i="1"/>
  <c r="H4477" i="1"/>
  <c r="H4476" i="1"/>
  <c r="H4375" i="1"/>
  <c r="H4374" i="1"/>
  <c r="H4373" i="1"/>
  <c r="H4372" i="1"/>
  <c r="H4370" i="1"/>
  <c r="H4369" i="1"/>
  <c r="H4368" i="1"/>
  <c r="H4285" i="1"/>
  <c r="H4284" i="1"/>
  <c r="H4283" i="1"/>
  <c r="H4282" i="1"/>
  <c r="H4281" i="1"/>
  <c r="H4241" i="1"/>
  <c r="H3997" i="1"/>
  <c r="H3996" i="1"/>
  <c r="H3636" i="1"/>
  <c r="H3635" i="1"/>
  <c r="H3634" i="1"/>
  <c r="H3633" i="1"/>
  <c r="H3632" i="1"/>
  <c r="H3631" i="1"/>
  <c r="H3630" i="1"/>
  <c r="H3629" i="1"/>
  <c r="H3628" i="1"/>
  <c r="H3627" i="1"/>
  <c r="H3626" i="1"/>
  <c r="H3625" i="1"/>
  <c r="H3624" i="1"/>
  <c r="H3623" i="1"/>
  <c r="H3622" i="1"/>
  <c r="H3621" i="1"/>
  <c r="H3620" i="1"/>
  <c r="H3619" i="1"/>
  <c r="H3618" i="1"/>
  <c r="H3617" i="1"/>
  <c r="H3616" i="1"/>
  <c r="H3615" i="1"/>
  <c r="H3614" i="1"/>
  <c r="H3613" i="1"/>
  <c r="H3612" i="1"/>
  <c r="H3611" i="1"/>
  <c r="H3610" i="1"/>
  <c r="H3609" i="1"/>
  <c r="H3608" i="1"/>
  <c r="H2748" i="1"/>
  <c r="H2747" i="1"/>
  <c r="H2746" i="1"/>
  <c r="H2745" i="1"/>
  <c r="H2744" i="1"/>
  <c r="H2743" i="1"/>
  <c r="H2742" i="1"/>
  <c r="H2741" i="1"/>
  <c r="H2740" i="1"/>
  <c r="H2739" i="1"/>
  <c r="H2738" i="1"/>
  <c r="H2737" i="1"/>
  <c r="H2736" i="1"/>
  <c r="H2735" i="1"/>
  <c r="H2501" i="1"/>
  <c r="H2500" i="1"/>
  <c r="H2499" i="1"/>
  <c r="H2498" i="1"/>
  <c r="H2497" i="1"/>
  <c r="H2496" i="1"/>
  <c r="H2219" i="1"/>
  <c r="H2218" i="1"/>
  <c r="H2217" i="1"/>
  <c r="H2216" i="1"/>
  <c r="H2215" i="1"/>
  <c r="H2214" i="1"/>
  <c r="H2213" i="1"/>
  <c r="H2212" i="1"/>
  <c r="H2211" i="1"/>
  <c r="H2210" i="1"/>
  <c r="H2209" i="1"/>
  <c r="H2208" i="1"/>
  <c r="H2207" i="1"/>
  <c r="H1830" i="1"/>
  <c r="H1829" i="1"/>
  <c r="H1828" i="1"/>
  <c r="H1827" i="1"/>
  <c r="H1826" i="1"/>
  <c r="H1825" i="1"/>
  <c r="H1824" i="1"/>
  <c r="H1823" i="1"/>
  <c r="H1822" i="1"/>
  <c r="H1821" i="1"/>
  <c r="H1820" i="1"/>
  <c r="H1819" i="1"/>
  <c r="H1818" i="1"/>
  <c r="H1817" i="1"/>
  <c r="H1816" i="1"/>
  <c r="H1815" i="1"/>
  <c r="H1814" i="1"/>
  <c r="H1686" i="1"/>
  <c r="H1685" i="1"/>
  <c r="H1684" i="1"/>
  <c r="H1493" i="1"/>
  <c r="H1492" i="1"/>
  <c r="H1491" i="1"/>
  <c r="H1490" i="1"/>
  <c r="H1489" i="1"/>
  <c r="H1488" i="1"/>
  <c r="H1487" i="1"/>
  <c r="H1486" i="1"/>
  <c r="H1485" i="1"/>
  <c r="H1484" i="1"/>
  <c r="H1483" i="1"/>
  <c r="H1482" i="1"/>
  <c r="H1481" i="1"/>
  <c r="H1480" i="1"/>
  <c r="H1479" i="1"/>
  <c r="H1252" i="1"/>
  <c r="H1251" i="1"/>
  <c r="H1250" i="1"/>
  <c r="H1249" i="1"/>
  <c r="H1248" i="1"/>
  <c r="H1247" i="1"/>
  <c r="H1246" i="1"/>
  <c r="H1245" i="1"/>
  <c r="H962" i="1"/>
  <c r="H961" i="1"/>
  <c r="H960" i="1"/>
  <c r="H959" i="1"/>
  <c r="H958" i="1"/>
  <c r="H957" i="1"/>
  <c r="H956" i="1"/>
  <c r="H955" i="1"/>
  <c r="H954" i="1"/>
  <c r="H953" i="1"/>
  <c r="H952" i="1"/>
  <c r="H951" i="1"/>
  <c r="H950" i="1"/>
  <c r="H949" i="1"/>
  <c r="H590" i="1"/>
  <c r="H589" i="1"/>
  <c r="H588" i="1"/>
  <c r="H587" i="1"/>
  <c r="H586" i="1"/>
  <c r="H585" i="1"/>
  <c r="H584" i="1"/>
  <c r="H583" i="1"/>
  <c r="H582" i="1"/>
  <c r="H581" i="1"/>
  <c r="H580" i="1"/>
  <c r="H579" i="1"/>
  <c r="H578" i="1"/>
  <c r="H577" i="1"/>
  <c r="H576" i="1"/>
  <c r="H575" i="1"/>
  <c r="H360" i="1"/>
  <c r="H359" i="1"/>
  <c r="H358" i="1"/>
  <c r="H357" i="1"/>
  <c r="H356" i="1"/>
  <c r="H355" i="1"/>
  <c r="H354" i="1"/>
  <c r="H353" i="1"/>
  <c r="H352" i="1"/>
  <c r="H351" i="1"/>
  <c r="H350" i="1"/>
  <c r="H137" i="1"/>
  <c r="H136" i="1"/>
  <c r="H135" i="1"/>
  <c r="H134" i="1"/>
  <c r="H133" i="1"/>
  <c r="H132" i="1"/>
  <c r="H131" i="1"/>
  <c r="H130" i="1"/>
  <c r="H129" i="1"/>
  <c r="H128" i="1"/>
  <c r="H127" i="1"/>
  <c r="H126" i="1"/>
  <c r="H125" i="1"/>
  <c r="H124" i="1"/>
  <c r="H123" i="1"/>
  <c r="E3" i="2"/>
  <c r="E81" i="2"/>
  <c r="E121" i="2"/>
  <c r="E223" i="2"/>
  <c r="E142" i="2"/>
  <c r="E267" i="2"/>
  <c r="H4688" i="1"/>
  <c r="H4687" i="1"/>
  <c r="H4686" i="1"/>
  <c r="H4685" i="1"/>
  <c r="H4684" i="1"/>
  <c r="H4683" i="1"/>
  <c r="H4682" i="1"/>
  <c r="H4609" i="1"/>
  <c r="H4608" i="1"/>
  <c r="H4607" i="1"/>
  <c r="H4606" i="1"/>
  <c r="H4605" i="1"/>
  <c r="H4475" i="1"/>
  <c r="H4474" i="1"/>
  <c r="H4473" i="1"/>
  <c r="H4472" i="1"/>
  <c r="H4471" i="1"/>
  <c r="H4367" i="1"/>
  <c r="H4366" i="1"/>
  <c r="H4365" i="1"/>
  <c r="H4364" i="1"/>
  <c r="H4363" i="1"/>
  <c r="H4362" i="1"/>
  <c r="H4361" i="1"/>
  <c r="H4280" i="1"/>
  <c r="H4279" i="1"/>
  <c r="H4278" i="1"/>
  <c r="H4277" i="1"/>
  <c r="H4276" i="1"/>
  <c r="H4239" i="1"/>
  <c r="H4238" i="1"/>
  <c r="H3995" i="1"/>
  <c r="H3994" i="1"/>
  <c r="H3993" i="1"/>
  <c r="H3607" i="1"/>
  <c r="H3606" i="1"/>
  <c r="H3605" i="1"/>
  <c r="H3604" i="1"/>
  <c r="H3603" i="1"/>
  <c r="H3602" i="1"/>
  <c r="H3601" i="1"/>
  <c r="H3600" i="1"/>
  <c r="H3599" i="1"/>
  <c r="H3598" i="1"/>
  <c r="H3597" i="1"/>
  <c r="H3596" i="1"/>
  <c r="H3595" i="1"/>
  <c r="H3594" i="1"/>
  <c r="H3593" i="1"/>
  <c r="H3592" i="1"/>
  <c r="H3591" i="1"/>
  <c r="H3590" i="1"/>
  <c r="H3589" i="1"/>
  <c r="H3588" i="1"/>
  <c r="H3587" i="1"/>
  <c r="H3586" i="1"/>
  <c r="H3585" i="1"/>
  <c r="H3584" i="1"/>
  <c r="H3583" i="1"/>
  <c r="H3582" i="1"/>
  <c r="H3581" i="1"/>
  <c r="H3580" i="1"/>
  <c r="H3579" i="1"/>
  <c r="H2734" i="1"/>
  <c r="H2733" i="1"/>
  <c r="H2732" i="1"/>
  <c r="H2731" i="1"/>
  <c r="H2730" i="1"/>
  <c r="H2729" i="1"/>
  <c r="H2728" i="1"/>
  <c r="H2727" i="1"/>
  <c r="H2726" i="1"/>
  <c r="H2725" i="1"/>
  <c r="H2724" i="1"/>
  <c r="H2723" i="1"/>
  <c r="H2722" i="1"/>
  <c r="H2495" i="1"/>
  <c r="H2494" i="1"/>
  <c r="H2493" i="1"/>
  <c r="H2492" i="1"/>
  <c r="H2491" i="1"/>
  <c r="H2490" i="1"/>
  <c r="H2489" i="1"/>
  <c r="H2206" i="1"/>
  <c r="H2205" i="1"/>
  <c r="H2204" i="1"/>
  <c r="H2203" i="1"/>
  <c r="H2202" i="1"/>
  <c r="H2201" i="1"/>
  <c r="H2200" i="1"/>
  <c r="H2199" i="1"/>
  <c r="H2198" i="1"/>
  <c r="H2197" i="1"/>
  <c r="H2196" i="1"/>
  <c r="H2195" i="1"/>
  <c r="H2194" i="1"/>
  <c r="H1812" i="1"/>
  <c r="H1811" i="1"/>
  <c r="H1810" i="1"/>
  <c r="H1809" i="1"/>
  <c r="H1808" i="1"/>
  <c r="H1807" i="1"/>
  <c r="H1806" i="1"/>
  <c r="H1805" i="1"/>
  <c r="H1804" i="1"/>
  <c r="H1803" i="1"/>
  <c r="H1802" i="1"/>
  <c r="H1801" i="1"/>
  <c r="H1800" i="1"/>
  <c r="H1799" i="1"/>
  <c r="H1798" i="1"/>
  <c r="H1797" i="1"/>
  <c r="H1683" i="1"/>
  <c r="H1682" i="1"/>
  <c r="H1681" i="1"/>
  <c r="H1478" i="1"/>
  <c r="H1477" i="1"/>
  <c r="H1476" i="1"/>
  <c r="H1475" i="1"/>
  <c r="H1474" i="1"/>
  <c r="H1473" i="1"/>
  <c r="H1472" i="1"/>
  <c r="H1471" i="1"/>
  <c r="H1470" i="1"/>
  <c r="H1469" i="1"/>
  <c r="H1468" i="1"/>
  <c r="H1467" i="1"/>
  <c r="H1466" i="1"/>
  <c r="H1465" i="1"/>
  <c r="H1244" i="1"/>
  <c r="H1243" i="1"/>
  <c r="H1242" i="1"/>
  <c r="H1241" i="1"/>
  <c r="H1240" i="1"/>
  <c r="H1239" i="1"/>
  <c r="H1238" i="1"/>
  <c r="H1237" i="1"/>
  <c r="H948" i="1"/>
  <c r="H947" i="1"/>
  <c r="H946" i="1"/>
  <c r="H945" i="1"/>
  <c r="H944" i="1"/>
  <c r="H943" i="1"/>
  <c r="H942" i="1"/>
  <c r="H941" i="1"/>
  <c r="H940" i="1"/>
  <c r="H939" i="1"/>
  <c r="H938" i="1"/>
  <c r="H937" i="1"/>
  <c r="H936" i="1"/>
  <c r="H935" i="1"/>
  <c r="H574" i="1"/>
  <c r="H573" i="1"/>
  <c r="H572" i="1"/>
  <c r="H571" i="1"/>
  <c r="H570" i="1"/>
  <c r="H569" i="1"/>
  <c r="H568" i="1"/>
  <c r="H567" i="1"/>
  <c r="H566" i="1"/>
  <c r="H565" i="1"/>
  <c r="H564" i="1"/>
  <c r="H563" i="1"/>
  <c r="H562" i="1"/>
  <c r="H561" i="1"/>
  <c r="H560" i="1"/>
  <c r="H559" i="1"/>
  <c r="H349" i="1"/>
  <c r="H348" i="1"/>
  <c r="H347" i="1"/>
  <c r="H346" i="1"/>
  <c r="H345" i="1"/>
  <c r="H344" i="1"/>
  <c r="H343" i="1"/>
  <c r="H342" i="1"/>
  <c r="H341" i="1"/>
  <c r="H340" i="1"/>
  <c r="H339" i="1"/>
  <c r="H122" i="1"/>
  <c r="H121" i="1"/>
  <c r="H120" i="1"/>
  <c r="H119" i="1"/>
  <c r="H118" i="1"/>
  <c r="H117" i="1"/>
  <c r="H116" i="1"/>
  <c r="H115" i="1"/>
  <c r="H114" i="1"/>
  <c r="H113" i="1"/>
  <c r="H112" i="1"/>
  <c r="H111" i="1"/>
  <c r="H110" i="1"/>
  <c r="H109" i="1"/>
  <c r="H108" i="1"/>
  <c r="H107" i="1"/>
  <c r="E2" i="2"/>
  <c r="E80" i="2"/>
  <c r="E120" i="2"/>
  <c r="E222" i="2"/>
  <c r="E141" i="2"/>
  <c r="E266" i="2"/>
  <c r="H4932" i="1"/>
  <c r="H4929" i="1"/>
  <c r="H4928" i="1"/>
  <c r="H4931" i="1"/>
  <c r="H4930" i="1"/>
  <c r="H4787" i="1"/>
  <c r="H4782" i="1"/>
  <c r="H4786" i="1"/>
  <c r="H4783" i="1"/>
  <c r="H4785" i="1"/>
  <c r="H4779" i="1"/>
  <c r="H4778" i="1"/>
  <c r="H4681" i="1"/>
  <c r="H4680" i="1"/>
  <c r="H4679" i="1"/>
  <c r="H4678" i="1"/>
  <c r="H4677" i="1"/>
  <c r="H4676" i="1"/>
  <c r="H4675" i="1"/>
  <c r="H4604" i="1"/>
  <c r="H4603" i="1"/>
  <c r="H4602" i="1"/>
  <c r="H4601" i="1"/>
  <c r="H4360" i="1"/>
  <c r="H4359" i="1"/>
  <c r="H4358" i="1"/>
  <c r="H4357" i="1"/>
  <c r="H4356" i="1"/>
  <c r="H4355" i="1"/>
  <c r="H4354" i="1"/>
  <c r="H4275" i="1"/>
  <c r="H4274" i="1"/>
  <c r="H4273" i="1"/>
  <c r="H4272" i="1"/>
  <c r="H4271" i="1"/>
  <c r="H3992" i="1"/>
  <c r="H3578" i="1"/>
  <c r="H3577" i="1"/>
  <c r="H3576" i="1"/>
  <c r="H3575" i="1"/>
  <c r="H3574" i="1"/>
  <c r="H3573" i="1"/>
  <c r="H3572" i="1"/>
  <c r="H3571" i="1"/>
  <c r="H3570" i="1"/>
  <c r="H3569" i="1"/>
  <c r="H3568" i="1"/>
  <c r="H3567" i="1"/>
  <c r="H3566" i="1"/>
  <c r="H3565" i="1"/>
  <c r="H3564" i="1"/>
  <c r="H3563" i="1"/>
  <c r="H3562" i="1"/>
  <c r="H3561" i="1"/>
  <c r="H3560" i="1"/>
  <c r="H3559" i="1"/>
  <c r="H3558" i="1"/>
  <c r="H3557" i="1"/>
  <c r="H3556" i="1"/>
  <c r="H3555" i="1"/>
  <c r="H3554" i="1"/>
  <c r="H3553" i="1"/>
  <c r="H3552" i="1"/>
  <c r="H3551" i="1"/>
  <c r="H3550" i="1"/>
  <c r="H2721" i="1"/>
  <c r="H2720" i="1"/>
  <c r="H2719" i="1"/>
  <c r="H2718" i="1"/>
  <c r="H2717" i="1"/>
  <c r="H2716" i="1"/>
  <c r="H2715" i="1"/>
  <c r="H2714" i="1"/>
  <c r="H2713" i="1"/>
  <c r="H2712" i="1"/>
  <c r="H2711" i="1"/>
  <c r="H2710" i="1"/>
  <c r="H2709" i="1"/>
  <c r="H2193" i="1"/>
  <c r="H2192" i="1"/>
  <c r="H2191" i="1"/>
  <c r="H2190" i="1"/>
  <c r="H2189" i="1"/>
  <c r="H2188" i="1"/>
  <c r="H2187" i="1"/>
  <c r="H2186" i="1"/>
  <c r="H2185" i="1"/>
  <c r="H2184" i="1"/>
  <c r="H2183" i="1"/>
  <c r="H2182" i="1"/>
  <c r="H2181" i="1"/>
  <c r="H2180" i="1"/>
  <c r="H1464" i="1"/>
  <c r="H1463" i="1"/>
  <c r="H1462" i="1"/>
  <c r="H1461" i="1"/>
  <c r="H1460" i="1"/>
  <c r="H1459" i="1"/>
  <c r="H1458" i="1"/>
  <c r="H1457" i="1"/>
  <c r="H1456" i="1"/>
  <c r="H1455" i="1"/>
  <c r="H1454" i="1"/>
  <c r="H1453" i="1"/>
  <c r="H1452" i="1"/>
  <c r="H1451" i="1"/>
  <c r="H1236" i="1"/>
  <c r="H1235" i="1"/>
  <c r="H1234" i="1"/>
  <c r="H1233" i="1"/>
  <c r="H1232" i="1"/>
  <c r="H1231" i="1"/>
  <c r="H1230" i="1"/>
  <c r="H1229" i="1"/>
  <c r="H934" i="1"/>
  <c r="H933" i="1"/>
  <c r="H932" i="1"/>
  <c r="H931" i="1"/>
  <c r="H930" i="1"/>
  <c r="H929" i="1"/>
  <c r="H928" i="1"/>
  <c r="H927" i="1"/>
  <c r="H926" i="1"/>
  <c r="H925" i="1"/>
  <c r="H924" i="1"/>
  <c r="H923" i="1"/>
  <c r="H922" i="1"/>
  <c r="H921" i="1"/>
  <c r="H558" i="1"/>
  <c r="H557" i="1"/>
  <c r="H556" i="1"/>
  <c r="H555" i="1"/>
  <c r="H554" i="1"/>
  <c r="H553" i="1"/>
  <c r="H552" i="1"/>
  <c r="H551" i="1"/>
  <c r="H550" i="1"/>
  <c r="H549" i="1"/>
  <c r="H548" i="1"/>
  <c r="H547" i="1"/>
  <c r="H546" i="1"/>
  <c r="H545" i="1"/>
  <c r="H544" i="1"/>
  <c r="H338" i="1"/>
  <c r="H337" i="1"/>
  <c r="H336" i="1"/>
  <c r="H335" i="1"/>
  <c r="H334" i="1"/>
  <c r="H333" i="1"/>
  <c r="H332" i="1"/>
  <c r="H331" i="1"/>
  <c r="H330" i="1"/>
  <c r="H329" i="1"/>
  <c r="H328" i="1"/>
  <c r="H106" i="1"/>
  <c r="H105" i="1"/>
  <c r="H104" i="1"/>
  <c r="H103" i="1"/>
  <c r="H102" i="1"/>
  <c r="H101" i="1"/>
  <c r="H100" i="1"/>
  <c r="H99" i="1"/>
  <c r="H98" i="1"/>
  <c r="H97" i="1"/>
  <c r="H96" i="1"/>
  <c r="H95" i="1"/>
  <c r="H94" i="1"/>
  <c r="H93" i="1"/>
  <c r="H92" i="1"/>
  <c r="H91" i="1"/>
  <c r="E79" i="2"/>
  <c r="E119" i="2"/>
  <c r="E221" i="2"/>
  <c r="E140" i="2"/>
  <c r="E265" i="2"/>
  <c r="H3991" i="1"/>
  <c r="H3549" i="1"/>
  <c r="H3548" i="1"/>
  <c r="H3547" i="1"/>
  <c r="H3546" i="1"/>
  <c r="H3545" i="1"/>
  <c r="H3544" i="1"/>
  <c r="H3543" i="1"/>
  <c r="H3542" i="1"/>
  <c r="H3541" i="1"/>
  <c r="H3540" i="1"/>
  <c r="H3539" i="1"/>
  <c r="H3538" i="1"/>
  <c r="H3537" i="1"/>
  <c r="H3536" i="1"/>
  <c r="H3535" i="1"/>
  <c r="H3534" i="1"/>
  <c r="H3533" i="1"/>
  <c r="H3532" i="1"/>
  <c r="H3531" i="1"/>
  <c r="H3530" i="1"/>
  <c r="H3529" i="1"/>
  <c r="H3528" i="1"/>
  <c r="H3527" i="1"/>
  <c r="H3526" i="1"/>
  <c r="H3525" i="1"/>
  <c r="H3524" i="1"/>
  <c r="H3523" i="1"/>
  <c r="H3522" i="1"/>
  <c r="H3521" i="1"/>
  <c r="H3520" i="1"/>
  <c r="H3519" i="1"/>
  <c r="H2708" i="1"/>
  <c r="H2707" i="1"/>
  <c r="H2706" i="1"/>
  <c r="H2705" i="1"/>
  <c r="H2704" i="1"/>
  <c r="H2703" i="1"/>
  <c r="H2702" i="1"/>
  <c r="H2701" i="1"/>
  <c r="H2700" i="1"/>
  <c r="H2699" i="1"/>
  <c r="H2698" i="1"/>
  <c r="H2697" i="1"/>
  <c r="H2696" i="1"/>
  <c r="H2179" i="1"/>
  <c r="H2178" i="1"/>
  <c r="H2177" i="1"/>
  <c r="H2176" i="1"/>
  <c r="H2175" i="1"/>
  <c r="H2174" i="1"/>
  <c r="H2173" i="1"/>
  <c r="H2172" i="1"/>
  <c r="H2171" i="1"/>
  <c r="H2170" i="1"/>
  <c r="H2169" i="1"/>
  <c r="H2168" i="1"/>
  <c r="H2167" i="1"/>
  <c r="H2166" i="1"/>
  <c r="H1450" i="1"/>
  <c r="H1449" i="1"/>
  <c r="H1448" i="1"/>
  <c r="H1447" i="1"/>
  <c r="H1446" i="1"/>
  <c r="H1445" i="1"/>
  <c r="H1444" i="1"/>
  <c r="H1443" i="1"/>
  <c r="H1442" i="1"/>
  <c r="H1441" i="1"/>
  <c r="H1440" i="1"/>
  <c r="H1439" i="1"/>
  <c r="H1438" i="1"/>
  <c r="H1228" i="1"/>
  <c r="H1227" i="1"/>
  <c r="H1226" i="1"/>
  <c r="H1225" i="1"/>
  <c r="H1224" i="1"/>
  <c r="H1223" i="1"/>
  <c r="H1222" i="1"/>
  <c r="H1221" i="1"/>
  <c r="H920" i="1"/>
  <c r="H919" i="1"/>
  <c r="H918" i="1"/>
  <c r="H917" i="1"/>
  <c r="H916" i="1"/>
  <c r="H915" i="1"/>
  <c r="H914" i="1"/>
  <c r="H913" i="1"/>
  <c r="H912" i="1"/>
  <c r="H911" i="1"/>
  <c r="H910" i="1"/>
  <c r="H909" i="1"/>
  <c r="H908" i="1"/>
  <c r="H907" i="1"/>
  <c r="H906" i="1"/>
  <c r="H543" i="1"/>
  <c r="H542" i="1"/>
  <c r="H541" i="1"/>
  <c r="H540" i="1"/>
  <c r="H539" i="1"/>
  <c r="H538" i="1"/>
  <c r="H537" i="1"/>
  <c r="H536" i="1"/>
  <c r="H535" i="1"/>
  <c r="H534" i="1"/>
  <c r="H533" i="1"/>
  <c r="H532" i="1"/>
  <c r="H531" i="1"/>
  <c r="H530" i="1"/>
  <c r="H529" i="1"/>
  <c r="H528" i="1"/>
  <c r="H527" i="1"/>
  <c r="H327" i="1"/>
  <c r="H326" i="1"/>
  <c r="H325" i="1"/>
  <c r="H324" i="1"/>
  <c r="H323" i="1"/>
  <c r="H322" i="1"/>
  <c r="H321" i="1"/>
  <c r="H90" i="1"/>
  <c r="H89" i="1"/>
  <c r="H88" i="1"/>
  <c r="H87" i="1"/>
  <c r="H86" i="1"/>
  <c r="H85" i="1"/>
  <c r="H84" i="1"/>
  <c r="H83" i="1"/>
  <c r="H82" i="1"/>
  <c r="H81" i="1"/>
  <c r="H80" i="1"/>
  <c r="H79" i="1"/>
  <c r="H78" i="1"/>
  <c r="H77" i="1"/>
  <c r="H76" i="1"/>
  <c r="E78" i="2"/>
  <c r="E118" i="2"/>
  <c r="E220" i="2"/>
  <c r="E139" i="2"/>
  <c r="E264" i="2"/>
  <c r="H3518" i="1"/>
  <c r="H3517" i="1"/>
  <c r="H3516" i="1"/>
  <c r="H3515" i="1"/>
  <c r="H3514" i="1"/>
  <c r="H3513" i="1"/>
  <c r="H3512" i="1"/>
  <c r="H3511" i="1"/>
  <c r="H3510" i="1"/>
  <c r="H3509" i="1"/>
  <c r="H3508" i="1"/>
  <c r="H3507" i="1"/>
  <c r="H3506" i="1"/>
  <c r="H3505" i="1"/>
  <c r="H3504" i="1"/>
  <c r="H3503" i="1"/>
  <c r="H3502" i="1"/>
  <c r="H3501" i="1"/>
  <c r="H3500" i="1"/>
  <c r="H3499" i="1"/>
  <c r="H3498" i="1"/>
  <c r="H3497" i="1"/>
  <c r="H3496" i="1"/>
  <c r="H3495" i="1"/>
  <c r="H3494" i="1"/>
  <c r="H3493" i="1"/>
  <c r="H3492" i="1"/>
  <c r="H3491" i="1"/>
  <c r="H3490" i="1"/>
  <c r="H2695" i="1"/>
  <c r="H2694" i="1"/>
  <c r="H2693" i="1"/>
  <c r="H2692" i="1"/>
  <c r="H2691" i="1"/>
  <c r="H2690" i="1"/>
  <c r="H2689" i="1"/>
  <c r="H2688" i="1"/>
  <c r="H2687" i="1"/>
  <c r="H2686" i="1"/>
  <c r="H2685" i="1"/>
  <c r="H2684" i="1"/>
  <c r="H2683" i="1"/>
  <c r="H2682" i="1"/>
  <c r="H2681" i="1"/>
  <c r="H2680" i="1"/>
  <c r="H2165" i="1"/>
  <c r="H2164" i="1"/>
  <c r="H2163" i="1"/>
  <c r="H2162" i="1"/>
  <c r="H2161" i="1"/>
  <c r="H2160" i="1"/>
  <c r="H2159" i="1"/>
  <c r="H2158" i="1"/>
  <c r="H2157" i="1"/>
  <c r="H2156" i="1"/>
  <c r="H2155" i="1"/>
  <c r="H2154" i="1"/>
  <c r="H1437" i="1"/>
  <c r="H1436" i="1"/>
  <c r="H1435" i="1"/>
  <c r="H1434" i="1"/>
  <c r="H1433" i="1"/>
  <c r="H1432" i="1"/>
  <c r="H1431" i="1"/>
  <c r="H1430" i="1"/>
  <c r="H1429" i="1"/>
  <c r="H1428" i="1"/>
  <c r="H1427" i="1"/>
  <c r="H1426" i="1"/>
  <c r="H1425" i="1"/>
  <c r="H1424" i="1"/>
  <c r="H1220" i="1"/>
  <c r="H1219" i="1"/>
  <c r="H1218" i="1"/>
  <c r="H1217" i="1"/>
  <c r="H1216" i="1"/>
  <c r="H1215" i="1"/>
  <c r="H1214" i="1"/>
  <c r="H1213" i="1"/>
  <c r="H1212" i="1"/>
  <c r="H1211" i="1"/>
  <c r="H905" i="1"/>
  <c r="H904" i="1"/>
  <c r="H903" i="1"/>
  <c r="H902" i="1"/>
  <c r="H901" i="1"/>
  <c r="H900" i="1"/>
  <c r="H899" i="1"/>
  <c r="H898" i="1"/>
  <c r="H897" i="1"/>
  <c r="H896" i="1"/>
  <c r="H895" i="1"/>
  <c r="H894" i="1"/>
  <c r="H893" i="1"/>
  <c r="H526" i="1"/>
  <c r="H525" i="1"/>
  <c r="H524" i="1"/>
  <c r="H523" i="1"/>
  <c r="H522" i="1"/>
  <c r="H521" i="1"/>
  <c r="H520" i="1"/>
  <c r="H519" i="1"/>
  <c r="H518" i="1"/>
  <c r="H517" i="1"/>
  <c r="H516" i="1"/>
  <c r="H515" i="1"/>
  <c r="H514" i="1"/>
  <c r="H513" i="1"/>
  <c r="H512" i="1"/>
  <c r="H511" i="1"/>
  <c r="H510" i="1"/>
  <c r="H509" i="1"/>
  <c r="H508" i="1"/>
  <c r="H320" i="1"/>
  <c r="H319" i="1"/>
  <c r="H318" i="1"/>
  <c r="H317" i="1"/>
  <c r="H316" i="1"/>
  <c r="H315" i="1"/>
  <c r="H75" i="1"/>
  <c r="H74" i="1"/>
  <c r="H73" i="1"/>
  <c r="H72" i="1"/>
  <c r="H71" i="1"/>
  <c r="H70" i="1"/>
  <c r="H69" i="1"/>
  <c r="H68" i="1"/>
  <c r="H67" i="1"/>
  <c r="H66" i="1"/>
  <c r="H65" i="1"/>
  <c r="H64" i="1"/>
  <c r="H63" i="1"/>
  <c r="E77" i="2"/>
  <c r="E117" i="2"/>
  <c r="E219" i="2"/>
  <c r="E138" i="2"/>
  <c r="E263" i="2"/>
  <c r="H3489" i="1"/>
  <c r="H3488" i="1"/>
  <c r="H3487" i="1"/>
  <c r="H3486" i="1"/>
  <c r="H3485" i="1"/>
  <c r="H3484" i="1"/>
  <c r="H3483" i="1"/>
  <c r="H3482" i="1"/>
  <c r="H3481" i="1"/>
  <c r="H3480" i="1"/>
  <c r="H3479" i="1"/>
  <c r="H3478" i="1"/>
  <c r="H3477" i="1"/>
  <c r="H3476" i="1"/>
  <c r="H3475" i="1"/>
  <c r="H2679" i="1"/>
  <c r="H2678" i="1"/>
  <c r="H2677" i="1"/>
  <c r="H2676" i="1"/>
  <c r="H2675" i="1"/>
  <c r="H2674" i="1"/>
  <c r="H2673" i="1"/>
  <c r="H2672" i="1"/>
  <c r="H2671" i="1"/>
  <c r="H2670" i="1"/>
  <c r="H2669" i="1"/>
  <c r="H2668" i="1"/>
  <c r="H2667" i="1"/>
  <c r="H2666" i="1"/>
  <c r="H2665" i="1"/>
  <c r="H2664" i="1"/>
  <c r="H2153" i="1"/>
  <c r="H2152" i="1"/>
  <c r="H2151" i="1"/>
  <c r="H2150" i="1"/>
  <c r="H2149" i="1"/>
  <c r="H2148" i="1"/>
  <c r="H2147" i="1"/>
  <c r="H2146" i="1"/>
  <c r="H2145" i="1"/>
  <c r="H2144" i="1"/>
  <c r="H2143" i="1"/>
  <c r="H2142" i="1"/>
  <c r="H2141" i="1"/>
  <c r="H1423" i="1"/>
  <c r="H1422" i="1"/>
  <c r="H1421" i="1"/>
  <c r="H1420" i="1"/>
  <c r="H1419" i="1"/>
  <c r="H1418" i="1"/>
  <c r="H1417" i="1"/>
  <c r="H1416" i="1"/>
  <c r="H1415" i="1"/>
  <c r="H1414" i="1"/>
  <c r="H1413" i="1"/>
  <c r="H1412" i="1"/>
  <c r="H1210" i="1"/>
  <c r="H1209" i="1"/>
  <c r="H1208" i="1"/>
  <c r="H1207" i="1"/>
  <c r="H1206" i="1"/>
  <c r="H1205" i="1"/>
  <c r="H1204" i="1"/>
  <c r="H1203" i="1"/>
  <c r="H1202" i="1"/>
  <c r="H1201" i="1"/>
  <c r="H1200" i="1"/>
  <c r="H1199" i="1"/>
  <c r="H892" i="1"/>
  <c r="H891" i="1"/>
  <c r="H890" i="1"/>
  <c r="H889" i="1"/>
  <c r="H888" i="1"/>
  <c r="H887" i="1"/>
  <c r="H886" i="1"/>
  <c r="H885" i="1"/>
  <c r="H884" i="1"/>
  <c r="H883" i="1"/>
  <c r="H882" i="1"/>
  <c r="H881" i="1"/>
  <c r="H880" i="1"/>
  <c r="H879" i="1"/>
  <c r="H878" i="1"/>
  <c r="H507" i="1"/>
  <c r="H506" i="1"/>
  <c r="H505" i="1"/>
  <c r="H504" i="1"/>
  <c r="H503" i="1"/>
  <c r="H502" i="1"/>
  <c r="H501" i="1"/>
  <c r="H500" i="1"/>
  <c r="H499" i="1"/>
  <c r="H498" i="1"/>
  <c r="H497" i="1"/>
  <c r="H496" i="1"/>
  <c r="H495" i="1"/>
  <c r="H494" i="1"/>
  <c r="H493" i="1"/>
  <c r="H492" i="1"/>
  <c r="H491" i="1"/>
  <c r="H490" i="1"/>
  <c r="H489" i="1"/>
  <c r="H488" i="1"/>
  <c r="H487" i="1"/>
  <c r="H314" i="1"/>
  <c r="H313" i="1"/>
  <c r="H312" i="1"/>
  <c r="H311" i="1"/>
  <c r="H310" i="1"/>
  <c r="H309" i="1"/>
  <c r="H308" i="1"/>
  <c r="H62" i="1"/>
  <c r="H61" i="1"/>
  <c r="H60" i="1"/>
  <c r="H59" i="1"/>
  <c r="H58" i="1"/>
  <c r="H57" i="1"/>
  <c r="H56" i="1"/>
  <c r="H55" i="1"/>
  <c r="H54" i="1"/>
  <c r="H53" i="1"/>
  <c r="H52" i="1"/>
  <c r="H51" i="1"/>
  <c r="H50" i="1"/>
  <c r="H49" i="1"/>
  <c r="H48" i="1"/>
  <c r="H47" i="1"/>
  <c r="E76" i="2"/>
  <c r="E116" i="2"/>
  <c r="E181" i="2"/>
  <c r="E218" i="2"/>
  <c r="E137" i="2"/>
  <c r="E262" i="2"/>
  <c r="H1411" i="1"/>
  <c r="H1410" i="1"/>
  <c r="H1409" i="1"/>
  <c r="H1408" i="1"/>
  <c r="H1407" i="1"/>
  <c r="H1406" i="1"/>
  <c r="H1405" i="1"/>
  <c r="H1404" i="1"/>
  <c r="H1403" i="1"/>
  <c r="H1402" i="1"/>
  <c r="H1401" i="1"/>
  <c r="H1400" i="1"/>
  <c r="H1399" i="1"/>
  <c r="H1398" i="1"/>
  <c r="H1397" i="1"/>
  <c r="H1198" i="1"/>
  <c r="H1197" i="1"/>
  <c r="H1196" i="1"/>
  <c r="H1195" i="1"/>
  <c r="H1194" i="1"/>
  <c r="H1193" i="1"/>
  <c r="H1192" i="1"/>
  <c r="H1191" i="1"/>
  <c r="H1190" i="1"/>
  <c r="H1189" i="1"/>
  <c r="H1188" i="1"/>
  <c r="H1187" i="1"/>
  <c r="E217" i="2"/>
  <c r="H3474" i="1"/>
  <c r="H3473" i="1"/>
  <c r="H3472" i="1"/>
  <c r="H3471" i="1"/>
  <c r="H3470" i="1"/>
  <c r="H3469" i="1"/>
  <c r="H3468" i="1"/>
  <c r="H3467" i="1"/>
  <c r="H3466" i="1"/>
  <c r="H3465" i="1"/>
  <c r="H3464" i="1"/>
  <c r="H3463" i="1"/>
  <c r="H3462" i="1"/>
  <c r="H3461" i="1"/>
  <c r="H3460" i="1"/>
  <c r="H3459" i="1"/>
  <c r="H2663" i="1"/>
  <c r="H2662" i="1"/>
  <c r="H2661" i="1"/>
  <c r="H2660" i="1"/>
  <c r="H2659" i="1"/>
  <c r="H2658" i="1"/>
  <c r="H2657" i="1"/>
  <c r="H2656" i="1"/>
  <c r="H2655" i="1"/>
  <c r="H2654" i="1"/>
  <c r="H2653" i="1"/>
  <c r="H2652" i="1"/>
  <c r="H2651" i="1"/>
  <c r="H2650" i="1"/>
  <c r="H2140" i="1"/>
  <c r="H2139" i="1"/>
  <c r="H2138" i="1"/>
  <c r="H2137" i="1"/>
  <c r="H2136" i="1"/>
  <c r="H2135" i="1"/>
  <c r="H2134" i="1"/>
  <c r="H2133" i="1"/>
  <c r="H2132" i="1"/>
  <c r="H2131" i="1"/>
  <c r="H2130" i="1"/>
  <c r="H2129" i="1"/>
  <c r="H2128" i="1"/>
  <c r="H2127" i="1"/>
  <c r="H2126" i="1"/>
  <c r="H1396" i="1"/>
  <c r="H1395" i="1"/>
  <c r="H1394" i="1"/>
  <c r="H1393" i="1"/>
  <c r="H1392" i="1"/>
  <c r="H1391" i="1"/>
  <c r="H1390" i="1"/>
  <c r="H1389" i="1"/>
  <c r="H1388" i="1"/>
  <c r="H1387" i="1"/>
  <c r="H1386" i="1"/>
  <c r="H1385" i="1"/>
  <c r="H1186" i="1"/>
  <c r="H1185" i="1"/>
  <c r="H1184" i="1"/>
  <c r="H1183" i="1"/>
  <c r="H1182" i="1"/>
  <c r="H1181" i="1"/>
  <c r="H1180" i="1"/>
  <c r="H1179" i="1"/>
  <c r="H1178" i="1"/>
  <c r="H1177" i="1"/>
  <c r="H1176" i="1"/>
  <c r="H1175" i="1"/>
  <c r="H1174" i="1"/>
  <c r="H877" i="1"/>
  <c r="H876" i="1"/>
  <c r="H875" i="1"/>
  <c r="H874" i="1"/>
  <c r="H873" i="1"/>
  <c r="H872" i="1"/>
  <c r="H871" i="1"/>
  <c r="H870" i="1"/>
  <c r="H869" i="1"/>
  <c r="H868" i="1"/>
  <c r="H867" i="1"/>
  <c r="H866" i="1"/>
  <c r="H865" i="1"/>
  <c r="H864" i="1"/>
  <c r="H863" i="1"/>
  <c r="H862" i="1"/>
  <c r="H861" i="1"/>
  <c r="H486" i="1"/>
  <c r="H485" i="1"/>
  <c r="H484" i="1"/>
  <c r="H483" i="1"/>
  <c r="H482" i="1"/>
  <c r="H481" i="1"/>
  <c r="H480" i="1"/>
  <c r="H479" i="1"/>
  <c r="H478" i="1"/>
  <c r="H477" i="1"/>
  <c r="H476" i="1"/>
  <c r="H475" i="1"/>
  <c r="H474" i="1"/>
  <c r="H473" i="1"/>
  <c r="H472" i="1"/>
  <c r="H471" i="1"/>
  <c r="H470" i="1"/>
  <c r="H307" i="1"/>
  <c r="H306" i="1"/>
  <c r="H305" i="1"/>
  <c r="H304" i="1"/>
  <c r="H46" i="1"/>
  <c r="H45" i="1"/>
  <c r="H44" i="1"/>
  <c r="H43" i="1"/>
  <c r="H42" i="1"/>
  <c r="H41" i="1"/>
  <c r="H40" i="1"/>
  <c r="H39" i="1"/>
  <c r="H38" i="1"/>
  <c r="H37" i="1"/>
  <c r="H36" i="1"/>
  <c r="H35" i="1"/>
  <c r="H34" i="1"/>
  <c r="H33" i="1"/>
  <c r="E115" i="2"/>
  <c r="E180" i="2"/>
  <c r="E216" i="2"/>
  <c r="E261" i="2"/>
  <c r="H3458" i="1"/>
  <c r="H3457" i="1"/>
  <c r="H3456" i="1"/>
  <c r="H3455" i="1"/>
  <c r="H3454" i="1"/>
  <c r="H3453" i="1"/>
  <c r="H3452" i="1"/>
  <c r="H3451" i="1"/>
  <c r="H3450" i="1"/>
  <c r="H3449" i="1"/>
  <c r="H3448" i="1"/>
  <c r="H3447" i="1"/>
  <c r="H3446" i="1"/>
  <c r="H3445" i="1"/>
  <c r="H3444" i="1"/>
  <c r="H2649" i="1"/>
  <c r="H2648" i="1"/>
  <c r="H2647" i="1"/>
  <c r="H2646" i="1"/>
  <c r="H2645" i="1"/>
  <c r="H2644" i="1"/>
  <c r="H2643" i="1"/>
  <c r="H2642" i="1"/>
  <c r="H2641" i="1"/>
  <c r="H2640" i="1"/>
  <c r="H2639" i="1"/>
  <c r="H2638" i="1"/>
  <c r="H2637" i="1"/>
  <c r="H2636" i="1"/>
  <c r="H2635" i="1"/>
  <c r="H2125" i="1"/>
  <c r="H2124" i="1"/>
  <c r="H2123" i="1"/>
  <c r="H2122" i="1"/>
  <c r="H2121" i="1"/>
  <c r="H2120" i="1"/>
  <c r="H2119" i="1"/>
  <c r="H2118" i="1"/>
  <c r="H2117" i="1"/>
  <c r="H2116" i="1"/>
  <c r="H2115" i="1"/>
  <c r="H2114" i="1"/>
  <c r="H2113" i="1"/>
  <c r="H2112" i="1"/>
  <c r="H2111" i="1"/>
  <c r="H2110" i="1"/>
  <c r="H2109" i="1"/>
  <c r="H1384" i="1"/>
  <c r="H1383" i="1"/>
  <c r="H1382" i="1"/>
  <c r="H1381" i="1"/>
  <c r="H1380" i="1"/>
  <c r="H1379" i="1"/>
  <c r="H1378" i="1"/>
  <c r="H1377" i="1"/>
  <c r="H1376" i="1"/>
  <c r="H1375" i="1"/>
  <c r="H1173" i="1"/>
  <c r="H1172" i="1"/>
  <c r="H1171" i="1"/>
  <c r="H1170" i="1"/>
  <c r="H1169" i="1"/>
  <c r="H1168" i="1"/>
  <c r="H1167" i="1"/>
  <c r="H1166" i="1"/>
  <c r="H1165" i="1"/>
  <c r="H1164" i="1"/>
  <c r="H1163" i="1"/>
  <c r="H1162" i="1"/>
  <c r="H1161" i="1"/>
  <c r="H1160" i="1"/>
  <c r="H860" i="1"/>
  <c r="H859" i="1"/>
  <c r="H858" i="1"/>
  <c r="H857" i="1"/>
  <c r="H856" i="1"/>
  <c r="H855" i="1"/>
  <c r="H854" i="1"/>
  <c r="H853" i="1"/>
  <c r="H852" i="1"/>
  <c r="H851" i="1"/>
  <c r="H850" i="1"/>
  <c r="H849" i="1"/>
  <c r="H848" i="1"/>
  <c r="H847" i="1"/>
  <c r="H846" i="1"/>
  <c r="H845" i="1"/>
  <c r="H844" i="1"/>
  <c r="H843" i="1"/>
  <c r="H842" i="1"/>
  <c r="H841" i="1"/>
  <c r="H840" i="1"/>
  <c r="H839" i="1"/>
  <c r="H303" i="1"/>
  <c r="H302" i="1"/>
  <c r="H32" i="1"/>
  <c r="H31" i="1"/>
  <c r="H30" i="1"/>
  <c r="H29" i="1"/>
  <c r="H28" i="1"/>
  <c r="H27" i="1"/>
  <c r="H26" i="1"/>
  <c r="H25" i="1"/>
  <c r="H24" i="1"/>
  <c r="H23" i="1"/>
  <c r="H22" i="1"/>
  <c r="E114" i="2"/>
  <c r="E179" i="2"/>
  <c r="E215" i="2"/>
  <c r="E260" i="2"/>
  <c r="H1374" i="1"/>
  <c r="H1373" i="1"/>
  <c r="H1372" i="1"/>
  <c r="H1371" i="1"/>
  <c r="H1370" i="1"/>
  <c r="H1369" i="1"/>
  <c r="H1368" i="1"/>
  <c r="H1367" i="1"/>
  <c r="H1366" i="1"/>
  <c r="H1365" i="1"/>
  <c r="H1364" i="1"/>
  <c r="H1159" i="1"/>
  <c r="H1158" i="1"/>
  <c r="H1157" i="1"/>
  <c r="H1156" i="1"/>
  <c r="H1155" i="1"/>
  <c r="H1154" i="1"/>
  <c r="H1153" i="1"/>
  <c r="H1152" i="1"/>
  <c r="H1151" i="1"/>
  <c r="H1150" i="1"/>
  <c r="H1149" i="1"/>
  <c r="H1148" i="1"/>
  <c r="H1147" i="1"/>
  <c r="H1146" i="1"/>
  <c r="E214" i="2"/>
  <c r="H3443" i="1"/>
  <c r="H3442" i="1"/>
  <c r="H3441" i="1"/>
  <c r="H3440" i="1"/>
  <c r="H3439" i="1"/>
  <c r="H3438" i="1"/>
  <c r="H3437" i="1"/>
  <c r="H3436" i="1"/>
  <c r="H3435" i="1"/>
  <c r="H3434" i="1"/>
  <c r="H3433" i="1"/>
  <c r="H3432" i="1"/>
  <c r="H3431" i="1"/>
  <c r="H3430" i="1"/>
  <c r="H3429" i="1"/>
  <c r="H2634" i="1"/>
  <c r="H2633" i="1"/>
  <c r="H2632" i="1"/>
  <c r="H2631" i="1"/>
  <c r="H2630" i="1"/>
  <c r="H2629" i="1"/>
  <c r="H2628" i="1"/>
  <c r="H2627" i="1"/>
  <c r="H2626" i="1"/>
  <c r="H2625" i="1"/>
  <c r="H2624" i="1"/>
  <c r="H2623" i="1"/>
  <c r="H2622" i="1"/>
  <c r="H2621" i="1"/>
  <c r="H2620" i="1"/>
  <c r="H2108" i="1"/>
  <c r="H2107" i="1"/>
  <c r="H2106" i="1"/>
  <c r="H2105" i="1"/>
  <c r="H2104" i="1"/>
  <c r="H2103" i="1"/>
  <c r="H2102" i="1"/>
  <c r="H2101" i="1"/>
  <c r="H2100" i="1"/>
  <c r="H2099" i="1"/>
  <c r="H2098" i="1"/>
  <c r="H2097" i="1"/>
  <c r="H2096" i="1"/>
  <c r="H2095" i="1"/>
  <c r="H2094" i="1"/>
  <c r="H2093" i="1"/>
  <c r="H2092" i="1"/>
  <c r="H2091" i="1"/>
  <c r="H1363" i="1"/>
  <c r="H1362" i="1"/>
  <c r="H1361" i="1"/>
  <c r="H1360" i="1"/>
  <c r="H1359" i="1"/>
  <c r="H1358" i="1"/>
  <c r="H1357" i="1"/>
  <c r="H1145" i="1"/>
  <c r="H1144" i="1"/>
  <c r="H1143" i="1"/>
  <c r="H1142" i="1"/>
  <c r="H1141" i="1"/>
  <c r="H1140" i="1"/>
  <c r="H1139" i="1"/>
  <c r="H1138" i="1"/>
  <c r="H1137" i="1"/>
  <c r="H1136" i="1"/>
  <c r="H1135" i="1"/>
  <c r="H1134" i="1"/>
  <c r="H1133" i="1"/>
  <c r="H1132" i="1"/>
  <c r="H1131" i="1"/>
  <c r="H1130" i="1"/>
  <c r="H1129" i="1"/>
  <c r="H1128" i="1"/>
  <c r="H1127" i="1"/>
  <c r="H1126" i="1"/>
  <c r="H838" i="1"/>
  <c r="H837" i="1"/>
  <c r="H836" i="1"/>
  <c r="H835" i="1"/>
  <c r="H834" i="1"/>
  <c r="H833" i="1"/>
  <c r="H832" i="1"/>
  <c r="H831" i="1"/>
  <c r="H830" i="1"/>
  <c r="H829" i="1"/>
  <c r="H828" i="1"/>
  <c r="H827" i="1"/>
  <c r="H826" i="1"/>
  <c r="H825" i="1"/>
  <c r="H824" i="1"/>
  <c r="H823" i="1"/>
  <c r="H822" i="1"/>
  <c r="H821" i="1"/>
  <c r="H820" i="1"/>
  <c r="H301" i="1"/>
  <c r="H300" i="1"/>
  <c r="H21" i="1"/>
  <c r="H20" i="1"/>
  <c r="H19" i="1"/>
  <c r="H18" i="1"/>
  <c r="H17" i="1"/>
  <c r="H16" i="1"/>
  <c r="H15" i="1"/>
  <c r="H14" i="1"/>
  <c r="H13" i="1"/>
  <c r="H12" i="1"/>
  <c r="E113" i="2"/>
  <c r="E178" i="2"/>
  <c r="E213" i="2"/>
  <c r="E259" i="2"/>
  <c r="H299" i="1"/>
  <c r="H298" i="1"/>
  <c r="H3428" i="1"/>
  <c r="H3427" i="1"/>
  <c r="H3426" i="1"/>
  <c r="H3425" i="1"/>
  <c r="H3424" i="1"/>
  <c r="H3423" i="1"/>
  <c r="H3422" i="1"/>
  <c r="H3421" i="1"/>
  <c r="H3420" i="1"/>
  <c r="H3419" i="1"/>
  <c r="H3418" i="1"/>
  <c r="H3417" i="1"/>
  <c r="H3416" i="1"/>
  <c r="H3415" i="1"/>
  <c r="H3414" i="1"/>
  <c r="H2619" i="1"/>
  <c r="H2618" i="1"/>
  <c r="H2617" i="1"/>
  <c r="H2616" i="1"/>
  <c r="H2615" i="1"/>
  <c r="H2614" i="1"/>
  <c r="H2613" i="1"/>
  <c r="H2612" i="1"/>
  <c r="H2611" i="1"/>
  <c r="H2610" i="1"/>
  <c r="H2609" i="1"/>
  <c r="H2608" i="1"/>
  <c r="H2607" i="1"/>
  <c r="H2606" i="1"/>
  <c r="H2605" i="1"/>
  <c r="H2604" i="1"/>
  <c r="H2603" i="1"/>
  <c r="H2090" i="1"/>
  <c r="H2089" i="1"/>
  <c r="H2088" i="1"/>
  <c r="H2087" i="1"/>
  <c r="H2086" i="1"/>
  <c r="H2085" i="1"/>
  <c r="H2084" i="1"/>
  <c r="H2083" i="1"/>
  <c r="H2082" i="1"/>
  <c r="H2081" i="1"/>
  <c r="H2080" i="1"/>
  <c r="H2079" i="1"/>
  <c r="H2078" i="1"/>
  <c r="H2077" i="1"/>
  <c r="H2076" i="1"/>
  <c r="H2075" i="1"/>
  <c r="H2074" i="1"/>
  <c r="H1356" i="1"/>
  <c r="H1355" i="1"/>
  <c r="H1125" i="1"/>
  <c r="H1124" i="1"/>
  <c r="H1123" i="1"/>
  <c r="H1122" i="1"/>
  <c r="H1121" i="1"/>
  <c r="H1120" i="1"/>
  <c r="H1119" i="1"/>
  <c r="H1118" i="1"/>
  <c r="H1117" i="1"/>
  <c r="H1116" i="1"/>
  <c r="H1115" i="1"/>
  <c r="H1114" i="1"/>
  <c r="H1113" i="1"/>
  <c r="H1112" i="1"/>
  <c r="H1111" i="1"/>
  <c r="H1110" i="1"/>
  <c r="H1109" i="1"/>
  <c r="H1108" i="1"/>
  <c r="H1107" i="1"/>
  <c r="H819" i="1"/>
  <c r="H818" i="1"/>
  <c r="H817" i="1"/>
  <c r="H816" i="1"/>
  <c r="H815" i="1"/>
  <c r="H814" i="1"/>
  <c r="H813" i="1"/>
  <c r="H812" i="1"/>
  <c r="H811" i="1"/>
  <c r="H810" i="1"/>
  <c r="H809" i="1"/>
  <c r="H808" i="1"/>
  <c r="H807" i="1"/>
  <c r="H806" i="1"/>
  <c r="H805" i="1"/>
  <c r="H804" i="1"/>
  <c r="H803" i="1"/>
  <c r="H11" i="1"/>
  <c r="H10" i="1"/>
  <c r="H9" i="1"/>
  <c r="H8" i="1"/>
  <c r="H7" i="1"/>
  <c r="H6" i="1"/>
  <c r="H5" i="1"/>
  <c r="H4" i="1"/>
  <c r="H3" i="1"/>
  <c r="H2" i="1"/>
  <c r="E112" i="2"/>
  <c r="E177" i="2"/>
  <c r="E212" i="2"/>
  <c r="E258" i="2"/>
  <c r="I4261" i="1"/>
  <c r="I4260" i="1"/>
  <c r="I4255" i="1"/>
  <c r="I4254" i="1"/>
  <c r="I4251" i="1"/>
  <c r="I4247" i="1"/>
  <c r="I4246" i="1"/>
  <c r="I4243" i="1"/>
  <c r="I4242" i="1"/>
  <c r="I4241" i="1"/>
  <c r="I4239" i="1"/>
  <c r="I4238" i="1"/>
  <c r="I4193" i="1"/>
  <c r="I4194" i="1"/>
  <c r="I4195" i="1"/>
  <c r="I4196" i="1"/>
  <c r="I4197" i="1"/>
  <c r="I4198" i="1"/>
  <c r="I4199" i="1"/>
  <c r="I4200" i="1"/>
  <c r="I4201" i="1"/>
  <c r="I4202" i="1"/>
  <c r="I4203" i="1"/>
  <c r="I4204" i="1"/>
  <c r="I4205" i="1"/>
  <c r="I4206" i="1"/>
  <c r="I4207" i="1"/>
  <c r="I4208" i="1"/>
  <c r="I4209" i="1"/>
  <c r="I4210" i="1"/>
  <c r="I4211" i="1"/>
  <c r="I4212" i="1"/>
  <c r="I4213" i="1"/>
  <c r="I4214" i="1"/>
  <c r="I4192" i="1"/>
  <c r="I4170" i="1"/>
  <c r="I4171" i="1"/>
  <c r="I4172" i="1"/>
  <c r="I4173" i="1"/>
  <c r="I4174" i="1"/>
  <c r="I4175" i="1"/>
  <c r="I4176" i="1"/>
  <c r="I4177" i="1"/>
  <c r="I4178" i="1"/>
  <c r="I4179" i="1"/>
  <c r="I4180" i="1"/>
  <c r="I4181" i="1"/>
  <c r="I4182" i="1"/>
  <c r="I4183" i="1"/>
  <c r="I4184" i="1"/>
  <c r="I4185" i="1"/>
  <c r="I4186" i="1"/>
  <c r="I4187" i="1"/>
  <c r="I4188" i="1"/>
  <c r="I4189" i="1"/>
  <c r="I4190" i="1"/>
  <c r="I4191" i="1"/>
  <c r="I4169" i="1"/>
  <c r="I4147" i="1"/>
  <c r="I4148" i="1"/>
  <c r="I4149" i="1"/>
  <c r="I4150" i="1"/>
  <c r="I4151" i="1"/>
  <c r="I4152" i="1"/>
  <c r="I4153" i="1"/>
  <c r="I4154" i="1"/>
  <c r="I4155" i="1"/>
  <c r="I4156" i="1"/>
  <c r="I4157" i="1"/>
  <c r="I4158" i="1"/>
  <c r="I4159" i="1"/>
  <c r="I4160" i="1"/>
  <c r="I4161" i="1"/>
  <c r="I4162" i="1"/>
  <c r="I4163" i="1"/>
  <c r="I4164" i="1"/>
  <c r="I4165" i="1"/>
  <c r="I4166" i="1"/>
  <c r="I4167" i="1"/>
  <c r="I4168" i="1"/>
  <c r="I4146" i="1"/>
  <c r="I4125" i="1"/>
  <c r="I4126" i="1"/>
  <c r="I4127" i="1"/>
  <c r="I4128" i="1"/>
  <c r="I4129" i="1"/>
  <c r="I4130" i="1"/>
  <c r="I4131" i="1"/>
  <c r="I4132" i="1"/>
  <c r="I4133" i="1"/>
  <c r="I4134" i="1"/>
  <c r="I4135" i="1"/>
  <c r="I4136" i="1"/>
  <c r="I4137" i="1"/>
  <c r="I4138" i="1"/>
  <c r="I4139" i="1"/>
  <c r="I4140" i="1"/>
  <c r="I4141" i="1"/>
  <c r="I4142" i="1"/>
  <c r="I4143" i="1"/>
  <c r="I4144" i="1"/>
  <c r="I4145" i="1"/>
  <c r="I4124" i="1"/>
  <c r="I4001" i="1"/>
  <c r="I4002" i="1"/>
  <c r="I4003" i="1"/>
  <c r="I4004" i="1"/>
  <c r="I4005" i="1"/>
  <c r="I4006" i="1"/>
  <c r="I4007" i="1"/>
  <c r="I4008" i="1"/>
  <c r="I4009" i="1"/>
  <c r="I4010" i="1"/>
  <c r="I4011" i="1"/>
  <c r="I4012" i="1"/>
  <c r="I4013" i="1"/>
  <c r="I4014" i="1"/>
  <c r="I4015" i="1"/>
  <c r="I4016" i="1"/>
  <c r="I4017" i="1"/>
  <c r="I4000" i="1"/>
  <c r="I3997" i="1"/>
  <c r="I3996" i="1"/>
  <c r="I3994" i="1"/>
  <c r="I3995" i="1"/>
  <c r="I3993" i="1"/>
  <c r="I3992" i="1"/>
  <c r="I3991"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5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69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66"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37"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08"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579"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50"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19" i="1"/>
  <c r="I3415" i="1"/>
  <c r="I3416" i="1"/>
  <c r="I3417" i="1"/>
  <c r="I3418" i="1"/>
  <c r="I3419" i="1"/>
  <c r="I3420" i="1"/>
  <c r="I3421" i="1"/>
  <c r="I3422" i="1"/>
  <c r="I3423" i="1"/>
  <c r="I3424" i="1"/>
  <c r="I3425" i="1"/>
  <c r="I3426" i="1"/>
  <c r="I3427" i="1"/>
  <c r="I3428" i="1"/>
  <c r="I3414" i="1"/>
  <c r="I2655" i="1"/>
  <c r="I2663" i="1"/>
  <c r="I2642" i="1"/>
  <c r="I2635" i="1"/>
  <c r="I2628" i="1"/>
  <c r="I2604" i="1"/>
  <c r="I2612" i="1"/>
  <c r="I2603" i="1"/>
  <c r="I1652" i="1"/>
  <c r="I1653" i="1"/>
  <c r="I1654" i="1"/>
  <c r="I1655" i="1"/>
  <c r="I1656" i="1"/>
  <c r="I1657" i="1"/>
  <c r="I1658" i="1"/>
  <c r="I1659" i="1"/>
  <c r="I1660" i="1"/>
  <c r="I1661" i="1"/>
  <c r="I1662" i="1"/>
  <c r="I1663" i="1"/>
  <c r="I1664" i="1"/>
  <c r="I1665" i="1"/>
  <c r="I1651" i="1"/>
  <c r="I1637" i="1"/>
  <c r="I1638" i="1"/>
  <c r="I1639" i="1"/>
  <c r="I1640" i="1"/>
  <c r="I1641" i="1"/>
  <c r="I1642" i="1"/>
  <c r="I1643" i="1"/>
  <c r="I1644" i="1"/>
  <c r="I1645" i="1"/>
  <c r="I1646" i="1"/>
  <c r="I1647" i="1"/>
  <c r="I1648" i="1"/>
  <c r="I1649" i="1"/>
  <c r="I1650" i="1"/>
  <c r="I1636" i="1"/>
  <c r="I1543" i="1"/>
  <c r="I1544" i="1"/>
  <c r="I1545" i="1"/>
  <c r="I1546" i="1"/>
  <c r="I1547" i="1"/>
  <c r="I1548" i="1"/>
  <c r="I1549" i="1"/>
  <c r="I1550" i="1"/>
  <c r="I1551" i="1"/>
  <c r="I1552" i="1"/>
  <c r="I1553" i="1"/>
  <c r="I1554" i="1"/>
  <c r="I1555" i="1"/>
  <c r="I1556" i="1"/>
  <c r="I1557" i="1"/>
  <c r="I1542" i="1"/>
  <c r="I1510" i="1"/>
  <c r="I1511" i="1"/>
  <c r="I1512" i="1"/>
  <c r="I1513" i="1"/>
  <c r="I1514" i="1"/>
  <c r="I1515" i="1"/>
  <c r="I1516" i="1"/>
  <c r="I1517" i="1"/>
  <c r="I1518" i="1"/>
  <c r="I1519" i="1"/>
  <c r="I1520" i="1"/>
  <c r="I1521" i="1"/>
  <c r="I1522" i="1"/>
  <c r="I1523" i="1"/>
  <c r="I1524" i="1"/>
  <c r="I1509" i="1"/>
  <c r="I1495" i="1"/>
  <c r="I1496" i="1"/>
  <c r="I1497" i="1"/>
  <c r="I1498" i="1"/>
  <c r="I1499" i="1"/>
  <c r="I1500" i="1"/>
  <c r="I1501" i="1"/>
  <c r="I1502" i="1"/>
  <c r="I1503" i="1"/>
  <c r="I1504" i="1"/>
  <c r="I1505" i="1"/>
  <c r="I1506" i="1"/>
  <c r="I1507" i="1"/>
  <c r="I1508" i="1"/>
  <c r="I1494" i="1"/>
  <c r="I1480" i="1"/>
  <c r="I1481" i="1"/>
  <c r="I1482" i="1"/>
  <c r="I1483" i="1"/>
  <c r="I1484" i="1"/>
  <c r="I1485" i="1"/>
  <c r="I1486" i="1"/>
  <c r="I1487" i="1"/>
  <c r="I1488" i="1"/>
  <c r="I1489" i="1"/>
  <c r="I1490" i="1"/>
  <c r="I1491" i="1"/>
  <c r="I1492" i="1"/>
  <c r="I1493" i="1"/>
  <c r="I1479" i="1"/>
  <c r="I1466" i="1"/>
  <c r="I1467" i="1"/>
  <c r="I1468" i="1"/>
  <c r="I1469" i="1"/>
  <c r="I1470" i="1"/>
  <c r="I1471" i="1"/>
  <c r="I1472" i="1"/>
  <c r="I1473" i="1"/>
  <c r="I1474" i="1"/>
  <c r="I1475" i="1"/>
  <c r="I1476" i="1"/>
  <c r="I1477" i="1"/>
  <c r="I1478" i="1"/>
  <c r="I1465" i="1"/>
  <c r="I1452" i="1"/>
  <c r="I1453" i="1"/>
  <c r="I1454" i="1"/>
  <c r="I1455" i="1"/>
  <c r="I1456" i="1"/>
  <c r="I1457" i="1"/>
  <c r="I1458" i="1"/>
  <c r="I1459" i="1"/>
  <c r="I1460" i="1"/>
  <c r="I1461" i="1"/>
  <c r="I1462" i="1"/>
  <c r="I1463" i="1"/>
  <c r="I1464" i="1"/>
  <c r="I1451" i="1"/>
  <c r="I1439" i="1"/>
  <c r="I1440" i="1"/>
  <c r="I1441" i="1"/>
  <c r="I1442" i="1"/>
  <c r="I1443" i="1"/>
  <c r="I1444" i="1"/>
  <c r="I1445" i="1"/>
  <c r="I1446" i="1"/>
  <c r="I1447" i="1"/>
  <c r="I1448" i="1"/>
  <c r="I1449" i="1"/>
  <c r="I1450" i="1"/>
  <c r="I1438" i="1"/>
  <c r="I1425" i="1"/>
  <c r="I1426" i="1"/>
  <c r="I1427" i="1"/>
  <c r="I1428" i="1"/>
  <c r="I1429" i="1"/>
  <c r="I1430" i="1"/>
  <c r="I1431" i="1"/>
  <c r="I1432" i="1"/>
  <c r="I1433" i="1"/>
  <c r="I1434" i="1"/>
  <c r="I1435" i="1"/>
  <c r="I1436" i="1"/>
  <c r="I1437" i="1"/>
  <c r="I1424" i="1"/>
  <c r="I1358" i="1"/>
  <c r="I1359" i="1"/>
  <c r="I1360" i="1"/>
  <c r="I1361" i="1"/>
  <c r="I1362" i="1"/>
  <c r="I1363" i="1"/>
  <c r="I1357" i="1"/>
  <c r="I1075" i="1"/>
  <c r="I1076" i="1"/>
  <c r="I1077" i="1"/>
  <c r="I1078" i="1"/>
  <c r="I1079" i="1"/>
  <c r="I1080" i="1"/>
  <c r="I1081" i="1"/>
  <c r="I1082" i="1"/>
  <c r="I1083" i="1"/>
  <c r="I1084" i="1"/>
  <c r="I1074" i="1"/>
  <c r="I1053" i="1"/>
  <c r="I1054" i="1"/>
  <c r="I1055" i="1"/>
  <c r="I1056" i="1"/>
  <c r="I1057" i="1"/>
  <c r="I1058" i="1"/>
  <c r="I1059" i="1"/>
  <c r="I1060" i="1"/>
  <c r="I1061" i="1"/>
  <c r="I1062" i="1"/>
  <c r="I1052" i="1"/>
  <c r="I1042" i="1"/>
  <c r="I1043" i="1"/>
  <c r="I1044" i="1"/>
  <c r="I1045" i="1"/>
  <c r="I1046" i="1"/>
  <c r="I1047" i="1"/>
  <c r="I1048" i="1"/>
  <c r="I1049" i="1"/>
  <c r="I1050" i="1"/>
  <c r="I1051" i="1"/>
  <c r="I1041" i="1"/>
  <c r="I1030" i="1"/>
  <c r="I1031" i="1"/>
  <c r="I1032" i="1"/>
  <c r="I1033" i="1"/>
  <c r="I1034" i="1"/>
  <c r="I1035" i="1"/>
  <c r="I1036" i="1"/>
  <c r="I1037" i="1"/>
  <c r="I1038" i="1"/>
  <c r="I1039" i="1"/>
  <c r="I1040" i="1"/>
  <c r="I1029" i="1"/>
  <c r="I1018" i="1"/>
  <c r="I1019" i="1"/>
  <c r="I1020" i="1"/>
  <c r="I1021" i="1"/>
  <c r="I1022" i="1"/>
  <c r="I1023" i="1"/>
  <c r="I1024" i="1"/>
  <c r="I1025" i="1"/>
  <c r="I1026" i="1"/>
  <c r="I1027" i="1"/>
  <c r="I1028" i="1"/>
  <c r="I1017" i="1"/>
  <c r="I1005" i="1"/>
  <c r="I1006" i="1"/>
  <c r="I1007" i="1"/>
  <c r="I1008" i="1"/>
  <c r="I1009" i="1"/>
  <c r="I1010" i="1"/>
  <c r="I1011" i="1"/>
  <c r="I1012" i="1"/>
  <c r="I1013" i="1"/>
  <c r="I1014" i="1"/>
  <c r="I1015" i="1"/>
  <c r="I1016" i="1"/>
  <c r="I1004" i="1"/>
  <c r="I992" i="1"/>
  <c r="I993" i="1"/>
  <c r="I994" i="1"/>
  <c r="I995" i="1"/>
  <c r="I996" i="1"/>
  <c r="I997" i="1"/>
  <c r="I998" i="1"/>
  <c r="I999" i="1"/>
  <c r="I1000" i="1"/>
  <c r="I1001" i="1"/>
  <c r="I1002" i="1"/>
  <c r="I1003" i="1"/>
  <c r="I991" i="1"/>
  <c r="I938" i="1"/>
  <c r="I946" i="1"/>
  <c r="I899" i="1"/>
  <c r="I879" i="1"/>
  <c r="I887" i="1"/>
  <c r="I863" i="1"/>
  <c r="I871" i="1"/>
  <c r="I840" i="1"/>
  <c r="I848" i="1"/>
  <c r="I856" i="1"/>
  <c r="I823" i="1"/>
  <c r="I831" i="1"/>
  <c r="I820" i="1"/>
  <c r="I731" i="1"/>
  <c r="I732" i="1"/>
  <c r="I733" i="1"/>
  <c r="I734" i="1"/>
  <c r="I735" i="1"/>
  <c r="I736" i="1"/>
  <c r="I737" i="1"/>
  <c r="I738" i="1"/>
  <c r="I739" i="1"/>
  <c r="I740" i="1"/>
  <c r="I741" i="1"/>
  <c r="I742" i="1"/>
  <c r="I743" i="1"/>
  <c r="I744" i="1"/>
  <c r="I745" i="1"/>
  <c r="I746" i="1"/>
  <c r="I747" i="1"/>
  <c r="I748" i="1"/>
  <c r="I730" i="1"/>
  <c r="I699" i="1"/>
  <c r="I707" i="1"/>
  <c r="I692" i="1"/>
  <c r="I686" i="1"/>
  <c r="I660" i="1"/>
  <c r="I669" i="1"/>
  <c r="I677" i="1"/>
  <c r="I648" i="1"/>
  <c r="I656" i="1"/>
  <c r="I628" i="1"/>
  <c r="I636" i="1"/>
  <c r="I611" i="1"/>
  <c r="I619" i="1"/>
  <c r="I594" i="1"/>
  <c r="I602" i="1"/>
  <c r="I549" i="1"/>
  <c r="I557" i="1"/>
  <c r="I514" i="1"/>
  <c r="I522" i="1"/>
  <c r="I490" i="1"/>
  <c r="I498" i="1"/>
  <c r="I506" i="1"/>
  <c r="I476" i="1"/>
  <c r="I484" i="1"/>
  <c r="I278" i="1"/>
  <c r="I262" i="1"/>
  <c r="I270" i="1"/>
  <c r="I226" i="1"/>
  <c r="I234" i="1"/>
  <c r="I183" i="1"/>
  <c r="I191" i="1"/>
  <c r="I153" i="1"/>
  <c r="I154" i="1"/>
  <c r="I155" i="1"/>
  <c r="I156" i="1"/>
  <c r="I157" i="1"/>
  <c r="I158" i="1"/>
  <c r="I159" i="1"/>
  <c r="I160" i="1"/>
  <c r="I161" i="1"/>
  <c r="I162" i="1"/>
  <c r="I163" i="1"/>
  <c r="I164" i="1"/>
  <c r="I165" i="1"/>
  <c r="I166" i="1"/>
  <c r="I152" i="1"/>
  <c r="I139" i="1"/>
  <c r="I140" i="1"/>
  <c r="I141" i="1"/>
  <c r="I142" i="1"/>
  <c r="I143" i="1"/>
  <c r="I144" i="1"/>
  <c r="I145" i="1"/>
  <c r="I146" i="1"/>
  <c r="I147" i="1"/>
  <c r="I148" i="1"/>
  <c r="I149" i="1"/>
  <c r="I150" i="1"/>
  <c r="I151" i="1"/>
  <c r="I138" i="1"/>
  <c r="I124" i="1"/>
  <c r="I125" i="1"/>
  <c r="I126" i="1"/>
  <c r="I127" i="1"/>
  <c r="I128" i="1"/>
  <c r="I129" i="1"/>
  <c r="I130" i="1"/>
  <c r="I131" i="1"/>
  <c r="I132" i="1"/>
  <c r="I133" i="1"/>
  <c r="I134" i="1"/>
  <c r="I135" i="1"/>
  <c r="I136" i="1"/>
  <c r="I137" i="1"/>
  <c r="I123" i="1"/>
  <c r="I108" i="1"/>
  <c r="I109" i="1"/>
  <c r="I110" i="1"/>
  <c r="I111" i="1"/>
  <c r="I112" i="1"/>
  <c r="I113" i="1"/>
  <c r="I114" i="1"/>
  <c r="I115" i="1"/>
  <c r="I116" i="1"/>
  <c r="I117" i="1"/>
  <c r="I118" i="1"/>
  <c r="I119" i="1"/>
  <c r="I120" i="1"/>
  <c r="I121" i="1"/>
  <c r="I122" i="1"/>
  <c r="I107" i="1"/>
  <c r="I92" i="1"/>
  <c r="I93" i="1"/>
  <c r="I94" i="1"/>
  <c r="I95" i="1"/>
  <c r="I96" i="1"/>
  <c r="I97" i="1"/>
  <c r="I98" i="1"/>
  <c r="I99" i="1"/>
  <c r="I100" i="1"/>
  <c r="I101" i="1"/>
  <c r="I102" i="1"/>
  <c r="I103" i="1"/>
  <c r="I104" i="1"/>
  <c r="I105" i="1"/>
  <c r="I106" i="1"/>
  <c r="I91" i="1"/>
  <c r="I77" i="1"/>
  <c r="I78" i="1"/>
  <c r="I79" i="1"/>
  <c r="I80" i="1"/>
  <c r="I81" i="1"/>
  <c r="I82" i="1"/>
  <c r="I83" i="1"/>
  <c r="I84" i="1"/>
  <c r="I85" i="1"/>
  <c r="I86" i="1"/>
  <c r="I87" i="1"/>
  <c r="I88" i="1"/>
  <c r="I89" i="1"/>
  <c r="I90" i="1"/>
  <c r="I76" i="1"/>
  <c r="I66" i="1"/>
  <c r="I67" i="1"/>
  <c r="I71" i="1"/>
  <c r="I74" i="1"/>
  <c r="I75" i="1"/>
  <c r="I34" i="1"/>
  <c r="I35" i="1"/>
  <c r="I36" i="1"/>
  <c r="I37" i="1"/>
  <c r="I38" i="1"/>
  <c r="I39" i="1"/>
  <c r="I40" i="1"/>
  <c r="I41" i="1"/>
  <c r="I42" i="1"/>
  <c r="I43" i="1"/>
  <c r="I44" i="1"/>
  <c r="I45" i="1"/>
  <c r="I46" i="1"/>
  <c r="I33" i="1"/>
  <c r="I23" i="1"/>
  <c r="I25" i="1"/>
  <c r="I26" i="1"/>
  <c r="I27" i="1"/>
  <c r="I29" i="1"/>
  <c r="I30" i="1"/>
  <c r="I31" i="1"/>
  <c r="I22" i="1"/>
  <c r="I13" i="1"/>
  <c r="I14" i="1"/>
  <c r="I15" i="1"/>
  <c r="I16" i="1"/>
  <c r="I17" i="1"/>
  <c r="I18" i="1"/>
  <c r="I19" i="1"/>
  <c r="I20" i="1"/>
  <c r="I21" i="1"/>
  <c r="I12" i="1"/>
  <c r="I3" i="1"/>
  <c r="I4" i="1"/>
  <c r="I5" i="1"/>
  <c r="I2" i="1"/>
  <c r="I6" i="1"/>
  <c r="I7" i="1"/>
  <c r="I8" i="1"/>
  <c r="I9" i="1"/>
  <c r="I10" i="1"/>
  <c r="I11" i="1"/>
  <c r="D156" i="2"/>
  <c r="E156" i="2" s="1"/>
  <c r="D157" i="2"/>
  <c r="E157" i="2" s="1"/>
  <c r="D158" i="2"/>
  <c r="E158" i="2" s="1"/>
  <c r="D159" i="2"/>
  <c r="E159" i="2" s="1"/>
  <c r="D160" i="2"/>
  <c r="D161" i="2"/>
  <c r="D162" i="2"/>
  <c r="E162" i="2" s="1"/>
  <c r="D163" i="2"/>
  <c r="D164" i="2"/>
  <c r="D165" i="2"/>
  <c r="D166" i="2"/>
  <c r="E166" i="2" s="1"/>
  <c r="D167" i="2"/>
  <c r="D168" i="2"/>
  <c r="E168" i="2" s="1"/>
  <c r="D169" i="2"/>
  <c r="D170" i="2"/>
  <c r="D171" i="2"/>
  <c r="D172" i="2"/>
  <c r="D173" i="2"/>
  <c r="D174" i="2"/>
  <c r="E175" i="2"/>
  <c r="D182" i="2"/>
  <c r="D183" i="2"/>
  <c r="D184" i="2"/>
  <c r="D185" i="2"/>
  <c r="D186" i="2"/>
  <c r="D187" i="2"/>
  <c r="D188" i="2"/>
  <c r="D189" i="2"/>
  <c r="D190" i="2"/>
  <c r="E190" i="2" s="1"/>
  <c r="D191" i="2"/>
  <c r="E191" i="2" s="1"/>
  <c r="D192" i="2"/>
  <c r="I2829" i="1" s="1"/>
  <c r="D193" i="2"/>
  <c r="I2849" i="1" s="1"/>
  <c r="D194" i="2"/>
  <c r="D195" i="2"/>
  <c r="D196" i="2"/>
  <c r="D197" i="2"/>
  <c r="D155" i="2"/>
  <c r="E155" i="2" s="1"/>
  <c r="D16" i="2"/>
  <c r="I2102" i="1" s="1"/>
  <c r="D17" i="2"/>
  <c r="I2112" i="1" s="1"/>
  <c r="D18" i="2"/>
  <c r="E18" i="2" s="1"/>
  <c r="D19" i="2"/>
  <c r="I2145" i="1" s="1"/>
  <c r="D20" i="2"/>
  <c r="I253" i="1" s="1"/>
  <c r="D21" i="2"/>
  <c r="I263" i="1" s="1"/>
  <c r="D22" i="2"/>
  <c r="I2181" i="1" s="1"/>
  <c r="D23" i="2"/>
  <c r="E23" i="2" s="1"/>
  <c r="D24" i="2"/>
  <c r="D25" i="2"/>
  <c r="D26" i="2"/>
  <c r="I2236" i="1" s="1"/>
  <c r="D27" i="2"/>
  <c r="E27" i="2" s="1"/>
  <c r="D28" i="2"/>
  <c r="E28" i="2" s="1"/>
  <c r="D29" i="2"/>
  <c r="I2296" i="1" s="1"/>
  <c r="D30" i="2"/>
  <c r="I2321" i="1" s="1"/>
  <c r="D31" i="2"/>
  <c r="E31" i="2" s="1"/>
  <c r="D32" i="2"/>
  <c r="D33" i="2"/>
  <c r="D34" i="2"/>
  <c r="D35" i="2"/>
  <c r="D15" i="2"/>
  <c r="I185" i="1" s="1"/>
  <c r="D62" i="2"/>
  <c r="I1805" i="1" s="1"/>
  <c r="D63" i="2"/>
  <c r="I824" i="1" s="1"/>
  <c r="D64" i="2"/>
  <c r="I841" i="1" s="1"/>
  <c r="D65" i="2"/>
  <c r="I1859" i="1" s="1"/>
  <c r="D66" i="2"/>
  <c r="I1872" i="1" s="1"/>
  <c r="D67" i="2"/>
  <c r="I900" i="1" s="1"/>
  <c r="D68" i="2"/>
  <c r="I1921" i="1" s="1"/>
  <c r="D69" i="2"/>
  <c r="G1942" i="1" s="1"/>
  <c r="H1942" i="1" s="1"/>
  <c r="D70" i="2"/>
  <c r="I1962" i="1" s="1"/>
  <c r="D71" i="2"/>
  <c r="D72" i="2"/>
  <c r="D73" i="2"/>
  <c r="E74" i="2"/>
  <c r="D61" i="2"/>
  <c r="D210" i="2"/>
  <c r="D209" i="2"/>
  <c r="D208" i="2"/>
  <c r="D207" i="2"/>
  <c r="D206" i="2"/>
  <c r="D205" i="2"/>
  <c r="D204" i="2"/>
  <c r="E204" i="2" s="1"/>
  <c r="D203" i="2"/>
  <c r="D202" i="2"/>
  <c r="I1697" i="1" s="1"/>
  <c r="D201" i="2"/>
  <c r="I2657" i="1" s="1"/>
  <c r="D200" i="2"/>
  <c r="I2643" i="1" s="1"/>
  <c r="D199" i="2"/>
  <c r="I2621" i="1" s="1"/>
  <c r="D198" i="2"/>
  <c r="I1681" i="1" s="1"/>
  <c r="D39" i="2"/>
  <c r="I1151" i="1" s="1"/>
  <c r="D40" i="2"/>
  <c r="I1162" i="1" s="1"/>
  <c r="D41" i="2"/>
  <c r="I1176" i="1" s="1"/>
  <c r="D42" i="2"/>
  <c r="I1190" i="1" s="1"/>
  <c r="D43" i="2"/>
  <c r="E43" i="2" s="1"/>
  <c r="D44" i="2"/>
  <c r="I471" i="1" s="1"/>
  <c r="D45" i="2"/>
  <c r="I491" i="1" s="1"/>
  <c r="D46" i="2"/>
  <c r="I515" i="1" s="1"/>
  <c r="D47" i="2"/>
  <c r="I1238" i="1" s="1"/>
  <c r="D48" i="2"/>
  <c r="I550" i="1" s="1"/>
  <c r="D49" i="2"/>
  <c r="I566" i="1" s="1"/>
  <c r="D50" i="2"/>
  <c r="E50" i="2" s="1"/>
  <c r="D51" i="2"/>
  <c r="I1273" i="1" s="1"/>
  <c r="D52" i="2"/>
  <c r="I612" i="1" s="1"/>
  <c r="D53" i="2"/>
  <c r="E53" i="2" s="1"/>
  <c r="D54" i="2"/>
  <c r="I1300" i="1" s="1"/>
  <c r="D55" i="2"/>
  <c r="I1306" i="1" s="1"/>
  <c r="D56" i="2"/>
  <c r="E56" i="2" s="1"/>
  <c r="D57" i="2"/>
  <c r="I700" i="1" s="1"/>
  <c r="D58" i="2"/>
  <c r="I725" i="1" s="1"/>
  <c r="D38" i="2"/>
  <c r="I1131" i="1" s="1"/>
  <c r="D37" i="2"/>
  <c r="I28" i="1" s="1"/>
  <c r="I429" i="1"/>
  <c r="I421" i="1"/>
  <c r="I391" i="1"/>
  <c r="I384" i="1"/>
  <c r="I365" i="1"/>
  <c r="I355" i="1"/>
  <c r="I347" i="1"/>
  <c r="I326" i="1"/>
  <c r="I306" i="1"/>
  <c r="I303" i="1"/>
  <c r="I300" i="1"/>
  <c r="I298" i="1"/>
  <c r="I2036" i="1"/>
  <c r="I2040" i="1"/>
  <c r="I2042" i="1"/>
  <c r="I2043" i="1"/>
  <c r="I2044" i="1"/>
  <c r="I2586" i="1"/>
  <c r="I2587" i="1"/>
  <c r="I2588" i="1"/>
  <c r="I2589" i="1"/>
  <c r="I2590" i="1"/>
  <c r="I2591" i="1"/>
  <c r="I2592" i="1"/>
  <c r="I2593" i="1"/>
  <c r="I2585" i="1"/>
  <c r="I461" i="1"/>
  <c r="Z4730" i="1"/>
  <c r="Z4723" i="1"/>
  <c r="Z4716" i="1"/>
  <c r="Z4709" i="1"/>
  <c r="Z4702" i="1"/>
  <c r="Z4695" i="1"/>
  <c r="Z4688" i="1"/>
  <c r="Z4681" i="1"/>
  <c r="Z4649" i="1"/>
  <c r="Z4644" i="1"/>
  <c r="Z4639" i="1"/>
  <c r="Z4634" i="1"/>
  <c r="Z4629" i="1"/>
  <c r="Z4624" i="1"/>
  <c r="Z4619" i="1"/>
  <c r="Z4614" i="1"/>
  <c r="Z4609" i="1"/>
  <c r="K2440" i="1"/>
  <c r="K2419" i="1"/>
  <c r="K2395" i="1"/>
  <c r="K2220" i="1"/>
  <c r="K2207" i="1"/>
  <c r="I237" i="1" l="1"/>
  <c r="I2677" i="1"/>
  <c r="I455" i="1"/>
  <c r="I2495" i="1"/>
  <c r="I190" i="1"/>
  <c r="I182" i="1"/>
  <c r="I233" i="1"/>
  <c r="I225" i="1"/>
  <c r="D18" i="7" s="1"/>
  <c r="I244" i="1"/>
  <c r="I249" i="1"/>
  <c r="I269" i="1"/>
  <c r="I274" i="1"/>
  <c r="I279" i="1"/>
  <c r="I483" i="1"/>
  <c r="I475" i="1"/>
  <c r="I505" i="1"/>
  <c r="I497" i="1"/>
  <c r="I489" i="1"/>
  <c r="I521" i="1"/>
  <c r="I513" i="1"/>
  <c r="I556" i="1"/>
  <c r="I548" i="1"/>
  <c r="I582" i="1"/>
  <c r="I601" i="1"/>
  <c r="E53" i="7" s="1"/>
  <c r="I593" i="1"/>
  <c r="I618" i="1"/>
  <c r="I610" i="1"/>
  <c r="I635" i="1"/>
  <c r="I627" i="1"/>
  <c r="I655" i="1"/>
  <c r="I647" i="1"/>
  <c r="I676" i="1"/>
  <c r="I668" i="1"/>
  <c r="I661" i="1"/>
  <c r="I685" i="1"/>
  <c r="I694" i="1"/>
  <c r="I706" i="1"/>
  <c r="I698" i="1"/>
  <c r="I723" i="1"/>
  <c r="I838" i="1"/>
  <c r="I830" i="1"/>
  <c r="I822" i="1"/>
  <c r="I855" i="1"/>
  <c r="I847" i="1"/>
  <c r="I861" i="1"/>
  <c r="I870" i="1"/>
  <c r="I862" i="1"/>
  <c r="I886" i="1"/>
  <c r="I893" i="1"/>
  <c r="I898" i="1"/>
  <c r="I918" i="1"/>
  <c r="I910" i="1"/>
  <c r="I945" i="1"/>
  <c r="I937" i="1"/>
  <c r="I2619" i="1"/>
  <c r="I2611" i="1"/>
  <c r="I2620" i="1"/>
  <c r="I2627" i="1"/>
  <c r="I2649" i="1"/>
  <c r="I2641" i="1"/>
  <c r="I2662" i="1"/>
  <c r="I2654" i="1"/>
  <c r="I2676" i="1"/>
  <c r="I2668" i="1"/>
  <c r="I724" i="1"/>
  <c r="I2721" i="1"/>
  <c r="I189" i="1"/>
  <c r="I206" i="1"/>
  <c r="I232" i="1"/>
  <c r="I224" i="1"/>
  <c r="I243" i="1"/>
  <c r="I254" i="1"/>
  <c r="I268" i="1"/>
  <c r="I285" i="1"/>
  <c r="I277" i="1"/>
  <c r="I482" i="1"/>
  <c r="I474" i="1"/>
  <c r="I504" i="1"/>
  <c r="I496" i="1"/>
  <c r="I488" i="1"/>
  <c r="D47" i="7" s="1"/>
  <c r="I520" i="1"/>
  <c r="I512" i="1"/>
  <c r="I555" i="1"/>
  <c r="I547" i="1"/>
  <c r="I581" i="1"/>
  <c r="I600" i="1"/>
  <c r="I592" i="1"/>
  <c r="I617" i="1"/>
  <c r="E54" i="7" s="1"/>
  <c r="I609" i="1"/>
  <c r="I634" i="1"/>
  <c r="I626" i="1"/>
  <c r="I654" i="1"/>
  <c r="I646" i="1"/>
  <c r="I675" i="1"/>
  <c r="I667" i="1"/>
  <c r="I678" i="1"/>
  <c r="E58" i="7" s="1"/>
  <c r="I684" i="1"/>
  <c r="I693" i="1"/>
  <c r="I705" i="1"/>
  <c r="I697" i="1"/>
  <c r="I719" i="1"/>
  <c r="I837" i="1"/>
  <c r="I829" i="1"/>
  <c r="I821" i="1"/>
  <c r="I854" i="1"/>
  <c r="I846" i="1"/>
  <c r="I877" i="1"/>
  <c r="I869" i="1"/>
  <c r="I878" i="1"/>
  <c r="I885" i="1"/>
  <c r="I905" i="1"/>
  <c r="I897" i="1"/>
  <c r="I917" i="1"/>
  <c r="I909" i="1"/>
  <c r="I944" i="1"/>
  <c r="I936" i="1"/>
  <c r="I2618" i="1"/>
  <c r="I2610" i="1"/>
  <c r="I2634" i="1"/>
  <c r="I2626" i="1"/>
  <c r="I2648" i="1"/>
  <c r="I2640" i="1"/>
  <c r="I2661" i="1"/>
  <c r="I2653" i="1"/>
  <c r="I2675" i="1"/>
  <c r="I2667" i="1"/>
  <c r="I589" i="1"/>
  <c r="I911" i="1"/>
  <c r="I181" i="1"/>
  <c r="I188" i="1"/>
  <c r="I205" i="1"/>
  <c r="I231" i="1"/>
  <c r="I235" i="1"/>
  <c r="I242" i="1"/>
  <c r="I267" i="1"/>
  <c r="I284" i="1"/>
  <c r="I276" i="1"/>
  <c r="I481" i="1"/>
  <c r="I473" i="1"/>
  <c r="I503" i="1"/>
  <c r="I495" i="1"/>
  <c r="I508" i="1"/>
  <c r="I519" i="1"/>
  <c r="I511" i="1"/>
  <c r="D48" i="7" s="1"/>
  <c r="I554" i="1"/>
  <c r="I546" i="1"/>
  <c r="I591" i="1"/>
  <c r="I599" i="1"/>
  <c r="I607" i="1"/>
  <c r="I616" i="1"/>
  <c r="I608" i="1"/>
  <c r="I633" i="1"/>
  <c r="E55" i="7" s="1"/>
  <c r="I625" i="1"/>
  <c r="I653" i="1"/>
  <c r="I645" i="1"/>
  <c r="I674" i="1"/>
  <c r="I666" i="1"/>
  <c r="I691" i="1"/>
  <c r="I683" i="1"/>
  <c r="I695" i="1"/>
  <c r="D59" i="7" s="1"/>
  <c r="I704" i="1"/>
  <c r="I696" i="1"/>
  <c r="I717" i="1"/>
  <c r="I836" i="1"/>
  <c r="I828" i="1"/>
  <c r="I839" i="1"/>
  <c r="I853" i="1"/>
  <c r="I845" i="1"/>
  <c r="I876" i="1"/>
  <c r="I868" i="1"/>
  <c r="I892" i="1"/>
  <c r="I884" i="1"/>
  <c r="I904" i="1"/>
  <c r="I896" i="1"/>
  <c r="I916" i="1"/>
  <c r="I908" i="1"/>
  <c r="I943" i="1"/>
  <c r="I2617" i="1"/>
  <c r="I2609" i="1"/>
  <c r="I2633" i="1"/>
  <c r="I2625" i="1"/>
  <c r="I2647" i="1"/>
  <c r="I2639" i="1"/>
  <c r="I2660" i="1"/>
  <c r="I2652" i="1"/>
  <c r="I2674" i="1"/>
  <c r="I2666" i="1"/>
  <c r="I2669" i="1"/>
  <c r="I412" i="1"/>
  <c r="I459" i="1"/>
  <c r="I195" i="1"/>
  <c r="I187" i="1"/>
  <c r="E15" i="7" s="1"/>
  <c r="I198" i="1"/>
  <c r="I230" i="1"/>
  <c r="I236" i="1"/>
  <c r="I241" i="1"/>
  <c r="I261" i="1"/>
  <c r="I266" i="1"/>
  <c r="I283" i="1"/>
  <c r="I275" i="1"/>
  <c r="E22" i="7" s="1"/>
  <c r="I480" i="1"/>
  <c r="I472" i="1"/>
  <c r="I502" i="1"/>
  <c r="I494" i="1"/>
  <c r="I526" i="1"/>
  <c r="I518" i="1"/>
  <c r="I510" i="1"/>
  <c r="I553" i="1"/>
  <c r="I545" i="1"/>
  <c r="I606" i="1"/>
  <c r="I598" i="1"/>
  <c r="I623" i="1"/>
  <c r="I615" i="1"/>
  <c r="I624" i="1"/>
  <c r="I632" i="1"/>
  <c r="I640" i="1"/>
  <c r="D56" i="7" s="1"/>
  <c r="I652" i="1"/>
  <c r="I644" i="1"/>
  <c r="I673" i="1"/>
  <c r="I665" i="1"/>
  <c r="I690" i="1"/>
  <c r="I682" i="1"/>
  <c r="I711" i="1"/>
  <c r="I703" i="1"/>
  <c r="I729" i="1"/>
  <c r="I716" i="1"/>
  <c r="I835" i="1"/>
  <c r="I827" i="1"/>
  <c r="I860" i="1"/>
  <c r="I852" i="1"/>
  <c r="I844" i="1"/>
  <c r="I875" i="1"/>
  <c r="I867" i="1"/>
  <c r="I891" i="1"/>
  <c r="I883" i="1"/>
  <c r="I903" i="1"/>
  <c r="I895" i="1"/>
  <c r="I915" i="1"/>
  <c r="I907" i="1"/>
  <c r="I942" i="1"/>
  <c r="I2616" i="1"/>
  <c r="I2608" i="1"/>
  <c r="I2632" i="1"/>
  <c r="I2624" i="1"/>
  <c r="I2646" i="1"/>
  <c r="I2638" i="1"/>
  <c r="I2659" i="1"/>
  <c r="I2651" i="1"/>
  <c r="I2673" i="1"/>
  <c r="I2665" i="1"/>
  <c r="I245" i="1"/>
  <c r="I458" i="1"/>
  <c r="I456" i="1"/>
  <c r="I449" i="1"/>
  <c r="I2517" i="1"/>
  <c r="I194" i="1"/>
  <c r="I186" i="1"/>
  <c r="I197" i="1"/>
  <c r="I229" i="1"/>
  <c r="I248" i="1"/>
  <c r="I240" i="1"/>
  <c r="I273" i="1"/>
  <c r="I265" i="1"/>
  <c r="I282" i="1"/>
  <c r="I470" i="1"/>
  <c r="I479" i="1"/>
  <c r="I501" i="1"/>
  <c r="I493" i="1"/>
  <c r="I525" i="1"/>
  <c r="I517" i="1"/>
  <c r="I509" i="1"/>
  <c r="I552" i="1"/>
  <c r="E50" i="7" s="1"/>
  <c r="I574" i="1"/>
  <c r="I605" i="1"/>
  <c r="I597" i="1"/>
  <c r="I622" i="1"/>
  <c r="I614" i="1"/>
  <c r="I639" i="1"/>
  <c r="I631" i="1"/>
  <c r="I659" i="1"/>
  <c r="I651" i="1"/>
  <c r="I643" i="1"/>
  <c r="I672" i="1"/>
  <c r="I664" i="1"/>
  <c r="I689" i="1"/>
  <c r="I681" i="1"/>
  <c r="I710" i="1"/>
  <c r="I702" i="1"/>
  <c r="I728" i="1"/>
  <c r="I834" i="1"/>
  <c r="I826" i="1"/>
  <c r="I859" i="1"/>
  <c r="I851" i="1"/>
  <c r="I843" i="1"/>
  <c r="I874" i="1"/>
  <c r="I866" i="1"/>
  <c r="I890" i="1"/>
  <c r="I882" i="1"/>
  <c r="I902" i="1"/>
  <c r="I894" i="1"/>
  <c r="I914" i="1"/>
  <c r="I935" i="1"/>
  <c r="I941" i="1"/>
  <c r="I2615" i="1"/>
  <c r="I2607" i="1"/>
  <c r="I2631" i="1"/>
  <c r="I2623" i="1"/>
  <c r="I2645" i="1"/>
  <c r="I2637" i="1"/>
  <c r="I2658" i="1"/>
  <c r="I2664" i="1"/>
  <c r="I2672" i="1"/>
  <c r="I919" i="1"/>
  <c r="I457" i="1"/>
  <c r="I313" i="1"/>
  <c r="I460" i="1"/>
  <c r="I454" i="1"/>
  <c r="I715" i="1"/>
  <c r="I193" i="1"/>
  <c r="I217" i="1"/>
  <c r="I228" i="1"/>
  <c r="I247" i="1"/>
  <c r="I239" i="1"/>
  <c r="I272" i="1"/>
  <c r="I264" i="1"/>
  <c r="I281" i="1"/>
  <c r="I486" i="1"/>
  <c r="I478" i="1"/>
  <c r="E46" i="7" s="1"/>
  <c r="I487" i="1"/>
  <c r="I500" i="1"/>
  <c r="I492" i="1"/>
  <c r="I524" i="1"/>
  <c r="I516" i="1"/>
  <c r="I544" i="1"/>
  <c r="I551" i="1"/>
  <c r="I604" i="1"/>
  <c r="I596" i="1"/>
  <c r="I621" i="1"/>
  <c r="I613" i="1"/>
  <c r="I638" i="1"/>
  <c r="I630" i="1"/>
  <c r="I658" i="1"/>
  <c r="I650" i="1"/>
  <c r="I642" i="1"/>
  <c r="I671" i="1"/>
  <c r="I663" i="1"/>
  <c r="I688" i="1"/>
  <c r="I680" i="1"/>
  <c r="I709" i="1"/>
  <c r="I701" i="1"/>
  <c r="I727" i="1"/>
  <c r="I833" i="1"/>
  <c r="I825" i="1"/>
  <c r="I858" i="1"/>
  <c r="I850" i="1"/>
  <c r="I842" i="1"/>
  <c r="I873" i="1"/>
  <c r="I865" i="1"/>
  <c r="I889" i="1"/>
  <c r="I881" i="1"/>
  <c r="I901" i="1"/>
  <c r="I906" i="1"/>
  <c r="I913" i="1"/>
  <c r="I948" i="1"/>
  <c r="I940" i="1"/>
  <c r="I2614" i="1"/>
  <c r="I2606" i="1"/>
  <c r="I2630" i="1"/>
  <c r="I2622" i="1"/>
  <c r="I2644" i="1"/>
  <c r="I2636" i="1"/>
  <c r="I2679" i="1"/>
  <c r="I2671" i="1"/>
  <c r="I2037" i="1"/>
  <c r="I2084" i="1"/>
  <c r="I192" i="1"/>
  <c r="I184" i="1"/>
  <c r="I223" i="1"/>
  <c r="I227" i="1"/>
  <c r="I246" i="1"/>
  <c r="I238" i="1"/>
  <c r="I271" i="1"/>
  <c r="I280" i="1"/>
  <c r="I485" i="1"/>
  <c r="I477" i="1"/>
  <c r="I507" i="1"/>
  <c r="I499" i="1"/>
  <c r="I523" i="1"/>
  <c r="I558" i="1"/>
  <c r="I590" i="1"/>
  <c r="I603" i="1"/>
  <c r="I595" i="1"/>
  <c r="I620" i="1"/>
  <c r="I637" i="1"/>
  <c r="I629" i="1"/>
  <c r="I657" i="1"/>
  <c r="I649" i="1"/>
  <c r="I641" i="1"/>
  <c r="I670" i="1"/>
  <c r="E57" i="7" s="1"/>
  <c r="I662" i="1"/>
  <c r="I687" i="1"/>
  <c r="I679" i="1"/>
  <c r="I708" i="1"/>
  <c r="I832" i="1"/>
  <c r="I857" i="1"/>
  <c r="I849" i="1"/>
  <c r="I872" i="1"/>
  <c r="I864" i="1"/>
  <c r="I888" i="1"/>
  <c r="I880" i="1"/>
  <c r="I920" i="1"/>
  <c r="I912" i="1"/>
  <c r="I947" i="1"/>
  <c r="I939" i="1"/>
  <c r="I2613" i="1"/>
  <c r="I2605" i="1"/>
  <c r="I2629" i="1"/>
  <c r="I2650" i="1"/>
  <c r="I2656" i="1"/>
  <c r="I2678" i="1"/>
  <c r="I2670" i="1"/>
  <c r="I1765" i="1"/>
  <c r="I4019" i="1"/>
  <c r="I4027" i="1"/>
  <c r="I4035" i="1"/>
  <c r="I4020" i="1"/>
  <c r="I4028" i="1"/>
  <c r="I4036" i="1"/>
  <c r="I4021" i="1"/>
  <c r="I4029" i="1"/>
  <c r="I4037" i="1"/>
  <c r="I4022" i="1"/>
  <c r="I4030" i="1"/>
  <c r="I4038" i="1"/>
  <c r="I4023" i="1"/>
  <c r="I4031" i="1"/>
  <c r="I4018" i="1"/>
  <c r="I4024" i="1"/>
  <c r="I4032" i="1"/>
  <c r="I4025" i="1"/>
  <c r="I4033" i="1"/>
  <c r="I4026" i="1"/>
  <c r="I4034" i="1"/>
  <c r="E187" i="2"/>
  <c r="I1629" i="1"/>
  <c r="I1622" i="1"/>
  <c r="I1630" i="1"/>
  <c r="I1623" i="1"/>
  <c r="I1631" i="1"/>
  <c r="I1624" i="1"/>
  <c r="I1632" i="1"/>
  <c r="I1625" i="1"/>
  <c r="I1633" i="1"/>
  <c r="I1626" i="1"/>
  <c r="I1634" i="1"/>
  <c r="I1627" i="1"/>
  <c r="I1635" i="1"/>
  <c r="I1628" i="1"/>
  <c r="I1621" i="1"/>
  <c r="I180" i="1"/>
  <c r="I1778" i="1"/>
  <c r="I4249" i="1"/>
  <c r="I4248" i="1"/>
  <c r="D274" i="7" s="1"/>
  <c r="E61" i="2"/>
  <c r="I1092" i="1"/>
  <c r="I1093" i="1"/>
  <c r="I1086" i="1"/>
  <c r="I1094" i="1"/>
  <c r="I1087" i="1"/>
  <c r="I1095" i="1"/>
  <c r="I1088" i="1"/>
  <c r="I1085" i="1"/>
  <c r="I1089" i="1"/>
  <c r="I1090" i="1"/>
  <c r="I1091" i="1"/>
  <c r="I73" i="1"/>
  <c r="I178" i="1"/>
  <c r="I210" i="1"/>
  <c r="I572" i="1"/>
  <c r="I2575" i="1"/>
  <c r="I3878" i="1"/>
  <c r="I3886" i="1"/>
  <c r="I3894" i="1"/>
  <c r="I3902" i="1"/>
  <c r="I3879" i="1"/>
  <c r="I3887" i="1"/>
  <c r="I3895" i="1"/>
  <c r="I3874" i="1"/>
  <c r="I3880" i="1"/>
  <c r="I3888" i="1"/>
  <c r="I3896" i="1"/>
  <c r="I3881" i="1"/>
  <c r="I3889" i="1"/>
  <c r="I3897" i="1"/>
  <c r="I3882" i="1"/>
  <c r="I3890" i="1"/>
  <c r="I3898" i="1"/>
  <c r="I3875" i="1"/>
  <c r="I3883" i="1"/>
  <c r="I3891" i="1"/>
  <c r="I3899" i="1"/>
  <c r="I3876" i="1"/>
  <c r="I3884" i="1"/>
  <c r="I3892" i="1"/>
  <c r="I3900" i="1"/>
  <c r="I3877" i="1"/>
  <c r="I3885" i="1"/>
  <c r="I3893" i="1"/>
  <c r="I3901" i="1"/>
  <c r="I535" i="1"/>
  <c r="E186" i="2"/>
  <c r="I1416" i="1"/>
  <c r="I1412" i="1"/>
  <c r="I1417" i="1"/>
  <c r="I1418" i="1"/>
  <c r="I1419" i="1"/>
  <c r="I1420" i="1"/>
  <c r="I1413" i="1"/>
  <c r="I1421" i="1"/>
  <c r="I1414" i="1"/>
  <c r="I1422" i="1"/>
  <c r="I1415" i="1"/>
  <c r="I1423" i="1"/>
  <c r="I61" i="1"/>
  <c r="I534" i="1"/>
  <c r="I565" i="1"/>
  <c r="E57" i="2"/>
  <c r="I3727" i="1"/>
  <c r="I3735" i="1"/>
  <c r="I3743" i="1"/>
  <c r="I3751" i="1"/>
  <c r="I3728" i="1"/>
  <c r="I3736" i="1"/>
  <c r="I3744" i="1"/>
  <c r="I3752" i="1"/>
  <c r="I3729" i="1"/>
  <c r="I3737" i="1"/>
  <c r="I3745" i="1"/>
  <c r="I3753" i="1"/>
  <c r="I3730" i="1"/>
  <c r="I3738" i="1"/>
  <c r="I3746" i="1"/>
  <c r="I3754" i="1"/>
  <c r="I3731" i="1"/>
  <c r="I3739" i="1"/>
  <c r="I3747" i="1"/>
  <c r="I3755" i="1"/>
  <c r="I3732" i="1"/>
  <c r="I3740" i="1"/>
  <c r="I3748" i="1"/>
  <c r="I3726" i="1"/>
  <c r="I3733" i="1"/>
  <c r="I3741" i="1"/>
  <c r="I3749" i="1"/>
  <c r="I3734" i="1"/>
  <c r="I3742" i="1"/>
  <c r="I3750" i="1"/>
  <c r="E49" i="2"/>
  <c r="I1527" i="1"/>
  <c r="I1535" i="1"/>
  <c r="I1528" i="1"/>
  <c r="I1536" i="1"/>
  <c r="I1529" i="1"/>
  <c r="I1537" i="1"/>
  <c r="I1530" i="1"/>
  <c r="I1538" i="1"/>
  <c r="I1531" i="1"/>
  <c r="I1539" i="1"/>
  <c r="I1532" i="1"/>
  <c r="I1540" i="1"/>
  <c r="I1533" i="1"/>
  <c r="I1541" i="1"/>
  <c r="I1526" i="1"/>
  <c r="I1534" i="1"/>
  <c r="I1525" i="1"/>
  <c r="I1706" i="1"/>
  <c r="I1897" i="1"/>
  <c r="I2431" i="1"/>
  <c r="I4063" i="1"/>
  <c r="I4071" i="1"/>
  <c r="I4079" i="1"/>
  <c r="I4064" i="1"/>
  <c r="I4072" i="1"/>
  <c r="I4080" i="1"/>
  <c r="I4065" i="1"/>
  <c r="I4073" i="1"/>
  <c r="I4060" i="1"/>
  <c r="I4066" i="1"/>
  <c r="I4074" i="1"/>
  <c r="I4067" i="1"/>
  <c r="I4075" i="1"/>
  <c r="I4068" i="1"/>
  <c r="I4076" i="1"/>
  <c r="I4061" i="1"/>
  <c r="I4069" i="1"/>
  <c r="I4077" i="1"/>
  <c r="I4062" i="1"/>
  <c r="I4070" i="1"/>
  <c r="I4078" i="1"/>
  <c r="I2725" i="1"/>
  <c r="I2557" i="1"/>
  <c r="I60" i="1"/>
  <c r="I52" i="1"/>
  <c r="I65" i="1"/>
  <c r="I170" i="1"/>
  <c r="I204" i="1"/>
  <c r="I215" i="1"/>
  <c r="I260" i="1"/>
  <c r="I252" i="1"/>
  <c r="I541" i="1"/>
  <c r="I533" i="1"/>
  <c r="I564" i="1"/>
  <c r="I588" i="1"/>
  <c r="I580" i="1"/>
  <c r="I320" i="1"/>
  <c r="I1251" i="1"/>
  <c r="I1356" i="1"/>
  <c r="I1355" i="1"/>
  <c r="E33" i="2"/>
  <c r="I3852" i="1"/>
  <c r="I3860" i="1"/>
  <c r="I3868" i="1"/>
  <c r="I3853" i="1"/>
  <c r="I3861" i="1"/>
  <c r="I3869" i="1"/>
  <c r="I3846" i="1"/>
  <c r="I3854" i="1"/>
  <c r="I3862" i="1"/>
  <c r="I3870" i="1"/>
  <c r="I3847" i="1"/>
  <c r="I3855" i="1"/>
  <c r="I3863" i="1"/>
  <c r="I3871" i="1"/>
  <c r="I3848" i="1"/>
  <c r="I3856" i="1"/>
  <c r="I3864" i="1"/>
  <c r="I3872" i="1"/>
  <c r="I3849" i="1"/>
  <c r="I3857" i="1"/>
  <c r="I3865" i="1"/>
  <c r="I3873" i="1"/>
  <c r="I3850" i="1"/>
  <c r="I3858" i="1"/>
  <c r="I3866" i="1"/>
  <c r="I3845" i="1"/>
  <c r="I3851" i="1"/>
  <c r="I3859" i="1"/>
  <c r="I3867" i="1"/>
  <c r="I2222" i="1"/>
  <c r="I1592" i="1"/>
  <c r="I1600" i="1"/>
  <c r="I1593" i="1"/>
  <c r="I1601" i="1"/>
  <c r="I1594" i="1"/>
  <c r="I1602" i="1"/>
  <c r="I1595" i="1"/>
  <c r="I1603" i="1"/>
  <c r="I1596" i="1"/>
  <c r="I1604" i="1"/>
  <c r="I1597" i="1"/>
  <c r="I1605" i="1"/>
  <c r="I1598" i="1"/>
  <c r="I1590" i="1"/>
  <c r="I1591" i="1"/>
  <c r="I1599" i="1"/>
  <c r="I2548" i="1"/>
  <c r="I59" i="1"/>
  <c r="I51" i="1"/>
  <c r="I72" i="1"/>
  <c r="I64" i="1"/>
  <c r="I177" i="1"/>
  <c r="I169" i="1"/>
  <c r="I203" i="1"/>
  <c r="I222" i="1"/>
  <c r="I214" i="1"/>
  <c r="I259" i="1"/>
  <c r="I251" i="1"/>
  <c r="I540" i="1"/>
  <c r="I532" i="1"/>
  <c r="I571" i="1"/>
  <c r="I563" i="1"/>
  <c r="I587" i="1"/>
  <c r="I579" i="1"/>
  <c r="I726" i="1"/>
  <c r="I2161" i="1"/>
  <c r="I750" i="1"/>
  <c r="I758" i="1"/>
  <c r="I766" i="1"/>
  <c r="I751" i="1"/>
  <c r="I759" i="1"/>
  <c r="I767" i="1"/>
  <c r="I752" i="1"/>
  <c r="D62" i="7" s="1"/>
  <c r="I760" i="1"/>
  <c r="I749" i="1"/>
  <c r="I753" i="1"/>
  <c r="I761" i="1"/>
  <c r="I754" i="1"/>
  <c r="I755" i="1"/>
  <c r="I763" i="1"/>
  <c r="I756" i="1"/>
  <c r="I764" i="1"/>
  <c r="I757" i="1"/>
  <c r="I765" i="1"/>
  <c r="I58" i="1"/>
  <c r="I176" i="1"/>
  <c r="I168" i="1"/>
  <c r="I196" i="1"/>
  <c r="I202" i="1"/>
  <c r="I221" i="1"/>
  <c r="I213" i="1"/>
  <c r="I258" i="1"/>
  <c r="E20" i="7" s="1"/>
  <c r="I250" i="1"/>
  <c r="I539" i="1"/>
  <c r="I531" i="1"/>
  <c r="I570" i="1"/>
  <c r="I562" i="1"/>
  <c r="I586" i="1"/>
  <c r="I578" i="1"/>
  <c r="I1336" i="1"/>
  <c r="I3998" i="1"/>
  <c r="I3999" i="1"/>
  <c r="I2861" i="1"/>
  <c r="I3494" i="1"/>
  <c r="I3502" i="1"/>
  <c r="I3510" i="1"/>
  <c r="I3518" i="1"/>
  <c r="I3495" i="1"/>
  <c r="I3503" i="1"/>
  <c r="I3511" i="1"/>
  <c r="I3490" i="1"/>
  <c r="I3496" i="1"/>
  <c r="I3504" i="1"/>
  <c r="I3512" i="1"/>
  <c r="I3497" i="1"/>
  <c r="I3505" i="1"/>
  <c r="I3513" i="1"/>
  <c r="I3498" i="1"/>
  <c r="I3506" i="1"/>
  <c r="I3514" i="1"/>
  <c r="I3491" i="1"/>
  <c r="I3499" i="1"/>
  <c r="I3507" i="1"/>
  <c r="I3515" i="1"/>
  <c r="I3492" i="1"/>
  <c r="I3500" i="1"/>
  <c r="I3508" i="1"/>
  <c r="I3516" i="1"/>
  <c r="I3493" i="1"/>
  <c r="I3501" i="1"/>
  <c r="I3509" i="1"/>
  <c r="I3517" i="1"/>
  <c r="I2559" i="1"/>
  <c r="I3482" i="1"/>
  <c r="I3475" i="1"/>
  <c r="I3483" i="1"/>
  <c r="I3476" i="1"/>
  <c r="I3484" i="1"/>
  <c r="I3477" i="1"/>
  <c r="I3485" i="1"/>
  <c r="I3478" i="1"/>
  <c r="I3486" i="1"/>
  <c r="I3479" i="1"/>
  <c r="I3487" i="1"/>
  <c r="I3480" i="1"/>
  <c r="I3488" i="1"/>
  <c r="I3481" i="1"/>
  <c r="I3489" i="1"/>
  <c r="I179" i="1"/>
  <c r="I542" i="1"/>
  <c r="I573" i="1"/>
  <c r="I1719" i="1"/>
  <c r="I2385" i="1"/>
  <c r="I3467" i="1"/>
  <c r="I3459" i="1"/>
  <c r="I3460" i="1"/>
  <c r="I3468" i="1"/>
  <c r="I3461" i="1"/>
  <c r="I3469" i="1"/>
  <c r="I3462" i="1"/>
  <c r="I3470" i="1"/>
  <c r="I3463" i="1"/>
  <c r="I3471" i="1"/>
  <c r="I3464" i="1"/>
  <c r="I3472" i="1"/>
  <c r="I3465" i="1"/>
  <c r="I3473" i="1"/>
  <c r="I3466" i="1"/>
  <c r="I3474" i="1"/>
  <c r="I2214" i="1"/>
  <c r="I1386" i="1"/>
  <c r="I1394" i="1"/>
  <c r="I1387" i="1"/>
  <c r="I1395" i="1"/>
  <c r="I1388" i="1"/>
  <c r="I1396" i="1"/>
  <c r="I1389" i="1"/>
  <c r="I1385" i="1"/>
  <c r="I1390" i="1"/>
  <c r="I1391" i="1"/>
  <c r="I1392" i="1"/>
  <c r="I1393" i="1"/>
  <c r="I50" i="1"/>
  <c r="I3817" i="1"/>
  <c r="I3825" i="1"/>
  <c r="I3833" i="1"/>
  <c r="I3841" i="1"/>
  <c r="I3818" i="1"/>
  <c r="I3826" i="1"/>
  <c r="I3834" i="1"/>
  <c r="I3842" i="1"/>
  <c r="I3819" i="1"/>
  <c r="I3827" i="1"/>
  <c r="I3835" i="1"/>
  <c r="I3843" i="1"/>
  <c r="I3820" i="1"/>
  <c r="I3828" i="1"/>
  <c r="I3836" i="1"/>
  <c r="I3844" i="1"/>
  <c r="I3821" i="1"/>
  <c r="I3829" i="1"/>
  <c r="I3837" i="1"/>
  <c r="I3815" i="1"/>
  <c r="I3822" i="1"/>
  <c r="I3830" i="1"/>
  <c r="I3838" i="1"/>
  <c r="I3823" i="1"/>
  <c r="I3831" i="1"/>
  <c r="I3839" i="1"/>
  <c r="I3816" i="1"/>
  <c r="I3824" i="1"/>
  <c r="I3832" i="1"/>
  <c r="I3840" i="1"/>
  <c r="E182" i="2"/>
  <c r="I805" i="1"/>
  <c r="I813" i="1"/>
  <c r="I806" i="1"/>
  <c r="I814" i="1"/>
  <c r="I802" i="1"/>
  <c r="I807" i="1"/>
  <c r="I815" i="1"/>
  <c r="I808" i="1"/>
  <c r="I816" i="1"/>
  <c r="I809" i="1"/>
  <c r="I817" i="1"/>
  <c r="I810" i="1"/>
  <c r="I818" i="1"/>
  <c r="I803" i="1"/>
  <c r="I811" i="1"/>
  <c r="I819" i="1"/>
  <c r="I804" i="1"/>
  <c r="I812" i="1"/>
  <c r="E160" i="2"/>
  <c r="I770" i="1"/>
  <c r="I778" i="1"/>
  <c r="I771" i="1"/>
  <c r="I779" i="1"/>
  <c r="I772" i="1"/>
  <c r="I780" i="1"/>
  <c r="I773" i="1"/>
  <c r="I781" i="1"/>
  <c r="I774" i="1"/>
  <c r="I782" i="1"/>
  <c r="I775" i="1"/>
  <c r="I783" i="1"/>
  <c r="I776" i="1"/>
  <c r="I784" i="1"/>
  <c r="I769" i="1"/>
  <c r="I777" i="1"/>
  <c r="I768" i="1"/>
  <c r="I57" i="1"/>
  <c r="I49" i="1"/>
  <c r="I70" i="1"/>
  <c r="I175" i="1"/>
  <c r="I209" i="1"/>
  <c r="I201" i="1"/>
  <c r="I220" i="1"/>
  <c r="I212" i="1"/>
  <c r="I257" i="1"/>
  <c r="I538" i="1"/>
  <c r="I530" i="1"/>
  <c r="I569" i="1"/>
  <c r="I561" i="1"/>
  <c r="I585" i="1"/>
  <c r="I577" i="1"/>
  <c r="I2503" i="1"/>
  <c r="I1607" i="1"/>
  <c r="I1615" i="1"/>
  <c r="I1608" i="1"/>
  <c r="I1616" i="1"/>
  <c r="I1609" i="1"/>
  <c r="I1617" i="1"/>
  <c r="I1610" i="1"/>
  <c r="I1618" i="1"/>
  <c r="I1611" i="1"/>
  <c r="I1619" i="1"/>
  <c r="I1612" i="1"/>
  <c r="I1620" i="1"/>
  <c r="I1613" i="1"/>
  <c r="I1606" i="1"/>
  <c r="I1614" i="1"/>
  <c r="I62" i="1"/>
  <c r="I172" i="1"/>
  <c r="I543" i="1"/>
  <c r="I53" i="1"/>
  <c r="I171" i="1"/>
  <c r="E161" i="2"/>
  <c r="I971" i="1"/>
  <c r="I964" i="1"/>
  <c r="I972" i="1"/>
  <c r="I965" i="1"/>
  <c r="I973" i="1"/>
  <c r="I966" i="1"/>
  <c r="I974" i="1"/>
  <c r="I967" i="1"/>
  <c r="I975" i="1"/>
  <c r="I968" i="1"/>
  <c r="I976" i="1"/>
  <c r="I969" i="1"/>
  <c r="I963" i="1"/>
  <c r="I970" i="1"/>
  <c r="I1235" i="1"/>
  <c r="I1064" i="1"/>
  <c r="I1072" i="1"/>
  <c r="I1065" i="1"/>
  <c r="I1073" i="1"/>
  <c r="I1066" i="1"/>
  <c r="I1063" i="1"/>
  <c r="I1067" i="1"/>
  <c r="I1068" i="1"/>
  <c r="I1069" i="1"/>
  <c r="I1070" i="1"/>
  <c r="I1071" i="1"/>
  <c r="I1840" i="1"/>
  <c r="I1576" i="1"/>
  <c r="I1584" i="1"/>
  <c r="I1577" i="1"/>
  <c r="I1585" i="1"/>
  <c r="I1578" i="1"/>
  <c r="I1586" i="1"/>
  <c r="I1579" i="1"/>
  <c r="I1587" i="1"/>
  <c r="I1580" i="1"/>
  <c r="I1588" i="1"/>
  <c r="I1581" i="1"/>
  <c r="I1589" i="1"/>
  <c r="I1582" i="1"/>
  <c r="I1574" i="1"/>
  <c r="I1575" i="1"/>
  <c r="I1583" i="1"/>
  <c r="E199" i="2"/>
  <c r="I1367" i="1"/>
  <c r="I1364" i="1"/>
  <c r="I1368" i="1"/>
  <c r="I1369" i="1"/>
  <c r="I1370" i="1"/>
  <c r="I1371" i="1"/>
  <c r="I1372" i="1"/>
  <c r="I1365" i="1"/>
  <c r="I1373" i="1"/>
  <c r="I1366" i="1"/>
  <c r="I1374" i="1"/>
  <c r="I48" i="1"/>
  <c r="I174" i="1"/>
  <c r="I208" i="1"/>
  <c r="I211" i="1"/>
  <c r="D17" i="7" s="1"/>
  <c r="I537" i="1"/>
  <c r="I560" i="1"/>
  <c r="I576" i="1"/>
  <c r="E195" i="2"/>
  <c r="I3904" i="1"/>
  <c r="I3912" i="1"/>
  <c r="I3920" i="1"/>
  <c r="I3928" i="1"/>
  <c r="I3905" i="1"/>
  <c r="I3913" i="1"/>
  <c r="I3921" i="1"/>
  <c r="I3929" i="1"/>
  <c r="I3906" i="1"/>
  <c r="I3914" i="1"/>
  <c r="I3922" i="1"/>
  <c r="I3930" i="1"/>
  <c r="I3907" i="1"/>
  <c r="I3915" i="1"/>
  <c r="I3923" i="1"/>
  <c r="I3931" i="1"/>
  <c r="I3908" i="1"/>
  <c r="I3916" i="1"/>
  <c r="I3924" i="1"/>
  <c r="I3903" i="1"/>
  <c r="I3909" i="1"/>
  <c r="I3917" i="1"/>
  <c r="I3925" i="1"/>
  <c r="I3910" i="1"/>
  <c r="I3918" i="1"/>
  <c r="I3926" i="1"/>
  <c r="I3911" i="1"/>
  <c r="I3919" i="1"/>
  <c r="I3927" i="1"/>
  <c r="I54" i="1"/>
  <c r="E35" i="2"/>
  <c r="I4253" i="1"/>
  <c r="I4252" i="1"/>
  <c r="I2497" i="1"/>
  <c r="I1405" i="1"/>
  <c r="I1398" i="1"/>
  <c r="I1406" i="1"/>
  <c r="I1399" i="1"/>
  <c r="I1407" i="1"/>
  <c r="I1400" i="1"/>
  <c r="I1408" i="1"/>
  <c r="I1401" i="1"/>
  <c r="I1409" i="1"/>
  <c r="I1402" i="1"/>
  <c r="I1410" i="1"/>
  <c r="I1403" i="1"/>
  <c r="I1411" i="1"/>
  <c r="I1404" i="1"/>
  <c r="I1397" i="1"/>
  <c r="I216" i="1"/>
  <c r="I4045" i="1"/>
  <c r="I4053" i="1"/>
  <c r="I4046" i="1"/>
  <c r="I4054" i="1"/>
  <c r="I4047" i="1"/>
  <c r="I4055" i="1"/>
  <c r="I4040" i="1"/>
  <c r="I4048" i="1"/>
  <c r="I4056" i="1"/>
  <c r="I4041" i="1"/>
  <c r="I4049" i="1"/>
  <c r="I4057" i="1"/>
  <c r="I4042" i="1"/>
  <c r="I4050" i="1"/>
  <c r="I4058" i="1"/>
  <c r="I4043" i="1"/>
  <c r="I4051" i="1"/>
  <c r="I4059" i="1"/>
  <c r="I4044" i="1"/>
  <c r="I4052" i="1"/>
  <c r="I4039" i="1"/>
  <c r="E183" i="2"/>
  <c r="I983" i="1"/>
  <c r="I977" i="1"/>
  <c r="I984" i="1"/>
  <c r="I985" i="1"/>
  <c r="I978" i="1"/>
  <c r="I986" i="1"/>
  <c r="I979" i="1"/>
  <c r="I987" i="1"/>
  <c r="I980" i="1"/>
  <c r="I988" i="1"/>
  <c r="I981" i="1"/>
  <c r="I989" i="1"/>
  <c r="I982" i="1"/>
  <c r="I990" i="1"/>
  <c r="I444" i="1"/>
  <c r="I1725" i="1"/>
  <c r="E45" i="2"/>
  <c r="I927" i="1"/>
  <c r="I921" i="1"/>
  <c r="I928" i="1"/>
  <c r="I929" i="1"/>
  <c r="I922" i="1"/>
  <c r="I930" i="1"/>
  <c r="I923" i="1"/>
  <c r="I931" i="1"/>
  <c r="I924" i="1"/>
  <c r="I932" i="1"/>
  <c r="I925" i="1"/>
  <c r="I933" i="1"/>
  <c r="I926" i="1"/>
  <c r="I934" i="1"/>
  <c r="I1741" i="1"/>
  <c r="I3430" i="1"/>
  <c r="I3438" i="1"/>
  <c r="I3431" i="1"/>
  <c r="I3439" i="1"/>
  <c r="I3432" i="1"/>
  <c r="I3440" i="1"/>
  <c r="I3433" i="1"/>
  <c r="I3441" i="1"/>
  <c r="I3434" i="1"/>
  <c r="I3442" i="1"/>
  <c r="I3435" i="1"/>
  <c r="I3443" i="1"/>
  <c r="I3436" i="1"/>
  <c r="I3429" i="1"/>
  <c r="I3437" i="1"/>
  <c r="I1964" i="1"/>
  <c r="I3452" i="1"/>
  <c r="I3445" i="1"/>
  <c r="I3453" i="1"/>
  <c r="I3446" i="1"/>
  <c r="I3454" i="1"/>
  <c r="I3447" i="1"/>
  <c r="I3455" i="1"/>
  <c r="I3448" i="1"/>
  <c r="I3456" i="1"/>
  <c r="I3449" i="1"/>
  <c r="I3457" i="1"/>
  <c r="I3450" i="1"/>
  <c r="I3458" i="1"/>
  <c r="I3451" i="1"/>
  <c r="I3444" i="1"/>
  <c r="G1831" i="1"/>
  <c r="H1831" i="1" s="1"/>
  <c r="I1380" i="1"/>
  <c r="I1381" i="1"/>
  <c r="I1382" i="1"/>
  <c r="I1383" i="1"/>
  <c r="I1376" i="1"/>
  <c r="I1384" i="1"/>
  <c r="I1377" i="1"/>
  <c r="I1375" i="1"/>
  <c r="I1378" i="1"/>
  <c r="I1379" i="1"/>
  <c r="I2919" i="1"/>
  <c r="D132" i="2"/>
  <c r="I1693" i="1" s="1"/>
  <c r="I4257" i="1"/>
  <c r="I4256" i="1"/>
  <c r="E278" i="7" s="1"/>
  <c r="I56" i="1"/>
  <c r="I69" i="1"/>
  <c r="I200" i="1"/>
  <c r="I219" i="1"/>
  <c r="I256" i="1"/>
  <c r="I529" i="1"/>
  <c r="I568" i="1"/>
  <c r="I584" i="1"/>
  <c r="I1112" i="1"/>
  <c r="I1283" i="1"/>
  <c r="I1211" i="1"/>
  <c r="I718" i="1"/>
  <c r="I720" i="1"/>
  <c r="I713" i="1"/>
  <c r="D60" i="7" s="1"/>
  <c r="I714" i="1"/>
  <c r="I722" i="1"/>
  <c r="I712" i="1"/>
  <c r="I1687" i="1"/>
  <c r="I1560" i="1"/>
  <c r="I1568" i="1"/>
  <c r="I1561" i="1"/>
  <c r="I1569" i="1"/>
  <c r="I1562" i="1"/>
  <c r="I1570" i="1"/>
  <c r="I1563" i="1"/>
  <c r="I1571" i="1"/>
  <c r="I1564" i="1"/>
  <c r="I1572" i="1"/>
  <c r="I1565" i="1"/>
  <c r="I1573" i="1"/>
  <c r="I1566" i="1"/>
  <c r="I1558" i="1"/>
  <c r="I1559" i="1"/>
  <c r="I1567" i="1"/>
  <c r="E208" i="2"/>
  <c r="I3790" i="1"/>
  <c r="I3798" i="1"/>
  <c r="I3806" i="1"/>
  <c r="I3814" i="1"/>
  <c r="I3791" i="1"/>
  <c r="I3799" i="1"/>
  <c r="I3807" i="1"/>
  <c r="I3786" i="1"/>
  <c r="I3792" i="1"/>
  <c r="I3800" i="1"/>
  <c r="I3808" i="1"/>
  <c r="I3793" i="1"/>
  <c r="I3801" i="1"/>
  <c r="I3809" i="1"/>
  <c r="I3794" i="1"/>
  <c r="I3802" i="1"/>
  <c r="I3810" i="1"/>
  <c r="I3787" i="1"/>
  <c r="I3795" i="1"/>
  <c r="I3803" i="1"/>
  <c r="I3811" i="1"/>
  <c r="I3788" i="1"/>
  <c r="I3796" i="1"/>
  <c r="I3804" i="1"/>
  <c r="I3812" i="1"/>
  <c r="I3789" i="1"/>
  <c r="I3797" i="1"/>
  <c r="I3805" i="1"/>
  <c r="I3813" i="1"/>
  <c r="E21" i="2"/>
  <c r="I951" i="1"/>
  <c r="I959" i="1"/>
  <c r="I952" i="1"/>
  <c r="I960" i="1"/>
  <c r="I953" i="1"/>
  <c r="I961" i="1"/>
  <c r="I954" i="1"/>
  <c r="I962" i="1"/>
  <c r="I955" i="1"/>
  <c r="I949" i="1"/>
  <c r="I956" i="1"/>
  <c r="I957" i="1"/>
  <c r="I950" i="1"/>
  <c r="I958" i="1"/>
  <c r="I2898" i="1"/>
  <c r="I4109" i="1"/>
  <c r="I4117" i="1"/>
  <c r="I4110" i="1"/>
  <c r="I4118" i="1"/>
  <c r="I4111" i="1"/>
  <c r="I4119" i="1"/>
  <c r="I4104" i="1"/>
  <c r="I4112" i="1"/>
  <c r="I4120" i="1"/>
  <c r="I4105" i="1"/>
  <c r="I4113" i="1"/>
  <c r="I4121" i="1"/>
  <c r="I4106" i="1"/>
  <c r="I4114" i="1"/>
  <c r="I4122" i="1"/>
  <c r="I4107" i="1"/>
  <c r="I4115" i="1"/>
  <c r="I4123" i="1"/>
  <c r="I4108" i="1"/>
  <c r="I4116" i="1"/>
  <c r="I4103" i="1"/>
  <c r="I2767" i="1"/>
  <c r="E174" i="2"/>
  <c r="I4082" i="1"/>
  <c r="I4090" i="1"/>
  <c r="I4098" i="1"/>
  <c r="I4083" i="1"/>
  <c r="I4091" i="1"/>
  <c r="I4099" i="1"/>
  <c r="I4084" i="1"/>
  <c r="I4092" i="1"/>
  <c r="I4100" i="1"/>
  <c r="I4085" i="1"/>
  <c r="I4093" i="1"/>
  <c r="I4101" i="1"/>
  <c r="I4086" i="1"/>
  <c r="I4094" i="1"/>
  <c r="I4102" i="1"/>
  <c r="I4087" i="1"/>
  <c r="I4095" i="1"/>
  <c r="I4081" i="1"/>
  <c r="I4088" i="1"/>
  <c r="I4096" i="1"/>
  <c r="I4089" i="1"/>
  <c r="I4097" i="1"/>
  <c r="I32" i="1"/>
  <c r="E4" i="7" s="1"/>
  <c r="I24" i="1"/>
  <c r="I47" i="1"/>
  <c r="D6" i="7" s="1"/>
  <c r="I55" i="1"/>
  <c r="I63" i="1"/>
  <c r="E7" i="7" s="1"/>
  <c r="I68" i="1"/>
  <c r="I167" i="1"/>
  <c r="I173" i="1"/>
  <c r="I207" i="1"/>
  <c r="I199" i="1"/>
  <c r="I218" i="1"/>
  <c r="I255" i="1"/>
  <c r="I527" i="1"/>
  <c r="I536" i="1"/>
  <c r="I528" i="1"/>
  <c r="I559" i="1"/>
  <c r="I567" i="1"/>
  <c r="I575" i="1"/>
  <c r="I583" i="1"/>
  <c r="I721" i="1"/>
  <c r="I762" i="1"/>
  <c r="I4250" i="1"/>
  <c r="I4244" i="1"/>
  <c r="I4245" i="1"/>
  <c r="D272" i="7" s="1"/>
  <c r="I3977" i="1"/>
  <c r="I1218" i="1"/>
  <c r="I2577" i="1"/>
  <c r="I3958" i="1"/>
  <c r="I2035" i="1"/>
  <c r="I2099" i="1"/>
  <c r="I3934" i="1"/>
  <c r="I2034" i="1"/>
  <c r="I2050" i="1"/>
  <c r="I2032" i="1"/>
  <c r="I2030" i="1"/>
  <c r="I2041" i="1"/>
  <c r="I2033" i="1"/>
  <c r="I2049" i="1"/>
  <c r="I2031" i="1"/>
  <c r="I2046" i="1"/>
  <c r="I2038" i="1"/>
  <c r="I2039" i="1"/>
  <c r="I2045" i="1"/>
  <c r="I1342" i="1"/>
  <c r="I2576" i="1"/>
  <c r="I2173" i="1"/>
  <c r="I3956" i="1"/>
  <c r="I2204" i="1"/>
  <c r="I3955" i="1"/>
  <c r="I2509" i="1"/>
  <c r="I2583" i="1"/>
  <c r="I3947" i="1"/>
  <c r="I2174" i="1"/>
  <c r="I2579" i="1"/>
  <c r="I2578" i="1"/>
  <c r="I3942" i="1"/>
  <c r="I2776" i="1"/>
  <c r="I2302" i="1"/>
  <c r="I2362" i="1"/>
  <c r="I2334" i="1"/>
  <c r="I1340" i="1"/>
  <c r="I2322" i="1"/>
  <c r="I2194" i="1"/>
  <c r="I3950" i="1"/>
  <c r="I2520" i="1"/>
  <c r="I2338" i="1"/>
  <c r="I1343" i="1"/>
  <c r="I3939" i="1"/>
  <c r="I2584" i="1"/>
  <c r="E47" i="2"/>
  <c r="I2582" i="1"/>
  <c r="I2774" i="1"/>
  <c r="I2314" i="1"/>
  <c r="I2083" i="1"/>
  <c r="I2581" i="1"/>
  <c r="I2820" i="1"/>
  <c r="I2313" i="1"/>
  <c r="I2082" i="1"/>
  <c r="I2508" i="1"/>
  <c r="I2580" i="1"/>
  <c r="I2101" i="1"/>
  <c r="I2303" i="1"/>
  <c r="I1969" i="1"/>
  <c r="E29" i="2"/>
  <c r="I2754" i="1"/>
  <c r="I2459" i="1"/>
  <c r="I1326" i="1"/>
  <c r="I2574" i="1"/>
  <c r="I2455" i="1"/>
  <c r="I1908" i="1"/>
  <c r="I2284" i="1"/>
  <c r="I2107" i="1"/>
  <c r="I2282" i="1"/>
  <c r="I2447" i="1"/>
  <c r="I2279" i="1"/>
  <c r="I2762" i="1"/>
  <c r="I2274" i="1"/>
  <c r="I2567" i="1"/>
  <c r="I2456" i="1"/>
  <c r="I1909" i="1"/>
  <c r="I2572" i="1"/>
  <c r="I2868" i="1"/>
  <c r="I2452" i="1"/>
  <c r="I2490" i="1"/>
  <c r="I2091" i="1"/>
  <c r="I2449" i="1"/>
  <c r="I2141" i="1"/>
  <c r="I2400" i="1"/>
  <c r="I2494" i="1"/>
  <c r="I2549" i="1"/>
  <c r="I2707" i="1"/>
  <c r="I2819" i="1"/>
  <c r="I2097" i="1"/>
  <c r="I2243" i="1"/>
  <c r="I1882" i="1"/>
  <c r="I3966" i="1"/>
  <c r="I2401" i="1"/>
  <c r="I2493" i="1"/>
  <c r="I2234" i="1"/>
  <c r="I2556" i="1"/>
  <c r="I2706" i="1"/>
  <c r="I2817" i="1"/>
  <c r="I2096" i="1"/>
  <c r="I1880" i="1"/>
  <c r="I1178" i="1"/>
  <c r="I2491" i="1"/>
  <c r="I2554" i="1"/>
  <c r="I2697" i="1"/>
  <c r="I2813" i="1"/>
  <c r="I2119" i="1"/>
  <c r="I1189" i="1"/>
  <c r="E42" i="2"/>
  <c r="I2152" i="1"/>
  <c r="I2748" i="1"/>
  <c r="I2867" i="1"/>
  <c r="I2744" i="1"/>
  <c r="I2151" i="1"/>
  <c r="I2266" i="1"/>
  <c r="I2440" i="1"/>
  <c r="I1879" i="1"/>
  <c r="I2067" i="1"/>
  <c r="I2047" i="1"/>
  <c r="I2048" i="1"/>
  <c r="I2010" i="1"/>
  <c r="I2026" i="1"/>
  <c r="I2025" i="1"/>
  <c r="I2552" i="1"/>
  <c r="I2148" i="1"/>
  <c r="I2265" i="1"/>
  <c r="I2433" i="1"/>
  <c r="I1878" i="1"/>
  <c r="I1169" i="1"/>
  <c r="I2004" i="1"/>
  <c r="I2003" i="1"/>
  <c r="I2705" i="1"/>
  <c r="I2812" i="1"/>
  <c r="I2146" i="1"/>
  <c r="I2260" i="1"/>
  <c r="I2427" i="1"/>
  <c r="I2001" i="1"/>
  <c r="I1168" i="1"/>
  <c r="I2094" i="1"/>
  <c r="I2409" i="1"/>
  <c r="I1875" i="1"/>
  <c r="I1998" i="1"/>
  <c r="I1164" i="1"/>
  <c r="I1282" i="1"/>
  <c r="I2564" i="1"/>
  <c r="I2105" i="1"/>
  <c r="I2095" i="1"/>
  <c r="I2213" i="1"/>
  <c r="I2410" i="1"/>
  <c r="I1876" i="1"/>
  <c r="I1228" i="1"/>
  <c r="I1143" i="1"/>
  <c r="I1146" i="1"/>
  <c r="I2703" i="1"/>
  <c r="I2811" i="1"/>
  <c r="I2144" i="1"/>
  <c r="I2253" i="1"/>
  <c r="I2699" i="1"/>
  <c r="I2809" i="1"/>
  <c r="I2103" i="1"/>
  <c r="I2093" i="1"/>
  <c r="I2143" i="1"/>
  <c r="I2209" i="1"/>
  <c r="I2251" i="1"/>
  <c r="I2408" i="1"/>
  <c r="I1856" i="1"/>
  <c r="I1871" i="1"/>
  <c r="I1987" i="1"/>
  <c r="I1163" i="1"/>
  <c r="I1281" i="1"/>
  <c r="E41" i="2"/>
  <c r="I1187" i="1"/>
  <c r="I2104" i="1"/>
  <c r="I2212" i="1"/>
  <c r="I1841" i="1"/>
  <c r="I2489" i="1"/>
  <c r="I2698" i="1"/>
  <c r="I2821" i="1"/>
  <c r="I2871" i="1"/>
  <c r="I2142" i="1"/>
  <c r="I2232" i="1"/>
  <c r="I2249" i="1"/>
  <c r="I2402" i="1"/>
  <c r="I1868" i="1"/>
  <c r="I1870" i="1"/>
  <c r="I2015" i="1"/>
  <c r="I1161" i="1"/>
  <c r="I1314" i="1"/>
  <c r="I3961" i="1"/>
  <c r="I3982" i="1"/>
  <c r="D8" i="7"/>
  <c r="E8" i="7"/>
  <c r="D2" i="7"/>
  <c r="H267" i="7"/>
  <c r="D267" i="7"/>
  <c r="I2519" i="1"/>
  <c r="I2118" i="1"/>
  <c r="I2206" i="1"/>
  <c r="I2336" i="1"/>
  <c r="I1967" i="1"/>
  <c r="I2009" i="1"/>
  <c r="I1217" i="1"/>
  <c r="I3957" i="1"/>
  <c r="I3949" i="1"/>
  <c r="I3941" i="1"/>
  <c r="I3933" i="1"/>
  <c r="I3948" i="1"/>
  <c r="I3940" i="1"/>
  <c r="I3962" i="1"/>
  <c r="I3973" i="1"/>
  <c r="I3978" i="1"/>
  <c r="I3989" i="1"/>
  <c r="I2228" i="1"/>
  <c r="I2331" i="1"/>
  <c r="I2830" i="1"/>
  <c r="I1291" i="1"/>
  <c r="I2113" i="1"/>
  <c r="I2109" i="1"/>
  <c r="I2111" i="1"/>
  <c r="I2199" i="1"/>
  <c r="I2320" i="1"/>
  <c r="I2330" i="1"/>
  <c r="I1817" i="1"/>
  <c r="I1232" i="1"/>
  <c r="I3954" i="1"/>
  <c r="I3946" i="1"/>
  <c r="I3938" i="1"/>
  <c r="I3969" i="1"/>
  <c r="I3974" i="1"/>
  <c r="I3985" i="1"/>
  <c r="I2201" i="1"/>
  <c r="I2125" i="1"/>
  <c r="I2110" i="1"/>
  <c r="I2198" i="1"/>
  <c r="I2344" i="1"/>
  <c r="I2328" i="1"/>
  <c r="I1961" i="1"/>
  <c r="I2023" i="1"/>
  <c r="I1230" i="1"/>
  <c r="I1337" i="1"/>
  <c r="I3932" i="1"/>
  <c r="I3953" i="1"/>
  <c r="I3945" i="1"/>
  <c r="I3937" i="1"/>
  <c r="I2117" i="1"/>
  <c r="I2828" i="1"/>
  <c r="I1236" i="1"/>
  <c r="I2122" i="1"/>
  <c r="I2195" i="1"/>
  <c r="I2343" i="1"/>
  <c r="I2326" i="1"/>
  <c r="I1866" i="1"/>
  <c r="I1984" i="1"/>
  <c r="I2022" i="1"/>
  <c r="I1272" i="1"/>
  <c r="I1332" i="1"/>
  <c r="I3960" i="1"/>
  <c r="I3952" i="1"/>
  <c r="I3944" i="1"/>
  <c r="I3936" i="1"/>
  <c r="I3965" i="1"/>
  <c r="I3970" i="1"/>
  <c r="I3981" i="1"/>
  <c r="I3986" i="1"/>
  <c r="I2383" i="1"/>
  <c r="I2121" i="1"/>
  <c r="I2342" i="1"/>
  <c r="I2323" i="1"/>
  <c r="I1865" i="1"/>
  <c r="I1974" i="1"/>
  <c r="I2017" i="1"/>
  <c r="I1219" i="1"/>
  <c r="I1271" i="1"/>
  <c r="I3959" i="1"/>
  <c r="I3951" i="1"/>
  <c r="I3943" i="1"/>
  <c r="I3935" i="1"/>
  <c r="I2518" i="1"/>
  <c r="I2555" i="1"/>
  <c r="I2573" i="1"/>
  <c r="I2756" i="1"/>
  <c r="I2128" i="1"/>
  <c r="I2172" i="1"/>
  <c r="I2262" i="1"/>
  <c r="I2250" i="1"/>
  <c r="I2311" i="1"/>
  <c r="I2301" i="1"/>
  <c r="I2428" i="1"/>
  <c r="I1812" i="1"/>
  <c r="I1857" i="1"/>
  <c r="I1953" i="1"/>
  <c r="I2021" i="1"/>
  <c r="I1231" i="1"/>
  <c r="I1290" i="1"/>
  <c r="I1341" i="1"/>
  <c r="E55" i="2"/>
  <c r="E20" i="2"/>
  <c r="I1324" i="1"/>
  <c r="I2299" i="1"/>
  <c r="I2529" i="1"/>
  <c r="I2553" i="1"/>
  <c r="I2568" i="1"/>
  <c r="I2190" i="1"/>
  <c r="I2259" i="1"/>
  <c r="I2248" i="1"/>
  <c r="I2319" i="1"/>
  <c r="I2309" i="1"/>
  <c r="I2298" i="1"/>
  <c r="I2426" i="1"/>
  <c r="I1804" i="1"/>
  <c r="I1855" i="1"/>
  <c r="I1946" i="1"/>
  <c r="I2016" i="1"/>
  <c r="I1258" i="1"/>
  <c r="I1312" i="1"/>
  <c r="I1339" i="1"/>
  <c r="E164" i="2"/>
  <c r="I2192" i="1"/>
  <c r="I2310" i="1"/>
  <c r="I2318" i="1"/>
  <c r="I1954" i="1"/>
  <c r="I2189" i="1"/>
  <c r="I2269" i="1"/>
  <c r="I2246" i="1"/>
  <c r="I2297" i="1"/>
  <c r="I1945" i="1"/>
  <c r="I1346" i="1"/>
  <c r="I2516" i="1"/>
  <c r="I2526" i="1"/>
  <c r="I2550" i="1"/>
  <c r="I2150" i="1"/>
  <c r="I2158" i="1"/>
  <c r="I2183" i="1"/>
  <c r="I2268" i="1"/>
  <c r="I2257" i="1"/>
  <c r="I2294" i="1"/>
  <c r="I2317" i="1"/>
  <c r="I2306" i="1"/>
  <c r="I2393" i="1"/>
  <c r="I2394" i="1"/>
  <c r="I2464" i="1"/>
  <c r="I2444" i="1"/>
  <c r="I1884" i="1"/>
  <c r="I1874" i="1"/>
  <c r="I1932" i="1"/>
  <c r="I1944" i="1"/>
  <c r="I2013" i="1"/>
  <c r="I1157" i="1"/>
  <c r="I1182" i="1"/>
  <c r="I1330" i="1"/>
  <c r="I1345" i="1"/>
  <c r="E59" i="2"/>
  <c r="I2531" i="1"/>
  <c r="I1952" i="1"/>
  <c r="I2528" i="1"/>
  <c r="I2159" i="1"/>
  <c r="I2258" i="1"/>
  <c r="I2307" i="1"/>
  <c r="I2418" i="1"/>
  <c r="I1185" i="1"/>
  <c r="I1323" i="1"/>
  <c r="I2523" i="1"/>
  <c r="I2681" i="1"/>
  <c r="I2149" i="1"/>
  <c r="I2166" i="1"/>
  <c r="I2267" i="1"/>
  <c r="I2256" i="1"/>
  <c r="I2287" i="1"/>
  <c r="I2315" i="1"/>
  <c r="I2305" i="1"/>
  <c r="I2416" i="1"/>
  <c r="I2417" i="1"/>
  <c r="I2463" i="1"/>
  <c r="I2442" i="1"/>
  <c r="I1850" i="1"/>
  <c r="I1883" i="1"/>
  <c r="I1170" i="1"/>
  <c r="I1181" i="1"/>
  <c r="I1229" i="1"/>
  <c r="I1327" i="1"/>
  <c r="E272" i="7"/>
  <c r="D276" i="7"/>
  <c r="E276" i="7"/>
  <c r="E280" i="7"/>
  <c r="D280" i="7"/>
  <c r="I2335" i="1"/>
  <c r="I1983" i="1"/>
  <c r="I1186" i="1"/>
  <c r="I1177" i="1"/>
  <c r="I1222" i="1"/>
  <c r="I1257" i="1"/>
  <c r="I1280" i="1"/>
  <c r="I1328" i="1"/>
  <c r="I1111" i="1"/>
  <c r="E40" i="2"/>
  <c r="E269" i="7"/>
  <c r="I2073" i="1"/>
  <c r="G2051" i="1"/>
  <c r="I2599" i="1"/>
  <c r="I1256" i="1"/>
  <c r="E273" i="7"/>
  <c r="D273" i="7"/>
  <c r="D277" i="7"/>
  <c r="E277" i="7"/>
  <c r="E282" i="7"/>
  <c r="D282" i="7"/>
  <c r="I1973" i="1"/>
  <c r="I1184" i="1"/>
  <c r="I1175" i="1"/>
  <c r="I1255" i="1"/>
  <c r="E51" i="2"/>
  <c r="D269" i="7"/>
  <c r="H269" i="7"/>
  <c r="I2068" i="1"/>
  <c r="I1183" i="1"/>
  <c r="I1254" i="1"/>
  <c r="E25" i="2"/>
  <c r="E274" i="7"/>
  <c r="I2056" i="1"/>
  <c r="I2063" i="1"/>
  <c r="I2595" i="1"/>
  <c r="E281" i="7"/>
  <c r="D281" i="7"/>
  <c r="E71" i="2"/>
  <c r="D271" i="7"/>
  <c r="E271" i="7"/>
  <c r="H271" i="7"/>
  <c r="D275" i="7"/>
  <c r="E275" i="7"/>
  <c r="I1180" i="1"/>
  <c r="I1259" i="1"/>
  <c r="I2052" i="1"/>
  <c r="H270" i="7"/>
  <c r="E270" i="7"/>
  <c r="D270" i="7"/>
  <c r="E267" i="7"/>
  <c r="D85" i="7"/>
  <c r="D44" i="7"/>
  <c r="E44" i="7"/>
  <c r="E195" i="7"/>
  <c r="D195" i="7"/>
  <c r="D131" i="7"/>
  <c r="E131" i="7"/>
  <c r="D63" i="7"/>
  <c r="I2562" i="1"/>
  <c r="I2140" i="1"/>
  <c r="I2227" i="1"/>
  <c r="I2352" i="1"/>
  <c r="I1221" i="1"/>
  <c r="I1313" i="1"/>
  <c r="I1975" i="1"/>
  <c r="G1985" i="1"/>
  <c r="E70" i="2"/>
  <c r="G1963" i="1"/>
  <c r="E62" i="2"/>
  <c r="G1813" i="1"/>
  <c r="I2730" i="1"/>
  <c r="I2137" i="1"/>
  <c r="I2348" i="1"/>
  <c r="I1226" i="1"/>
  <c r="I1311" i="1"/>
  <c r="I2534" i="1"/>
  <c r="I2530" i="1"/>
  <c r="I2522" i="1"/>
  <c r="I2538" i="1"/>
  <c r="I2513" i="1"/>
  <c r="I2537" i="1"/>
  <c r="I1225" i="1"/>
  <c r="I1253" i="1"/>
  <c r="I1261" i="1"/>
  <c r="I1310" i="1"/>
  <c r="I1331" i="1"/>
  <c r="I1110" i="1"/>
  <c r="I1910" i="1"/>
  <c r="I1955" i="1"/>
  <c r="I1935" i="1"/>
  <c r="G1922" i="1"/>
  <c r="I1912" i="1"/>
  <c r="E64" i="2"/>
  <c r="G1849" i="1"/>
  <c r="H1849" i="1" s="1"/>
  <c r="I2560" i="1"/>
  <c r="I2722" i="1"/>
  <c r="I2138" i="1"/>
  <c r="I2221" i="1"/>
  <c r="I2351" i="1"/>
  <c r="I2726" i="1"/>
  <c r="I2136" i="1"/>
  <c r="I2132" i="1"/>
  <c r="I1207" i="1"/>
  <c r="I1224" i="1"/>
  <c r="I1260" i="1"/>
  <c r="I1268" i="1"/>
  <c r="I1307" i="1"/>
  <c r="I1338" i="1"/>
  <c r="E67" i="2"/>
  <c r="G1903" i="1"/>
  <c r="H1903" i="1" s="1"/>
  <c r="I2019" i="1"/>
  <c r="G2029" i="1"/>
  <c r="E66" i="2"/>
  <c r="G1885" i="1"/>
  <c r="H1885" i="1" s="1"/>
  <c r="I2566" i="1"/>
  <c r="I2858" i="1"/>
  <c r="I2131" i="1"/>
  <c r="I2367" i="1"/>
  <c r="I1267" i="1"/>
  <c r="I2565" i="1"/>
  <c r="I2130" i="1"/>
  <c r="I2229" i="1"/>
  <c r="I2363" i="1"/>
  <c r="I1844" i="1"/>
  <c r="I1988" i="1"/>
  <c r="G2007" i="1"/>
  <c r="H2007" i="1" s="1"/>
  <c r="I1858" i="1"/>
  <c r="G1867" i="1"/>
  <c r="H1867" i="1" s="1"/>
  <c r="I1768" i="1"/>
  <c r="I1766" i="1"/>
  <c r="E210" i="2"/>
  <c r="I1780" i="1"/>
  <c r="I344" i="1"/>
  <c r="I401" i="1"/>
  <c r="I1714" i="1"/>
  <c r="I1713" i="1"/>
  <c r="I337" i="1"/>
  <c r="I348" i="1"/>
  <c r="I335" i="1"/>
  <c r="I349" i="1"/>
  <c r="H44" i="7"/>
  <c r="I393" i="1"/>
  <c r="H37" i="7" s="1"/>
  <c r="I1709" i="1"/>
  <c r="I332" i="1"/>
  <c r="E205" i="2"/>
  <c r="I1716" i="1"/>
  <c r="I342" i="1"/>
  <c r="I1717" i="1"/>
  <c r="I330" i="1"/>
  <c r="I341" i="1"/>
  <c r="I340" i="1"/>
  <c r="I336" i="1"/>
  <c r="I1721" i="1"/>
  <c r="I1708" i="1"/>
  <c r="I1772" i="1"/>
  <c r="I1773" i="1"/>
  <c r="E203" i="2"/>
  <c r="I305" i="1"/>
  <c r="I371" i="1"/>
  <c r="I1718" i="1"/>
  <c r="I346" i="1"/>
  <c r="I301" i="1"/>
  <c r="D25" i="7" s="1"/>
  <c r="I343" i="1"/>
  <c r="I394" i="1"/>
  <c r="I1720" i="1"/>
  <c r="I1739" i="1"/>
  <c r="I1722" i="1"/>
  <c r="I1711" i="1"/>
  <c r="D61" i="7"/>
  <c r="I302" i="1"/>
  <c r="I26" i="7" s="1"/>
  <c r="I1715" i="1"/>
  <c r="I370" i="1"/>
  <c r="D21" i="7"/>
  <c r="I1688" i="1"/>
  <c r="I364" i="1"/>
  <c r="I1737" i="1"/>
  <c r="I390" i="1"/>
  <c r="I427" i="1"/>
  <c r="I433" i="1"/>
  <c r="I307" i="1"/>
  <c r="I422" i="1"/>
  <c r="I1731" i="1"/>
  <c r="I432" i="1"/>
  <c r="I1686" i="1"/>
  <c r="E206" i="2"/>
  <c r="I426" i="1"/>
  <c r="D54" i="7"/>
  <c r="I354" i="1"/>
  <c r="E198" i="2"/>
  <c r="D57" i="7"/>
  <c r="I1730" i="1"/>
  <c r="I439" i="1"/>
  <c r="I1726" i="1"/>
  <c r="I430" i="1"/>
  <c r="I1685" i="1"/>
  <c r="I1723" i="1"/>
  <c r="I418" i="1"/>
  <c r="I304" i="1"/>
  <c r="I1728" i="1"/>
  <c r="I376" i="1"/>
  <c r="I395" i="1"/>
  <c r="I1742" i="1"/>
  <c r="I378" i="1"/>
  <c r="I331" i="1"/>
  <c r="I1749" i="1"/>
  <c r="I383" i="1"/>
  <c r="H36" i="7" s="1"/>
  <c r="I389" i="1"/>
  <c r="I387" i="1"/>
  <c r="I317" i="1"/>
  <c r="I338" i="1"/>
  <c r="I382" i="1"/>
  <c r="I329" i="1"/>
  <c r="I1738" i="1"/>
  <c r="I1747" i="1"/>
  <c r="I385" i="1"/>
  <c r="I322" i="1"/>
  <c r="I1684" i="1"/>
  <c r="I373" i="1"/>
  <c r="I374" i="1"/>
  <c r="I377" i="1"/>
  <c r="I372" i="1"/>
  <c r="D4" i="7"/>
  <c r="I1734" i="1"/>
  <c r="I1744" i="1"/>
  <c r="I442" i="1"/>
  <c r="I452" i="1"/>
  <c r="I375" i="1"/>
  <c r="I328" i="1"/>
  <c r="I381" i="1"/>
  <c r="I1692" i="1"/>
  <c r="I334" i="1"/>
  <c r="I398" i="1"/>
  <c r="D16" i="7"/>
  <c r="I1689" i="1"/>
  <c r="I447" i="1"/>
  <c r="I1745" i="1"/>
  <c r="I379" i="1"/>
  <c r="I380" i="1"/>
  <c r="I388" i="1"/>
  <c r="I1690" i="1"/>
  <c r="I386" i="1"/>
  <c r="I1683" i="1"/>
  <c r="I1767" i="1"/>
  <c r="I1758" i="1"/>
  <c r="I1748" i="1"/>
  <c r="I416" i="1"/>
  <c r="I1759" i="1"/>
  <c r="I1712" i="1"/>
  <c r="I1760" i="1"/>
  <c r="I1694" i="1"/>
  <c r="E209" i="2"/>
  <c r="I1751" i="1"/>
  <c r="I1752" i="1"/>
  <c r="I415" i="1"/>
  <c r="I419" i="1"/>
  <c r="I420" i="1"/>
  <c r="I1700" i="1"/>
  <c r="I351" i="1"/>
  <c r="I1754" i="1"/>
  <c r="I312" i="1"/>
  <c r="I311" i="1"/>
  <c r="I1757" i="1"/>
  <c r="I1695" i="1"/>
  <c r="I363" i="1"/>
  <c r="I423" i="1"/>
  <c r="I1769" i="1"/>
  <c r="I1779" i="1"/>
  <c r="I1696" i="1"/>
  <c r="I1702" i="1"/>
  <c r="E2" i="7"/>
  <c r="D11" i="7"/>
  <c r="D13" i="7"/>
  <c r="E19" i="7"/>
  <c r="D53" i="7"/>
  <c r="I434" i="1"/>
  <c r="I417" i="1"/>
  <c r="I1763" i="1"/>
  <c r="I431" i="1"/>
  <c r="I424" i="1"/>
  <c r="I1756" i="1"/>
  <c r="I436" i="1"/>
  <c r="I428" i="1"/>
  <c r="I359" i="1"/>
  <c r="I414" i="1"/>
  <c r="I339" i="1"/>
  <c r="I1750" i="1"/>
  <c r="I1761" i="1"/>
  <c r="I1762" i="1"/>
  <c r="I1701" i="1"/>
  <c r="I1770" i="1"/>
  <c r="I1781" i="1"/>
  <c r="E200" i="2"/>
  <c r="I333" i="1"/>
  <c r="D5" i="7"/>
  <c r="D19" i="7"/>
  <c r="D46" i="7"/>
  <c r="I413" i="1"/>
  <c r="I1755" i="1"/>
  <c r="I1699" i="1"/>
  <c r="I1753" i="1"/>
  <c r="I1764" i="1"/>
  <c r="I1771" i="1"/>
  <c r="I425" i="1"/>
  <c r="I358" i="1"/>
  <c r="I435" i="1"/>
  <c r="I1746" i="1"/>
  <c r="I1710" i="1"/>
  <c r="I345" i="1"/>
  <c r="I310" i="1"/>
  <c r="I308" i="1"/>
  <c r="I409" i="1"/>
  <c r="I1707" i="1"/>
  <c r="I1691" i="1"/>
  <c r="I1703" i="1"/>
  <c r="I1698" i="1"/>
  <c r="I1818" i="1"/>
  <c r="I1819" i="1"/>
  <c r="I1828" i="1"/>
  <c r="I1820" i="1"/>
  <c r="I1823" i="1"/>
  <c r="I1825" i="1"/>
  <c r="I1815" i="1"/>
  <c r="I1827" i="1"/>
  <c r="I2925" i="1"/>
  <c r="E170" i="2"/>
  <c r="I2541" i="1"/>
  <c r="I2540" i="1"/>
  <c r="I2542" i="1"/>
  <c r="I2543" i="1"/>
  <c r="I2544" i="1"/>
  <c r="I2545" i="1"/>
  <c r="I2546" i="1"/>
  <c r="E69" i="2"/>
  <c r="I1934" i="1"/>
  <c r="I1936" i="1"/>
  <c r="I1924" i="1"/>
  <c r="I1939" i="1"/>
  <c r="I1925" i="1"/>
  <c r="I1940" i="1"/>
  <c r="I1926" i="1"/>
  <c r="I1941" i="1"/>
  <c r="I1930" i="1"/>
  <c r="I1927" i="1"/>
  <c r="I1923" i="1"/>
  <c r="I2918" i="1"/>
  <c r="I2928" i="1"/>
  <c r="I2916" i="1"/>
  <c r="I2547" i="1"/>
  <c r="E54" i="2"/>
  <c r="I1301" i="1"/>
  <c r="I1302" i="1"/>
  <c r="I1303" i="1"/>
  <c r="I1304" i="1"/>
  <c r="I1305" i="1"/>
  <c r="I2371" i="1"/>
  <c r="I2386" i="1"/>
  <c r="I2375" i="1"/>
  <c r="I2387" i="1"/>
  <c r="I2376" i="1"/>
  <c r="I2388" i="1"/>
  <c r="I2377" i="1"/>
  <c r="I2391" i="1"/>
  <c r="I2378" i="1"/>
  <c r="I2369" i="1"/>
  <c r="I2379" i="1"/>
  <c r="E165" i="2"/>
  <c r="I2505" i="1"/>
  <c r="I2507" i="1"/>
  <c r="I2502" i="1"/>
  <c r="I2780" i="1"/>
  <c r="I2786" i="1"/>
  <c r="I2790" i="1"/>
  <c r="I2791" i="1"/>
  <c r="I1814" i="1"/>
  <c r="E38" i="2"/>
  <c r="I1134" i="1"/>
  <c r="I1144" i="1"/>
  <c r="I1135" i="1"/>
  <c r="I1145" i="1"/>
  <c r="I1136" i="1"/>
  <c r="I1126" i="1"/>
  <c r="I1127" i="1"/>
  <c r="I1137" i="1"/>
  <c r="I1128" i="1"/>
  <c r="I1138" i="1"/>
  <c r="I1130" i="1"/>
  <c r="I1142" i="1"/>
  <c r="I1129" i="1"/>
  <c r="I1139" i="1"/>
  <c r="E10" i="7"/>
  <c r="E48" i="7"/>
  <c r="D52" i="7"/>
  <c r="I2072" i="1"/>
  <c r="D3" i="7"/>
  <c r="E13" i="7"/>
  <c r="I2492" i="1"/>
  <c r="I2515" i="1"/>
  <c r="I2521" i="1"/>
  <c r="I2527" i="1"/>
  <c r="I2563" i="1"/>
  <c r="I2570" i="1"/>
  <c r="I2768" i="1"/>
  <c r="I2851" i="1"/>
  <c r="I2124" i="1"/>
  <c r="I2116" i="1"/>
  <c r="I2139" i="1"/>
  <c r="I2129" i="1"/>
  <c r="I2179" i="1"/>
  <c r="I2171" i="1"/>
  <c r="I2188" i="1"/>
  <c r="I2203" i="1"/>
  <c r="I2211" i="1"/>
  <c r="I2226" i="1"/>
  <c r="I2240" i="1"/>
  <c r="I2292" i="1"/>
  <c r="I2278" i="1"/>
  <c r="I2316" i="1"/>
  <c r="I2308" i="1"/>
  <c r="I2300" i="1"/>
  <c r="I2361" i="1"/>
  <c r="I2347" i="1"/>
  <c r="I2415" i="1"/>
  <c r="I2407" i="1"/>
  <c r="I2399" i="1"/>
  <c r="I2439" i="1"/>
  <c r="I2425" i="1"/>
  <c r="I2457" i="1"/>
  <c r="I2443" i="1"/>
  <c r="I1811" i="1"/>
  <c r="I1803" i="1"/>
  <c r="I1839" i="1"/>
  <c r="I1864" i="1"/>
  <c r="I1852" i="1"/>
  <c r="I1881" i="1"/>
  <c r="I1873" i="1"/>
  <c r="I1920" i="1"/>
  <c r="I1960" i="1"/>
  <c r="I1951" i="1"/>
  <c r="I2024" i="1"/>
  <c r="I2014" i="1"/>
  <c r="I1167" i="1"/>
  <c r="I1206" i="1"/>
  <c r="I1214" i="1"/>
  <c r="I1223" i="1"/>
  <c r="I1237" i="1"/>
  <c r="I1264" i="1"/>
  <c r="I1288" i="1"/>
  <c r="I1289" i="1"/>
  <c r="I1329" i="1"/>
  <c r="E46" i="2"/>
  <c r="E73" i="2"/>
  <c r="E15" i="2"/>
  <c r="E24" i="2"/>
  <c r="I2514" i="1"/>
  <c r="I2766" i="1"/>
  <c r="I2123" i="1"/>
  <c r="I2115" i="1"/>
  <c r="I2178" i="1"/>
  <c r="I2170" i="1"/>
  <c r="I2187" i="1"/>
  <c r="I2225" i="1"/>
  <c r="I2239" i="1"/>
  <c r="I2291" i="1"/>
  <c r="I2277" i="1"/>
  <c r="I2360" i="1"/>
  <c r="I2414" i="1"/>
  <c r="I2406" i="1"/>
  <c r="I2398" i="1"/>
  <c r="I2436" i="1"/>
  <c r="I2423" i="1"/>
  <c r="I1810" i="1"/>
  <c r="I1802" i="1"/>
  <c r="I1848" i="1"/>
  <c r="I1838" i="1"/>
  <c r="I1863" i="1"/>
  <c r="I1851" i="1"/>
  <c r="I1919" i="1"/>
  <c r="I1959" i="1"/>
  <c r="I1950" i="1"/>
  <c r="I1205" i="1"/>
  <c r="I1213" i="1"/>
  <c r="I1263" i="1"/>
  <c r="I1296" i="1"/>
  <c r="E163" i="2"/>
  <c r="I2512" i="1"/>
  <c r="I2114" i="1"/>
  <c r="I2177" i="1"/>
  <c r="I2169" i="1"/>
  <c r="I2185" i="1"/>
  <c r="I2220" i="1"/>
  <c r="I2224" i="1"/>
  <c r="I2238" i="1"/>
  <c r="I2290" i="1"/>
  <c r="I2276" i="1"/>
  <c r="I2359" i="1"/>
  <c r="I2413" i="1"/>
  <c r="I2405" i="1"/>
  <c r="I2397" i="1"/>
  <c r="I2435" i="1"/>
  <c r="I2419" i="1"/>
  <c r="I1809" i="1"/>
  <c r="I1801" i="1"/>
  <c r="I1847" i="1"/>
  <c r="I1837" i="1"/>
  <c r="I1860" i="1"/>
  <c r="I1917" i="1"/>
  <c r="I1958" i="1"/>
  <c r="I1949" i="1"/>
  <c r="I1159" i="1"/>
  <c r="I1195" i="1"/>
  <c r="I1204" i="1"/>
  <c r="I1245" i="1"/>
  <c r="I1295" i="1"/>
  <c r="E65" i="2"/>
  <c r="E17" i="2"/>
  <c r="E172" i="2"/>
  <c r="E167" i="2"/>
  <c r="I2511" i="1"/>
  <c r="I2536" i="1"/>
  <c r="I2176" i="1"/>
  <c r="I2168" i="1"/>
  <c r="I2231" i="1"/>
  <c r="I2223" i="1"/>
  <c r="I2237" i="1"/>
  <c r="I2355" i="1"/>
  <c r="I2412" i="1"/>
  <c r="I2404" i="1"/>
  <c r="I2396" i="1"/>
  <c r="I1808" i="1"/>
  <c r="I1800" i="1"/>
  <c r="I1846" i="1"/>
  <c r="I1836" i="1"/>
  <c r="I1913" i="1"/>
  <c r="I1957" i="1"/>
  <c r="I1948" i="1"/>
  <c r="I1192" i="1"/>
  <c r="I1203" i="1"/>
  <c r="I1252" i="1"/>
  <c r="I1294" i="1"/>
  <c r="I2510" i="1"/>
  <c r="I2535" i="1"/>
  <c r="I2689" i="1"/>
  <c r="I2865" i="1"/>
  <c r="I2120" i="1"/>
  <c r="I2134" i="1"/>
  <c r="I2160" i="1"/>
  <c r="I2175" i="1"/>
  <c r="I2167" i="1"/>
  <c r="I2196" i="1"/>
  <c r="I2230" i="1"/>
  <c r="I2286" i="1"/>
  <c r="I2295" i="1"/>
  <c r="I2312" i="1"/>
  <c r="I2304" i="1"/>
  <c r="I2345" i="1"/>
  <c r="I2353" i="1"/>
  <c r="I2411" i="1"/>
  <c r="I2403" i="1"/>
  <c r="I2395" i="1"/>
  <c r="I2441" i="1"/>
  <c r="I2451" i="1"/>
  <c r="I2081" i="1"/>
  <c r="I1807" i="1"/>
  <c r="I1799" i="1"/>
  <c r="I1845" i="1"/>
  <c r="I1833" i="1"/>
  <c r="I1877" i="1"/>
  <c r="I1869" i="1"/>
  <c r="I1911" i="1"/>
  <c r="I1943" i="1"/>
  <c r="I1956" i="1"/>
  <c r="I1947" i="1"/>
  <c r="I2008" i="1"/>
  <c r="I1171" i="1"/>
  <c r="I1174" i="1"/>
  <c r="I1179" i="1"/>
  <c r="I1191" i="1"/>
  <c r="I1227" i="1"/>
  <c r="I1293" i="1"/>
  <c r="I1325" i="1"/>
  <c r="I2059" i="1"/>
  <c r="I2064" i="1"/>
  <c r="I3963" i="1"/>
  <c r="I3967" i="1"/>
  <c r="I3971" i="1"/>
  <c r="I3975" i="1"/>
  <c r="I3979" i="1"/>
  <c r="I3983" i="1"/>
  <c r="I3987" i="1"/>
  <c r="I1797" i="1"/>
  <c r="I1806" i="1"/>
  <c r="I1798" i="1"/>
  <c r="I1292" i="1"/>
  <c r="D12" i="7"/>
  <c r="I2055" i="1"/>
  <c r="I2060" i="1"/>
  <c r="I3964" i="1"/>
  <c r="I3968" i="1"/>
  <c r="I3972" i="1"/>
  <c r="I3976" i="1"/>
  <c r="I3980" i="1"/>
  <c r="I3984" i="1"/>
  <c r="D50" i="7"/>
  <c r="I2498" i="1"/>
  <c r="I2163" i="1"/>
  <c r="I2216" i="1"/>
  <c r="I2085" i="1"/>
  <c r="I1900" i="1"/>
  <c r="I1148" i="1"/>
  <c r="I2532" i="1"/>
  <c r="I1898" i="1"/>
  <c r="I2005" i="1"/>
  <c r="I1147" i="1"/>
  <c r="I1286" i="1"/>
  <c r="I1287" i="1"/>
  <c r="I1285" i="1"/>
  <c r="I1279" i="1"/>
  <c r="I1284" i="1"/>
  <c r="I2373" i="1"/>
  <c r="I2381" i="1"/>
  <c r="I2389" i="1"/>
  <c r="I2374" i="1"/>
  <c r="I2382" i="1"/>
  <c r="I2390" i="1"/>
  <c r="I2370" i="1"/>
  <c r="I2380" i="1"/>
  <c r="I2392" i="1"/>
  <c r="I2372" i="1"/>
  <c r="I2384" i="1"/>
  <c r="I2098" i="1"/>
  <c r="I2106" i="1"/>
  <c r="I2092" i="1"/>
  <c r="I2100" i="1"/>
  <c r="I2108" i="1"/>
  <c r="I1317" i="1"/>
  <c r="I1318" i="1"/>
  <c r="I1319" i="1"/>
  <c r="I1320" i="1"/>
  <c r="I1321" i="1"/>
  <c r="I1316" i="1"/>
  <c r="I1894" i="1"/>
  <c r="I1902" i="1"/>
  <c r="I1887" i="1"/>
  <c r="I1895" i="1"/>
  <c r="I1889" i="1"/>
  <c r="I1899" i="1"/>
  <c r="I1891" i="1"/>
  <c r="I1901" i="1"/>
  <c r="E21" i="7"/>
  <c r="I1896" i="1"/>
  <c r="I1158" i="1"/>
  <c r="E37" i="2"/>
  <c r="I1108" i="1"/>
  <c r="I1116" i="1"/>
  <c r="I1124" i="1"/>
  <c r="I1109" i="1"/>
  <c r="I1117" i="1"/>
  <c r="I1125" i="1"/>
  <c r="I1114" i="1"/>
  <c r="I1107" i="1"/>
  <c r="I1115" i="1"/>
  <c r="I1118" i="1"/>
  <c r="I1113" i="1"/>
  <c r="I1123" i="1"/>
  <c r="I1275" i="1"/>
  <c r="I1276" i="1"/>
  <c r="I1278" i="1"/>
  <c r="I1269" i="1"/>
  <c r="I1270" i="1"/>
  <c r="I1277" i="1"/>
  <c r="I1991" i="1"/>
  <c r="I1999" i="1"/>
  <c r="I1992" i="1"/>
  <c r="I2000" i="1"/>
  <c r="I1986" i="1"/>
  <c r="I1990" i="1"/>
  <c r="I2002" i="1"/>
  <c r="I1993" i="1"/>
  <c r="I1994" i="1"/>
  <c r="E72" i="2"/>
  <c r="I2079" i="1"/>
  <c r="I2087" i="1"/>
  <c r="I2080" i="1"/>
  <c r="I2088" i="1"/>
  <c r="I2076" i="1"/>
  <c r="I2086" i="1"/>
  <c r="I2078" i="1"/>
  <c r="I2090" i="1"/>
  <c r="I2162" i="1"/>
  <c r="I2156" i="1"/>
  <c r="I2164" i="1"/>
  <c r="D9" i="7"/>
  <c r="D10" i="7"/>
  <c r="E59" i="7"/>
  <c r="E61" i="7"/>
  <c r="E12" i="7"/>
  <c r="I1892" i="1"/>
  <c r="I1122" i="1"/>
  <c r="I1971" i="1"/>
  <c r="I1979" i="1"/>
  <c r="I1972" i="1"/>
  <c r="I1980" i="1"/>
  <c r="I1968" i="1"/>
  <c r="I1978" i="1"/>
  <c r="I1970" i="1"/>
  <c r="I1982" i="1"/>
  <c r="I2215" i="1"/>
  <c r="I2208" i="1"/>
  <c r="I2217" i="1"/>
  <c r="I2210" i="1"/>
  <c r="I2219" i="1"/>
  <c r="I2500" i="1"/>
  <c r="I2496" i="1"/>
  <c r="I1893" i="1"/>
  <c r="I1153" i="1"/>
  <c r="I1154" i="1"/>
  <c r="I1152" i="1"/>
  <c r="I1155" i="1"/>
  <c r="I1156" i="1"/>
  <c r="E39" i="2"/>
  <c r="E169" i="2"/>
  <c r="I2539" i="1"/>
  <c r="E11" i="7"/>
  <c r="I2157" i="1"/>
  <c r="I2077" i="1"/>
  <c r="I1997" i="1"/>
  <c r="D15" i="7"/>
  <c r="I2501" i="1"/>
  <c r="I2533" i="1"/>
  <c r="I2154" i="1"/>
  <c r="I2155" i="1"/>
  <c r="I2207" i="1"/>
  <c r="I2074" i="1"/>
  <c r="I2075" i="1"/>
  <c r="I1890" i="1"/>
  <c r="I1981" i="1"/>
  <c r="I1966" i="1"/>
  <c r="I1996" i="1"/>
  <c r="I1150" i="1"/>
  <c r="I1315" i="1"/>
  <c r="I1121" i="1"/>
  <c r="I1249" i="1"/>
  <c r="I1250" i="1"/>
  <c r="I1246" i="1"/>
  <c r="I1247" i="1"/>
  <c r="I1248" i="1"/>
  <c r="E48" i="2"/>
  <c r="I1201" i="1"/>
  <c r="I1209" i="1"/>
  <c r="I1202" i="1"/>
  <c r="I1210" i="1"/>
  <c r="I1208" i="1"/>
  <c r="I1199" i="1"/>
  <c r="I1200" i="1"/>
  <c r="E173" i="2"/>
  <c r="I2569" i="1"/>
  <c r="I2571" i="1"/>
  <c r="I2524" i="1"/>
  <c r="I2525" i="1"/>
  <c r="I2499" i="1"/>
  <c r="I2165" i="1"/>
  <c r="I2218" i="1"/>
  <c r="I2089" i="1"/>
  <c r="I1886" i="1"/>
  <c r="I1888" i="1"/>
  <c r="I1977" i="1"/>
  <c r="I1965" i="1"/>
  <c r="I1995" i="1"/>
  <c r="I1149" i="1"/>
  <c r="I1322" i="1"/>
  <c r="I1120" i="1"/>
  <c r="I2272" i="1"/>
  <c r="I2280" i="1"/>
  <c r="I2288" i="1"/>
  <c r="I2273" i="1"/>
  <c r="I2281" i="1"/>
  <c r="I2289" i="1"/>
  <c r="I2271" i="1"/>
  <c r="I2283" i="1"/>
  <c r="I2293" i="1"/>
  <c r="I2275" i="1"/>
  <c r="I2285" i="1"/>
  <c r="I2270" i="1"/>
  <c r="I2724" i="1"/>
  <c r="I2729" i="1"/>
  <c r="I2734" i="1"/>
  <c r="I1976" i="1"/>
  <c r="I2006" i="1"/>
  <c r="I1989" i="1"/>
  <c r="I1274" i="1"/>
  <c r="I1119" i="1"/>
  <c r="E52" i="2"/>
  <c r="I1241" i="1"/>
  <c r="I1242" i="1"/>
  <c r="I1240" i="1"/>
  <c r="I1243" i="1"/>
  <c r="I1244" i="1"/>
  <c r="I1239" i="1"/>
  <c r="I1193" i="1"/>
  <c r="I1194" i="1"/>
  <c r="I1196" i="1"/>
  <c r="I1197" i="1"/>
  <c r="I1188" i="1"/>
  <c r="I1198" i="1"/>
  <c r="I1821" i="1"/>
  <c r="I1829" i="1"/>
  <c r="I1831" i="1"/>
  <c r="I1822" i="1"/>
  <c r="I1830" i="1"/>
  <c r="I1824" i="1"/>
  <c r="I1816" i="1"/>
  <c r="I1826" i="1"/>
  <c r="E63" i="2"/>
  <c r="E32" i="2"/>
  <c r="E16" i="2"/>
  <c r="I1333" i="1"/>
  <c r="I1334" i="1"/>
  <c r="I1215" i="1"/>
  <c r="I1216" i="1"/>
  <c r="I1906" i="1"/>
  <c r="I1915" i="1"/>
  <c r="I1904" i="1"/>
  <c r="I1907" i="1"/>
  <c r="I1916" i="1"/>
  <c r="I2421" i="1"/>
  <c r="I2429" i="1"/>
  <c r="I2437" i="1"/>
  <c r="I2422" i="1"/>
  <c r="I2430" i="1"/>
  <c r="I2438" i="1"/>
  <c r="I2324" i="1"/>
  <c r="I2332" i="1"/>
  <c r="I2340" i="1"/>
  <c r="I2325" i="1"/>
  <c r="I2333" i="1"/>
  <c r="I2341" i="1"/>
  <c r="I2233" i="1"/>
  <c r="I2241" i="1"/>
  <c r="I2186" i="1"/>
  <c r="I2180" i="1"/>
  <c r="E5" i="7"/>
  <c r="D20" i="7"/>
  <c r="I2506" i="1"/>
  <c r="I2551" i="1"/>
  <c r="I2561" i="1"/>
  <c r="I2135" i="1"/>
  <c r="I2127" i="1"/>
  <c r="I2147" i="1"/>
  <c r="I2193" i="1"/>
  <c r="I2184" i="1"/>
  <c r="I2202" i="1"/>
  <c r="I2244" i="1"/>
  <c r="I2235" i="1"/>
  <c r="I2264" i="1"/>
  <c r="I2254" i="1"/>
  <c r="I2339" i="1"/>
  <c r="I2329" i="1"/>
  <c r="I2368" i="1"/>
  <c r="I2356" i="1"/>
  <c r="I2346" i="1"/>
  <c r="I2434" i="1"/>
  <c r="I2424" i="1"/>
  <c r="I2460" i="1"/>
  <c r="I2450" i="1"/>
  <c r="I1918" i="1"/>
  <c r="I1905" i="1"/>
  <c r="I1933" i="1"/>
  <c r="I1172" i="1"/>
  <c r="I1212" i="1"/>
  <c r="I1262" i="1"/>
  <c r="I1335" i="1"/>
  <c r="I1132" i="1"/>
  <c r="I1140" i="1"/>
  <c r="I1133" i="1"/>
  <c r="I1141" i="1"/>
  <c r="I1308" i="1"/>
  <c r="I1309" i="1"/>
  <c r="I1233" i="1"/>
  <c r="I1234" i="1"/>
  <c r="I1853" i="1"/>
  <c r="I1861" i="1"/>
  <c r="I1854" i="1"/>
  <c r="I1862" i="1"/>
  <c r="E19" i="2"/>
  <c r="E171" i="2"/>
  <c r="I1265" i="1"/>
  <c r="I1266" i="1"/>
  <c r="I1928" i="1"/>
  <c r="I1937" i="1"/>
  <c r="I1929" i="1"/>
  <c r="I1938" i="1"/>
  <c r="I2445" i="1"/>
  <c r="I2453" i="1"/>
  <c r="I2461" i="1"/>
  <c r="I2446" i="1"/>
  <c r="I2454" i="1"/>
  <c r="I2462" i="1"/>
  <c r="I2349" i="1"/>
  <c r="I2357" i="1"/>
  <c r="I2365" i="1"/>
  <c r="I2350" i="1"/>
  <c r="I2358" i="1"/>
  <c r="I2366" i="1"/>
  <c r="I2247" i="1"/>
  <c r="I2255" i="1"/>
  <c r="I2263" i="1"/>
  <c r="I2197" i="1"/>
  <c r="I2205" i="1"/>
  <c r="I2504" i="1"/>
  <c r="I2558" i="1"/>
  <c r="I2763" i="1"/>
  <c r="I2838" i="1"/>
  <c r="I2126" i="1"/>
  <c r="I2133" i="1"/>
  <c r="I2153" i="1"/>
  <c r="I2191" i="1"/>
  <c r="I2182" i="1"/>
  <c r="I2200" i="1"/>
  <c r="I2242" i="1"/>
  <c r="I2245" i="1"/>
  <c r="I2261" i="1"/>
  <c r="I2252" i="1"/>
  <c r="I2337" i="1"/>
  <c r="I2327" i="1"/>
  <c r="I2364" i="1"/>
  <c r="I2354" i="1"/>
  <c r="I2432" i="1"/>
  <c r="I2420" i="1"/>
  <c r="I2458" i="1"/>
  <c r="I2448" i="1"/>
  <c r="I1914" i="1"/>
  <c r="I1942" i="1"/>
  <c r="I1931" i="1"/>
  <c r="I1220" i="1"/>
  <c r="E58" i="2"/>
  <c r="I1298" i="1"/>
  <c r="I1297" i="1"/>
  <c r="I1299" i="1"/>
  <c r="E44" i="2"/>
  <c r="I1165" i="1"/>
  <c r="I1173" i="1"/>
  <c r="I1166" i="1"/>
  <c r="I1160" i="1"/>
  <c r="I2011" i="1"/>
  <c r="I2018" i="1"/>
  <c r="I2027" i="1"/>
  <c r="I2012" i="1"/>
  <c r="I2020" i="1"/>
  <c r="I2028" i="1"/>
  <c r="E68" i="2"/>
  <c r="I1834" i="1"/>
  <c r="I1842" i="1"/>
  <c r="I1832" i="1"/>
  <c r="I1835" i="1"/>
  <c r="I1843" i="1"/>
  <c r="E34" i="2"/>
  <c r="E30" i="2"/>
  <c r="E26" i="2"/>
  <c r="E22" i="2"/>
  <c r="I2054" i="1"/>
  <c r="I2058" i="1"/>
  <c r="I2062" i="1"/>
  <c r="I2066" i="1"/>
  <c r="I2070" i="1"/>
  <c r="I2594" i="1"/>
  <c r="I2598" i="1"/>
  <c r="I2602" i="1"/>
  <c r="I2071" i="1"/>
  <c r="D55" i="7"/>
  <c r="I2596" i="1"/>
  <c r="I2600" i="1"/>
  <c r="I2053" i="1"/>
  <c r="I2057" i="1"/>
  <c r="I2061" i="1"/>
  <c r="I2065" i="1"/>
  <c r="I2069" i="1"/>
  <c r="I2597" i="1"/>
  <c r="I2876" i="1"/>
  <c r="I2770" i="1"/>
  <c r="I2779" i="1"/>
  <c r="I2873" i="1"/>
  <c r="I2910" i="1"/>
  <c r="I2757" i="1"/>
  <c r="I2769" i="1"/>
  <c r="I2872" i="1"/>
  <c r="I2929" i="1"/>
  <c r="I2917" i="1"/>
  <c r="I2927" i="1"/>
  <c r="I2924" i="1"/>
  <c r="I2740" i="1"/>
  <c r="I2864" i="1"/>
  <c r="I2921" i="1"/>
  <c r="I2736" i="1"/>
  <c r="I2773" i="1"/>
  <c r="I2781" i="1"/>
  <c r="I2875" i="1"/>
  <c r="I2863" i="1"/>
  <c r="I2920" i="1"/>
  <c r="I2802" i="1"/>
  <c r="I2794" i="1"/>
  <c r="I2680" i="1"/>
  <c r="I2688" i="1"/>
  <c r="I2743" i="1"/>
  <c r="I2801" i="1"/>
  <c r="I2793" i="1"/>
  <c r="I2850" i="1"/>
  <c r="I2909" i="1"/>
  <c r="I2695" i="1"/>
  <c r="I2687" i="1"/>
  <c r="I2733" i="1"/>
  <c r="I2723" i="1"/>
  <c r="I2742" i="1"/>
  <c r="I2758" i="1"/>
  <c r="I2789" i="1"/>
  <c r="I2778" i="1"/>
  <c r="I2800" i="1"/>
  <c r="I2840" i="1"/>
  <c r="I2842" i="1"/>
  <c r="I2848" i="1"/>
  <c r="I2874" i="1"/>
  <c r="I2866" i="1"/>
  <c r="I2907" i="1"/>
  <c r="E194" i="2"/>
  <c r="I2694" i="1"/>
  <c r="I2686" i="1"/>
  <c r="I2731" i="1"/>
  <c r="I2735" i="1"/>
  <c r="I2741" i="1"/>
  <c r="I2787" i="1"/>
  <c r="I2792" i="1"/>
  <c r="I2799" i="1"/>
  <c r="I2839" i="1"/>
  <c r="I2859" i="1"/>
  <c r="I2847" i="1"/>
  <c r="I2902" i="1"/>
  <c r="I2693" i="1"/>
  <c r="I2798" i="1"/>
  <c r="I2844" i="1"/>
  <c r="I2685" i="1"/>
  <c r="I2901" i="1"/>
  <c r="I2806" i="1"/>
  <c r="I2692" i="1"/>
  <c r="I2684" i="1"/>
  <c r="I2747" i="1"/>
  <c r="I2739" i="1"/>
  <c r="I2784" i="1"/>
  <c r="I2805" i="1"/>
  <c r="I2797" i="1"/>
  <c r="I2836" i="1"/>
  <c r="I2856" i="1"/>
  <c r="I2843" i="1"/>
  <c r="I2899" i="1"/>
  <c r="I2691" i="1"/>
  <c r="I2683" i="1"/>
  <c r="I2728" i="1"/>
  <c r="I2746" i="1"/>
  <c r="I2738" i="1"/>
  <c r="I2750" i="1"/>
  <c r="I2783" i="1"/>
  <c r="I2804" i="1"/>
  <c r="I2796" i="1"/>
  <c r="I2832" i="1"/>
  <c r="I2855" i="1"/>
  <c r="I2860" i="1"/>
  <c r="I2870" i="1"/>
  <c r="I2862" i="1"/>
  <c r="I2690" i="1"/>
  <c r="I2682" i="1"/>
  <c r="I2727" i="1"/>
  <c r="I2745" i="1"/>
  <c r="I2737" i="1"/>
  <c r="I2777" i="1"/>
  <c r="I2782" i="1"/>
  <c r="I2803" i="1"/>
  <c r="I2795" i="1"/>
  <c r="I2831" i="1"/>
  <c r="I2852" i="1"/>
  <c r="I2877" i="1"/>
  <c r="I2869" i="1"/>
  <c r="I2713" i="1"/>
  <c r="I2878" i="1"/>
  <c r="I2888" i="1"/>
  <c r="I2880" i="1"/>
  <c r="I2702" i="1"/>
  <c r="I2712" i="1"/>
  <c r="I2761" i="1"/>
  <c r="I2765" i="1"/>
  <c r="I2807" i="1"/>
  <c r="I2808" i="1"/>
  <c r="I2835" i="1"/>
  <c r="I2827" i="1"/>
  <c r="I2895" i="1"/>
  <c r="I2887" i="1"/>
  <c r="I2879" i="1"/>
  <c r="I2906" i="1"/>
  <c r="I2696" i="1"/>
  <c r="I2701" i="1"/>
  <c r="I2719" i="1"/>
  <c r="I2711" i="1"/>
  <c r="I2760" i="1"/>
  <c r="I2752" i="1"/>
  <c r="I2772" i="1"/>
  <c r="I2764" i="1"/>
  <c r="I2785" i="1"/>
  <c r="I2823" i="1"/>
  <c r="I2815" i="1"/>
  <c r="I2824" i="1"/>
  <c r="I2834" i="1"/>
  <c r="I2826" i="1"/>
  <c r="I2854" i="1"/>
  <c r="I2846" i="1"/>
  <c r="I2894" i="1"/>
  <c r="I2886" i="1"/>
  <c r="I2896" i="1"/>
  <c r="I2905" i="1"/>
  <c r="I2897" i="1"/>
  <c r="I2923" i="1"/>
  <c r="I2915" i="1"/>
  <c r="I2720" i="1"/>
  <c r="I2753" i="1"/>
  <c r="I2816" i="1"/>
  <c r="I2708" i="1"/>
  <c r="I2700" i="1"/>
  <c r="I2718" i="1"/>
  <c r="I2710" i="1"/>
  <c r="I2759" i="1"/>
  <c r="I2751" i="1"/>
  <c r="I2771" i="1"/>
  <c r="I2822" i="1"/>
  <c r="I2814" i="1"/>
  <c r="I2841" i="1"/>
  <c r="I2833" i="1"/>
  <c r="I2825" i="1"/>
  <c r="I2853" i="1"/>
  <c r="I2845" i="1"/>
  <c r="I2893" i="1"/>
  <c r="I2885" i="1"/>
  <c r="I2912" i="1"/>
  <c r="I2904" i="1"/>
  <c r="I2913" i="1"/>
  <c r="I2922" i="1"/>
  <c r="I2914" i="1"/>
  <c r="E197" i="2"/>
  <c r="E193" i="2"/>
  <c r="E189" i="2"/>
  <c r="E185" i="2"/>
  <c r="I2717" i="1"/>
  <c r="I2892" i="1"/>
  <c r="I2884" i="1"/>
  <c r="I2911" i="1"/>
  <c r="I2903" i="1"/>
  <c r="I2716" i="1"/>
  <c r="I2891" i="1"/>
  <c r="I2883" i="1"/>
  <c r="E196" i="2"/>
  <c r="E192" i="2"/>
  <c r="E188" i="2"/>
  <c r="E184" i="2"/>
  <c r="I2715" i="1"/>
  <c r="I2890" i="1"/>
  <c r="I2882" i="1"/>
  <c r="I2704" i="1"/>
  <c r="I2709" i="1"/>
  <c r="I2714" i="1"/>
  <c r="I2732" i="1"/>
  <c r="I2749" i="1"/>
  <c r="I2755" i="1"/>
  <c r="I2775" i="1"/>
  <c r="I2788" i="1"/>
  <c r="I2818" i="1"/>
  <c r="I2810" i="1"/>
  <c r="I2837" i="1"/>
  <c r="I2857" i="1"/>
  <c r="I2889" i="1"/>
  <c r="I2881" i="1"/>
  <c r="I2908" i="1"/>
  <c r="I2900" i="1"/>
  <c r="I2926" i="1"/>
  <c r="I402" i="1"/>
  <c r="I356" i="1"/>
  <c r="I353" i="1"/>
  <c r="I361" i="1"/>
  <c r="I1743" i="1"/>
  <c r="I44" i="7"/>
  <c r="I1736" i="1"/>
  <c r="I445" i="1"/>
  <c r="E51" i="7"/>
  <c r="I1732" i="1"/>
  <c r="I410" i="1"/>
  <c r="I1705" i="1"/>
  <c r="I315" i="1"/>
  <c r="I327" i="1"/>
  <c r="I321" i="1"/>
  <c r="I405" i="1"/>
  <c r="I1777" i="1"/>
  <c r="E202" i="2"/>
  <c r="I400" i="1"/>
  <c r="I352" i="1"/>
  <c r="I443" i="1"/>
  <c r="I1724" i="1"/>
  <c r="I1775" i="1"/>
  <c r="I318" i="1"/>
  <c r="I1682" i="1"/>
  <c r="I406" i="1"/>
  <c r="I446" i="1"/>
  <c r="I1704" i="1"/>
  <c r="I1740" i="1"/>
  <c r="I368" i="1"/>
  <c r="I362" i="1"/>
  <c r="I411" i="1"/>
  <c r="I324" i="1"/>
  <c r="I325" i="1"/>
  <c r="I369" i="1"/>
  <c r="I316" i="1"/>
  <c r="I437" i="1"/>
  <c r="I366" i="1"/>
  <c r="I360" i="1"/>
  <c r="I408" i="1"/>
  <c r="I441" i="1"/>
  <c r="I450" i="1"/>
  <c r="I1776" i="1"/>
  <c r="I319" i="1"/>
  <c r="I399" i="1"/>
  <c r="I392" i="1"/>
  <c r="E207" i="2"/>
  <c r="E3" i="7"/>
  <c r="I1733" i="1"/>
  <c r="I438" i="1"/>
  <c r="I367" i="1"/>
  <c r="I407" i="1"/>
  <c r="I440" i="1"/>
  <c r="I1729" i="1"/>
  <c r="I299" i="1"/>
  <c r="I24" i="7" s="1"/>
  <c r="I314" i="1"/>
  <c r="I403" i="1"/>
  <c r="I404" i="1"/>
  <c r="I1774" i="1"/>
  <c r="I323" i="1"/>
  <c r="E201" i="2"/>
  <c r="E9" i="7"/>
  <c r="I451" i="1"/>
  <c r="I350" i="1"/>
  <c r="I453" i="1"/>
  <c r="I357" i="1"/>
  <c r="I1735" i="1"/>
  <c r="I448" i="1"/>
  <c r="I1727" i="1"/>
  <c r="I309" i="1"/>
  <c r="I396" i="1"/>
  <c r="I397" i="1"/>
  <c r="D58" i="7" l="1"/>
  <c r="D22" i="7"/>
  <c r="E18" i="7"/>
  <c r="E49" i="7"/>
  <c r="E6" i="7"/>
  <c r="E63" i="7"/>
  <c r="E52" i="7"/>
  <c r="D14" i="7"/>
  <c r="E85" i="7"/>
  <c r="D51" i="7"/>
  <c r="E16" i="7"/>
  <c r="D7" i="7"/>
  <c r="E56" i="7"/>
  <c r="E47" i="7"/>
  <c r="D278" i="7"/>
  <c r="E14" i="7"/>
  <c r="D49" i="7"/>
  <c r="I3988" i="1"/>
  <c r="I4259" i="1"/>
  <c r="I4258" i="1"/>
  <c r="E62" i="7"/>
  <c r="E60" i="7"/>
  <c r="E17" i="7"/>
  <c r="E132" i="2"/>
  <c r="D159" i="7"/>
  <c r="I37" i="7"/>
  <c r="I1903" i="1"/>
  <c r="I2007" i="1"/>
  <c r="E159" i="7"/>
  <c r="D33" i="7"/>
  <c r="D251" i="7"/>
  <c r="E251" i="7"/>
  <c r="D30" i="7"/>
  <c r="D29" i="7"/>
  <c r="E29" i="7"/>
  <c r="E41" i="7"/>
  <c r="D32" i="7"/>
  <c r="E107" i="7"/>
  <c r="E26" i="7"/>
  <c r="H25" i="7"/>
  <c r="I1849" i="1"/>
  <c r="D107" i="7"/>
  <c r="H2051" i="1"/>
  <c r="I2051" i="1"/>
  <c r="D217" i="7"/>
  <c r="E217" i="7"/>
  <c r="E181" i="7"/>
  <c r="D181" i="7"/>
  <c r="E145" i="7"/>
  <c r="D145" i="7"/>
  <c r="I1885" i="1"/>
  <c r="D37" i="7"/>
  <c r="E37" i="7"/>
  <c r="I1867" i="1"/>
  <c r="I1985" i="1"/>
  <c r="H1985" i="1"/>
  <c r="I1813" i="1"/>
  <c r="H1813" i="1"/>
  <c r="I1922" i="1"/>
  <c r="H1922" i="1"/>
  <c r="H1963" i="1"/>
  <c r="I1963" i="1"/>
  <c r="H2029" i="1"/>
  <c r="I2029" i="1"/>
  <c r="D40" i="7"/>
  <c r="H26" i="7"/>
  <c r="E25" i="7"/>
  <c r="H32" i="7"/>
  <c r="I27" i="7"/>
  <c r="H30" i="7"/>
  <c r="H33" i="7"/>
  <c r="I25" i="7"/>
  <c r="D26" i="7"/>
  <c r="D31" i="7"/>
  <c r="I36" i="7"/>
  <c r="D36" i="7"/>
  <c r="H40" i="7"/>
  <c r="E27" i="7"/>
  <c r="D35" i="7"/>
  <c r="H41" i="7"/>
  <c r="H35" i="7"/>
  <c r="E40" i="7"/>
  <c r="I31" i="7"/>
  <c r="I32" i="7"/>
  <c r="D41" i="7"/>
  <c r="E31" i="7"/>
  <c r="H31" i="7"/>
  <c r="D34" i="7"/>
  <c r="I40" i="7"/>
  <c r="I35" i="7"/>
  <c r="D27" i="7"/>
  <c r="H27" i="7"/>
  <c r="I41" i="7"/>
  <c r="E36" i="7"/>
  <c r="H34" i="7"/>
  <c r="I30" i="7"/>
  <c r="E30" i="7"/>
  <c r="E24" i="7"/>
  <c r="H43" i="7"/>
  <c r="I43" i="7"/>
  <c r="E43" i="7"/>
  <c r="D43" i="7"/>
  <c r="I33" i="7"/>
  <c r="D24" i="7"/>
  <c r="H24" i="7"/>
  <c r="I28" i="7"/>
  <c r="H28" i="7"/>
  <c r="D28" i="7"/>
  <c r="H38" i="7"/>
  <c r="D38" i="7"/>
  <c r="E38" i="7"/>
  <c r="I38" i="7"/>
  <c r="I39" i="7"/>
  <c r="H39" i="7"/>
  <c r="E39" i="7"/>
  <c r="D39" i="7"/>
  <c r="I42" i="7"/>
  <c r="E42" i="7"/>
  <c r="H42" i="7"/>
  <c r="D42" i="7"/>
  <c r="H29" i="7"/>
  <c r="I29" i="7"/>
  <c r="E28" i="7"/>
  <c r="I34" i="7"/>
  <c r="E279" i="7" l="1"/>
  <c r="D279"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tc={A2B20B8E-3A97-4D98-8D0D-4C614CF341D4}</author>
    <author>tc={894E67A2-4628-473B-9695-308D07D0D69E}</author>
    <author>tc={616B217A-635F-43C3-8DAF-B310016D78DF}</author>
  </authors>
  <commentList>
    <comment ref="E15" authorId="0" shapeId="0" xr:uid="{EC33A3F4-2D1D-4A55-9E8C-31E0DB1249B3}">
      <text>
        <r>
          <rPr>
            <sz val="10"/>
            <color rgb="FF000000"/>
            <rFont val="Verdana"/>
            <family val="2"/>
          </rPr>
          <t xml:space="preserve">Aliant no longer reporting; </t>
        </r>
      </text>
    </comment>
    <comment ref="E17" authorId="0" shapeId="0" xr:uid="{27AA0B4C-1DD7-45C9-85DC-7F9422354BA3}">
      <text>
        <r>
          <rPr>
            <sz val="10"/>
            <color rgb="FF000000"/>
            <rFont val="Verdana"/>
            <family val="2"/>
          </rPr>
          <t xml:space="preserve">Telus acquired Clearnet in 2000. A year earlier, Clearnet's revenues were $353.5 million Clearnet, AR 1999, p. 9. Telus notes in its 2000 Annual Report that 53% of its y-o-y revenue growth is organic, implying that the remainder, i.e. $264 million, is from its acquisition of Clearnet (p. 3). </t>
        </r>
      </text>
    </comment>
    <comment ref="E18" authorId="0" shapeId="0" xr:uid="{C4B7D78C-FAE5-4976-BD9E-A38A02911276}">
      <text>
        <r>
          <rPr>
            <sz val="10"/>
            <color rgb="FF000000"/>
            <rFont val="Verdana"/>
            <family val="2"/>
          </rPr>
          <t>Rogers acquired Microcell in 2004.</t>
        </r>
      </text>
    </comment>
    <comment ref="E38" authorId="0" shapeId="0" xr:uid="{65EBF3A9-F83C-4B6A-96AD-9188653A5B1C}">
      <text>
        <r>
          <rPr>
            <sz val="10"/>
            <color rgb="FF000000"/>
            <rFont val="Verdana"/>
            <family val="2"/>
          </rPr>
          <t>https://www.vecima.com/press-releases/pr20170109/#</t>
        </r>
      </text>
    </comment>
    <comment ref="E86" authorId="0" shapeId="0" xr:uid="{DE57BED0-A6D9-4A9B-ACB5-B14328BB2A56}">
      <text>
        <r>
          <rPr>
            <sz val="10"/>
            <color rgb="FF000000"/>
            <rFont val="Verdana"/>
            <family val="2"/>
          </rPr>
          <t>CRTC, Individual Pay &amp; Spec. TV Fin Sums, 1998-2002.</t>
        </r>
      </text>
    </comment>
    <comment ref="E96" authorId="0" shapeId="0" xr:uid="{29BBE9D0-AEBE-4466-9DED-2BEB8C333B02}">
      <text>
        <r>
          <rPr>
            <sz val="10"/>
            <color rgb="FF000000"/>
            <rFont val="Verdana"/>
            <family val="2"/>
          </rPr>
          <t xml:space="preserve">See fn 3 for explanation of ownership change. </t>
        </r>
      </text>
    </comment>
    <comment ref="E112" authorId="0" shapeId="0" xr:uid="{2FAAFB9A-AEC9-4BEB-9FC6-8105830281DD}">
      <text>
        <r>
          <rPr>
            <sz val="10"/>
            <color rgb="FF000000"/>
            <rFont val="Verdana"/>
            <family val="2"/>
          </rPr>
          <t>Stingray Completes the Acquisition of Newfoundland Capital, October 26, 2018. http://www.stingray.com/about-us/press-room/news-and-press-releases/stingray-completes-acquisition-newfoundland-capital</t>
        </r>
      </text>
    </comment>
    <comment ref="D117" authorId="1" shapeId="0" xr:uid="{A2B20B8E-3A97-4D98-8D0D-4C614CF341D4}">
      <text>
        <t xml:space="preserve">[Threaded comment]
Your version of Excel allows you to read this threaded comment; however, any edits to it will get removed if the file is opened in a newer version of Excel. Learn more: https://go.microsoft.com/fwlink/?linkid=870924
Comment:
    Dwayne Winseck:
Revenues estimated on basis of share of average daily circulation of daily newspapers and community newspaper revenues. </t>
      </text>
    </comment>
    <comment ref="D129" authorId="2" shapeId="0" xr:uid="{894E67A2-4628-473B-9695-308D07D0D69E}">
      <text>
        <t xml:space="preserve">[Threaded comment]
Your version of Excel allows you to read this threaded comment; however, any edits to it will get removed if the file is opened in a newer version of Excel. Learn more: https://go.microsoft.com/fwlink/?linkid=870924
Comment:
    Dwayne Winseck:
Estimate uses share of average daily circulation as a proxy for share of all newspaper revenues. </t>
      </text>
    </comment>
    <comment ref="D130" authorId="3" shapeId="0" xr:uid="{616B217A-635F-43C3-8DAF-B310016D78DF}">
      <text>
        <t xml:space="preserve">[Threaded comment]
Your version of Excel allows you to read this threaded comment; however, any edits to it will get removed if the file is opened in a newer version of Excel. Learn more: https://go.microsoft.com/fwlink/?linkid=870924
Comment:
    Dwayne Winseck:
Revenues estimated on basis of share of average daily circulation of daily newspapers and community newspaper revenues. </t>
      </text>
    </comment>
  </commentList>
</comments>
</file>

<file path=xl/sharedStrings.xml><?xml version="1.0" encoding="utf-8"?>
<sst xmlns="http://schemas.openxmlformats.org/spreadsheetml/2006/main" count="46994" uniqueCount="18871">
  <si>
    <t>Country</t>
  </si>
  <si>
    <t>Year</t>
  </si>
  <si>
    <t>Sector</t>
  </si>
  <si>
    <t>Total Revenue (Millions CDN$)</t>
  </si>
  <si>
    <t>Total Revenue (Millions US$)</t>
  </si>
  <si>
    <t>Subscriber Revenue (Millions CDN$)</t>
  </si>
  <si>
    <t>Mobile Voice Revenue (Millions CDN$)</t>
  </si>
  <si>
    <t>Mobile Data Revenue (Millions CDN$)</t>
  </si>
  <si>
    <t>Ad Revenue (Millions CDN$)</t>
  </si>
  <si>
    <t>Public Funding (Millions CDN$)</t>
  </si>
  <si>
    <t>Console (Millions CDN$)</t>
  </si>
  <si>
    <t>PC (Millions CDN$)</t>
  </si>
  <si>
    <t>Mobile (Millions CDN$)</t>
  </si>
  <si>
    <t>Physical Sales (Millions CDN$)</t>
  </si>
  <si>
    <t>Digital Sales/Download (Millions CDN$)</t>
  </si>
  <si>
    <t>Recorded Music Revenue (Millions CDN$)</t>
  </si>
  <si>
    <t>Live Entertainment Revenue (Millions CDN$)</t>
  </si>
  <si>
    <t>Publishing Royalties (Millions CDN$)</t>
  </si>
  <si>
    <t>Micropayments (Millions CDN$)</t>
  </si>
  <si>
    <t>Other Revenue (Millions CDN$)</t>
  </si>
  <si>
    <t>Notes</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</si>
  <si>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</si>
  <si>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</si>
  <si>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</si>
  <si>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</si>
  <si>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</si>
  <si>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</si>
  <si>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</si>
  <si>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</si>
  <si>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</si>
  <si>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</si>
  <si>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</si>
  <si>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</si>
  <si>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</si>
  <si>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</si>
  <si>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</si>
  <si>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</si>
  <si>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</si>
  <si>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</si>
  <si>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</si>
  <si>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</si>
  <si>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</si>
  <si>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</si>
  <si>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</si>
  <si>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</si>
  <si>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</si>
  <si>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</si>
  <si>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</si>
  <si>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Column28</t>
  </si>
  <si>
    <t>Column29</t>
  </si>
  <si>
    <t>Column30</t>
  </si>
  <si>
    <t>Column31</t>
  </si>
  <si>
    <t>Column32</t>
  </si>
  <si>
    <t>Column33</t>
  </si>
  <si>
    <t>Column34</t>
  </si>
  <si>
    <t>Column35</t>
  </si>
  <si>
    <t>Column36</t>
  </si>
  <si>
    <t>Column37</t>
  </si>
  <si>
    <t>Column38</t>
  </si>
  <si>
    <t>Column39</t>
  </si>
  <si>
    <t>Column40</t>
  </si>
  <si>
    <t>Column41</t>
  </si>
  <si>
    <t>Column42</t>
  </si>
  <si>
    <t>Column43</t>
  </si>
  <si>
    <t>Column44</t>
  </si>
  <si>
    <t>Column45</t>
  </si>
  <si>
    <t>Column46</t>
  </si>
  <si>
    <t>Column47</t>
  </si>
  <si>
    <t>Column48</t>
  </si>
  <si>
    <t>Column49</t>
  </si>
  <si>
    <t>Column50</t>
  </si>
  <si>
    <t>Column51</t>
  </si>
  <si>
    <t>Column52</t>
  </si>
  <si>
    <t>Column53</t>
  </si>
  <si>
    <t>Column54</t>
  </si>
  <si>
    <t>Column55</t>
  </si>
  <si>
    <t>Column56</t>
  </si>
  <si>
    <t>Column57</t>
  </si>
  <si>
    <t>Column58</t>
  </si>
  <si>
    <t>Column59</t>
  </si>
  <si>
    <t>Column60</t>
  </si>
  <si>
    <t>Column61</t>
  </si>
  <si>
    <t>Column62</t>
  </si>
  <si>
    <t>Column63</t>
  </si>
  <si>
    <t>Column64</t>
  </si>
  <si>
    <t>Column65</t>
  </si>
  <si>
    <t>Column66</t>
  </si>
  <si>
    <t>Column67</t>
  </si>
  <si>
    <t>Column68</t>
  </si>
  <si>
    <t>Column69</t>
  </si>
  <si>
    <t>Column70</t>
  </si>
  <si>
    <t>Column71</t>
  </si>
  <si>
    <t>Column72</t>
  </si>
  <si>
    <t>Column73</t>
  </si>
  <si>
    <t>Column74</t>
  </si>
  <si>
    <t>Column75</t>
  </si>
  <si>
    <t>Column76</t>
  </si>
  <si>
    <t>Column77</t>
  </si>
  <si>
    <t>Column78</t>
  </si>
  <si>
    <t>Column79</t>
  </si>
  <si>
    <t>Column80</t>
  </si>
  <si>
    <t>Column81</t>
  </si>
  <si>
    <t>Column82</t>
  </si>
  <si>
    <t>Column83</t>
  </si>
  <si>
    <t>Column84</t>
  </si>
  <si>
    <t>Column85</t>
  </si>
  <si>
    <t>Column86</t>
  </si>
  <si>
    <t>Column87</t>
  </si>
  <si>
    <t>Column88</t>
  </si>
  <si>
    <t>Column89</t>
  </si>
  <si>
    <t>Column90</t>
  </si>
  <si>
    <t>Column91</t>
  </si>
  <si>
    <t>Column92</t>
  </si>
  <si>
    <t>Column93</t>
  </si>
  <si>
    <t>Column94</t>
  </si>
  <si>
    <t>Column95</t>
  </si>
  <si>
    <t>Column96</t>
  </si>
  <si>
    <t>Column97</t>
  </si>
  <si>
    <t>Column98</t>
  </si>
  <si>
    <t>Column99</t>
  </si>
  <si>
    <t>Column100</t>
  </si>
  <si>
    <t>Column101</t>
  </si>
  <si>
    <t>Column102</t>
  </si>
  <si>
    <t>Column103</t>
  </si>
  <si>
    <t>Column104</t>
  </si>
  <si>
    <t>Column105</t>
  </si>
  <si>
    <t>Column106</t>
  </si>
  <si>
    <t>Column107</t>
  </si>
  <si>
    <t>Column108</t>
  </si>
  <si>
    <t>Column109</t>
  </si>
  <si>
    <t>Column110</t>
  </si>
  <si>
    <t>Column111</t>
  </si>
  <si>
    <t>Column112</t>
  </si>
  <si>
    <t>Column113</t>
  </si>
  <si>
    <t>Column114</t>
  </si>
  <si>
    <t>Column115</t>
  </si>
  <si>
    <t>Column116</t>
  </si>
  <si>
    <t>Column117</t>
  </si>
  <si>
    <t>Column118</t>
  </si>
  <si>
    <t>Column119</t>
  </si>
  <si>
    <t>Column120</t>
  </si>
  <si>
    <t>Column121</t>
  </si>
  <si>
    <t>Column122</t>
  </si>
  <si>
    <t>Column123</t>
  </si>
  <si>
    <t>Column124</t>
  </si>
  <si>
    <t>Column125</t>
  </si>
  <si>
    <t>Column126</t>
  </si>
  <si>
    <t>Column127</t>
  </si>
  <si>
    <t>Column128</t>
  </si>
  <si>
    <t>Column129</t>
  </si>
  <si>
    <t>Column130</t>
  </si>
  <si>
    <t>Column131</t>
  </si>
  <si>
    <t>Column132</t>
  </si>
  <si>
    <t>Column133</t>
  </si>
  <si>
    <t>Column134</t>
  </si>
  <si>
    <t>Column135</t>
  </si>
  <si>
    <t>Column136</t>
  </si>
  <si>
    <t>Column137</t>
  </si>
  <si>
    <t>Column138</t>
  </si>
  <si>
    <t>Column139</t>
  </si>
  <si>
    <t>Column140</t>
  </si>
  <si>
    <t>Column141</t>
  </si>
  <si>
    <t>Column142</t>
  </si>
  <si>
    <t>Column143</t>
  </si>
  <si>
    <t>Column144</t>
  </si>
  <si>
    <t>Column145</t>
  </si>
  <si>
    <t>Column146</t>
  </si>
  <si>
    <t>Column147</t>
  </si>
  <si>
    <t>Column148</t>
  </si>
  <si>
    <t>Column149</t>
  </si>
  <si>
    <t>Column150</t>
  </si>
  <si>
    <t>Column151</t>
  </si>
  <si>
    <t>Column152</t>
  </si>
  <si>
    <t>Column153</t>
  </si>
  <si>
    <t>Column154</t>
  </si>
  <si>
    <t>Column155</t>
  </si>
  <si>
    <t>Column156</t>
  </si>
  <si>
    <t>Column157</t>
  </si>
  <si>
    <t>Column158</t>
  </si>
  <si>
    <t>Column159</t>
  </si>
  <si>
    <t>Column160</t>
  </si>
  <si>
    <t>Column161</t>
  </si>
  <si>
    <t>Column162</t>
  </si>
  <si>
    <t>Column163</t>
  </si>
  <si>
    <t>Column164</t>
  </si>
  <si>
    <t>Column165</t>
  </si>
  <si>
    <t>Column166</t>
  </si>
  <si>
    <t>Column167</t>
  </si>
  <si>
    <t>Column168</t>
  </si>
  <si>
    <t>Column169</t>
  </si>
  <si>
    <t>Column170</t>
  </si>
  <si>
    <t>Column171</t>
  </si>
  <si>
    <t>Column172</t>
  </si>
  <si>
    <t>Column173</t>
  </si>
  <si>
    <t>Column174</t>
  </si>
  <si>
    <t>Column175</t>
  </si>
  <si>
    <t>Column176</t>
  </si>
  <si>
    <t>Column177</t>
  </si>
  <si>
    <t>Column178</t>
  </si>
  <si>
    <t>Column179</t>
  </si>
  <si>
    <t>Column180</t>
  </si>
  <si>
    <t>Column181</t>
  </si>
  <si>
    <t>Column182</t>
  </si>
  <si>
    <t>Column183</t>
  </si>
  <si>
    <t>Column184</t>
  </si>
  <si>
    <t>Column185</t>
  </si>
  <si>
    <t>Column186</t>
  </si>
  <si>
    <t>Column187</t>
  </si>
  <si>
    <t>Column188</t>
  </si>
  <si>
    <t>Column189</t>
  </si>
  <si>
    <t>Column190</t>
  </si>
  <si>
    <t>Column191</t>
  </si>
  <si>
    <t>Column192</t>
  </si>
  <si>
    <t>Column193</t>
  </si>
  <si>
    <t>Column194</t>
  </si>
  <si>
    <t>Column195</t>
  </si>
  <si>
    <t>Column196</t>
  </si>
  <si>
    <t>Column197</t>
  </si>
  <si>
    <t>Column198</t>
  </si>
  <si>
    <t>Column199</t>
  </si>
  <si>
    <t>Column200</t>
  </si>
  <si>
    <t>Column201</t>
  </si>
  <si>
    <t>Column202</t>
  </si>
  <si>
    <t>Column203</t>
  </si>
  <si>
    <t>Column204</t>
  </si>
  <si>
    <t>Column205</t>
  </si>
  <si>
    <t>Column206</t>
  </si>
  <si>
    <t>Column207</t>
  </si>
  <si>
    <t>Column208</t>
  </si>
  <si>
    <t>Column209</t>
  </si>
  <si>
    <t>Column210</t>
  </si>
  <si>
    <t>Column211</t>
  </si>
  <si>
    <t>Column212</t>
  </si>
  <si>
    <t>Column213</t>
  </si>
  <si>
    <t>Column214</t>
  </si>
  <si>
    <t>Column215</t>
  </si>
  <si>
    <t>Column216</t>
  </si>
  <si>
    <t>Column217</t>
  </si>
  <si>
    <t>Column218</t>
  </si>
  <si>
    <t>Column219</t>
  </si>
  <si>
    <t>Column220</t>
  </si>
  <si>
    <t>Column221</t>
  </si>
  <si>
    <t>Column222</t>
  </si>
  <si>
    <t>Column223</t>
  </si>
  <si>
    <t>Column224</t>
  </si>
  <si>
    <t>Column225</t>
  </si>
  <si>
    <t>Column226</t>
  </si>
  <si>
    <t>Column227</t>
  </si>
  <si>
    <t>Column228</t>
  </si>
  <si>
    <t>Column229</t>
  </si>
  <si>
    <t>Column230</t>
  </si>
  <si>
    <t>Column231</t>
  </si>
  <si>
    <t>Column232</t>
  </si>
  <si>
    <t>Column233</t>
  </si>
  <si>
    <t>Column234</t>
  </si>
  <si>
    <t>Column235</t>
  </si>
  <si>
    <t>Column236</t>
  </si>
  <si>
    <t>Column237</t>
  </si>
  <si>
    <t>Column238</t>
  </si>
  <si>
    <t>Column239</t>
  </si>
  <si>
    <t>Column240</t>
  </si>
  <si>
    <t>Column241</t>
  </si>
  <si>
    <t>Column242</t>
  </si>
  <si>
    <t>Column243</t>
  </si>
  <si>
    <t>Column244</t>
  </si>
  <si>
    <t>Column245</t>
  </si>
  <si>
    <t>Column246</t>
  </si>
  <si>
    <t>Column247</t>
  </si>
  <si>
    <t>Column248</t>
  </si>
  <si>
    <t>Column249</t>
  </si>
  <si>
    <t>Column250</t>
  </si>
  <si>
    <t>Column251</t>
  </si>
  <si>
    <t>Column252</t>
  </si>
  <si>
    <t>Column253</t>
  </si>
  <si>
    <t>Column254</t>
  </si>
  <si>
    <t>Column255</t>
  </si>
  <si>
    <t>Column256</t>
  </si>
  <si>
    <t>Column257</t>
  </si>
  <si>
    <t>Column258</t>
  </si>
  <si>
    <t>Column259</t>
  </si>
  <si>
    <t>Column260</t>
  </si>
  <si>
    <t>Column261</t>
  </si>
  <si>
    <t>Column262</t>
  </si>
  <si>
    <t>Column263</t>
  </si>
  <si>
    <t>Column264</t>
  </si>
  <si>
    <t>Column265</t>
  </si>
  <si>
    <t>Column266</t>
  </si>
  <si>
    <t>Column267</t>
  </si>
  <si>
    <t>Column268</t>
  </si>
  <si>
    <t>Column269</t>
  </si>
  <si>
    <t>Column270</t>
  </si>
  <si>
    <t>Column271</t>
  </si>
  <si>
    <t>Column272</t>
  </si>
  <si>
    <t>Column273</t>
  </si>
  <si>
    <t>Column274</t>
  </si>
  <si>
    <t>Column275</t>
  </si>
  <si>
    <t>Column276</t>
  </si>
  <si>
    <t>Column277</t>
  </si>
  <si>
    <t>Column278</t>
  </si>
  <si>
    <t>Column279</t>
  </si>
  <si>
    <t>Column280</t>
  </si>
  <si>
    <t>Column281</t>
  </si>
  <si>
    <t>Column282</t>
  </si>
  <si>
    <t>Column283</t>
  </si>
  <si>
    <t>Column284</t>
  </si>
  <si>
    <t>Column285</t>
  </si>
  <si>
    <t>Column286</t>
  </si>
  <si>
    <t>Column287</t>
  </si>
  <si>
    <t>Column288</t>
  </si>
  <si>
    <t>Column289</t>
  </si>
  <si>
    <t>Column290</t>
  </si>
  <si>
    <t>Column291</t>
  </si>
  <si>
    <t>Column292</t>
  </si>
  <si>
    <t>Column293</t>
  </si>
  <si>
    <t>Column294</t>
  </si>
  <si>
    <t>Column295</t>
  </si>
  <si>
    <t>Column296</t>
  </si>
  <si>
    <t>Column297</t>
  </si>
  <si>
    <t>Column298</t>
  </si>
  <si>
    <t>Column299</t>
  </si>
  <si>
    <t>Column300</t>
  </si>
  <si>
    <t>Column301</t>
  </si>
  <si>
    <t>Column302</t>
  </si>
  <si>
    <t>Column303</t>
  </si>
  <si>
    <t>Column304</t>
  </si>
  <si>
    <t>Column305</t>
  </si>
  <si>
    <t>Column306</t>
  </si>
  <si>
    <t>Column307</t>
  </si>
  <si>
    <t>Column308</t>
  </si>
  <si>
    <t>Column309</t>
  </si>
  <si>
    <t>Column310</t>
  </si>
  <si>
    <t>Column311</t>
  </si>
  <si>
    <t>Column312</t>
  </si>
  <si>
    <t>Column313</t>
  </si>
  <si>
    <t>Column314</t>
  </si>
  <si>
    <t>Column315</t>
  </si>
  <si>
    <t>Column316</t>
  </si>
  <si>
    <t>Column317</t>
  </si>
  <si>
    <t>Column318</t>
  </si>
  <si>
    <t>Column319</t>
  </si>
  <si>
    <t>Column320</t>
  </si>
  <si>
    <t>Column321</t>
  </si>
  <si>
    <t>Column322</t>
  </si>
  <si>
    <t>Column323</t>
  </si>
  <si>
    <t>Column324</t>
  </si>
  <si>
    <t>Column325</t>
  </si>
  <si>
    <t>Column326</t>
  </si>
  <si>
    <t>Column327</t>
  </si>
  <si>
    <t>Column328</t>
  </si>
  <si>
    <t>Column329</t>
  </si>
  <si>
    <t>Column330</t>
  </si>
  <si>
    <t>Column331</t>
  </si>
  <si>
    <t>Column332</t>
  </si>
  <si>
    <t>Column333</t>
  </si>
  <si>
    <t>Column334</t>
  </si>
  <si>
    <t>Column335</t>
  </si>
  <si>
    <t>Column336</t>
  </si>
  <si>
    <t>Column337</t>
  </si>
  <si>
    <t>Column338</t>
  </si>
  <si>
    <t>Column339</t>
  </si>
  <si>
    <t>Column340</t>
  </si>
  <si>
    <t>Column341</t>
  </si>
  <si>
    <t>Column342</t>
  </si>
  <si>
    <t>Column343</t>
  </si>
  <si>
    <t>Column344</t>
  </si>
  <si>
    <t>Column345</t>
  </si>
  <si>
    <t>Column346</t>
  </si>
  <si>
    <t>Column347</t>
  </si>
  <si>
    <t>Column348</t>
  </si>
  <si>
    <t>Column349</t>
  </si>
  <si>
    <t>Column350</t>
  </si>
  <si>
    <t>Column351</t>
  </si>
  <si>
    <t>Column352</t>
  </si>
  <si>
    <t>Column353</t>
  </si>
  <si>
    <t>Column354</t>
  </si>
  <si>
    <t>Column355</t>
  </si>
  <si>
    <t>Column356</t>
  </si>
  <si>
    <t>Column357</t>
  </si>
  <si>
    <t>Column358</t>
  </si>
  <si>
    <t>Column359</t>
  </si>
  <si>
    <t>Column360</t>
  </si>
  <si>
    <t>Column361</t>
  </si>
  <si>
    <t>Column362</t>
  </si>
  <si>
    <t>Column363</t>
  </si>
  <si>
    <t>Column364</t>
  </si>
  <si>
    <t>Column365</t>
  </si>
  <si>
    <t>Column366</t>
  </si>
  <si>
    <t>Column367</t>
  </si>
  <si>
    <t>Column368</t>
  </si>
  <si>
    <t>Column369</t>
  </si>
  <si>
    <t>Column370</t>
  </si>
  <si>
    <t>Column371</t>
  </si>
  <si>
    <t>Column372</t>
  </si>
  <si>
    <t>Column373</t>
  </si>
  <si>
    <t>Column374</t>
  </si>
  <si>
    <t>Column375</t>
  </si>
  <si>
    <t>Column376</t>
  </si>
  <si>
    <t>Column377</t>
  </si>
  <si>
    <t>Column378</t>
  </si>
  <si>
    <t>Column379</t>
  </si>
  <si>
    <t>Column380</t>
  </si>
  <si>
    <t>Column381</t>
  </si>
  <si>
    <t>Column382</t>
  </si>
  <si>
    <t>Column383</t>
  </si>
  <si>
    <t>Column384</t>
  </si>
  <si>
    <t>Column385</t>
  </si>
  <si>
    <t>Column386</t>
  </si>
  <si>
    <t>Column387</t>
  </si>
  <si>
    <t>Column388</t>
  </si>
  <si>
    <t>Column389</t>
  </si>
  <si>
    <t>Column390</t>
  </si>
  <si>
    <t>Column391</t>
  </si>
  <si>
    <t>Column392</t>
  </si>
  <si>
    <t>Column393</t>
  </si>
  <si>
    <t>Column394</t>
  </si>
  <si>
    <t>Column395</t>
  </si>
  <si>
    <t>Column396</t>
  </si>
  <si>
    <t>Column397</t>
  </si>
  <si>
    <t>Column398</t>
  </si>
  <si>
    <t>Column399</t>
  </si>
  <si>
    <t>Column400</t>
  </si>
  <si>
    <t>Column401</t>
  </si>
  <si>
    <t>Column402</t>
  </si>
  <si>
    <t>Column403</t>
  </si>
  <si>
    <t>Column404</t>
  </si>
  <si>
    <t>Column405</t>
  </si>
  <si>
    <t>Column406</t>
  </si>
  <si>
    <t>Column407</t>
  </si>
  <si>
    <t>Column408</t>
  </si>
  <si>
    <t>Column409</t>
  </si>
  <si>
    <t>Column410</t>
  </si>
  <si>
    <t>Column411</t>
  </si>
  <si>
    <t>Column412</t>
  </si>
  <si>
    <t>Column413</t>
  </si>
  <si>
    <t>Column414</t>
  </si>
  <si>
    <t>Column415</t>
  </si>
  <si>
    <t>Column416</t>
  </si>
  <si>
    <t>Column417</t>
  </si>
  <si>
    <t>Column418</t>
  </si>
  <si>
    <t>Column419</t>
  </si>
  <si>
    <t>Column420</t>
  </si>
  <si>
    <t>Column421</t>
  </si>
  <si>
    <t>Column422</t>
  </si>
  <si>
    <t>Column423</t>
  </si>
  <si>
    <t>Column424</t>
  </si>
  <si>
    <t>Column425</t>
  </si>
  <si>
    <t>Column426</t>
  </si>
  <si>
    <t>Column427</t>
  </si>
  <si>
    <t>Column428</t>
  </si>
  <si>
    <t>Column429</t>
  </si>
  <si>
    <t>Column430</t>
  </si>
  <si>
    <t>Column431</t>
  </si>
  <si>
    <t>Column432</t>
  </si>
  <si>
    <t>Column433</t>
  </si>
  <si>
    <t>Column434</t>
  </si>
  <si>
    <t>Column435</t>
  </si>
  <si>
    <t>Column436</t>
  </si>
  <si>
    <t>Column437</t>
  </si>
  <si>
    <t>Column438</t>
  </si>
  <si>
    <t>Column439</t>
  </si>
  <si>
    <t>Column440</t>
  </si>
  <si>
    <t>Column441</t>
  </si>
  <si>
    <t>Column442</t>
  </si>
  <si>
    <t>Column443</t>
  </si>
  <si>
    <t>Column444</t>
  </si>
  <si>
    <t>Column445</t>
  </si>
  <si>
    <t>Column446</t>
  </si>
  <si>
    <t>Column447</t>
  </si>
  <si>
    <t>Column448</t>
  </si>
  <si>
    <t>Column449</t>
  </si>
  <si>
    <t>Column450</t>
  </si>
  <si>
    <t>Column451</t>
  </si>
  <si>
    <t>Column452</t>
  </si>
  <si>
    <t>Column453</t>
  </si>
  <si>
    <t>Column454</t>
  </si>
  <si>
    <t>Column455</t>
  </si>
  <si>
    <t>Column456</t>
  </si>
  <si>
    <t>Column457</t>
  </si>
  <si>
    <t>Column458</t>
  </si>
  <si>
    <t>Column459</t>
  </si>
  <si>
    <t>Column460</t>
  </si>
  <si>
    <t>Column461</t>
  </si>
  <si>
    <t>Column462</t>
  </si>
  <si>
    <t>Column463</t>
  </si>
  <si>
    <t>Column464</t>
  </si>
  <si>
    <t>Column465</t>
  </si>
  <si>
    <t>Column466</t>
  </si>
  <si>
    <t>Column467</t>
  </si>
  <si>
    <t>Column468</t>
  </si>
  <si>
    <t>Column469</t>
  </si>
  <si>
    <t>Column470</t>
  </si>
  <si>
    <t>Column471</t>
  </si>
  <si>
    <t>Column472</t>
  </si>
  <si>
    <t>Column473</t>
  </si>
  <si>
    <t>Column474</t>
  </si>
  <si>
    <t>Column475</t>
  </si>
  <si>
    <t>Column476</t>
  </si>
  <si>
    <t>Column477</t>
  </si>
  <si>
    <t>Column478</t>
  </si>
  <si>
    <t>Column479</t>
  </si>
  <si>
    <t>Column480</t>
  </si>
  <si>
    <t>Column481</t>
  </si>
  <si>
    <t>Column482</t>
  </si>
  <si>
    <t>Column483</t>
  </si>
  <si>
    <t>Column484</t>
  </si>
  <si>
    <t>Column485</t>
  </si>
  <si>
    <t>Column486</t>
  </si>
  <si>
    <t>Column487</t>
  </si>
  <si>
    <t>Column488</t>
  </si>
  <si>
    <t>Column489</t>
  </si>
  <si>
    <t>Column490</t>
  </si>
  <si>
    <t>Column491</t>
  </si>
  <si>
    <t>Column492</t>
  </si>
  <si>
    <t>Column493</t>
  </si>
  <si>
    <t>Column494</t>
  </si>
  <si>
    <t>Column495</t>
  </si>
  <si>
    <t>Column496</t>
  </si>
  <si>
    <t>Column497</t>
  </si>
  <si>
    <t>Column498</t>
  </si>
  <si>
    <t>Column499</t>
  </si>
  <si>
    <t>Column500</t>
  </si>
  <si>
    <t>Column501</t>
  </si>
  <si>
    <t>Column502</t>
  </si>
  <si>
    <t>Column503</t>
  </si>
  <si>
    <t>Column504</t>
  </si>
  <si>
    <t>Column505</t>
  </si>
  <si>
    <t>Column506</t>
  </si>
  <si>
    <t>Column507</t>
  </si>
  <si>
    <t>Column508</t>
  </si>
  <si>
    <t>Column509</t>
  </si>
  <si>
    <t>Column510</t>
  </si>
  <si>
    <t>Column511</t>
  </si>
  <si>
    <t>Column512</t>
  </si>
  <si>
    <t>Column513</t>
  </si>
  <si>
    <t>Column514</t>
  </si>
  <si>
    <t>Column515</t>
  </si>
  <si>
    <t>Column516</t>
  </si>
  <si>
    <t>Column517</t>
  </si>
  <si>
    <t>Column518</t>
  </si>
  <si>
    <t>Column519</t>
  </si>
  <si>
    <t>Column520</t>
  </si>
  <si>
    <t>Column521</t>
  </si>
  <si>
    <t>Column522</t>
  </si>
  <si>
    <t>Column523</t>
  </si>
  <si>
    <t>Column524</t>
  </si>
  <si>
    <t>Column525</t>
  </si>
  <si>
    <t>Column526</t>
  </si>
  <si>
    <t>Column527</t>
  </si>
  <si>
    <t>Column528</t>
  </si>
  <si>
    <t>Column529</t>
  </si>
  <si>
    <t>Column530</t>
  </si>
  <si>
    <t>Column531</t>
  </si>
  <si>
    <t>Column532</t>
  </si>
  <si>
    <t>Column533</t>
  </si>
  <si>
    <t>Column534</t>
  </si>
  <si>
    <t>Column535</t>
  </si>
  <si>
    <t>Column536</t>
  </si>
  <si>
    <t>Column537</t>
  </si>
  <si>
    <t>Column538</t>
  </si>
  <si>
    <t>Column539</t>
  </si>
  <si>
    <t>Column540</t>
  </si>
  <si>
    <t>Column541</t>
  </si>
  <si>
    <t>Column542</t>
  </si>
  <si>
    <t>Column543</t>
  </si>
  <si>
    <t>Column544</t>
  </si>
  <si>
    <t>Column545</t>
  </si>
  <si>
    <t>Column546</t>
  </si>
  <si>
    <t>Column547</t>
  </si>
  <si>
    <t>Column548</t>
  </si>
  <si>
    <t>Column549</t>
  </si>
  <si>
    <t>Column550</t>
  </si>
  <si>
    <t>Column551</t>
  </si>
  <si>
    <t>Column552</t>
  </si>
  <si>
    <t>Column553</t>
  </si>
  <si>
    <t>Column554</t>
  </si>
  <si>
    <t>Column555</t>
  </si>
  <si>
    <t>Column556</t>
  </si>
  <si>
    <t>Column557</t>
  </si>
  <si>
    <t>Column558</t>
  </si>
  <si>
    <t>Column559</t>
  </si>
  <si>
    <t>Column560</t>
  </si>
  <si>
    <t>Column561</t>
  </si>
  <si>
    <t>Column562</t>
  </si>
  <si>
    <t>Column563</t>
  </si>
  <si>
    <t>Column564</t>
  </si>
  <si>
    <t>Column565</t>
  </si>
  <si>
    <t>Column566</t>
  </si>
  <si>
    <t>Column567</t>
  </si>
  <si>
    <t>Column568</t>
  </si>
  <si>
    <t>Column569</t>
  </si>
  <si>
    <t>Column570</t>
  </si>
  <si>
    <t>Column571</t>
  </si>
  <si>
    <t>Column572</t>
  </si>
  <si>
    <t>Column573</t>
  </si>
  <si>
    <t>Column574</t>
  </si>
  <si>
    <t>Column575</t>
  </si>
  <si>
    <t>Column576</t>
  </si>
  <si>
    <t>Column577</t>
  </si>
  <si>
    <t>Column578</t>
  </si>
  <si>
    <t>Column579</t>
  </si>
  <si>
    <t>Column580</t>
  </si>
  <si>
    <t>Column581</t>
  </si>
  <si>
    <t>Column582</t>
  </si>
  <si>
    <t>Column583</t>
  </si>
  <si>
    <t>Column584</t>
  </si>
  <si>
    <t>Column585</t>
  </si>
  <si>
    <t>Column586</t>
  </si>
  <si>
    <t>Column587</t>
  </si>
  <si>
    <t>Column588</t>
  </si>
  <si>
    <t>Column589</t>
  </si>
  <si>
    <t>Column590</t>
  </si>
  <si>
    <t>Column591</t>
  </si>
  <si>
    <t>Column592</t>
  </si>
  <si>
    <t>Column593</t>
  </si>
  <si>
    <t>Column594</t>
  </si>
  <si>
    <t>Column595</t>
  </si>
  <si>
    <t>Column596</t>
  </si>
  <si>
    <t>Column597</t>
  </si>
  <si>
    <t>Column598</t>
  </si>
  <si>
    <t>Column599</t>
  </si>
  <si>
    <t>Column600</t>
  </si>
  <si>
    <t>Column601</t>
  </si>
  <si>
    <t>Column602</t>
  </si>
  <si>
    <t>Column603</t>
  </si>
  <si>
    <t>Column604</t>
  </si>
  <si>
    <t>Column605</t>
  </si>
  <si>
    <t>Column606</t>
  </si>
  <si>
    <t>Column607</t>
  </si>
  <si>
    <t>Column608</t>
  </si>
  <si>
    <t>Column609</t>
  </si>
  <si>
    <t>Column610</t>
  </si>
  <si>
    <t>Column611</t>
  </si>
  <si>
    <t>Column612</t>
  </si>
  <si>
    <t>Column613</t>
  </si>
  <si>
    <t>Column614</t>
  </si>
  <si>
    <t>Column615</t>
  </si>
  <si>
    <t>Column616</t>
  </si>
  <si>
    <t>Column617</t>
  </si>
  <si>
    <t>Column618</t>
  </si>
  <si>
    <t>Column619</t>
  </si>
  <si>
    <t>Column620</t>
  </si>
  <si>
    <t>Column621</t>
  </si>
  <si>
    <t>Column622</t>
  </si>
  <si>
    <t>Column623</t>
  </si>
  <si>
    <t>Column624</t>
  </si>
  <si>
    <t>Column625</t>
  </si>
  <si>
    <t>Column626</t>
  </si>
  <si>
    <t>Column627</t>
  </si>
  <si>
    <t>Column628</t>
  </si>
  <si>
    <t>Column629</t>
  </si>
  <si>
    <t>Column630</t>
  </si>
  <si>
    <t>Column631</t>
  </si>
  <si>
    <t>Column632</t>
  </si>
  <si>
    <t>Column633</t>
  </si>
  <si>
    <t>Column634</t>
  </si>
  <si>
    <t>Column635</t>
  </si>
  <si>
    <t>Column636</t>
  </si>
  <si>
    <t>Column637</t>
  </si>
  <si>
    <t>Column638</t>
  </si>
  <si>
    <t>Column639</t>
  </si>
  <si>
    <t>Column640</t>
  </si>
  <si>
    <t>Column641</t>
  </si>
  <si>
    <t>Column642</t>
  </si>
  <si>
    <t>Column643</t>
  </si>
  <si>
    <t>Column644</t>
  </si>
  <si>
    <t>Column645</t>
  </si>
  <si>
    <t>Column646</t>
  </si>
  <si>
    <t>Column647</t>
  </si>
  <si>
    <t>Column648</t>
  </si>
  <si>
    <t>Column649</t>
  </si>
  <si>
    <t>Column650</t>
  </si>
  <si>
    <t>Column651</t>
  </si>
  <si>
    <t>Column652</t>
  </si>
  <si>
    <t>Column653</t>
  </si>
  <si>
    <t>Column654</t>
  </si>
  <si>
    <t>Column655</t>
  </si>
  <si>
    <t>Column656</t>
  </si>
  <si>
    <t>Column657</t>
  </si>
  <si>
    <t>Column658</t>
  </si>
  <si>
    <t>Column659</t>
  </si>
  <si>
    <t>Column660</t>
  </si>
  <si>
    <t>Column661</t>
  </si>
  <si>
    <t>Column662</t>
  </si>
  <si>
    <t>Column663</t>
  </si>
  <si>
    <t>Column664</t>
  </si>
  <si>
    <t>Column665</t>
  </si>
  <si>
    <t>Column666</t>
  </si>
  <si>
    <t>Column667</t>
  </si>
  <si>
    <t>Column668</t>
  </si>
  <si>
    <t>Column669</t>
  </si>
  <si>
    <t>Column670</t>
  </si>
  <si>
    <t>Column671</t>
  </si>
  <si>
    <t>Column672</t>
  </si>
  <si>
    <t>Column673</t>
  </si>
  <si>
    <t>Column674</t>
  </si>
  <si>
    <t>Column675</t>
  </si>
  <si>
    <t>Column676</t>
  </si>
  <si>
    <t>Column677</t>
  </si>
  <si>
    <t>Column678</t>
  </si>
  <si>
    <t>Column679</t>
  </si>
  <si>
    <t>Column680</t>
  </si>
  <si>
    <t>Column681</t>
  </si>
  <si>
    <t>Column682</t>
  </si>
  <si>
    <t>Column683</t>
  </si>
  <si>
    <t>Column684</t>
  </si>
  <si>
    <t>Column685</t>
  </si>
  <si>
    <t>Column686</t>
  </si>
  <si>
    <t>Column687</t>
  </si>
  <si>
    <t>Column688</t>
  </si>
  <si>
    <t>Column689</t>
  </si>
  <si>
    <t>Column690</t>
  </si>
  <si>
    <t>Column691</t>
  </si>
  <si>
    <t>Column692</t>
  </si>
  <si>
    <t>Column693</t>
  </si>
  <si>
    <t>Column694</t>
  </si>
  <si>
    <t>Column695</t>
  </si>
  <si>
    <t>Column696</t>
  </si>
  <si>
    <t>Column697</t>
  </si>
  <si>
    <t>Column698</t>
  </si>
  <si>
    <t>Column699</t>
  </si>
  <si>
    <t>Column700</t>
  </si>
  <si>
    <t>Column701</t>
  </si>
  <si>
    <t>Column702</t>
  </si>
  <si>
    <t>Column703</t>
  </si>
  <si>
    <t>Column704</t>
  </si>
  <si>
    <t>Column705</t>
  </si>
  <si>
    <t>Column706</t>
  </si>
  <si>
    <t>Column707</t>
  </si>
  <si>
    <t>Column708</t>
  </si>
  <si>
    <t>Column709</t>
  </si>
  <si>
    <t>Column710</t>
  </si>
  <si>
    <t>Column711</t>
  </si>
  <si>
    <t>Column712</t>
  </si>
  <si>
    <t>Column713</t>
  </si>
  <si>
    <t>Column714</t>
  </si>
  <si>
    <t>Column715</t>
  </si>
  <si>
    <t>Column716</t>
  </si>
  <si>
    <t>Column717</t>
  </si>
  <si>
    <t>Column718</t>
  </si>
  <si>
    <t>Column719</t>
  </si>
  <si>
    <t>Column720</t>
  </si>
  <si>
    <t>Column721</t>
  </si>
  <si>
    <t>Column722</t>
  </si>
  <si>
    <t>Column723</t>
  </si>
  <si>
    <t>Column724</t>
  </si>
  <si>
    <t>Column725</t>
  </si>
  <si>
    <t>Column726</t>
  </si>
  <si>
    <t>Column727</t>
  </si>
  <si>
    <t>Column728</t>
  </si>
  <si>
    <t>Column729</t>
  </si>
  <si>
    <t>Column730</t>
  </si>
  <si>
    <t>Column731</t>
  </si>
  <si>
    <t>Column732</t>
  </si>
  <si>
    <t>Column733</t>
  </si>
  <si>
    <t>Column734</t>
  </si>
  <si>
    <t>Column735</t>
  </si>
  <si>
    <t>Column736</t>
  </si>
  <si>
    <t>Column737</t>
  </si>
  <si>
    <t>Column738</t>
  </si>
  <si>
    <t>Column739</t>
  </si>
  <si>
    <t>Column740</t>
  </si>
  <si>
    <t>Column741</t>
  </si>
  <si>
    <t>Column742</t>
  </si>
  <si>
    <t>Column743</t>
  </si>
  <si>
    <t>Column744</t>
  </si>
  <si>
    <t>Column745</t>
  </si>
  <si>
    <t>Column746</t>
  </si>
  <si>
    <t>Column747</t>
  </si>
  <si>
    <t>Column748</t>
  </si>
  <si>
    <t>Column749</t>
  </si>
  <si>
    <t>Column750</t>
  </si>
  <si>
    <t>Column751</t>
  </si>
  <si>
    <t>Column752</t>
  </si>
  <si>
    <t>Column753</t>
  </si>
  <si>
    <t>Column754</t>
  </si>
  <si>
    <t>Column755</t>
  </si>
  <si>
    <t>Column756</t>
  </si>
  <si>
    <t>Column757</t>
  </si>
  <si>
    <t>Column758</t>
  </si>
  <si>
    <t>Column759</t>
  </si>
  <si>
    <t>Column760</t>
  </si>
  <si>
    <t>Column761</t>
  </si>
  <si>
    <t>Column762</t>
  </si>
  <si>
    <t>Column763</t>
  </si>
  <si>
    <t>Column764</t>
  </si>
  <si>
    <t>Column765</t>
  </si>
  <si>
    <t>Column766</t>
  </si>
  <si>
    <t>Column767</t>
  </si>
  <si>
    <t>Column768</t>
  </si>
  <si>
    <t>Column769</t>
  </si>
  <si>
    <t>Column770</t>
  </si>
  <si>
    <t>Column771</t>
  </si>
  <si>
    <t>Column772</t>
  </si>
  <si>
    <t>Column773</t>
  </si>
  <si>
    <t>Column774</t>
  </si>
  <si>
    <t>Column775</t>
  </si>
  <si>
    <t>Column776</t>
  </si>
  <si>
    <t>Column777</t>
  </si>
  <si>
    <t>Column778</t>
  </si>
  <si>
    <t>Column779</t>
  </si>
  <si>
    <t>Column780</t>
  </si>
  <si>
    <t>Column781</t>
  </si>
  <si>
    <t>Column782</t>
  </si>
  <si>
    <t>Column783</t>
  </si>
  <si>
    <t>Column784</t>
  </si>
  <si>
    <t>Column785</t>
  </si>
  <si>
    <t>Column786</t>
  </si>
  <si>
    <t>Column787</t>
  </si>
  <si>
    <t>Column788</t>
  </si>
  <si>
    <t>Column789</t>
  </si>
  <si>
    <t>Column790</t>
  </si>
  <si>
    <t>Column791</t>
  </si>
  <si>
    <t>Column792</t>
  </si>
  <si>
    <t>Column793</t>
  </si>
  <si>
    <t>Column794</t>
  </si>
  <si>
    <t>Column795</t>
  </si>
  <si>
    <t>Column796</t>
  </si>
  <si>
    <t>Column797</t>
  </si>
  <si>
    <t>Column798</t>
  </si>
  <si>
    <t>Column799</t>
  </si>
  <si>
    <t>Column800</t>
  </si>
  <si>
    <t>Column801</t>
  </si>
  <si>
    <t>Column802</t>
  </si>
  <si>
    <t>Column803</t>
  </si>
  <si>
    <t>Column804</t>
  </si>
  <si>
    <t>Column805</t>
  </si>
  <si>
    <t>Column806</t>
  </si>
  <si>
    <t>Column807</t>
  </si>
  <si>
    <t>Column808</t>
  </si>
  <si>
    <t>Column809</t>
  </si>
  <si>
    <t>Column810</t>
  </si>
  <si>
    <t>Column811</t>
  </si>
  <si>
    <t>Column812</t>
  </si>
  <si>
    <t>Column813</t>
  </si>
  <si>
    <t>Column814</t>
  </si>
  <si>
    <t>Column815</t>
  </si>
  <si>
    <t>Column816</t>
  </si>
  <si>
    <t>Column817</t>
  </si>
  <si>
    <t>Column818</t>
  </si>
  <si>
    <t>Column819</t>
  </si>
  <si>
    <t>Column820</t>
  </si>
  <si>
    <t>Column821</t>
  </si>
  <si>
    <t>Column822</t>
  </si>
  <si>
    <t>Column823</t>
  </si>
  <si>
    <t>Column824</t>
  </si>
  <si>
    <t>Column825</t>
  </si>
  <si>
    <t>Column826</t>
  </si>
  <si>
    <t>Column827</t>
  </si>
  <si>
    <t>Column828</t>
  </si>
  <si>
    <t>Column829</t>
  </si>
  <si>
    <t>Column830</t>
  </si>
  <si>
    <t>Column831</t>
  </si>
  <si>
    <t>Column832</t>
  </si>
  <si>
    <t>Column833</t>
  </si>
  <si>
    <t>Column834</t>
  </si>
  <si>
    <t>Column835</t>
  </si>
  <si>
    <t>Column836</t>
  </si>
  <si>
    <t>Column837</t>
  </si>
  <si>
    <t>Column838</t>
  </si>
  <si>
    <t>Column839</t>
  </si>
  <si>
    <t>Column840</t>
  </si>
  <si>
    <t>Column841</t>
  </si>
  <si>
    <t>Column842</t>
  </si>
  <si>
    <t>Column843</t>
  </si>
  <si>
    <t>Column844</t>
  </si>
  <si>
    <t>Column845</t>
  </si>
  <si>
    <t>Column846</t>
  </si>
  <si>
    <t>Column847</t>
  </si>
  <si>
    <t>Column848</t>
  </si>
  <si>
    <t>Column849</t>
  </si>
  <si>
    <t>Column850</t>
  </si>
  <si>
    <t>Column851</t>
  </si>
  <si>
    <t>Column852</t>
  </si>
  <si>
    <t>Column853</t>
  </si>
  <si>
    <t>Column854</t>
  </si>
  <si>
    <t>Column855</t>
  </si>
  <si>
    <t>Column856</t>
  </si>
  <si>
    <t>Column857</t>
  </si>
  <si>
    <t>Column858</t>
  </si>
  <si>
    <t>Column859</t>
  </si>
  <si>
    <t>Column860</t>
  </si>
  <si>
    <t>Column861</t>
  </si>
  <si>
    <t>Column862</t>
  </si>
  <si>
    <t>Column863</t>
  </si>
  <si>
    <t>Column864</t>
  </si>
  <si>
    <t>Column865</t>
  </si>
  <si>
    <t>Column866</t>
  </si>
  <si>
    <t>Column867</t>
  </si>
  <si>
    <t>Column868</t>
  </si>
  <si>
    <t>Column869</t>
  </si>
  <si>
    <t>Column870</t>
  </si>
  <si>
    <t>Column871</t>
  </si>
  <si>
    <t>Column872</t>
  </si>
  <si>
    <t>Column873</t>
  </si>
  <si>
    <t>Column874</t>
  </si>
  <si>
    <t>Column875</t>
  </si>
  <si>
    <t>Column876</t>
  </si>
  <si>
    <t>Column877</t>
  </si>
  <si>
    <t>Column878</t>
  </si>
  <si>
    <t>Column879</t>
  </si>
  <si>
    <t>Column880</t>
  </si>
  <si>
    <t>Column881</t>
  </si>
  <si>
    <t>Column882</t>
  </si>
  <si>
    <t>Column883</t>
  </si>
  <si>
    <t>Column884</t>
  </si>
  <si>
    <t>Column885</t>
  </si>
  <si>
    <t>Column886</t>
  </si>
  <si>
    <t>Column887</t>
  </si>
  <si>
    <t>Column888</t>
  </si>
  <si>
    <t>Column889</t>
  </si>
  <si>
    <t>Column890</t>
  </si>
  <si>
    <t>Column891</t>
  </si>
  <si>
    <t>Column892</t>
  </si>
  <si>
    <t>Column893</t>
  </si>
  <si>
    <t>Column894</t>
  </si>
  <si>
    <t>Column895</t>
  </si>
  <si>
    <t>Column896</t>
  </si>
  <si>
    <t>Column897</t>
  </si>
  <si>
    <t>Column898</t>
  </si>
  <si>
    <t>Column899</t>
  </si>
  <si>
    <t>Column900</t>
  </si>
  <si>
    <t>Column901</t>
  </si>
  <si>
    <t>Column902</t>
  </si>
  <si>
    <t>Column903</t>
  </si>
  <si>
    <t>Column904</t>
  </si>
  <si>
    <t>Column905</t>
  </si>
  <si>
    <t>Column906</t>
  </si>
  <si>
    <t>Column907</t>
  </si>
  <si>
    <t>Column908</t>
  </si>
  <si>
    <t>Column909</t>
  </si>
  <si>
    <t>Column910</t>
  </si>
  <si>
    <t>Column911</t>
  </si>
  <si>
    <t>Column912</t>
  </si>
  <si>
    <t>Column913</t>
  </si>
  <si>
    <t>Column914</t>
  </si>
  <si>
    <t>Column915</t>
  </si>
  <si>
    <t>Column916</t>
  </si>
  <si>
    <t>Column917</t>
  </si>
  <si>
    <t>Column918</t>
  </si>
  <si>
    <t>Column919</t>
  </si>
  <si>
    <t>Column920</t>
  </si>
  <si>
    <t>Column921</t>
  </si>
  <si>
    <t>Column922</t>
  </si>
  <si>
    <t>Column923</t>
  </si>
  <si>
    <t>Column924</t>
  </si>
  <si>
    <t>Column925</t>
  </si>
  <si>
    <t>Column926</t>
  </si>
  <si>
    <t>Column927</t>
  </si>
  <si>
    <t>Column928</t>
  </si>
  <si>
    <t>Column929</t>
  </si>
  <si>
    <t>Column930</t>
  </si>
  <si>
    <t>Column931</t>
  </si>
  <si>
    <t>Column932</t>
  </si>
  <si>
    <t>Column933</t>
  </si>
  <si>
    <t>Column934</t>
  </si>
  <si>
    <t>Column935</t>
  </si>
  <si>
    <t>Column936</t>
  </si>
  <si>
    <t>Column937</t>
  </si>
  <si>
    <t>Column938</t>
  </si>
  <si>
    <t>Column939</t>
  </si>
  <si>
    <t>Column940</t>
  </si>
  <si>
    <t>Column941</t>
  </si>
  <si>
    <t>Column942</t>
  </si>
  <si>
    <t>Column943</t>
  </si>
  <si>
    <t>Column944</t>
  </si>
  <si>
    <t>Column945</t>
  </si>
  <si>
    <t>Column946</t>
  </si>
  <si>
    <t>Column947</t>
  </si>
  <si>
    <t>Column948</t>
  </si>
  <si>
    <t>Column949</t>
  </si>
  <si>
    <t>Column950</t>
  </si>
  <si>
    <t>Column951</t>
  </si>
  <si>
    <t>Column952</t>
  </si>
  <si>
    <t>Column953</t>
  </si>
  <si>
    <t>Column954</t>
  </si>
  <si>
    <t>Column955</t>
  </si>
  <si>
    <t>Column956</t>
  </si>
  <si>
    <t>Column957</t>
  </si>
  <si>
    <t>Column958</t>
  </si>
  <si>
    <t>Column959</t>
  </si>
  <si>
    <t>Column960</t>
  </si>
  <si>
    <t>Column961</t>
  </si>
  <si>
    <t>Column962</t>
  </si>
  <si>
    <t>Column963</t>
  </si>
  <si>
    <t>Column964</t>
  </si>
  <si>
    <t>Column965</t>
  </si>
  <si>
    <t>Column966</t>
  </si>
  <si>
    <t>Column967</t>
  </si>
  <si>
    <t>Column968</t>
  </si>
  <si>
    <t>Column969</t>
  </si>
  <si>
    <t>Column970</t>
  </si>
  <si>
    <t>Column971</t>
  </si>
  <si>
    <t>Column972</t>
  </si>
  <si>
    <t>Column973</t>
  </si>
  <si>
    <t>Column974</t>
  </si>
  <si>
    <t>Column975</t>
  </si>
  <si>
    <t>Column976</t>
  </si>
  <si>
    <t>Column977</t>
  </si>
  <si>
    <t>Column978</t>
  </si>
  <si>
    <t>Column979</t>
  </si>
  <si>
    <t>Column980</t>
  </si>
  <si>
    <t>Column981</t>
  </si>
  <si>
    <t>Column982</t>
  </si>
  <si>
    <t>Column983</t>
  </si>
  <si>
    <t>Column984</t>
  </si>
  <si>
    <t>Column985</t>
  </si>
  <si>
    <t>Column986</t>
  </si>
  <si>
    <t>Column987</t>
  </si>
  <si>
    <t>Column988</t>
  </si>
  <si>
    <t>Column989</t>
  </si>
  <si>
    <t>Column990</t>
  </si>
  <si>
    <t>Column991</t>
  </si>
  <si>
    <t>Column992</t>
  </si>
  <si>
    <t>Column993</t>
  </si>
  <si>
    <t>Column994</t>
  </si>
  <si>
    <t>Column995</t>
  </si>
  <si>
    <t>Column996</t>
  </si>
  <si>
    <t>Column997</t>
  </si>
  <si>
    <t>Column998</t>
  </si>
  <si>
    <t>Column999</t>
  </si>
  <si>
    <t>Column1000</t>
  </si>
  <si>
    <t>Column1001</t>
  </si>
  <si>
    <t>Column1002</t>
  </si>
  <si>
    <t>Column1003</t>
  </si>
  <si>
    <t>Column1004</t>
  </si>
  <si>
    <t>Column1005</t>
  </si>
  <si>
    <t>Column1006</t>
  </si>
  <si>
    <t>Column1007</t>
  </si>
  <si>
    <t>Column1008</t>
  </si>
  <si>
    <t>Column1009</t>
  </si>
  <si>
    <t>Column1010</t>
  </si>
  <si>
    <t>Column1011</t>
  </si>
  <si>
    <t>Column1012</t>
  </si>
  <si>
    <t>Column1013</t>
  </si>
  <si>
    <t>Column1014</t>
  </si>
  <si>
    <t>Column1015</t>
  </si>
  <si>
    <t>Column1016</t>
  </si>
  <si>
    <t>Column1017</t>
  </si>
  <si>
    <t>Column1018</t>
  </si>
  <si>
    <t>Column1019</t>
  </si>
  <si>
    <t>Column1020</t>
  </si>
  <si>
    <t>Column1021</t>
  </si>
  <si>
    <t>Column1022</t>
  </si>
  <si>
    <t>Column1023</t>
  </si>
  <si>
    <t>Column1024</t>
  </si>
  <si>
    <t>Column1025</t>
  </si>
  <si>
    <t>Column1026</t>
  </si>
  <si>
    <t>Column1027</t>
  </si>
  <si>
    <t>Column1028</t>
  </si>
  <si>
    <t>Column1029</t>
  </si>
  <si>
    <t>Column1030</t>
  </si>
  <si>
    <t>Column1031</t>
  </si>
  <si>
    <t>Column1032</t>
  </si>
  <si>
    <t>Column1033</t>
  </si>
  <si>
    <t>Column1034</t>
  </si>
  <si>
    <t>Column1035</t>
  </si>
  <si>
    <t>Column1036</t>
  </si>
  <si>
    <t>Column1037</t>
  </si>
  <si>
    <t>Column1038</t>
  </si>
  <si>
    <t>Column1039</t>
  </si>
  <si>
    <t>Column1040</t>
  </si>
  <si>
    <t>Column1041</t>
  </si>
  <si>
    <t>Column1042</t>
  </si>
  <si>
    <t>Column1043</t>
  </si>
  <si>
    <t>Column1044</t>
  </si>
  <si>
    <t>Column1045</t>
  </si>
  <si>
    <t>Column1046</t>
  </si>
  <si>
    <t>Column1047</t>
  </si>
  <si>
    <t>Column1048</t>
  </si>
  <si>
    <t>Column1049</t>
  </si>
  <si>
    <t>Column1050</t>
  </si>
  <si>
    <t>Column1051</t>
  </si>
  <si>
    <t>Column1052</t>
  </si>
  <si>
    <t>Column1053</t>
  </si>
  <si>
    <t>Column1054</t>
  </si>
  <si>
    <t>Column1055</t>
  </si>
  <si>
    <t>Column1056</t>
  </si>
  <si>
    <t>Column1057</t>
  </si>
  <si>
    <t>Column1058</t>
  </si>
  <si>
    <t>Column1059</t>
  </si>
  <si>
    <t>Column1060</t>
  </si>
  <si>
    <t>Column1061</t>
  </si>
  <si>
    <t>Column1062</t>
  </si>
  <si>
    <t>Column1063</t>
  </si>
  <si>
    <t>Column1064</t>
  </si>
  <si>
    <t>Column1065</t>
  </si>
  <si>
    <t>Column1066</t>
  </si>
  <si>
    <t>Column1067</t>
  </si>
  <si>
    <t>Column1068</t>
  </si>
  <si>
    <t>Column1069</t>
  </si>
  <si>
    <t>Column1070</t>
  </si>
  <si>
    <t>Column1071</t>
  </si>
  <si>
    <t>Column1072</t>
  </si>
  <si>
    <t>Column1073</t>
  </si>
  <si>
    <t>Column1074</t>
  </si>
  <si>
    <t>Column1075</t>
  </si>
  <si>
    <t>Column1076</t>
  </si>
  <si>
    <t>Column1077</t>
  </si>
  <si>
    <t>Column1078</t>
  </si>
  <si>
    <t>Column1079</t>
  </si>
  <si>
    <t>Column1080</t>
  </si>
  <si>
    <t>Column1081</t>
  </si>
  <si>
    <t>Column1082</t>
  </si>
  <si>
    <t>Column1083</t>
  </si>
  <si>
    <t>Column1084</t>
  </si>
  <si>
    <t>Column1085</t>
  </si>
  <si>
    <t>Column1086</t>
  </si>
  <si>
    <t>Column1087</t>
  </si>
  <si>
    <t>Column1088</t>
  </si>
  <si>
    <t>Column1089</t>
  </si>
  <si>
    <t>Column1090</t>
  </si>
  <si>
    <t>Column1091</t>
  </si>
  <si>
    <t>Column1092</t>
  </si>
  <si>
    <t>Column1093</t>
  </si>
  <si>
    <t>Column1094</t>
  </si>
  <si>
    <t>Column1095</t>
  </si>
  <si>
    <t>Column1096</t>
  </si>
  <si>
    <t>Column1097</t>
  </si>
  <si>
    <t>Column1098</t>
  </si>
  <si>
    <t>Column1099</t>
  </si>
  <si>
    <t>Column1100</t>
  </si>
  <si>
    <t>Column1101</t>
  </si>
  <si>
    <t>Column1102</t>
  </si>
  <si>
    <t>Column1103</t>
  </si>
  <si>
    <t>Column1104</t>
  </si>
  <si>
    <t>Column1105</t>
  </si>
  <si>
    <t>Column1106</t>
  </si>
  <si>
    <t>Column1107</t>
  </si>
  <si>
    <t>Column1108</t>
  </si>
  <si>
    <t>Column1109</t>
  </si>
  <si>
    <t>Column1110</t>
  </si>
  <si>
    <t>Column1111</t>
  </si>
  <si>
    <t>Column1112</t>
  </si>
  <si>
    <t>Column1113</t>
  </si>
  <si>
    <t>Column1114</t>
  </si>
  <si>
    <t>Column1115</t>
  </si>
  <si>
    <t>Column1116</t>
  </si>
  <si>
    <t>Column1117</t>
  </si>
  <si>
    <t>Column1118</t>
  </si>
  <si>
    <t>Column1119</t>
  </si>
  <si>
    <t>Column1120</t>
  </si>
  <si>
    <t>Column1121</t>
  </si>
  <si>
    <t>Column1122</t>
  </si>
  <si>
    <t>Column1123</t>
  </si>
  <si>
    <t>Column1124</t>
  </si>
  <si>
    <t>Column1125</t>
  </si>
  <si>
    <t>Column1126</t>
  </si>
  <si>
    <t>Column1127</t>
  </si>
  <si>
    <t>Column1128</t>
  </si>
  <si>
    <t>Column1129</t>
  </si>
  <si>
    <t>Column1130</t>
  </si>
  <si>
    <t>Column1131</t>
  </si>
  <si>
    <t>Column1132</t>
  </si>
  <si>
    <t>Column1133</t>
  </si>
  <si>
    <t>Column1134</t>
  </si>
  <si>
    <t>Column1135</t>
  </si>
  <si>
    <t>Column1136</t>
  </si>
  <si>
    <t>Column1137</t>
  </si>
  <si>
    <t>Column1138</t>
  </si>
  <si>
    <t>Column1139</t>
  </si>
  <si>
    <t>Column1140</t>
  </si>
  <si>
    <t>Column1141</t>
  </si>
  <si>
    <t>Column1142</t>
  </si>
  <si>
    <t>Column1143</t>
  </si>
  <si>
    <t>Column1144</t>
  </si>
  <si>
    <t>Column1145</t>
  </si>
  <si>
    <t>Column1146</t>
  </si>
  <si>
    <t>Column1147</t>
  </si>
  <si>
    <t>Column1148</t>
  </si>
  <si>
    <t>Column1149</t>
  </si>
  <si>
    <t>Column1150</t>
  </si>
  <si>
    <t>Column1151</t>
  </si>
  <si>
    <t>Column1152</t>
  </si>
  <si>
    <t>Column1153</t>
  </si>
  <si>
    <t>Column1154</t>
  </si>
  <si>
    <t>Column1155</t>
  </si>
  <si>
    <t>Column1156</t>
  </si>
  <si>
    <t>Column1157</t>
  </si>
  <si>
    <t>Column1158</t>
  </si>
  <si>
    <t>Column1159</t>
  </si>
  <si>
    <t>Column1160</t>
  </si>
  <si>
    <t>Column1161</t>
  </si>
  <si>
    <t>Column1162</t>
  </si>
  <si>
    <t>Column1163</t>
  </si>
  <si>
    <t>Column1164</t>
  </si>
  <si>
    <t>Column1165</t>
  </si>
  <si>
    <t>Column1166</t>
  </si>
  <si>
    <t>Column1167</t>
  </si>
  <si>
    <t>Column1168</t>
  </si>
  <si>
    <t>Column1169</t>
  </si>
  <si>
    <t>Column1170</t>
  </si>
  <si>
    <t>Column1171</t>
  </si>
  <si>
    <t>Column1172</t>
  </si>
  <si>
    <t>Column1173</t>
  </si>
  <si>
    <t>Column1174</t>
  </si>
  <si>
    <t>Column1175</t>
  </si>
  <si>
    <t>Column1176</t>
  </si>
  <si>
    <t>Column1177</t>
  </si>
  <si>
    <t>Column1178</t>
  </si>
  <si>
    <t>Column1179</t>
  </si>
  <si>
    <t>Column1180</t>
  </si>
  <si>
    <t>Column1181</t>
  </si>
  <si>
    <t>Column1182</t>
  </si>
  <si>
    <t>Column1183</t>
  </si>
  <si>
    <t>Column1184</t>
  </si>
  <si>
    <t>Column1185</t>
  </si>
  <si>
    <t>Column1186</t>
  </si>
  <si>
    <t>Column1187</t>
  </si>
  <si>
    <t>Column1188</t>
  </si>
  <si>
    <t>Column1189</t>
  </si>
  <si>
    <t>Column1190</t>
  </si>
  <si>
    <t>Column1191</t>
  </si>
  <si>
    <t>Column1192</t>
  </si>
  <si>
    <t>Column1193</t>
  </si>
  <si>
    <t>Column1194</t>
  </si>
  <si>
    <t>Column1195</t>
  </si>
  <si>
    <t>Column1196</t>
  </si>
  <si>
    <t>Column1197</t>
  </si>
  <si>
    <t>Column1198</t>
  </si>
  <si>
    <t>Column1199</t>
  </si>
  <si>
    <t>Column1200</t>
  </si>
  <si>
    <t>Column1201</t>
  </si>
  <si>
    <t>Column1202</t>
  </si>
  <si>
    <t>Column1203</t>
  </si>
  <si>
    <t>Column1204</t>
  </si>
  <si>
    <t>Column1205</t>
  </si>
  <si>
    <t>Column1206</t>
  </si>
  <si>
    <t>Column1207</t>
  </si>
  <si>
    <t>Column1208</t>
  </si>
  <si>
    <t>Column1209</t>
  </si>
  <si>
    <t>Column1210</t>
  </si>
  <si>
    <t>Column1211</t>
  </si>
  <si>
    <t>Column1212</t>
  </si>
  <si>
    <t>Column1213</t>
  </si>
  <si>
    <t>Column1214</t>
  </si>
  <si>
    <t>Column1215</t>
  </si>
  <si>
    <t>Column1216</t>
  </si>
  <si>
    <t>Column1217</t>
  </si>
  <si>
    <t>Column1218</t>
  </si>
  <si>
    <t>Column1219</t>
  </si>
  <si>
    <t>Column1220</t>
  </si>
  <si>
    <t>Column1221</t>
  </si>
  <si>
    <t>Column1222</t>
  </si>
  <si>
    <t>Column1223</t>
  </si>
  <si>
    <t>Column1224</t>
  </si>
  <si>
    <t>Column1225</t>
  </si>
  <si>
    <t>Column1226</t>
  </si>
  <si>
    <t>Column1227</t>
  </si>
  <si>
    <t>Column1228</t>
  </si>
  <si>
    <t>Column1229</t>
  </si>
  <si>
    <t>Column1230</t>
  </si>
  <si>
    <t>Column1231</t>
  </si>
  <si>
    <t>Column1232</t>
  </si>
  <si>
    <t>Column1233</t>
  </si>
  <si>
    <t>Column1234</t>
  </si>
  <si>
    <t>Column1235</t>
  </si>
  <si>
    <t>Column1236</t>
  </si>
  <si>
    <t>Column1237</t>
  </si>
  <si>
    <t>Column1238</t>
  </si>
  <si>
    <t>Column1239</t>
  </si>
  <si>
    <t>Column1240</t>
  </si>
  <si>
    <t>Column1241</t>
  </si>
  <si>
    <t>Column1242</t>
  </si>
  <si>
    <t>Column1243</t>
  </si>
  <si>
    <t>Column1244</t>
  </si>
  <si>
    <t>Column1245</t>
  </si>
  <si>
    <t>Column1246</t>
  </si>
  <si>
    <t>Column1247</t>
  </si>
  <si>
    <t>Column1248</t>
  </si>
  <si>
    <t>Column1249</t>
  </si>
  <si>
    <t>Column1250</t>
  </si>
  <si>
    <t>Column1251</t>
  </si>
  <si>
    <t>Column1252</t>
  </si>
  <si>
    <t>Column1253</t>
  </si>
  <si>
    <t>Column1254</t>
  </si>
  <si>
    <t>Column1255</t>
  </si>
  <si>
    <t>Column1256</t>
  </si>
  <si>
    <t>Column1257</t>
  </si>
  <si>
    <t>Column1258</t>
  </si>
  <si>
    <t>Column1259</t>
  </si>
  <si>
    <t>Column1260</t>
  </si>
  <si>
    <t>Column1261</t>
  </si>
  <si>
    <t>Column1262</t>
  </si>
  <si>
    <t>Column1263</t>
  </si>
  <si>
    <t>Column1264</t>
  </si>
  <si>
    <t>Column1265</t>
  </si>
  <si>
    <t>Column1266</t>
  </si>
  <si>
    <t>Column1267</t>
  </si>
  <si>
    <t>Column1268</t>
  </si>
  <si>
    <t>Column1269</t>
  </si>
  <si>
    <t>Column1270</t>
  </si>
  <si>
    <t>Column1271</t>
  </si>
  <si>
    <t>Column1272</t>
  </si>
  <si>
    <t>Column1273</t>
  </si>
  <si>
    <t>Column1274</t>
  </si>
  <si>
    <t>Column1275</t>
  </si>
  <si>
    <t>Column1276</t>
  </si>
  <si>
    <t>Column1277</t>
  </si>
  <si>
    <t>Column1278</t>
  </si>
  <si>
    <t>Column1279</t>
  </si>
  <si>
    <t>Column1280</t>
  </si>
  <si>
    <t>Column1281</t>
  </si>
  <si>
    <t>Column1282</t>
  </si>
  <si>
    <t>Column1283</t>
  </si>
  <si>
    <t>Column1284</t>
  </si>
  <si>
    <t>Column1285</t>
  </si>
  <si>
    <t>Column1286</t>
  </si>
  <si>
    <t>Column1287</t>
  </si>
  <si>
    <t>Column1288</t>
  </si>
  <si>
    <t>Column1289</t>
  </si>
  <si>
    <t>Column1290</t>
  </si>
  <si>
    <t>Column1291</t>
  </si>
  <si>
    <t>Column1292</t>
  </si>
  <si>
    <t>Column1293</t>
  </si>
  <si>
    <t>Column1294</t>
  </si>
  <si>
    <t>Column1295</t>
  </si>
  <si>
    <t>Column1296</t>
  </si>
  <si>
    <t>Column1297</t>
  </si>
  <si>
    <t>Column1298</t>
  </si>
  <si>
    <t>Column1299</t>
  </si>
  <si>
    <t>Column1300</t>
  </si>
  <si>
    <t>Column1301</t>
  </si>
  <si>
    <t>Column1302</t>
  </si>
  <si>
    <t>Column1303</t>
  </si>
  <si>
    <t>Column1304</t>
  </si>
  <si>
    <t>Column1305</t>
  </si>
  <si>
    <t>Column1306</t>
  </si>
  <si>
    <t>Column1307</t>
  </si>
  <si>
    <t>Column1308</t>
  </si>
  <si>
    <t>Column1309</t>
  </si>
  <si>
    <t>Column1310</t>
  </si>
  <si>
    <t>Column1311</t>
  </si>
  <si>
    <t>Column1312</t>
  </si>
  <si>
    <t>Column1313</t>
  </si>
  <si>
    <t>Column1314</t>
  </si>
  <si>
    <t>Column1315</t>
  </si>
  <si>
    <t>Column1316</t>
  </si>
  <si>
    <t>Column1317</t>
  </si>
  <si>
    <t>Column1318</t>
  </si>
  <si>
    <t>Column1319</t>
  </si>
  <si>
    <t>Column1320</t>
  </si>
  <si>
    <t>Column1321</t>
  </si>
  <si>
    <t>Column1322</t>
  </si>
  <si>
    <t>Column1323</t>
  </si>
  <si>
    <t>Column1324</t>
  </si>
  <si>
    <t>Column1325</t>
  </si>
  <si>
    <t>Column1326</t>
  </si>
  <si>
    <t>Column1327</t>
  </si>
  <si>
    <t>Column1328</t>
  </si>
  <si>
    <t>Column1329</t>
  </si>
  <si>
    <t>Column1330</t>
  </si>
  <si>
    <t>Column1331</t>
  </si>
  <si>
    <t>Column1332</t>
  </si>
  <si>
    <t>Column1333</t>
  </si>
  <si>
    <t>Column1334</t>
  </si>
  <si>
    <t>Column1335</t>
  </si>
  <si>
    <t>Column1336</t>
  </si>
  <si>
    <t>Column1337</t>
  </si>
  <si>
    <t>Column1338</t>
  </si>
  <si>
    <t>Column1339</t>
  </si>
  <si>
    <t>Column1340</t>
  </si>
  <si>
    <t>Column1341</t>
  </si>
  <si>
    <t>Column1342</t>
  </si>
  <si>
    <t>Column1343</t>
  </si>
  <si>
    <t>Column1344</t>
  </si>
  <si>
    <t>Column1345</t>
  </si>
  <si>
    <t>Column1346</t>
  </si>
  <si>
    <t>Column1347</t>
  </si>
  <si>
    <t>Column1348</t>
  </si>
  <si>
    <t>Column1349</t>
  </si>
  <si>
    <t>Column1350</t>
  </si>
  <si>
    <t>Column1351</t>
  </si>
  <si>
    <t>Column1352</t>
  </si>
  <si>
    <t>Column1353</t>
  </si>
  <si>
    <t>Column1354</t>
  </si>
  <si>
    <t>Column1355</t>
  </si>
  <si>
    <t>Column1356</t>
  </si>
  <si>
    <t>Column1357</t>
  </si>
  <si>
    <t>Column1358</t>
  </si>
  <si>
    <t>Column1359</t>
  </si>
  <si>
    <t>Column1360</t>
  </si>
  <si>
    <t>Column1361</t>
  </si>
  <si>
    <t>Column1362</t>
  </si>
  <si>
    <t>Column1363</t>
  </si>
  <si>
    <t>Column1364</t>
  </si>
  <si>
    <t>Column1365</t>
  </si>
  <si>
    <t>Column1366</t>
  </si>
  <si>
    <t>Column1367</t>
  </si>
  <si>
    <t>Column1368</t>
  </si>
  <si>
    <t>Column1369</t>
  </si>
  <si>
    <t>Column1370</t>
  </si>
  <si>
    <t>Column1371</t>
  </si>
  <si>
    <t>Column1372</t>
  </si>
  <si>
    <t>Column1373</t>
  </si>
  <si>
    <t>Column1374</t>
  </si>
  <si>
    <t>Column1375</t>
  </si>
  <si>
    <t>Column1376</t>
  </si>
  <si>
    <t>Column1377</t>
  </si>
  <si>
    <t>Column1378</t>
  </si>
  <si>
    <t>Column1379</t>
  </si>
  <si>
    <t>Column1380</t>
  </si>
  <si>
    <t>Column1381</t>
  </si>
  <si>
    <t>Column1382</t>
  </si>
  <si>
    <t>Column1383</t>
  </si>
  <si>
    <t>Column1384</t>
  </si>
  <si>
    <t>Column1385</t>
  </si>
  <si>
    <t>Column1386</t>
  </si>
  <si>
    <t>Column1387</t>
  </si>
  <si>
    <t>Column1388</t>
  </si>
  <si>
    <t>Column1389</t>
  </si>
  <si>
    <t>Column1390</t>
  </si>
  <si>
    <t>Column1391</t>
  </si>
  <si>
    <t>Column1392</t>
  </si>
  <si>
    <t>Column1393</t>
  </si>
  <si>
    <t>Column1394</t>
  </si>
  <si>
    <t>Column1395</t>
  </si>
  <si>
    <t>Column1396</t>
  </si>
  <si>
    <t>Column1397</t>
  </si>
  <si>
    <t>Column1398</t>
  </si>
  <si>
    <t>Column1399</t>
  </si>
  <si>
    <t>Column1400</t>
  </si>
  <si>
    <t>Column1401</t>
  </si>
  <si>
    <t>Column1402</t>
  </si>
  <si>
    <t>Column1403</t>
  </si>
  <si>
    <t>Column1404</t>
  </si>
  <si>
    <t>Column1405</t>
  </si>
  <si>
    <t>Column1406</t>
  </si>
  <si>
    <t>Column1407</t>
  </si>
  <si>
    <t>Column1408</t>
  </si>
  <si>
    <t>Column1409</t>
  </si>
  <si>
    <t>Column1410</t>
  </si>
  <si>
    <t>Column1411</t>
  </si>
  <si>
    <t>Column1412</t>
  </si>
  <si>
    <t>Column1413</t>
  </si>
  <si>
    <t>Column1414</t>
  </si>
  <si>
    <t>Column1415</t>
  </si>
  <si>
    <t>Column1416</t>
  </si>
  <si>
    <t>Column1417</t>
  </si>
  <si>
    <t>Column1418</t>
  </si>
  <si>
    <t>Column1419</t>
  </si>
  <si>
    <t>Column1420</t>
  </si>
  <si>
    <t>Column1421</t>
  </si>
  <si>
    <t>Column1422</t>
  </si>
  <si>
    <t>Column1423</t>
  </si>
  <si>
    <t>Column1424</t>
  </si>
  <si>
    <t>Column1425</t>
  </si>
  <si>
    <t>Column1426</t>
  </si>
  <si>
    <t>Column1427</t>
  </si>
  <si>
    <t>Column1428</t>
  </si>
  <si>
    <t>Column1429</t>
  </si>
  <si>
    <t>Column1430</t>
  </si>
  <si>
    <t>Column1431</t>
  </si>
  <si>
    <t>Column1432</t>
  </si>
  <si>
    <t>Column1433</t>
  </si>
  <si>
    <t>Column1434</t>
  </si>
  <si>
    <t>Column1435</t>
  </si>
  <si>
    <t>Column1436</t>
  </si>
  <si>
    <t>Column1437</t>
  </si>
  <si>
    <t>Column1438</t>
  </si>
  <si>
    <t>Column1439</t>
  </si>
  <si>
    <t>Column1440</t>
  </si>
  <si>
    <t>Column1441</t>
  </si>
  <si>
    <t>Column1442</t>
  </si>
  <si>
    <t>Column1443</t>
  </si>
  <si>
    <t>Column1444</t>
  </si>
  <si>
    <t>Column1445</t>
  </si>
  <si>
    <t>Column1446</t>
  </si>
  <si>
    <t>Column1447</t>
  </si>
  <si>
    <t>Column1448</t>
  </si>
  <si>
    <t>Column1449</t>
  </si>
  <si>
    <t>Column1450</t>
  </si>
  <si>
    <t>Column1451</t>
  </si>
  <si>
    <t>Column1452</t>
  </si>
  <si>
    <t>Column1453</t>
  </si>
  <si>
    <t>Column1454</t>
  </si>
  <si>
    <t>Column1455</t>
  </si>
  <si>
    <t>Column1456</t>
  </si>
  <si>
    <t>Column1457</t>
  </si>
  <si>
    <t>Column1458</t>
  </si>
  <si>
    <t>Column1459</t>
  </si>
  <si>
    <t>Column1460</t>
  </si>
  <si>
    <t>Column1461</t>
  </si>
  <si>
    <t>Column1462</t>
  </si>
  <si>
    <t>Column1463</t>
  </si>
  <si>
    <t>Column1464</t>
  </si>
  <si>
    <t>Column1465</t>
  </si>
  <si>
    <t>Column1466</t>
  </si>
  <si>
    <t>Column1467</t>
  </si>
  <si>
    <t>Column1468</t>
  </si>
  <si>
    <t>Column1469</t>
  </si>
  <si>
    <t>Column1470</t>
  </si>
  <si>
    <t>Column1471</t>
  </si>
  <si>
    <t>Column1472</t>
  </si>
  <si>
    <t>Column1473</t>
  </si>
  <si>
    <t>Column1474</t>
  </si>
  <si>
    <t>Column1475</t>
  </si>
  <si>
    <t>Column1476</t>
  </si>
  <si>
    <t>Column1477</t>
  </si>
  <si>
    <t>Column1478</t>
  </si>
  <si>
    <t>Column1479</t>
  </si>
  <si>
    <t>Column1480</t>
  </si>
  <si>
    <t>Column1481</t>
  </si>
  <si>
    <t>Column1482</t>
  </si>
  <si>
    <t>Column1483</t>
  </si>
  <si>
    <t>Column1484</t>
  </si>
  <si>
    <t>Column1485</t>
  </si>
  <si>
    <t>Column1486</t>
  </si>
  <si>
    <t>Column1487</t>
  </si>
  <si>
    <t>Column1488</t>
  </si>
  <si>
    <t>Column1489</t>
  </si>
  <si>
    <t>Column1490</t>
  </si>
  <si>
    <t>Column1491</t>
  </si>
  <si>
    <t>Column1492</t>
  </si>
  <si>
    <t>Column1493</t>
  </si>
  <si>
    <t>Column1494</t>
  </si>
  <si>
    <t>Column1495</t>
  </si>
  <si>
    <t>Column1496</t>
  </si>
  <si>
    <t>Column1497</t>
  </si>
  <si>
    <t>Column1498</t>
  </si>
  <si>
    <t>Column1499</t>
  </si>
  <si>
    <t>Column1500</t>
  </si>
  <si>
    <t>Column1501</t>
  </si>
  <si>
    <t>Column1502</t>
  </si>
  <si>
    <t>Column1503</t>
  </si>
  <si>
    <t>Column1504</t>
  </si>
  <si>
    <t>Column1505</t>
  </si>
  <si>
    <t>Column1506</t>
  </si>
  <si>
    <t>Column1507</t>
  </si>
  <si>
    <t>Column1508</t>
  </si>
  <si>
    <t>Column1509</t>
  </si>
  <si>
    <t>Column1510</t>
  </si>
  <si>
    <t>Column1511</t>
  </si>
  <si>
    <t>Column1512</t>
  </si>
  <si>
    <t>Column1513</t>
  </si>
  <si>
    <t>Column1514</t>
  </si>
  <si>
    <t>Column1515</t>
  </si>
  <si>
    <t>Column1516</t>
  </si>
  <si>
    <t>Column1517</t>
  </si>
  <si>
    <t>Column1518</t>
  </si>
  <si>
    <t>Column1519</t>
  </si>
  <si>
    <t>Column1520</t>
  </si>
  <si>
    <t>Column1521</t>
  </si>
  <si>
    <t>Column1522</t>
  </si>
  <si>
    <t>Column1523</t>
  </si>
  <si>
    <t>Column1524</t>
  </si>
  <si>
    <t>Column1525</t>
  </si>
  <si>
    <t>Column1526</t>
  </si>
  <si>
    <t>Column1527</t>
  </si>
  <si>
    <t>Column1528</t>
  </si>
  <si>
    <t>Column1529</t>
  </si>
  <si>
    <t>Column1530</t>
  </si>
  <si>
    <t>Column1531</t>
  </si>
  <si>
    <t>Column1532</t>
  </si>
  <si>
    <t>Column1533</t>
  </si>
  <si>
    <t>Column1534</t>
  </si>
  <si>
    <t>Column1535</t>
  </si>
  <si>
    <t>Column1536</t>
  </si>
  <si>
    <t>Column1537</t>
  </si>
  <si>
    <t>Column1538</t>
  </si>
  <si>
    <t>Column1539</t>
  </si>
  <si>
    <t>Column1540</t>
  </si>
  <si>
    <t>Column1541</t>
  </si>
  <si>
    <t>Column1542</t>
  </si>
  <si>
    <t>Column1543</t>
  </si>
  <si>
    <t>Column1544</t>
  </si>
  <si>
    <t>Column1545</t>
  </si>
  <si>
    <t>Column1546</t>
  </si>
  <si>
    <t>Column1547</t>
  </si>
  <si>
    <t>Column1548</t>
  </si>
  <si>
    <t>Column1549</t>
  </si>
  <si>
    <t>Column1550</t>
  </si>
  <si>
    <t>Column1551</t>
  </si>
  <si>
    <t>Column1552</t>
  </si>
  <si>
    <t>Column1553</t>
  </si>
  <si>
    <t>Column1554</t>
  </si>
  <si>
    <t>Column1555</t>
  </si>
  <si>
    <t>Column1556</t>
  </si>
  <si>
    <t>Column1557</t>
  </si>
  <si>
    <t>Column1558</t>
  </si>
  <si>
    <t>Column1559</t>
  </si>
  <si>
    <t>Column1560</t>
  </si>
  <si>
    <t>Column1561</t>
  </si>
  <si>
    <t>Column1562</t>
  </si>
  <si>
    <t>Column1563</t>
  </si>
  <si>
    <t>Column1564</t>
  </si>
  <si>
    <t>Column1565</t>
  </si>
  <si>
    <t>Column1566</t>
  </si>
  <si>
    <t>Column1567</t>
  </si>
  <si>
    <t>Column1568</t>
  </si>
  <si>
    <t>Column1569</t>
  </si>
  <si>
    <t>Column1570</t>
  </si>
  <si>
    <t>Column1571</t>
  </si>
  <si>
    <t>Column1572</t>
  </si>
  <si>
    <t>Column1573</t>
  </si>
  <si>
    <t>Column1574</t>
  </si>
  <si>
    <t>Column1575</t>
  </si>
  <si>
    <t>Column1576</t>
  </si>
  <si>
    <t>Column1577</t>
  </si>
  <si>
    <t>Column1578</t>
  </si>
  <si>
    <t>Column1579</t>
  </si>
  <si>
    <t>Column1580</t>
  </si>
  <si>
    <t>Column1581</t>
  </si>
  <si>
    <t>Column1582</t>
  </si>
  <si>
    <t>Column1583</t>
  </si>
  <si>
    <t>Column1584</t>
  </si>
  <si>
    <t>Column1585</t>
  </si>
  <si>
    <t>Column1586</t>
  </si>
  <si>
    <t>Column1587</t>
  </si>
  <si>
    <t>Column1588</t>
  </si>
  <si>
    <t>Column1589</t>
  </si>
  <si>
    <t>Column1590</t>
  </si>
  <si>
    <t>Column1591</t>
  </si>
  <si>
    <t>Column1592</t>
  </si>
  <si>
    <t>Column1593</t>
  </si>
  <si>
    <t>Column1594</t>
  </si>
  <si>
    <t>Column1595</t>
  </si>
  <si>
    <t>Column1596</t>
  </si>
  <si>
    <t>Column1597</t>
  </si>
  <si>
    <t>Column1598</t>
  </si>
  <si>
    <t>Column1599</t>
  </si>
  <si>
    <t>Column1600</t>
  </si>
  <si>
    <t>Column1601</t>
  </si>
  <si>
    <t>Column1602</t>
  </si>
  <si>
    <t>Column1603</t>
  </si>
  <si>
    <t>Column1604</t>
  </si>
  <si>
    <t>Column1605</t>
  </si>
  <si>
    <t>Column1606</t>
  </si>
  <si>
    <t>Column1607</t>
  </si>
  <si>
    <t>Column1608</t>
  </si>
  <si>
    <t>Column1609</t>
  </si>
  <si>
    <t>Column1610</t>
  </si>
  <si>
    <t>Column1611</t>
  </si>
  <si>
    <t>Column1612</t>
  </si>
  <si>
    <t>Column1613</t>
  </si>
  <si>
    <t>Column1614</t>
  </si>
  <si>
    <t>Column1615</t>
  </si>
  <si>
    <t>Column1616</t>
  </si>
  <si>
    <t>Column1617</t>
  </si>
  <si>
    <t>Column1618</t>
  </si>
  <si>
    <t>Column1619</t>
  </si>
  <si>
    <t>Column1620</t>
  </si>
  <si>
    <t>Column1621</t>
  </si>
  <si>
    <t>Column1622</t>
  </si>
  <si>
    <t>Column1623</t>
  </si>
  <si>
    <t>Column1624</t>
  </si>
  <si>
    <t>Column1625</t>
  </si>
  <si>
    <t>Column1626</t>
  </si>
  <si>
    <t>Column1627</t>
  </si>
  <si>
    <t>Column1628</t>
  </si>
  <si>
    <t>Column1629</t>
  </si>
  <si>
    <t>Column1630</t>
  </si>
  <si>
    <t>Column1631</t>
  </si>
  <si>
    <t>Column1632</t>
  </si>
  <si>
    <t>Column1633</t>
  </si>
  <si>
    <t>Column1634</t>
  </si>
  <si>
    <t>Column1635</t>
  </si>
  <si>
    <t>Column1636</t>
  </si>
  <si>
    <t>Column1637</t>
  </si>
  <si>
    <t>Column1638</t>
  </si>
  <si>
    <t>Column1639</t>
  </si>
  <si>
    <t>Column1640</t>
  </si>
  <si>
    <t>Column1641</t>
  </si>
  <si>
    <t>Column1642</t>
  </si>
  <si>
    <t>Column1643</t>
  </si>
  <si>
    <t>Column1644</t>
  </si>
  <si>
    <t>Column1645</t>
  </si>
  <si>
    <t>Column1646</t>
  </si>
  <si>
    <t>Column1647</t>
  </si>
  <si>
    <t>Column1648</t>
  </si>
  <si>
    <t>Column1649</t>
  </si>
  <si>
    <t>Column1650</t>
  </si>
  <si>
    <t>Column1651</t>
  </si>
  <si>
    <t>Column1652</t>
  </si>
  <si>
    <t>Column1653</t>
  </si>
  <si>
    <t>Column1654</t>
  </si>
  <si>
    <t>Column1655</t>
  </si>
  <si>
    <t>Column1656</t>
  </si>
  <si>
    <t>Column1657</t>
  </si>
  <si>
    <t>Column1658</t>
  </si>
  <si>
    <t>Column1659</t>
  </si>
  <si>
    <t>Column1660</t>
  </si>
  <si>
    <t>Column1661</t>
  </si>
  <si>
    <t>Column1662</t>
  </si>
  <si>
    <t>Column1663</t>
  </si>
  <si>
    <t>Column1664</t>
  </si>
  <si>
    <t>Column1665</t>
  </si>
  <si>
    <t>Column1666</t>
  </si>
  <si>
    <t>Column1667</t>
  </si>
  <si>
    <t>Column1668</t>
  </si>
  <si>
    <t>Column1669</t>
  </si>
  <si>
    <t>Column1670</t>
  </si>
  <si>
    <t>Column1671</t>
  </si>
  <si>
    <t>Column1672</t>
  </si>
  <si>
    <t>Column1673</t>
  </si>
  <si>
    <t>Column1674</t>
  </si>
  <si>
    <t>Column1675</t>
  </si>
  <si>
    <t>Column1676</t>
  </si>
  <si>
    <t>Column1677</t>
  </si>
  <si>
    <t>Column1678</t>
  </si>
  <si>
    <t>Column1679</t>
  </si>
  <si>
    <t>Column1680</t>
  </si>
  <si>
    <t>Column1681</t>
  </si>
  <si>
    <t>Column1682</t>
  </si>
  <si>
    <t>Column1683</t>
  </si>
  <si>
    <t>Column1684</t>
  </si>
  <si>
    <t>Column1685</t>
  </si>
  <si>
    <t>Column1686</t>
  </si>
  <si>
    <t>Column1687</t>
  </si>
  <si>
    <t>Column1688</t>
  </si>
  <si>
    <t>Column1689</t>
  </si>
  <si>
    <t>Column1690</t>
  </si>
  <si>
    <t>Column1691</t>
  </si>
  <si>
    <t>Column1692</t>
  </si>
  <si>
    <t>Column1693</t>
  </si>
  <si>
    <t>Column1694</t>
  </si>
  <si>
    <t>Column1695</t>
  </si>
  <si>
    <t>Column1696</t>
  </si>
  <si>
    <t>Column1697</t>
  </si>
  <si>
    <t>Column1698</t>
  </si>
  <si>
    <t>Column1699</t>
  </si>
  <si>
    <t>Column1700</t>
  </si>
  <si>
    <t>Column1701</t>
  </si>
  <si>
    <t>Column1702</t>
  </si>
  <si>
    <t>Column1703</t>
  </si>
  <si>
    <t>Column1704</t>
  </si>
  <si>
    <t>Column1705</t>
  </si>
  <si>
    <t>Column1706</t>
  </si>
  <si>
    <t>Column1707</t>
  </si>
  <si>
    <t>Column1708</t>
  </si>
  <si>
    <t>Column1709</t>
  </si>
  <si>
    <t>Column1710</t>
  </si>
  <si>
    <t>Column1711</t>
  </si>
  <si>
    <t>Column1712</t>
  </si>
  <si>
    <t>Column1713</t>
  </si>
  <si>
    <t>Column1714</t>
  </si>
  <si>
    <t>Column1715</t>
  </si>
  <si>
    <t>Column1716</t>
  </si>
  <si>
    <t>Column1717</t>
  </si>
  <si>
    <t>Column1718</t>
  </si>
  <si>
    <t>Column1719</t>
  </si>
  <si>
    <t>Column1720</t>
  </si>
  <si>
    <t>Column1721</t>
  </si>
  <si>
    <t>Column1722</t>
  </si>
  <si>
    <t>Column1723</t>
  </si>
  <si>
    <t>Column1724</t>
  </si>
  <si>
    <t>Column1725</t>
  </si>
  <si>
    <t>Column1726</t>
  </si>
  <si>
    <t>Column1727</t>
  </si>
  <si>
    <t>Column1728</t>
  </si>
  <si>
    <t>Column1729</t>
  </si>
  <si>
    <t>Column1730</t>
  </si>
  <si>
    <t>Column1731</t>
  </si>
  <si>
    <t>Column1732</t>
  </si>
  <si>
    <t>Column1733</t>
  </si>
  <si>
    <t>Column1734</t>
  </si>
  <si>
    <t>Column1735</t>
  </si>
  <si>
    <t>Column1736</t>
  </si>
  <si>
    <t>Column1737</t>
  </si>
  <si>
    <t>Column1738</t>
  </si>
  <si>
    <t>Column1739</t>
  </si>
  <si>
    <t>Column1740</t>
  </si>
  <si>
    <t>Column1741</t>
  </si>
  <si>
    <t>Column1742</t>
  </si>
  <si>
    <t>Column1743</t>
  </si>
  <si>
    <t>Column1744</t>
  </si>
  <si>
    <t>Column1745</t>
  </si>
  <si>
    <t>Column1746</t>
  </si>
  <si>
    <t>Column1747</t>
  </si>
  <si>
    <t>Column1748</t>
  </si>
  <si>
    <t>Column1749</t>
  </si>
  <si>
    <t>Column1750</t>
  </si>
  <si>
    <t>Column1751</t>
  </si>
  <si>
    <t>Column1752</t>
  </si>
  <si>
    <t>Column1753</t>
  </si>
  <si>
    <t>Column1754</t>
  </si>
  <si>
    <t>Column1755</t>
  </si>
  <si>
    <t>Column1756</t>
  </si>
  <si>
    <t>Column1757</t>
  </si>
  <si>
    <t>Column1758</t>
  </si>
  <si>
    <t>Column1759</t>
  </si>
  <si>
    <t>Column1760</t>
  </si>
  <si>
    <t>Column1761</t>
  </si>
  <si>
    <t>Column1762</t>
  </si>
  <si>
    <t>Column1763</t>
  </si>
  <si>
    <t>Column1764</t>
  </si>
  <si>
    <t>Column1765</t>
  </si>
  <si>
    <t>Column1766</t>
  </si>
  <si>
    <t>Column1767</t>
  </si>
  <si>
    <t>Column1768</t>
  </si>
  <si>
    <t>Column1769</t>
  </si>
  <si>
    <t>Column1770</t>
  </si>
  <si>
    <t>Column1771</t>
  </si>
  <si>
    <t>Column1772</t>
  </si>
  <si>
    <t>Column1773</t>
  </si>
  <si>
    <t>Column1774</t>
  </si>
  <si>
    <t>Column1775</t>
  </si>
  <si>
    <t>Column1776</t>
  </si>
  <si>
    <t>Column1777</t>
  </si>
  <si>
    <t>Column1778</t>
  </si>
  <si>
    <t>Column1779</t>
  </si>
  <si>
    <t>Column1780</t>
  </si>
  <si>
    <t>Column1781</t>
  </si>
  <si>
    <t>Column1782</t>
  </si>
  <si>
    <t>Column1783</t>
  </si>
  <si>
    <t>Column1784</t>
  </si>
  <si>
    <t>Column1785</t>
  </si>
  <si>
    <t>Column1786</t>
  </si>
  <si>
    <t>Column1787</t>
  </si>
  <si>
    <t>Column1788</t>
  </si>
  <si>
    <t>Column1789</t>
  </si>
  <si>
    <t>Column1790</t>
  </si>
  <si>
    <t>Column1791</t>
  </si>
  <si>
    <t>Column1792</t>
  </si>
  <si>
    <t>Column1793</t>
  </si>
  <si>
    <t>Column1794</t>
  </si>
  <si>
    <t>Column1795</t>
  </si>
  <si>
    <t>Column1796</t>
  </si>
  <si>
    <t>Column1797</t>
  </si>
  <si>
    <t>Column1798</t>
  </si>
  <si>
    <t>Column1799</t>
  </si>
  <si>
    <t>Column1800</t>
  </si>
  <si>
    <t>Column1801</t>
  </si>
  <si>
    <t>Column1802</t>
  </si>
  <si>
    <t>Column1803</t>
  </si>
  <si>
    <t>Column1804</t>
  </si>
  <si>
    <t>Column1805</t>
  </si>
  <si>
    <t>Column1806</t>
  </si>
  <si>
    <t>Column1807</t>
  </si>
  <si>
    <t>Column1808</t>
  </si>
  <si>
    <t>Column1809</t>
  </si>
  <si>
    <t>Column1810</t>
  </si>
  <si>
    <t>Column1811</t>
  </si>
  <si>
    <t>Column1812</t>
  </si>
  <si>
    <t>Column1813</t>
  </si>
  <si>
    <t>Column1814</t>
  </si>
  <si>
    <t>Column1815</t>
  </si>
  <si>
    <t>Column1816</t>
  </si>
  <si>
    <t>Column1817</t>
  </si>
  <si>
    <t>Column1818</t>
  </si>
  <si>
    <t>Column1819</t>
  </si>
  <si>
    <t>Column1820</t>
  </si>
  <si>
    <t>Column1821</t>
  </si>
  <si>
    <t>Column1822</t>
  </si>
  <si>
    <t>Column1823</t>
  </si>
  <si>
    <t>Column1824</t>
  </si>
  <si>
    <t>Column1825</t>
  </si>
  <si>
    <t>Column1826</t>
  </si>
  <si>
    <t>Column1827</t>
  </si>
  <si>
    <t>Column1828</t>
  </si>
  <si>
    <t>Column1829</t>
  </si>
  <si>
    <t>Column1830</t>
  </si>
  <si>
    <t>Column1831</t>
  </si>
  <si>
    <t>Column1832</t>
  </si>
  <si>
    <t>Column1833</t>
  </si>
  <si>
    <t>Column1834</t>
  </si>
  <si>
    <t>Column1835</t>
  </si>
  <si>
    <t>Column1836</t>
  </si>
  <si>
    <t>Column1837</t>
  </si>
  <si>
    <t>Column1838</t>
  </si>
  <si>
    <t>Column1839</t>
  </si>
  <si>
    <t>Column1840</t>
  </si>
  <si>
    <t>Column1841</t>
  </si>
  <si>
    <t>Column1842</t>
  </si>
  <si>
    <t>Column1843</t>
  </si>
  <si>
    <t>Column1844</t>
  </si>
  <si>
    <t>Column1845</t>
  </si>
  <si>
    <t>Column1846</t>
  </si>
  <si>
    <t>Column1847</t>
  </si>
  <si>
    <t>Column1848</t>
  </si>
  <si>
    <t>Column1849</t>
  </si>
  <si>
    <t>Column1850</t>
  </si>
  <si>
    <t>Column1851</t>
  </si>
  <si>
    <t>Column1852</t>
  </si>
  <si>
    <t>Column1853</t>
  </si>
  <si>
    <t>Column1854</t>
  </si>
  <si>
    <t>Column1855</t>
  </si>
  <si>
    <t>Column1856</t>
  </si>
  <si>
    <t>Column1857</t>
  </si>
  <si>
    <t>Column1858</t>
  </si>
  <si>
    <t>Column1859</t>
  </si>
  <si>
    <t>Column1860</t>
  </si>
  <si>
    <t>Column1861</t>
  </si>
  <si>
    <t>Column1862</t>
  </si>
  <si>
    <t>Column1863</t>
  </si>
  <si>
    <t>Column1864</t>
  </si>
  <si>
    <t>Column1865</t>
  </si>
  <si>
    <t>Column1866</t>
  </si>
  <si>
    <t>Column1867</t>
  </si>
  <si>
    <t>Column1868</t>
  </si>
  <si>
    <t>Column1869</t>
  </si>
  <si>
    <t>Column1870</t>
  </si>
  <si>
    <t>Column1871</t>
  </si>
  <si>
    <t>Column1872</t>
  </si>
  <si>
    <t>Column1873</t>
  </si>
  <si>
    <t>Column1874</t>
  </si>
  <si>
    <t>Column1875</t>
  </si>
  <si>
    <t>Column1876</t>
  </si>
  <si>
    <t>Column1877</t>
  </si>
  <si>
    <t>Column1878</t>
  </si>
  <si>
    <t>Column1879</t>
  </si>
  <si>
    <t>Column1880</t>
  </si>
  <si>
    <t>Column1881</t>
  </si>
  <si>
    <t>Column1882</t>
  </si>
  <si>
    <t>Column1883</t>
  </si>
  <si>
    <t>Column1884</t>
  </si>
  <si>
    <t>Column1885</t>
  </si>
  <si>
    <t>Column1886</t>
  </si>
  <si>
    <t>Column1887</t>
  </si>
  <si>
    <t>Column1888</t>
  </si>
  <si>
    <t>Column1889</t>
  </si>
  <si>
    <t>Column1890</t>
  </si>
  <si>
    <t>Column1891</t>
  </si>
  <si>
    <t>Column1892</t>
  </si>
  <si>
    <t>Column1893</t>
  </si>
  <si>
    <t>Column1894</t>
  </si>
  <si>
    <t>Column1895</t>
  </si>
  <si>
    <t>Column1896</t>
  </si>
  <si>
    <t>Column1897</t>
  </si>
  <si>
    <t>Column1898</t>
  </si>
  <si>
    <t>Column1899</t>
  </si>
  <si>
    <t>Column1900</t>
  </si>
  <si>
    <t>Column1901</t>
  </si>
  <si>
    <t>Column1902</t>
  </si>
  <si>
    <t>Column1903</t>
  </si>
  <si>
    <t>Column1904</t>
  </si>
  <si>
    <t>Column1905</t>
  </si>
  <si>
    <t>Column1906</t>
  </si>
  <si>
    <t>Column1907</t>
  </si>
  <si>
    <t>Column1908</t>
  </si>
  <si>
    <t>Column1909</t>
  </si>
  <si>
    <t>Column1910</t>
  </si>
  <si>
    <t>Column1911</t>
  </si>
  <si>
    <t>Column1912</t>
  </si>
  <si>
    <t>Column1913</t>
  </si>
  <si>
    <t>Column1914</t>
  </si>
  <si>
    <t>Column1915</t>
  </si>
  <si>
    <t>Column1916</t>
  </si>
  <si>
    <t>Column1917</t>
  </si>
  <si>
    <t>Column1918</t>
  </si>
  <si>
    <t>Column1919</t>
  </si>
  <si>
    <t>Column1920</t>
  </si>
  <si>
    <t>Column1921</t>
  </si>
  <si>
    <t>Column1922</t>
  </si>
  <si>
    <t>Column1923</t>
  </si>
  <si>
    <t>Column1924</t>
  </si>
  <si>
    <t>Column1925</t>
  </si>
  <si>
    <t>Column1926</t>
  </si>
  <si>
    <t>Column1927</t>
  </si>
  <si>
    <t>Column1928</t>
  </si>
  <si>
    <t>Column1929</t>
  </si>
  <si>
    <t>Column1930</t>
  </si>
  <si>
    <t>Column1931</t>
  </si>
  <si>
    <t>Column1932</t>
  </si>
  <si>
    <t>Column1933</t>
  </si>
  <si>
    <t>Column1934</t>
  </si>
  <si>
    <t>Column1935</t>
  </si>
  <si>
    <t>Column1936</t>
  </si>
  <si>
    <t>Column1937</t>
  </si>
  <si>
    <t>Column1938</t>
  </si>
  <si>
    <t>Column1939</t>
  </si>
  <si>
    <t>Column1940</t>
  </si>
  <si>
    <t>Column1941</t>
  </si>
  <si>
    <t>Column1942</t>
  </si>
  <si>
    <t>Column1943</t>
  </si>
  <si>
    <t>Column1944</t>
  </si>
  <si>
    <t>Column1945</t>
  </si>
  <si>
    <t>Column1946</t>
  </si>
  <si>
    <t>Column1947</t>
  </si>
  <si>
    <t>Column1948</t>
  </si>
  <si>
    <t>Column1949</t>
  </si>
  <si>
    <t>Column1950</t>
  </si>
  <si>
    <t>Column1951</t>
  </si>
  <si>
    <t>Column1952</t>
  </si>
  <si>
    <t>Column1953</t>
  </si>
  <si>
    <t>Column1954</t>
  </si>
  <si>
    <t>Column1955</t>
  </si>
  <si>
    <t>Column1956</t>
  </si>
  <si>
    <t>Column1957</t>
  </si>
  <si>
    <t>Column1958</t>
  </si>
  <si>
    <t>Column1959</t>
  </si>
  <si>
    <t>Column1960</t>
  </si>
  <si>
    <t>Column1961</t>
  </si>
  <si>
    <t>Column1962</t>
  </si>
  <si>
    <t>Column1963</t>
  </si>
  <si>
    <t>Column1964</t>
  </si>
  <si>
    <t>Column1965</t>
  </si>
  <si>
    <t>Column1966</t>
  </si>
  <si>
    <t>Column1967</t>
  </si>
  <si>
    <t>Column1968</t>
  </si>
  <si>
    <t>Column1969</t>
  </si>
  <si>
    <t>Column1970</t>
  </si>
  <si>
    <t>Column1971</t>
  </si>
  <si>
    <t>Column1972</t>
  </si>
  <si>
    <t>Column1973</t>
  </si>
  <si>
    <t>Column1974</t>
  </si>
  <si>
    <t>Column1975</t>
  </si>
  <si>
    <t>Column1976</t>
  </si>
  <si>
    <t>Column1977</t>
  </si>
  <si>
    <t>Column1978</t>
  </si>
  <si>
    <t>Column1979</t>
  </si>
  <si>
    <t>Column1980</t>
  </si>
  <si>
    <t>Column1981</t>
  </si>
  <si>
    <t>Column1982</t>
  </si>
  <si>
    <t>Column1983</t>
  </si>
  <si>
    <t>Column1984</t>
  </si>
  <si>
    <t>Column1985</t>
  </si>
  <si>
    <t>Column1986</t>
  </si>
  <si>
    <t>Column1987</t>
  </si>
  <si>
    <t>Column1988</t>
  </si>
  <si>
    <t>Column1989</t>
  </si>
  <si>
    <t>Column1990</t>
  </si>
  <si>
    <t>Column1991</t>
  </si>
  <si>
    <t>Column1992</t>
  </si>
  <si>
    <t>Column1993</t>
  </si>
  <si>
    <t>Column1994</t>
  </si>
  <si>
    <t>Column1995</t>
  </si>
  <si>
    <t>Column1996</t>
  </si>
  <si>
    <t>Column1997</t>
  </si>
  <si>
    <t>Column1998</t>
  </si>
  <si>
    <t>Column1999</t>
  </si>
  <si>
    <t>Column2000</t>
  </si>
  <si>
    <t>Column2001</t>
  </si>
  <si>
    <t>Column2002</t>
  </si>
  <si>
    <t>Column2003</t>
  </si>
  <si>
    <t>Column2004</t>
  </si>
  <si>
    <t>Column2005</t>
  </si>
  <si>
    <t>Column2006</t>
  </si>
  <si>
    <t>Column2007</t>
  </si>
  <si>
    <t>Column2008</t>
  </si>
  <si>
    <t>Column2009</t>
  </si>
  <si>
    <t>Column2010</t>
  </si>
  <si>
    <t>Column2011</t>
  </si>
  <si>
    <t>Column2012</t>
  </si>
  <si>
    <t>Column2013</t>
  </si>
  <si>
    <t>Column2014</t>
  </si>
  <si>
    <t>Column2015</t>
  </si>
  <si>
    <t>Column2016</t>
  </si>
  <si>
    <t>Column2017</t>
  </si>
  <si>
    <t>Column2018</t>
  </si>
  <si>
    <t>Column2019</t>
  </si>
  <si>
    <t>Column2020</t>
  </si>
  <si>
    <t>Column2021</t>
  </si>
  <si>
    <t>Column2022</t>
  </si>
  <si>
    <t>Column2023</t>
  </si>
  <si>
    <t>Column2024</t>
  </si>
  <si>
    <t>Column2025</t>
  </si>
  <si>
    <t>Column2026</t>
  </si>
  <si>
    <t>Column2027</t>
  </si>
  <si>
    <t>Column2028</t>
  </si>
  <si>
    <t>Column2029</t>
  </si>
  <si>
    <t>Column2030</t>
  </si>
  <si>
    <t>Column2031</t>
  </si>
  <si>
    <t>Column2032</t>
  </si>
  <si>
    <t>Column2033</t>
  </si>
  <si>
    <t>Column2034</t>
  </si>
  <si>
    <t>Column2035</t>
  </si>
  <si>
    <t>Column2036</t>
  </si>
  <si>
    <t>Column2037</t>
  </si>
  <si>
    <t>Column2038</t>
  </si>
  <si>
    <t>Column2039</t>
  </si>
  <si>
    <t>Column2040</t>
  </si>
  <si>
    <t>Column2041</t>
  </si>
  <si>
    <t>Column2042</t>
  </si>
  <si>
    <t>Column2043</t>
  </si>
  <si>
    <t>Column2044</t>
  </si>
  <si>
    <t>Column2045</t>
  </si>
  <si>
    <t>Column2046</t>
  </si>
  <si>
    <t>Column2047</t>
  </si>
  <si>
    <t>Column2048</t>
  </si>
  <si>
    <t>Column2049</t>
  </si>
  <si>
    <t>Column2050</t>
  </si>
  <si>
    <t>Column2051</t>
  </si>
  <si>
    <t>Column2052</t>
  </si>
  <si>
    <t>Column2053</t>
  </si>
  <si>
    <t>Column2054</t>
  </si>
  <si>
    <t>Column2055</t>
  </si>
  <si>
    <t>Column2056</t>
  </si>
  <si>
    <t>Column2057</t>
  </si>
  <si>
    <t>Column2058</t>
  </si>
  <si>
    <t>Column2059</t>
  </si>
  <si>
    <t>Column2060</t>
  </si>
  <si>
    <t>Column2061</t>
  </si>
  <si>
    <t>Column2062</t>
  </si>
  <si>
    <t>Column2063</t>
  </si>
  <si>
    <t>Column2064</t>
  </si>
  <si>
    <t>Column2065</t>
  </si>
  <si>
    <t>Column2066</t>
  </si>
  <si>
    <t>Column2067</t>
  </si>
  <si>
    <t>Column2068</t>
  </si>
  <si>
    <t>Column2069</t>
  </si>
  <si>
    <t>Column2070</t>
  </si>
  <si>
    <t>Column2071</t>
  </si>
  <si>
    <t>Column2072</t>
  </si>
  <si>
    <t>Column2073</t>
  </si>
  <si>
    <t>Column2074</t>
  </si>
  <si>
    <t>Column2075</t>
  </si>
  <si>
    <t>Column2076</t>
  </si>
  <si>
    <t>Column2077</t>
  </si>
  <si>
    <t>Column2078</t>
  </si>
  <si>
    <t>Column2079</t>
  </si>
  <si>
    <t>Column2080</t>
  </si>
  <si>
    <t>Column2081</t>
  </si>
  <si>
    <t>Column2082</t>
  </si>
  <si>
    <t>Column2083</t>
  </si>
  <si>
    <t>Column2084</t>
  </si>
  <si>
    <t>Column2085</t>
  </si>
  <si>
    <t>Column2086</t>
  </si>
  <si>
    <t>Column2087</t>
  </si>
  <si>
    <t>Column2088</t>
  </si>
  <si>
    <t>Column2089</t>
  </si>
  <si>
    <t>Column2090</t>
  </si>
  <si>
    <t>Column2091</t>
  </si>
  <si>
    <t>Column2092</t>
  </si>
  <si>
    <t>Column2093</t>
  </si>
  <si>
    <t>Column2094</t>
  </si>
  <si>
    <t>Column2095</t>
  </si>
  <si>
    <t>Column2096</t>
  </si>
  <si>
    <t>Column2097</t>
  </si>
  <si>
    <t>Column2098</t>
  </si>
  <si>
    <t>Column2099</t>
  </si>
  <si>
    <t>Column2100</t>
  </si>
  <si>
    <t>Column2101</t>
  </si>
  <si>
    <t>Column2102</t>
  </si>
  <si>
    <t>Column2103</t>
  </si>
  <si>
    <t>Column2104</t>
  </si>
  <si>
    <t>Column2105</t>
  </si>
  <si>
    <t>Column2106</t>
  </si>
  <si>
    <t>Column2107</t>
  </si>
  <si>
    <t>Column2108</t>
  </si>
  <si>
    <t>Column2109</t>
  </si>
  <si>
    <t>Column2110</t>
  </si>
  <si>
    <t>Column2111</t>
  </si>
  <si>
    <t>Column2112</t>
  </si>
  <si>
    <t>Column2113</t>
  </si>
  <si>
    <t>Column2114</t>
  </si>
  <si>
    <t>Column2115</t>
  </si>
  <si>
    <t>Column2116</t>
  </si>
  <si>
    <t>Column2117</t>
  </si>
  <si>
    <t>Column2118</t>
  </si>
  <si>
    <t>Column2119</t>
  </si>
  <si>
    <t>Column2120</t>
  </si>
  <si>
    <t>Column2121</t>
  </si>
  <si>
    <t>Column2122</t>
  </si>
  <si>
    <t>Column2123</t>
  </si>
  <si>
    <t>Column2124</t>
  </si>
  <si>
    <t>Column2125</t>
  </si>
  <si>
    <t>Column2126</t>
  </si>
  <si>
    <t>Column2127</t>
  </si>
  <si>
    <t>Column2128</t>
  </si>
  <si>
    <t>Column2129</t>
  </si>
  <si>
    <t>Column2130</t>
  </si>
  <si>
    <t>Column2131</t>
  </si>
  <si>
    <t>Column2132</t>
  </si>
  <si>
    <t>Column2133</t>
  </si>
  <si>
    <t>Column2134</t>
  </si>
  <si>
    <t>Column2135</t>
  </si>
  <si>
    <t>Column2136</t>
  </si>
  <si>
    <t>Column2137</t>
  </si>
  <si>
    <t>Column2138</t>
  </si>
  <si>
    <t>Column2139</t>
  </si>
  <si>
    <t>Column2140</t>
  </si>
  <si>
    <t>Column2141</t>
  </si>
  <si>
    <t>Column2142</t>
  </si>
  <si>
    <t>Column2143</t>
  </si>
  <si>
    <t>Column2144</t>
  </si>
  <si>
    <t>Column2145</t>
  </si>
  <si>
    <t>Column2146</t>
  </si>
  <si>
    <t>Column2147</t>
  </si>
  <si>
    <t>Column2148</t>
  </si>
  <si>
    <t>Column2149</t>
  </si>
  <si>
    <t>Column2150</t>
  </si>
  <si>
    <t>Column2151</t>
  </si>
  <si>
    <t>Column2152</t>
  </si>
  <si>
    <t>Column2153</t>
  </si>
  <si>
    <t>Column2154</t>
  </si>
  <si>
    <t>Column2155</t>
  </si>
  <si>
    <t>Column2156</t>
  </si>
  <si>
    <t>Column2157</t>
  </si>
  <si>
    <t>Column2158</t>
  </si>
  <si>
    <t>Column2159</t>
  </si>
  <si>
    <t>Column2160</t>
  </si>
  <si>
    <t>Column2161</t>
  </si>
  <si>
    <t>Column2162</t>
  </si>
  <si>
    <t>Column2163</t>
  </si>
  <si>
    <t>Column2164</t>
  </si>
  <si>
    <t>Column2165</t>
  </si>
  <si>
    <t>Column2166</t>
  </si>
  <si>
    <t>Column2167</t>
  </si>
  <si>
    <t>Column2168</t>
  </si>
  <si>
    <t>Column2169</t>
  </si>
  <si>
    <t>Column2170</t>
  </si>
  <si>
    <t>Column2171</t>
  </si>
  <si>
    <t>Column2172</t>
  </si>
  <si>
    <t>Column2173</t>
  </si>
  <si>
    <t>Column2174</t>
  </si>
  <si>
    <t>Column2175</t>
  </si>
  <si>
    <t>Column2176</t>
  </si>
  <si>
    <t>Column2177</t>
  </si>
  <si>
    <t>Column2178</t>
  </si>
  <si>
    <t>Column2179</t>
  </si>
  <si>
    <t>Column2180</t>
  </si>
  <si>
    <t>Column2181</t>
  </si>
  <si>
    <t>Column2182</t>
  </si>
  <si>
    <t>Column2183</t>
  </si>
  <si>
    <t>Column2184</t>
  </si>
  <si>
    <t>Column2185</t>
  </si>
  <si>
    <t>Column2186</t>
  </si>
  <si>
    <t>Column2187</t>
  </si>
  <si>
    <t>Column2188</t>
  </si>
  <si>
    <t>Column2189</t>
  </si>
  <si>
    <t>Column2190</t>
  </si>
  <si>
    <t>Column2191</t>
  </si>
  <si>
    <t>Column2192</t>
  </si>
  <si>
    <t>Column2193</t>
  </si>
  <si>
    <t>Column2194</t>
  </si>
  <si>
    <t>Column2195</t>
  </si>
  <si>
    <t>Column2196</t>
  </si>
  <si>
    <t>Column2197</t>
  </si>
  <si>
    <t>Column2198</t>
  </si>
  <si>
    <t>Column2199</t>
  </si>
  <si>
    <t>Column2200</t>
  </si>
  <si>
    <t>Column2201</t>
  </si>
  <si>
    <t>Column2202</t>
  </si>
  <si>
    <t>Column2203</t>
  </si>
  <si>
    <t>Column2204</t>
  </si>
  <si>
    <t>Column2205</t>
  </si>
  <si>
    <t>Column2206</t>
  </si>
  <si>
    <t>Column2207</t>
  </si>
  <si>
    <t>Column2208</t>
  </si>
  <si>
    <t>Column2209</t>
  </si>
  <si>
    <t>Column2210</t>
  </si>
  <si>
    <t>Column2211</t>
  </si>
  <si>
    <t>Column2212</t>
  </si>
  <si>
    <t>Column2213</t>
  </si>
  <si>
    <t>Column2214</t>
  </si>
  <si>
    <t>Column2215</t>
  </si>
  <si>
    <t>Column2216</t>
  </si>
  <si>
    <t>Column2217</t>
  </si>
  <si>
    <t>Column2218</t>
  </si>
  <si>
    <t>Column2219</t>
  </si>
  <si>
    <t>Column2220</t>
  </si>
  <si>
    <t>Column2221</t>
  </si>
  <si>
    <t>Column2222</t>
  </si>
  <si>
    <t>Column2223</t>
  </si>
  <si>
    <t>Column2224</t>
  </si>
  <si>
    <t>Column2225</t>
  </si>
  <si>
    <t>Column2226</t>
  </si>
  <si>
    <t>Column2227</t>
  </si>
  <si>
    <t>Column2228</t>
  </si>
  <si>
    <t>Column2229</t>
  </si>
  <si>
    <t>Column2230</t>
  </si>
  <si>
    <t>Column2231</t>
  </si>
  <si>
    <t>Column2232</t>
  </si>
  <si>
    <t>Column2233</t>
  </si>
  <si>
    <t>Column2234</t>
  </si>
  <si>
    <t>Column2235</t>
  </si>
  <si>
    <t>Column2236</t>
  </si>
  <si>
    <t>Column2237</t>
  </si>
  <si>
    <t>Column2238</t>
  </si>
  <si>
    <t>Column2239</t>
  </si>
  <si>
    <t>Column2240</t>
  </si>
  <si>
    <t>Column2241</t>
  </si>
  <si>
    <t>Column2242</t>
  </si>
  <si>
    <t>Column2243</t>
  </si>
  <si>
    <t>Column2244</t>
  </si>
  <si>
    <t>Column2245</t>
  </si>
  <si>
    <t>Column2246</t>
  </si>
  <si>
    <t>Column2247</t>
  </si>
  <si>
    <t>Column2248</t>
  </si>
  <si>
    <t>Column2249</t>
  </si>
  <si>
    <t>Column2250</t>
  </si>
  <si>
    <t>Column2251</t>
  </si>
  <si>
    <t>Column2252</t>
  </si>
  <si>
    <t>Column2253</t>
  </si>
  <si>
    <t>Column2254</t>
  </si>
  <si>
    <t>Column2255</t>
  </si>
  <si>
    <t>Column2256</t>
  </si>
  <si>
    <t>Column2257</t>
  </si>
  <si>
    <t>Column2258</t>
  </si>
  <si>
    <t>Column2259</t>
  </si>
  <si>
    <t>Column2260</t>
  </si>
  <si>
    <t>Column2261</t>
  </si>
  <si>
    <t>Column2262</t>
  </si>
  <si>
    <t>Column2263</t>
  </si>
  <si>
    <t>Column2264</t>
  </si>
  <si>
    <t>Column2265</t>
  </si>
  <si>
    <t>Column2266</t>
  </si>
  <si>
    <t>Column2267</t>
  </si>
  <si>
    <t>Column2268</t>
  </si>
  <si>
    <t>Column2269</t>
  </si>
  <si>
    <t>Column2270</t>
  </si>
  <si>
    <t>Column2271</t>
  </si>
  <si>
    <t>Column2272</t>
  </si>
  <si>
    <t>Column2273</t>
  </si>
  <si>
    <t>Column2274</t>
  </si>
  <si>
    <t>Column2275</t>
  </si>
  <si>
    <t>Column2276</t>
  </si>
  <si>
    <t>Column2277</t>
  </si>
  <si>
    <t>Column2278</t>
  </si>
  <si>
    <t>Column2279</t>
  </si>
  <si>
    <t>Column2280</t>
  </si>
  <si>
    <t>Column2281</t>
  </si>
  <si>
    <t>Column2282</t>
  </si>
  <si>
    <t>Column2283</t>
  </si>
  <si>
    <t>Column2284</t>
  </si>
  <si>
    <t>Column2285</t>
  </si>
  <si>
    <t>Column2286</t>
  </si>
  <si>
    <t>Column2287</t>
  </si>
  <si>
    <t>Column2288</t>
  </si>
  <si>
    <t>Column2289</t>
  </si>
  <si>
    <t>Column2290</t>
  </si>
  <si>
    <t>Column2291</t>
  </si>
  <si>
    <t>Column2292</t>
  </si>
  <si>
    <t>Column2293</t>
  </si>
  <si>
    <t>Column2294</t>
  </si>
  <si>
    <t>Column2295</t>
  </si>
  <si>
    <t>Column2296</t>
  </si>
  <si>
    <t>Column2297</t>
  </si>
  <si>
    <t>Column2298</t>
  </si>
  <si>
    <t>Column2299</t>
  </si>
  <si>
    <t>Column2300</t>
  </si>
  <si>
    <t>Column2301</t>
  </si>
  <si>
    <t>Column2302</t>
  </si>
  <si>
    <t>Column2303</t>
  </si>
  <si>
    <t>Column2304</t>
  </si>
  <si>
    <t>Column2305</t>
  </si>
  <si>
    <t>Column2306</t>
  </si>
  <si>
    <t>Column2307</t>
  </si>
  <si>
    <t>Column2308</t>
  </si>
  <si>
    <t>Column2309</t>
  </si>
  <si>
    <t>Column2310</t>
  </si>
  <si>
    <t>Column2311</t>
  </si>
  <si>
    <t>Column2312</t>
  </si>
  <si>
    <t>Column2313</t>
  </si>
  <si>
    <t>Column2314</t>
  </si>
  <si>
    <t>Column2315</t>
  </si>
  <si>
    <t>Column2316</t>
  </si>
  <si>
    <t>Column2317</t>
  </si>
  <si>
    <t>Column2318</t>
  </si>
  <si>
    <t>Column2319</t>
  </si>
  <si>
    <t>Column2320</t>
  </si>
  <si>
    <t>Column2321</t>
  </si>
  <si>
    <t>Column2322</t>
  </si>
  <si>
    <t>Column2323</t>
  </si>
  <si>
    <t>Column2324</t>
  </si>
  <si>
    <t>Column2325</t>
  </si>
  <si>
    <t>Column2326</t>
  </si>
  <si>
    <t>Column2327</t>
  </si>
  <si>
    <t>Column2328</t>
  </si>
  <si>
    <t>Column2329</t>
  </si>
  <si>
    <t>Column2330</t>
  </si>
  <si>
    <t>Column2331</t>
  </si>
  <si>
    <t>Column2332</t>
  </si>
  <si>
    <t>Column2333</t>
  </si>
  <si>
    <t>Column2334</t>
  </si>
  <si>
    <t>Column2335</t>
  </si>
  <si>
    <t>Column2336</t>
  </si>
  <si>
    <t>Column2337</t>
  </si>
  <si>
    <t>Column2338</t>
  </si>
  <si>
    <t>Column2339</t>
  </si>
  <si>
    <t>Column2340</t>
  </si>
  <si>
    <t>Column2341</t>
  </si>
  <si>
    <t>Column2342</t>
  </si>
  <si>
    <t>Column2343</t>
  </si>
  <si>
    <t>Column2344</t>
  </si>
  <si>
    <t>Column2345</t>
  </si>
  <si>
    <t>Column2346</t>
  </si>
  <si>
    <t>Column2347</t>
  </si>
  <si>
    <t>Column2348</t>
  </si>
  <si>
    <t>Column2349</t>
  </si>
  <si>
    <t>Column2350</t>
  </si>
  <si>
    <t>Column2351</t>
  </si>
  <si>
    <t>Column2352</t>
  </si>
  <si>
    <t>Column2353</t>
  </si>
  <si>
    <t>Column2354</t>
  </si>
  <si>
    <t>Column2355</t>
  </si>
  <si>
    <t>Column2356</t>
  </si>
  <si>
    <t>Column2357</t>
  </si>
  <si>
    <t>Column2358</t>
  </si>
  <si>
    <t>Column2359</t>
  </si>
  <si>
    <t>Column2360</t>
  </si>
  <si>
    <t>Column2361</t>
  </si>
  <si>
    <t>Column2362</t>
  </si>
  <si>
    <t>Column2363</t>
  </si>
  <si>
    <t>Column2364</t>
  </si>
  <si>
    <t>Column2365</t>
  </si>
  <si>
    <t>Column2366</t>
  </si>
  <si>
    <t>Column2367</t>
  </si>
  <si>
    <t>Column2368</t>
  </si>
  <si>
    <t>Column2369</t>
  </si>
  <si>
    <t>Column2370</t>
  </si>
  <si>
    <t>Column2371</t>
  </si>
  <si>
    <t>Column2372</t>
  </si>
  <si>
    <t>Column2373</t>
  </si>
  <si>
    <t>Column2374</t>
  </si>
  <si>
    <t>Column2375</t>
  </si>
  <si>
    <t>Column2376</t>
  </si>
  <si>
    <t>Column2377</t>
  </si>
  <si>
    <t>Column2378</t>
  </si>
  <si>
    <t>Column2379</t>
  </si>
  <si>
    <t>Column2380</t>
  </si>
  <si>
    <t>Column2381</t>
  </si>
  <si>
    <t>Column2382</t>
  </si>
  <si>
    <t>Column2383</t>
  </si>
  <si>
    <t>Column2384</t>
  </si>
  <si>
    <t>Column2385</t>
  </si>
  <si>
    <t>Column2386</t>
  </si>
  <si>
    <t>Column2387</t>
  </si>
  <si>
    <t>Column2388</t>
  </si>
  <si>
    <t>Column2389</t>
  </si>
  <si>
    <t>Column2390</t>
  </si>
  <si>
    <t>Column2391</t>
  </si>
  <si>
    <t>Column2392</t>
  </si>
  <si>
    <t>Column2393</t>
  </si>
  <si>
    <t>Column2394</t>
  </si>
  <si>
    <t>Column2395</t>
  </si>
  <si>
    <t>Column2396</t>
  </si>
  <si>
    <t>Column2397</t>
  </si>
  <si>
    <t>Column2398</t>
  </si>
  <si>
    <t>Column2399</t>
  </si>
  <si>
    <t>Column2400</t>
  </si>
  <si>
    <t>Column2401</t>
  </si>
  <si>
    <t>Column2402</t>
  </si>
  <si>
    <t>Column2403</t>
  </si>
  <si>
    <t>Column2404</t>
  </si>
  <si>
    <t>Column2405</t>
  </si>
  <si>
    <t>Column2406</t>
  </si>
  <si>
    <t>Column2407</t>
  </si>
  <si>
    <t>Column2408</t>
  </si>
  <si>
    <t>Column2409</t>
  </si>
  <si>
    <t>Column2410</t>
  </si>
  <si>
    <t>Column2411</t>
  </si>
  <si>
    <t>Column2412</t>
  </si>
  <si>
    <t>Column2413</t>
  </si>
  <si>
    <t>Column2414</t>
  </si>
  <si>
    <t>Column2415</t>
  </si>
  <si>
    <t>Column2416</t>
  </si>
  <si>
    <t>Column2417</t>
  </si>
  <si>
    <t>Column2418</t>
  </si>
  <si>
    <t>Column2419</t>
  </si>
  <si>
    <t>Column2420</t>
  </si>
  <si>
    <t>Column2421</t>
  </si>
  <si>
    <t>Column2422</t>
  </si>
  <si>
    <t>Column2423</t>
  </si>
  <si>
    <t>Column2424</t>
  </si>
  <si>
    <t>Column2425</t>
  </si>
  <si>
    <t>Column2426</t>
  </si>
  <si>
    <t>Column2427</t>
  </si>
  <si>
    <t>Column2428</t>
  </si>
  <si>
    <t>Column2429</t>
  </si>
  <si>
    <t>Column2430</t>
  </si>
  <si>
    <t>Column2431</t>
  </si>
  <si>
    <t>Column2432</t>
  </si>
  <si>
    <t>Column2433</t>
  </si>
  <si>
    <t>Column2434</t>
  </si>
  <si>
    <t>Column2435</t>
  </si>
  <si>
    <t>Column2436</t>
  </si>
  <si>
    <t>Column2437</t>
  </si>
  <si>
    <t>Column2438</t>
  </si>
  <si>
    <t>Column2439</t>
  </si>
  <si>
    <t>Column2440</t>
  </si>
  <si>
    <t>Column2441</t>
  </si>
  <si>
    <t>Column2442</t>
  </si>
  <si>
    <t>Column2443</t>
  </si>
  <si>
    <t>Column2444</t>
  </si>
  <si>
    <t>Column2445</t>
  </si>
  <si>
    <t>Column2446</t>
  </si>
  <si>
    <t>Column2447</t>
  </si>
  <si>
    <t>Column2448</t>
  </si>
  <si>
    <t>Column2449</t>
  </si>
  <si>
    <t>Column2450</t>
  </si>
  <si>
    <t>Column2451</t>
  </si>
  <si>
    <t>Column2452</t>
  </si>
  <si>
    <t>Column2453</t>
  </si>
  <si>
    <t>Column2454</t>
  </si>
  <si>
    <t>Column2455</t>
  </si>
  <si>
    <t>Column2456</t>
  </si>
  <si>
    <t>Column2457</t>
  </si>
  <si>
    <t>Column2458</t>
  </si>
  <si>
    <t>Column2459</t>
  </si>
  <si>
    <t>Column2460</t>
  </si>
  <si>
    <t>Column2461</t>
  </si>
  <si>
    <t>Column2462</t>
  </si>
  <si>
    <t>Column2463</t>
  </si>
  <si>
    <t>Column2464</t>
  </si>
  <si>
    <t>Column2465</t>
  </si>
  <si>
    <t>Column2466</t>
  </si>
  <si>
    <t>Column2467</t>
  </si>
  <si>
    <t>Column2468</t>
  </si>
  <si>
    <t>Column2469</t>
  </si>
  <si>
    <t>Column2470</t>
  </si>
  <si>
    <t>Column2471</t>
  </si>
  <si>
    <t>Column2472</t>
  </si>
  <si>
    <t>Column2473</t>
  </si>
  <si>
    <t>Column2474</t>
  </si>
  <si>
    <t>Column2475</t>
  </si>
  <si>
    <t>Column2476</t>
  </si>
  <si>
    <t>Column2477</t>
  </si>
  <si>
    <t>Column2478</t>
  </si>
  <si>
    <t>Column2479</t>
  </si>
  <si>
    <t>Column2480</t>
  </si>
  <si>
    <t>Column2481</t>
  </si>
  <si>
    <t>Column2482</t>
  </si>
  <si>
    <t>Column2483</t>
  </si>
  <si>
    <t>Column2484</t>
  </si>
  <si>
    <t>Column2485</t>
  </si>
  <si>
    <t>Column2486</t>
  </si>
  <si>
    <t>Column2487</t>
  </si>
  <si>
    <t>Column2488</t>
  </si>
  <si>
    <t>Column2489</t>
  </si>
  <si>
    <t>Column2490</t>
  </si>
  <si>
    <t>Column2491</t>
  </si>
  <si>
    <t>Column2492</t>
  </si>
  <si>
    <t>Column2493</t>
  </si>
  <si>
    <t>Column2494</t>
  </si>
  <si>
    <t>Column2495</t>
  </si>
  <si>
    <t>Column2496</t>
  </si>
  <si>
    <t>Column2497</t>
  </si>
  <si>
    <t>Column2498</t>
  </si>
  <si>
    <t>Column2499</t>
  </si>
  <si>
    <t>Column2500</t>
  </si>
  <si>
    <t>Column2501</t>
  </si>
  <si>
    <t>Column2502</t>
  </si>
  <si>
    <t>Column2503</t>
  </si>
  <si>
    <t>Column2504</t>
  </si>
  <si>
    <t>Column2505</t>
  </si>
  <si>
    <t>Column2506</t>
  </si>
  <si>
    <t>Column2507</t>
  </si>
  <si>
    <t>Column2508</t>
  </si>
  <si>
    <t>Column2509</t>
  </si>
  <si>
    <t>Column2510</t>
  </si>
  <si>
    <t>Column2511</t>
  </si>
  <si>
    <t>Column2512</t>
  </si>
  <si>
    <t>Column2513</t>
  </si>
  <si>
    <t>Column2514</t>
  </si>
  <si>
    <t>Column2515</t>
  </si>
  <si>
    <t>Column2516</t>
  </si>
  <si>
    <t>Column2517</t>
  </si>
  <si>
    <t>Column2518</t>
  </si>
  <si>
    <t>Column2519</t>
  </si>
  <si>
    <t>Column2520</t>
  </si>
  <si>
    <t>Column2521</t>
  </si>
  <si>
    <t>Column2522</t>
  </si>
  <si>
    <t>Column2523</t>
  </si>
  <si>
    <t>Column2524</t>
  </si>
  <si>
    <t>Column2525</t>
  </si>
  <si>
    <t>Column2526</t>
  </si>
  <si>
    <t>Column2527</t>
  </si>
  <si>
    <t>Column2528</t>
  </si>
  <si>
    <t>Column2529</t>
  </si>
  <si>
    <t>Column2530</t>
  </si>
  <si>
    <t>Column2531</t>
  </si>
  <si>
    <t>Column2532</t>
  </si>
  <si>
    <t>Column2533</t>
  </si>
  <si>
    <t>Column2534</t>
  </si>
  <si>
    <t>Column2535</t>
  </si>
  <si>
    <t>Column2536</t>
  </si>
  <si>
    <t>Column2537</t>
  </si>
  <si>
    <t>Column2538</t>
  </si>
  <si>
    <t>Column2539</t>
  </si>
  <si>
    <t>Column2540</t>
  </si>
  <si>
    <t>Column2541</t>
  </si>
  <si>
    <t>Column2542</t>
  </si>
  <si>
    <t>Column2543</t>
  </si>
  <si>
    <t>Column2544</t>
  </si>
  <si>
    <t>Column2545</t>
  </si>
  <si>
    <t>Column2546</t>
  </si>
  <si>
    <t>Column2547</t>
  </si>
  <si>
    <t>Column2548</t>
  </si>
  <si>
    <t>Column2549</t>
  </si>
  <si>
    <t>Column2550</t>
  </si>
  <si>
    <t>Column2551</t>
  </si>
  <si>
    <t>Column2552</t>
  </si>
  <si>
    <t>Column2553</t>
  </si>
  <si>
    <t>Column2554</t>
  </si>
  <si>
    <t>Column2555</t>
  </si>
  <si>
    <t>Column2556</t>
  </si>
  <si>
    <t>Column2557</t>
  </si>
  <si>
    <t>Column2558</t>
  </si>
  <si>
    <t>Column2559</t>
  </si>
  <si>
    <t>Column2560</t>
  </si>
  <si>
    <t>Column2561</t>
  </si>
  <si>
    <t>Column2562</t>
  </si>
  <si>
    <t>Column2563</t>
  </si>
  <si>
    <t>Column2564</t>
  </si>
  <si>
    <t>Column2565</t>
  </si>
  <si>
    <t>Column2566</t>
  </si>
  <si>
    <t>Column2567</t>
  </si>
  <si>
    <t>Column2568</t>
  </si>
  <si>
    <t>Column2569</t>
  </si>
  <si>
    <t>Column2570</t>
  </si>
  <si>
    <t>Column2571</t>
  </si>
  <si>
    <t>Column2572</t>
  </si>
  <si>
    <t>Column2573</t>
  </si>
  <si>
    <t>Column2574</t>
  </si>
  <si>
    <t>Column2575</t>
  </si>
  <si>
    <t>Column2576</t>
  </si>
  <si>
    <t>Column2577</t>
  </si>
  <si>
    <t>Column2578</t>
  </si>
  <si>
    <t>Column2579</t>
  </si>
  <si>
    <t>Column2580</t>
  </si>
  <si>
    <t>Column2581</t>
  </si>
  <si>
    <t>Column2582</t>
  </si>
  <si>
    <t>Column2583</t>
  </si>
  <si>
    <t>Column2584</t>
  </si>
  <si>
    <t>Column2585</t>
  </si>
  <si>
    <t>Column2586</t>
  </si>
  <si>
    <t>Column2587</t>
  </si>
  <si>
    <t>Column2588</t>
  </si>
  <si>
    <t>Column2589</t>
  </si>
  <si>
    <t>Column2590</t>
  </si>
  <si>
    <t>Column2591</t>
  </si>
  <si>
    <t>Column2592</t>
  </si>
  <si>
    <t>Column2593</t>
  </si>
  <si>
    <t>Column2594</t>
  </si>
  <si>
    <t>Column2595</t>
  </si>
  <si>
    <t>Column2596</t>
  </si>
  <si>
    <t>Column2597</t>
  </si>
  <si>
    <t>Column2598</t>
  </si>
  <si>
    <t>Column2599</t>
  </si>
  <si>
    <t>Column2600</t>
  </si>
  <si>
    <t>Column2601</t>
  </si>
  <si>
    <t>Column2602</t>
  </si>
  <si>
    <t>Column2603</t>
  </si>
  <si>
    <t>Column2604</t>
  </si>
  <si>
    <t>Column2605</t>
  </si>
  <si>
    <t>Column2606</t>
  </si>
  <si>
    <t>Column2607</t>
  </si>
  <si>
    <t>Column2608</t>
  </si>
  <si>
    <t>Column2609</t>
  </si>
  <si>
    <t>Column2610</t>
  </si>
  <si>
    <t>Column2611</t>
  </si>
  <si>
    <t>Column2612</t>
  </si>
  <si>
    <t>Column2613</t>
  </si>
  <si>
    <t>Column2614</t>
  </si>
  <si>
    <t>Column2615</t>
  </si>
  <si>
    <t>Column2616</t>
  </si>
  <si>
    <t>Column2617</t>
  </si>
  <si>
    <t>Column2618</t>
  </si>
  <si>
    <t>Column2619</t>
  </si>
  <si>
    <t>Column2620</t>
  </si>
  <si>
    <t>Column2621</t>
  </si>
  <si>
    <t>Column2622</t>
  </si>
  <si>
    <t>Column2623</t>
  </si>
  <si>
    <t>Column2624</t>
  </si>
  <si>
    <t>Column2625</t>
  </si>
  <si>
    <t>Column2626</t>
  </si>
  <si>
    <t>Column2627</t>
  </si>
  <si>
    <t>Column2628</t>
  </si>
  <si>
    <t>Column2629</t>
  </si>
  <si>
    <t>Column2630</t>
  </si>
  <si>
    <t>Column2631</t>
  </si>
  <si>
    <t>Column2632</t>
  </si>
  <si>
    <t>Column2633</t>
  </si>
  <si>
    <t>Column2634</t>
  </si>
  <si>
    <t>Column2635</t>
  </si>
  <si>
    <t>Column2636</t>
  </si>
  <si>
    <t>Column2637</t>
  </si>
  <si>
    <t>Column2638</t>
  </si>
  <si>
    <t>Column2639</t>
  </si>
  <si>
    <t>Column2640</t>
  </si>
  <si>
    <t>Column2641</t>
  </si>
  <si>
    <t>Column2642</t>
  </si>
  <si>
    <t>Column2643</t>
  </si>
  <si>
    <t>Column2644</t>
  </si>
  <si>
    <t>Column2645</t>
  </si>
  <si>
    <t>Column2646</t>
  </si>
  <si>
    <t>Column2647</t>
  </si>
  <si>
    <t>Column2648</t>
  </si>
  <si>
    <t>Column2649</t>
  </si>
  <si>
    <t>Column2650</t>
  </si>
  <si>
    <t>Column2651</t>
  </si>
  <si>
    <t>Column2652</t>
  </si>
  <si>
    <t>Column2653</t>
  </si>
  <si>
    <t>Column2654</t>
  </si>
  <si>
    <t>Column2655</t>
  </si>
  <si>
    <t>Column2656</t>
  </si>
  <si>
    <t>Column2657</t>
  </si>
  <si>
    <t>Column2658</t>
  </si>
  <si>
    <t>Column2659</t>
  </si>
  <si>
    <t>Column2660</t>
  </si>
  <si>
    <t>Column2661</t>
  </si>
  <si>
    <t>Column2662</t>
  </si>
  <si>
    <t>Column2663</t>
  </si>
  <si>
    <t>Column2664</t>
  </si>
  <si>
    <t>Column2665</t>
  </si>
  <si>
    <t>Column2666</t>
  </si>
  <si>
    <t>Column2667</t>
  </si>
  <si>
    <t>Column2668</t>
  </si>
  <si>
    <t>Column2669</t>
  </si>
  <si>
    <t>Column2670</t>
  </si>
  <si>
    <t>Column2671</t>
  </si>
  <si>
    <t>Column2672</t>
  </si>
  <si>
    <t>Column2673</t>
  </si>
  <si>
    <t>Column2674</t>
  </si>
  <si>
    <t>Column2675</t>
  </si>
  <si>
    <t>Column2676</t>
  </si>
  <si>
    <t>Column2677</t>
  </si>
  <si>
    <t>Column2678</t>
  </si>
  <si>
    <t>Column2679</t>
  </si>
  <si>
    <t>Column2680</t>
  </si>
  <si>
    <t>Column2681</t>
  </si>
  <si>
    <t>Column2682</t>
  </si>
  <si>
    <t>Column2683</t>
  </si>
  <si>
    <t>Column2684</t>
  </si>
  <si>
    <t>Column2685</t>
  </si>
  <si>
    <t>Column2686</t>
  </si>
  <si>
    <t>Column2687</t>
  </si>
  <si>
    <t>Column2688</t>
  </si>
  <si>
    <t>Column2689</t>
  </si>
  <si>
    <t>Column2690</t>
  </si>
  <si>
    <t>Column2691</t>
  </si>
  <si>
    <t>Column2692</t>
  </si>
  <si>
    <t>Column2693</t>
  </si>
  <si>
    <t>Column2694</t>
  </si>
  <si>
    <t>Column2695</t>
  </si>
  <si>
    <t>Column2696</t>
  </si>
  <si>
    <t>Column2697</t>
  </si>
  <si>
    <t>Column2698</t>
  </si>
  <si>
    <t>Column2699</t>
  </si>
  <si>
    <t>Column2700</t>
  </si>
  <si>
    <t>Column2701</t>
  </si>
  <si>
    <t>Column2702</t>
  </si>
  <si>
    <t>Column2703</t>
  </si>
  <si>
    <t>Column2704</t>
  </si>
  <si>
    <t>Column2705</t>
  </si>
  <si>
    <t>Column2706</t>
  </si>
  <si>
    <t>Column2707</t>
  </si>
  <si>
    <t>Column2708</t>
  </si>
  <si>
    <t>Column2709</t>
  </si>
  <si>
    <t>Column2710</t>
  </si>
  <si>
    <t>Column2711</t>
  </si>
  <si>
    <t>Column2712</t>
  </si>
  <si>
    <t>Column2713</t>
  </si>
  <si>
    <t>Column2714</t>
  </si>
  <si>
    <t>Column2715</t>
  </si>
  <si>
    <t>Column2716</t>
  </si>
  <si>
    <t>Column2717</t>
  </si>
  <si>
    <t>Column2718</t>
  </si>
  <si>
    <t>Column2719</t>
  </si>
  <si>
    <t>Column2720</t>
  </si>
  <si>
    <t>Column2721</t>
  </si>
  <si>
    <t>Column2722</t>
  </si>
  <si>
    <t>Column2723</t>
  </si>
  <si>
    <t>Column2724</t>
  </si>
  <si>
    <t>Column2725</t>
  </si>
  <si>
    <t>Column2726</t>
  </si>
  <si>
    <t>Column2727</t>
  </si>
  <si>
    <t>Column2728</t>
  </si>
  <si>
    <t>Column2729</t>
  </si>
  <si>
    <t>Column2730</t>
  </si>
  <si>
    <t>Column2731</t>
  </si>
  <si>
    <t>Column2732</t>
  </si>
  <si>
    <t>Column2733</t>
  </si>
  <si>
    <t>Column2734</t>
  </si>
  <si>
    <t>Column2735</t>
  </si>
  <si>
    <t>Column2736</t>
  </si>
  <si>
    <t>Column2737</t>
  </si>
  <si>
    <t>Column2738</t>
  </si>
  <si>
    <t>Column2739</t>
  </si>
  <si>
    <t>Column2740</t>
  </si>
  <si>
    <t>Column2741</t>
  </si>
  <si>
    <t>Column2742</t>
  </si>
  <si>
    <t>Column2743</t>
  </si>
  <si>
    <t>Column2744</t>
  </si>
  <si>
    <t>Column2745</t>
  </si>
  <si>
    <t>Column2746</t>
  </si>
  <si>
    <t>Column2747</t>
  </si>
  <si>
    <t>Column2748</t>
  </si>
  <si>
    <t>Column2749</t>
  </si>
  <si>
    <t>Column2750</t>
  </si>
  <si>
    <t>Column2751</t>
  </si>
  <si>
    <t>Column2752</t>
  </si>
  <si>
    <t>Column2753</t>
  </si>
  <si>
    <t>Column2754</t>
  </si>
  <si>
    <t>Column2755</t>
  </si>
  <si>
    <t>Column2756</t>
  </si>
  <si>
    <t>Column2757</t>
  </si>
  <si>
    <t>Column2758</t>
  </si>
  <si>
    <t>Column2759</t>
  </si>
  <si>
    <t>Column2760</t>
  </si>
  <si>
    <t>Column2761</t>
  </si>
  <si>
    <t>Column2762</t>
  </si>
  <si>
    <t>Column2763</t>
  </si>
  <si>
    <t>Column2764</t>
  </si>
  <si>
    <t>Column2765</t>
  </si>
  <si>
    <t>Column2766</t>
  </si>
  <si>
    <t>Column2767</t>
  </si>
  <si>
    <t>Column2768</t>
  </si>
  <si>
    <t>Column2769</t>
  </si>
  <si>
    <t>Column2770</t>
  </si>
  <si>
    <t>Column2771</t>
  </si>
  <si>
    <t>Column2772</t>
  </si>
  <si>
    <t>Column2773</t>
  </si>
  <si>
    <t>Column2774</t>
  </si>
  <si>
    <t>Column2775</t>
  </si>
  <si>
    <t>Column2776</t>
  </si>
  <si>
    <t>Column2777</t>
  </si>
  <si>
    <t>Column2778</t>
  </si>
  <si>
    <t>Column2779</t>
  </si>
  <si>
    <t>Column2780</t>
  </si>
  <si>
    <t>Column2781</t>
  </si>
  <si>
    <t>Column2782</t>
  </si>
  <si>
    <t>Column2783</t>
  </si>
  <si>
    <t>Column2784</t>
  </si>
  <si>
    <t>Column2785</t>
  </si>
  <si>
    <t>Column2786</t>
  </si>
  <si>
    <t>Column2787</t>
  </si>
  <si>
    <t>Column2788</t>
  </si>
  <si>
    <t>Column2789</t>
  </si>
  <si>
    <t>Column2790</t>
  </si>
  <si>
    <t>Column2791</t>
  </si>
  <si>
    <t>Column2792</t>
  </si>
  <si>
    <t>Column2793</t>
  </si>
  <si>
    <t>Column2794</t>
  </si>
  <si>
    <t>Column2795</t>
  </si>
  <si>
    <t>Column2796</t>
  </si>
  <si>
    <t>Column2797</t>
  </si>
  <si>
    <t>Column2798</t>
  </si>
  <si>
    <t>Column2799</t>
  </si>
  <si>
    <t>Column2800</t>
  </si>
  <si>
    <t>Column2801</t>
  </si>
  <si>
    <t>Column2802</t>
  </si>
  <si>
    <t>Column2803</t>
  </si>
  <si>
    <t>Column2804</t>
  </si>
  <si>
    <t>Column2805</t>
  </si>
  <si>
    <t>Column2806</t>
  </si>
  <si>
    <t>Column2807</t>
  </si>
  <si>
    <t>Column2808</t>
  </si>
  <si>
    <t>Column2809</t>
  </si>
  <si>
    <t>Column2810</t>
  </si>
  <si>
    <t>Column2811</t>
  </si>
  <si>
    <t>Column2812</t>
  </si>
  <si>
    <t>Column2813</t>
  </si>
  <si>
    <t>Column2814</t>
  </si>
  <si>
    <t>Column2815</t>
  </si>
  <si>
    <t>Column2816</t>
  </si>
  <si>
    <t>Column2817</t>
  </si>
  <si>
    <t>Column2818</t>
  </si>
  <si>
    <t>Column2819</t>
  </si>
  <si>
    <t>Column2820</t>
  </si>
  <si>
    <t>Column2821</t>
  </si>
  <si>
    <t>Column2822</t>
  </si>
  <si>
    <t>Column2823</t>
  </si>
  <si>
    <t>Column2824</t>
  </si>
  <si>
    <t>Column2825</t>
  </si>
  <si>
    <t>Column2826</t>
  </si>
  <si>
    <t>Column2827</t>
  </si>
  <si>
    <t>Column2828</t>
  </si>
  <si>
    <t>Column2829</t>
  </si>
  <si>
    <t>Column2830</t>
  </si>
  <si>
    <t>Column2831</t>
  </si>
  <si>
    <t>Column2832</t>
  </si>
  <si>
    <t>Column2833</t>
  </si>
  <si>
    <t>Column2834</t>
  </si>
  <si>
    <t>Column2835</t>
  </si>
  <si>
    <t>Column2836</t>
  </si>
  <si>
    <t>Column2837</t>
  </si>
  <si>
    <t>Column2838</t>
  </si>
  <si>
    <t>Column2839</t>
  </si>
  <si>
    <t>Column2840</t>
  </si>
  <si>
    <t>Column2841</t>
  </si>
  <si>
    <t>Column2842</t>
  </si>
  <si>
    <t>Column2843</t>
  </si>
  <si>
    <t>Column2844</t>
  </si>
  <si>
    <t>Column2845</t>
  </si>
  <si>
    <t>Column2846</t>
  </si>
  <si>
    <t>Column2847</t>
  </si>
  <si>
    <t>Column2848</t>
  </si>
  <si>
    <t>Column2849</t>
  </si>
  <si>
    <t>Column2850</t>
  </si>
  <si>
    <t>Column2851</t>
  </si>
  <si>
    <t>Column2852</t>
  </si>
  <si>
    <t>Column2853</t>
  </si>
  <si>
    <t>Column2854</t>
  </si>
  <si>
    <t>Column2855</t>
  </si>
  <si>
    <t>Column2856</t>
  </si>
  <si>
    <t>Column2857</t>
  </si>
  <si>
    <t>Column2858</t>
  </si>
  <si>
    <t>Column2859</t>
  </si>
  <si>
    <t>Column2860</t>
  </si>
  <si>
    <t>Column2861</t>
  </si>
  <si>
    <t>Column2862</t>
  </si>
  <si>
    <t>Column2863</t>
  </si>
  <si>
    <t>Column2864</t>
  </si>
  <si>
    <t>Column2865</t>
  </si>
  <si>
    <t>Column2866</t>
  </si>
  <si>
    <t>Column2867</t>
  </si>
  <si>
    <t>Column2868</t>
  </si>
  <si>
    <t>Column2869</t>
  </si>
  <si>
    <t>Column2870</t>
  </si>
  <si>
    <t>Column2871</t>
  </si>
  <si>
    <t>Column2872</t>
  </si>
  <si>
    <t>Column2873</t>
  </si>
  <si>
    <t>Column2874</t>
  </si>
  <si>
    <t>Column2875</t>
  </si>
  <si>
    <t>Column2876</t>
  </si>
  <si>
    <t>Column2877</t>
  </si>
  <si>
    <t>Column2878</t>
  </si>
  <si>
    <t>Column2879</t>
  </si>
  <si>
    <t>Column2880</t>
  </si>
  <si>
    <t>Column2881</t>
  </si>
  <si>
    <t>Column2882</t>
  </si>
  <si>
    <t>Column2883</t>
  </si>
  <si>
    <t>Column2884</t>
  </si>
  <si>
    <t>Column2885</t>
  </si>
  <si>
    <t>Column2886</t>
  </si>
  <si>
    <t>Column2887</t>
  </si>
  <si>
    <t>Column2888</t>
  </si>
  <si>
    <t>Column2889</t>
  </si>
  <si>
    <t>Column2890</t>
  </si>
  <si>
    <t>Column2891</t>
  </si>
  <si>
    <t>Column2892</t>
  </si>
  <si>
    <t>Column2893</t>
  </si>
  <si>
    <t>Column2894</t>
  </si>
  <si>
    <t>Column2895</t>
  </si>
  <si>
    <t>Column2896</t>
  </si>
  <si>
    <t>Column2897</t>
  </si>
  <si>
    <t>Column2898</t>
  </si>
  <si>
    <t>Column2899</t>
  </si>
  <si>
    <t>Column2900</t>
  </si>
  <si>
    <t>Column2901</t>
  </si>
  <si>
    <t>Column2902</t>
  </si>
  <si>
    <t>Column2903</t>
  </si>
  <si>
    <t>Column2904</t>
  </si>
  <si>
    <t>Column2905</t>
  </si>
  <si>
    <t>Column2906</t>
  </si>
  <si>
    <t>Column2907</t>
  </si>
  <si>
    <t>Column2908</t>
  </si>
  <si>
    <t>Column2909</t>
  </si>
  <si>
    <t>Column2910</t>
  </si>
  <si>
    <t>Column2911</t>
  </si>
  <si>
    <t>Column2912</t>
  </si>
  <si>
    <t>Column2913</t>
  </si>
  <si>
    <t>Column2914</t>
  </si>
  <si>
    <t>Column2915</t>
  </si>
  <si>
    <t>Column2916</t>
  </si>
  <si>
    <t>Column2917</t>
  </si>
  <si>
    <t>Column2918</t>
  </si>
  <si>
    <t>Column2919</t>
  </si>
  <si>
    <t>Column2920</t>
  </si>
  <si>
    <t>Column2921</t>
  </si>
  <si>
    <t>Column2922</t>
  </si>
  <si>
    <t>Column2923</t>
  </si>
  <si>
    <t>Column2924</t>
  </si>
  <si>
    <t>Column2925</t>
  </si>
  <si>
    <t>Column2926</t>
  </si>
  <si>
    <t>Column2927</t>
  </si>
  <si>
    <t>Column2928</t>
  </si>
  <si>
    <t>Column2929</t>
  </si>
  <si>
    <t>Column2930</t>
  </si>
  <si>
    <t>Column2931</t>
  </si>
  <si>
    <t>Column2932</t>
  </si>
  <si>
    <t>Column2933</t>
  </si>
  <si>
    <t>Column2934</t>
  </si>
  <si>
    <t>Column2935</t>
  </si>
  <si>
    <t>Column2936</t>
  </si>
  <si>
    <t>Column2937</t>
  </si>
  <si>
    <t>Column2938</t>
  </si>
  <si>
    <t>Column2939</t>
  </si>
  <si>
    <t>Column2940</t>
  </si>
  <si>
    <t>Column2941</t>
  </si>
  <si>
    <t>Column2942</t>
  </si>
  <si>
    <t>Column2943</t>
  </si>
  <si>
    <t>Column2944</t>
  </si>
  <si>
    <t>Column2945</t>
  </si>
  <si>
    <t>Column2946</t>
  </si>
  <si>
    <t>Column2947</t>
  </si>
  <si>
    <t>Column2948</t>
  </si>
  <si>
    <t>Column2949</t>
  </si>
  <si>
    <t>Column2950</t>
  </si>
  <si>
    <t>Column2951</t>
  </si>
  <si>
    <t>Column2952</t>
  </si>
  <si>
    <t>Column2953</t>
  </si>
  <si>
    <t>Column2954</t>
  </si>
  <si>
    <t>Column2955</t>
  </si>
  <si>
    <t>Column2956</t>
  </si>
  <si>
    <t>Column2957</t>
  </si>
  <si>
    <t>Column2958</t>
  </si>
  <si>
    <t>Column2959</t>
  </si>
  <si>
    <t>Column2960</t>
  </si>
  <si>
    <t>Column2961</t>
  </si>
  <si>
    <t>Column2962</t>
  </si>
  <si>
    <t>Column2963</t>
  </si>
  <si>
    <t>Column2964</t>
  </si>
  <si>
    <t>Column2965</t>
  </si>
  <si>
    <t>Column2966</t>
  </si>
  <si>
    <t>Column2967</t>
  </si>
  <si>
    <t>Column2968</t>
  </si>
  <si>
    <t>Column2969</t>
  </si>
  <si>
    <t>Column2970</t>
  </si>
  <si>
    <t>Column2971</t>
  </si>
  <si>
    <t>Column2972</t>
  </si>
  <si>
    <t>Column2973</t>
  </si>
  <si>
    <t>Column2974</t>
  </si>
  <si>
    <t>Column2975</t>
  </si>
  <si>
    <t>Column2976</t>
  </si>
  <si>
    <t>Column2977</t>
  </si>
  <si>
    <t>Column2978</t>
  </si>
  <si>
    <t>Column2979</t>
  </si>
  <si>
    <t>Column2980</t>
  </si>
  <si>
    <t>Column2981</t>
  </si>
  <si>
    <t>Column2982</t>
  </si>
  <si>
    <t>Column2983</t>
  </si>
  <si>
    <t>Column2984</t>
  </si>
  <si>
    <t>Column2985</t>
  </si>
  <si>
    <t>Column2986</t>
  </si>
  <si>
    <t>Column2987</t>
  </si>
  <si>
    <t>Column2988</t>
  </si>
  <si>
    <t>Column2989</t>
  </si>
  <si>
    <t>Column2990</t>
  </si>
  <si>
    <t>Column2991</t>
  </si>
  <si>
    <t>Column2992</t>
  </si>
  <si>
    <t>Column2993</t>
  </si>
  <si>
    <t>Column2994</t>
  </si>
  <si>
    <t>Column2995</t>
  </si>
  <si>
    <t>Column2996</t>
  </si>
  <si>
    <t>Column2997</t>
  </si>
  <si>
    <t>Column2998</t>
  </si>
  <si>
    <t>Column2999</t>
  </si>
  <si>
    <t>Column3000</t>
  </si>
  <si>
    <t>Column3001</t>
  </si>
  <si>
    <t>Column3002</t>
  </si>
  <si>
    <t>Column3003</t>
  </si>
  <si>
    <t>Column3004</t>
  </si>
  <si>
    <t>Column3005</t>
  </si>
  <si>
    <t>Column3006</t>
  </si>
  <si>
    <t>Column3007</t>
  </si>
  <si>
    <t>Column3008</t>
  </si>
  <si>
    <t>Column3009</t>
  </si>
  <si>
    <t>Column3010</t>
  </si>
  <si>
    <t>Column3011</t>
  </si>
  <si>
    <t>Column3012</t>
  </si>
  <si>
    <t>Column3013</t>
  </si>
  <si>
    <t>Column3014</t>
  </si>
  <si>
    <t>Column3015</t>
  </si>
  <si>
    <t>Column3016</t>
  </si>
  <si>
    <t>Column3017</t>
  </si>
  <si>
    <t>Column3018</t>
  </si>
  <si>
    <t>Column3019</t>
  </si>
  <si>
    <t>Column3020</t>
  </si>
  <si>
    <t>Column3021</t>
  </si>
  <si>
    <t>Column3022</t>
  </si>
  <si>
    <t>Column3023</t>
  </si>
  <si>
    <t>Column3024</t>
  </si>
  <si>
    <t>Column3025</t>
  </si>
  <si>
    <t>Column3026</t>
  </si>
  <si>
    <t>Column3027</t>
  </si>
  <si>
    <t>Column3028</t>
  </si>
  <si>
    <t>Column3029</t>
  </si>
  <si>
    <t>Column3030</t>
  </si>
  <si>
    <t>Column3031</t>
  </si>
  <si>
    <t>Column3032</t>
  </si>
  <si>
    <t>Column3033</t>
  </si>
  <si>
    <t>Column3034</t>
  </si>
  <si>
    <t>Column3035</t>
  </si>
  <si>
    <t>Column3036</t>
  </si>
  <si>
    <t>Column3037</t>
  </si>
  <si>
    <t>Column3038</t>
  </si>
  <si>
    <t>Column3039</t>
  </si>
  <si>
    <t>Column3040</t>
  </si>
  <si>
    <t>Column3041</t>
  </si>
  <si>
    <t>Column3042</t>
  </si>
  <si>
    <t>Column3043</t>
  </si>
  <si>
    <t>Column3044</t>
  </si>
  <si>
    <t>Column3045</t>
  </si>
  <si>
    <t>Column3046</t>
  </si>
  <si>
    <t>Column3047</t>
  </si>
  <si>
    <t>Column3048</t>
  </si>
  <si>
    <t>Column3049</t>
  </si>
  <si>
    <t>Column3050</t>
  </si>
  <si>
    <t>Column3051</t>
  </si>
  <si>
    <t>Column3052</t>
  </si>
  <si>
    <t>Column3053</t>
  </si>
  <si>
    <t>Column3054</t>
  </si>
  <si>
    <t>Column3055</t>
  </si>
  <si>
    <t>Column3056</t>
  </si>
  <si>
    <t>Column3057</t>
  </si>
  <si>
    <t>Column3058</t>
  </si>
  <si>
    <t>Column3059</t>
  </si>
  <si>
    <t>Column3060</t>
  </si>
  <si>
    <t>Column3061</t>
  </si>
  <si>
    <t>Column3062</t>
  </si>
  <si>
    <t>Column3063</t>
  </si>
  <si>
    <t>Column3064</t>
  </si>
  <si>
    <t>Column3065</t>
  </si>
  <si>
    <t>Column3066</t>
  </si>
  <si>
    <t>Column3067</t>
  </si>
  <si>
    <t>Column3068</t>
  </si>
  <si>
    <t>Column3069</t>
  </si>
  <si>
    <t>Column3070</t>
  </si>
  <si>
    <t>Column3071</t>
  </si>
  <si>
    <t>Column3072</t>
  </si>
  <si>
    <t>Column3073</t>
  </si>
  <si>
    <t>Column3074</t>
  </si>
  <si>
    <t>Column3075</t>
  </si>
  <si>
    <t>Column3076</t>
  </si>
  <si>
    <t>Column3077</t>
  </si>
  <si>
    <t>Column3078</t>
  </si>
  <si>
    <t>Column3079</t>
  </si>
  <si>
    <t>Column3080</t>
  </si>
  <si>
    <t>Column3081</t>
  </si>
  <si>
    <t>Column3082</t>
  </si>
  <si>
    <t>Column3083</t>
  </si>
  <si>
    <t>Column3084</t>
  </si>
  <si>
    <t>Column3085</t>
  </si>
  <si>
    <t>Column3086</t>
  </si>
  <si>
    <t>Column3087</t>
  </si>
  <si>
    <t>Column3088</t>
  </si>
  <si>
    <t>Column3089</t>
  </si>
  <si>
    <t>Column3090</t>
  </si>
  <si>
    <t>Column3091</t>
  </si>
  <si>
    <t>Column3092</t>
  </si>
  <si>
    <t>Column3093</t>
  </si>
  <si>
    <t>Column3094</t>
  </si>
  <si>
    <t>Column3095</t>
  </si>
  <si>
    <t>Column3096</t>
  </si>
  <si>
    <t>Column3097</t>
  </si>
  <si>
    <t>Column3098</t>
  </si>
  <si>
    <t>Column3099</t>
  </si>
  <si>
    <t>Column3100</t>
  </si>
  <si>
    <t>Column3101</t>
  </si>
  <si>
    <t>Column3102</t>
  </si>
  <si>
    <t>Column3103</t>
  </si>
  <si>
    <t>Column3104</t>
  </si>
  <si>
    <t>Column3105</t>
  </si>
  <si>
    <t>Column3106</t>
  </si>
  <si>
    <t>Column3107</t>
  </si>
  <si>
    <t>Column3108</t>
  </si>
  <si>
    <t>Column3109</t>
  </si>
  <si>
    <t>Column3110</t>
  </si>
  <si>
    <t>Column3111</t>
  </si>
  <si>
    <t>Column3112</t>
  </si>
  <si>
    <t>Column3113</t>
  </si>
  <si>
    <t>Column3114</t>
  </si>
  <si>
    <t>Column3115</t>
  </si>
  <si>
    <t>Column3116</t>
  </si>
  <si>
    <t>Column3117</t>
  </si>
  <si>
    <t>Column3118</t>
  </si>
  <si>
    <t>Column3119</t>
  </si>
  <si>
    <t>Column3120</t>
  </si>
  <si>
    <t>Column3121</t>
  </si>
  <si>
    <t>Column3122</t>
  </si>
  <si>
    <t>Column3123</t>
  </si>
  <si>
    <t>Column3124</t>
  </si>
  <si>
    <t>Column3125</t>
  </si>
  <si>
    <t>Column3126</t>
  </si>
  <si>
    <t>Column3127</t>
  </si>
  <si>
    <t>Column3128</t>
  </si>
  <si>
    <t>Column3129</t>
  </si>
  <si>
    <t>Column3130</t>
  </si>
  <si>
    <t>Column3131</t>
  </si>
  <si>
    <t>Column3132</t>
  </si>
  <si>
    <t>Column3133</t>
  </si>
  <si>
    <t>Column3134</t>
  </si>
  <si>
    <t>Column3135</t>
  </si>
  <si>
    <t>Column3136</t>
  </si>
  <si>
    <t>Column3137</t>
  </si>
  <si>
    <t>Column3138</t>
  </si>
  <si>
    <t>Column3139</t>
  </si>
  <si>
    <t>Column3140</t>
  </si>
  <si>
    <t>Column3141</t>
  </si>
  <si>
    <t>Column3142</t>
  </si>
  <si>
    <t>Column3143</t>
  </si>
  <si>
    <t>Column3144</t>
  </si>
  <si>
    <t>Column3145</t>
  </si>
  <si>
    <t>Column3146</t>
  </si>
  <si>
    <t>Column3147</t>
  </si>
  <si>
    <t>Column3148</t>
  </si>
  <si>
    <t>Column3149</t>
  </si>
  <si>
    <t>Column3150</t>
  </si>
  <si>
    <t>Column3151</t>
  </si>
  <si>
    <t>Column3152</t>
  </si>
  <si>
    <t>Column3153</t>
  </si>
  <si>
    <t>Column3154</t>
  </si>
  <si>
    <t>Column3155</t>
  </si>
  <si>
    <t>Column3156</t>
  </si>
  <si>
    <t>Column3157</t>
  </si>
  <si>
    <t>Column3158</t>
  </si>
  <si>
    <t>Column3159</t>
  </si>
  <si>
    <t>Column3160</t>
  </si>
  <si>
    <t>Column3161</t>
  </si>
  <si>
    <t>Column3162</t>
  </si>
  <si>
    <t>Column3163</t>
  </si>
  <si>
    <t>Column3164</t>
  </si>
  <si>
    <t>Column3165</t>
  </si>
  <si>
    <t>Column3166</t>
  </si>
  <si>
    <t>Column3167</t>
  </si>
  <si>
    <t>Column3168</t>
  </si>
  <si>
    <t>Column3169</t>
  </si>
  <si>
    <t>Column3170</t>
  </si>
  <si>
    <t>Column3171</t>
  </si>
  <si>
    <t>Column3172</t>
  </si>
  <si>
    <t>Column3173</t>
  </si>
  <si>
    <t>Column3174</t>
  </si>
  <si>
    <t>Column3175</t>
  </si>
  <si>
    <t>Column3176</t>
  </si>
  <si>
    <t>Column3177</t>
  </si>
  <si>
    <t>Column3178</t>
  </si>
  <si>
    <t>Column3179</t>
  </si>
  <si>
    <t>Column3180</t>
  </si>
  <si>
    <t>Column3181</t>
  </si>
  <si>
    <t>Column3182</t>
  </si>
  <si>
    <t>Column3183</t>
  </si>
  <si>
    <t>Column3184</t>
  </si>
  <si>
    <t>Column3185</t>
  </si>
  <si>
    <t>Column3186</t>
  </si>
  <si>
    <t>Column3187</t>
  </si>
  <si>
    <t>Column3188</t>
  </si>
  <si>
    <t>Column3189</t>
  </si>
  <si>
    <t>Column3190</t>
  </si>
  <si>
    <t>Column3191</t>
  </si>
  <si>
    <t>Column3192</t>
  </si>
  <si>
    <t>Column3193</t>
  </si>
  <si>
    <t>Column3194</t>
  </si>
  <si>
    <t>Column3195</t>
  </si>
  <si>
    <t>Column3196</t>
  </si>
  <si>
    <t>Column3197</t>
  </si>
  <si>
    <t>Column3198</t>
  </si>
  <si>
    <t>Column3199</t>
  </si>
  <si>
    <t>Column3200</t>
  </si>
  <si>
    <t>Column3201</t>
  </si>
  <si>
    <t>Column3202</t>
  </si>
  <si>
    <t>Column3203</t>
  </si>
  <si>
    <t>Column3204</t>
  </si>
  <si>
    <t>Column3205</t>
  </si>
  <si>
    <t>Column3206</t>
  </si>
  <si>
    <t>Column3207</t>
  </si>
  <si>
    <t>Column3208</t>
  </si>
  <si>
    <t>Column3209</t>
  </si>
  <si>
    <t>Column3210</t>
  </si>
  <si>
    <t>Column3211</t>
  </si>
  <si>
    <t>Column3212</t>
  </si>
  <si>
    <t>Column3213</t>
  </si>
  <si>
    <t>Column3214</t>
  </si>
  <si>
    <t>Column3215</t>
  </si>
  <si>
    <t>Column3216</t>
  </si>
  <si>
    <t>Column3217</t>
  </si>
  <si>
    <t>Column3218</t>
  </si>
  <si>
    <t>Column3219</t>
  </si>
  <si>
    <t>Column3220</t>
  </si>
  <si>
    <t>Column3221</t>
  </si>
  <si>
    <t>Column3222</t>
  </si>
  <si>
    <t>Column3223</t>
  </si>
  <si>
    <t>Column3224</t>
  </si>
  <si>
    <t>Column3225</t>
  </si>
  <si>
    <t>Column3226</t>
  </si>
  <si>
    <t>Column3227</t>
  </si>
  <si>
    <t>Column3228</t>
  </si>
  <si>
    <t>Column3229</t>
  </si>
  <si>
    <t>Column3230</t>
  </si>
  <si>
    <t>Column3231</t>
  </si>
  <si>
    <t>Column3232</t>
  </si>
  <si>
    <t>Column3233</t>
  </si>
  <si>
    <t>Column3234</t>
  </si>
  <si>
    <t>Column3235</t>
  </si>
  <si>
    <t>Column3236</t>
  </si>
  <si>
    <t>Column3237</t>
  </si>
  <si>
    <t>Column3238</t>
  </si>
  <si>
    <t>Column3239</t>
  </si>
  <si>
    <t>Column3240</t>
  </si>
  <si>
    <t>Column3241</t>
  </si>
  <si>
    <t>Column3242</t>
  </si>
  <si>
    <t>Column3243</t>
  </si>
  <si>
    <t>Column3244</t>
  </si>
  <si>
    <t>Column3245</t>
  </si>
  <si>
    <t>Column3246</t>
  </si>
  <si>
    <t>Column3247</t>
  </si>
  <si>
    <t>Column3248</t>
  </si>
  <si>
    <t>Column3249</t>
  </si>
  <si>
    <t>Column3250</t>
  </si>
  <si>
    <t>Column3251</t>
  </si>
  <si>
    <t>Column3252</t>
  </si>
  <si>
    <t>Column3253</t>
  </si>
  <si>
    <t>Column3254</t>
  </si>
  <si>
    <t>Column3255</t>
  </si>
  <si>
    <t>Column3256</t>
  </si>
  <si>
    <t>Column3257</t>
  </si>
  <si>
    <t>Column3258</t>
  </si>
  <si>
    <t>Column3259</t>
  </si>
  <si>
    <t>Column3260</t>
  </si>
  <si>
    <t>Column3261</t>
  </si>
  <si>
    <t>Column3262</t>
  </si>
  <si>
    <t>Column3263</t>
  </si>
  <si>
    <t>Column3264</t>
  </si>
  <si>
    <t>Column3265</t>
  </si>
  <si>
    <t>Column3266</t>
  </si>
  <si>
    <t>Column3267</t>
  </si>
  <si>
    <t>Column3268</t>
  </si>
  <si>
    <t>Column3269</t>
  </si>
  <si>
    <t>Column3270</t>
  </si>
  <si>
    <t>Column3271</t>
  </si>
  <si>
    <t>Column3272</t>
  </si>
  <si>
    <t>Column3273</t>
  </si>
  <si>
    <t>Column3274</t>
  </si>
  <si>
    <t>Column3275</t>
  </si>
  <si>
    <t>Column3276</t>
  </si>
  <si>
    <t>Column3277</t>
  </si>
  <si>
    <t>Column3278</t>
  </si>
  <si>
    <t>Column3279</t>
  </si>
  <si>
    <t>Column3280</t>
  </si>
  <si>
    <t>Column3281</t>
  </si>
  <si>
    <t>Column3282</t>
  </si>
  <si>
    <t>Column3283</t>
  </si>
  <si>
    <t>Column3284</t>
  </si>
  <si>
    <t>Column3285</t>
  </si>
  <si>
    <t>Column3286</t>
  </si>
  <si>
    <t>Column3287</t>
  </si>
  <si>
    <t>Column3288</t>
  </si>
  <si>
    <t>Column3289</t>
  </si>
  <si>
    <t>Column3290</t>
  </si>
  <si>
    <t>Column3291</t>
  </si>
  <si>
    <t>Column3292</t>
  </si>
  <si>
    <t>Column3293</t>
  </si>
  <si>
    <t>Column3294</t>
  </si>
  <si>
    <t>Column3295</t>
  </si>
  <si>
    <t>Column3296</t>
  </si>
  <si>
    <t>Column3297</t>
  </si>
  <si>
    <t>Column3298</t>
  </si>
  <si>
    <t>Column3299</t>
  </si>
  <si>
    <t>Column3300</t>
  </si>
  <si>
    <t>Column3301</t>
  </si>
  <si>
    <t>Column3302</t>
  </si>
  <si>
    <t>Column3303</t>
  </si>
  <si>
    <t>Column3304</t>
  </si>
  <si>
    <t>Column3305</t>
  </si>
  <si>
    <t>Column3306</t>
  </si>
  <si>
    <t>Column3307</t>
  </si>
  <si>
    <t>Column3308</t>
  </si>
  <si>
    <t>Column3309</t>
  </si>
  <si>
    <t>Column3310</t>
  </si>
  <si>
    <t>Column3311</t>
  </si>
  <si>
    <t>Column3312</t>
  </si>
  <si>
    <t>Column3313</t>
  </si>
  <si>
    <t>Column3314</t>
  </si>
  <si>
    <t>Column3315</t>
  </si>
  <si>
    <t>Column3316</t>
  </si>
  <si>
    <t>Column3317</t>
  </si>
  <si>
    <t>Column3318</t>
  </si>
  <si>
    <t>Column3319</t>
  </si>
  <si>
    <t>Column3320</t>
  </si>
  <si>
    <t>Column3321</t>
  </si>
  <si>
    <t>Column3322</t>
  </si>
  <si>
    <t>Column3323</t>
  </si>
  <si>
    <t>Column3324</t>
  </si>
  <si>
    <t>Column3325</t>
  </si>
  <si>
    <t>Column3326</t>
  </si>
  <si>
    <t>Column3327</t>
  </si>
  <si>
    <t>Column3328</t>
  </si>
  <si>
    <t>Column3329</t>
  </si>
  <si>
    <t>Column3330</t>
  </si>
  <si>
    <t>Column3331</t>
  </si>
  <si>
    <t>Column3332</t>
  </si>
  <si>
    <t>Column3333</t>
  </si>
  <si>
    <t>Column3334</t>
  </si>
  <si>
    <t>Column3335</t>
  </si>
  <si>
    <t>Column3336</t>
  </si>
  <si>
    <t>Column3337</t>
  </si>
  <si>
    <t>Column3338</t>
  </si>
  <si>
    <t>Column3339</t>
  </si>
  <si>
    <t>Column3340</t>
  </si>
  <si>
    <t>Column3341</t>
  </si>
  <si>
    <t>Column3342</t>
  </si>
  <si>
    <t>Column3343</t>
  </si>
  <si>
    <t>Column3344</t>
  </si>
  <si>
    <t>Column3345</t>
  </si>
  <si>
    <t>Column3346</t>
  </si>
  <si>
    <t>Column3347</t>
  </si>
  <si>
    <t>Column3348</t>
  </si>
  <si>
    <t>Column3349</t>
  </si>
  <si>
    <t>Column3350</t>
  </si>
  <si>
    <t>Column3351</t>
  </si>
  <si>
    <t>Column3352</t>
  </si>
  <si>
    <t>Column3353</t>
  </si>
  <si>
    <t>Column3354</t>
  </si>
  <si>
    <t>Column3355</t>
  </si>
  <si>
    <t>Column3356</t>
  </si>
  <si>
    <t>Column3357</t>
  </si>
  <si>
    <t>Column3358</t>
  </si>
  <si>
    <t>Column3359</t>
  </si>
  <si>
    <t>Column3360</t>
  </si>
  <si>
    <t>Column3361</t>
  </si>
  <si>
    <t>Column3362</t>
  </si>
  <si>
    <t>Column3363</t>
  </si>
  <si>
    <t>Column3364</t>
  </si>
  <si>
    <t>Column3365</t>
  </si>
  <si>
    <t>Column3366</t>
  </si>
  <si>
    <t>Column3367</t>
  </si>
  <si>
    <t>Column3368</t>
  </si>
  <si>
    <t>Column3369</t>
  </si>
  <si>
    <t>Column3370</t>
  </si>
  <si>
    <t>Column3371</t>
  </si>
  <si>
    <t>Column3372</t>
  </si>
  <si>
    <t>Column3373</t>
  </si>
  <si>
    <t>Column3374</t>
  </si>
  <si>
    <t>Column3375</t>
  </si>
  <si>
    <t>Column3376</t>
  </si>
  <si>
    <t>Column3377</t>
  </si>
  <si>
    <t>Column3378</t>
  </si>
  <si>
    <t>Column3379</t>
  </si>
  <si>
    <t>Column3380</t>
  </si>
  <si>
    <t>Column3381</t>
  </si>
  <si>
    <t>Column3382</t>
  </si>
  <si>
    <t>Column3383</t>
  </si>
  <si>
    <t>Column3384</t>
  </si>
  <si>
    <t>Column3385</t>
  </si>
  <si>
    <t>Column3386</t>
  </si>
  <si>
    <t>Column3387</t>
  </si>
  <si>
    <t>Column3388</t>
  </si>
  <si>
    <t>Column3389</t>
  </si>
  <si>
    <t>Column3390</t>
  </si>
  <si>
    <t>Column3391</t>
  </si>
  <si>
    <t>Column3392</t>
  </si>
  <si>
    <t>Column3393</t>
  </si>
  <si>
    <t>Column3394</t>
  </si>
  <si>
    <t>Column3395</t>
  </si>
  <si>
    <t>Column3396</t>
  </si>
  <si>
    <t>Column3397</t>
  </si>
  <si>
    <t>Column3398</t>
  </si>
  <si>
    <t>Column3399</t>
  </si>
  <si>
    <t>Column3400</t>
  </si>
  <si>
    <t>Column3401</t>
  </si>
  <si>
    <t>Column3402</t>
  </si>
  <si>
    <t>Column3403</t>
  </si>
  <si>
    <t>Column3404</t>
  </si>
  <si>
    <t>Column3405</t>
  </si>
  <si>
    <t>Column3406</t>
  </si>
  <si>
    <t>Column3407</t>
  </si>
  <si>
    <t>Column3408</t>
  </si>
  <si>
    <t>Column3409</t>
  </si>
  <si>
    <t>Column3410</t>
  </si>
  <si>
    <t>Column3411</t>
  </si>
  <si>
    <t>Column3412</t>
  </si>
  <si>
    <t>Column3413</t>
  </si>
  <si>
    <t>Column3414</t>
  </si>
  <si>
    <t>Column3415</t>
  </si>
  <si>
    <t>Column3416</t>
  </si>
  <si>
    <t>Column3417</t>
  </si>
  <si>
    <t>Column3418</t>
  </si>
  <si>
    <t>Column3419</t>
  </si>
  <si>
    <t>Column3420</t>
  </si>
  <si>
    <t>Column3421</t>
  </si>
  <si>
    <t>Column3422</t>
  </si>
  <si>
    <t>Column3423</t>
  </si>
  <si>
    <t>Column3424</t>
  </si>
  <si>
    <t>Column3425</t>
  </si>
  <si>
    <t>Column3426</t>
  </si>
  <si>
    <t>Column3427</t>
  </si>
  <si>
    <t>Column3428</t>
  </si>
  <si>
    <t>Column3429</t>
  </si>
  <si>
    <t>Column3430</t>
  </si>
  <si>
    <t>Column3431</t>
  </si>
  <si>
    <t>Column3432</t>
  </si>
  <si>
    <t>Column3433</t>
  </si>
  <si>
    <t>Column3434</t>
  </si>
  <si>
    <t>Column3435</t>
  </si>
  <si>
    <t>Column3436</t>
  </si>
  <si>
    <t>Column3437</t>
  </si>
  <si>
    <t>Column3438</t>
  </si>
  <si>
    <t>Column3439</t>
  </si>
  <si>
    <t>Column3440</t>
  </si>
  <si>
    <t>Column3441</t>
  </si>
  <si>
    <t>Column3442</t>
  </si>
  <si>
    <t>Column3443</t>
  </si>
  <si>
    <t>Column3444</t>
  </si>
  <si>
    <t>Column3445</t>
  </si>
  <si>
    <t>Column3446</t>
  </si>
  <si>
    <t>Column3447</t>
  </si>
  <si>
    <t>Column3448</t>
  </si>
  <si>
    <t>Column3449</t>
  </si>
  <si>
    <t>Column3450</t>
  </si>
  <si>
    <t>Column3451</t>
  </si>
  <si>
    <t>Column3452</t>
  </si>
  <si>
    <t>Column3453</t>
  </si>
  <si>
    <t>Column3454</t>
  </si>
  <si>
    <t>Column3455</t>
  </si>
  <si>
    <t>Column3456</t>
  </si>
  <si>
    <t>Column3457</t>
  </si>
  <si>
    <t>Column3458</t>
  </si>
  <si>
    <t>Column3459</t>
  </si>
  <si>
    <t>Column3460</t>
  </si>
  <si>
    <t>Column3461</t>
  </si>
  <si>
    <t>Column3462</t>
  </si>
  <si>
    <t>Column3463</t>
  </si>
  <si>
    <t>Column3464</t>
  </si>
  <si>
    <t>Column3465</t>
  </si>
  <si>
    <t>Column3466</t>
  </si>
  <si>
    <t>Column3467</t>
  </si>
  <si>
    <t>Column3468</t>
  </si>
  <si>
    <t>Column3469</t>
  </si>
  <si>
    <t>Column3470</t>
  </si>
  <si>
    <t>Column3471</t>
  </si>
  <si>
    <t>Column3472</t>
  </si>
  <si>
    <t>Column3473</t>
  </si>
  <si>
    <t>Column3474</t>
  </si>
  <si>
    <t>Column3475</t>
  </si>
  <si>
    <t>Column3476</t>
  </si>
  <si>
    <t>Column3477</t>
  </si>
  <si>
    <t>Column3478</t>
  </si>
  <si>
    <t>Column3479</t>
  </si>
  <si>
    <t>Column3480</t>
  </si>
  <si>
    <t>Column3481</t>
  </si>
  <si>
    <t>Column3482</t>
  </si>
  <si>
    <t>Column3483</t>
  </si>
  <si>
    <t>Column3484</t>
  </si>
  <si>
    <t>Column3485</t>
  </si>
  <si>
    <t>Column3486</t>
  </si>
  <si>
    <t>Column3487</t>
  </si>
  <si>
    <t>Column3488</t>
  </si>
  <si>
    <t>Column3489</t>
  </si>
  <si>
    <t>Column3490</t>
  </si>
  <si>
    <t>Column3491</t>
  </si>
  <si>
    <t>Column3492</t>
  </si>
  <si>
    <t>Column3493</t>
  </si>
  <si>
    <t>Column3494</t>
  </si>
  <si>
    <t>Column3495</t>
  </si>
  <si>
    <t>Column3496</t>
  </si>
  <si>
    <t>Column3497</t>
  </si>
  <si>
    <t>Column3498</t>
  </si>
  <si>
    <t>Column3499</t>
  </si>
  <si>
    <t>Column3500</t>
  </si>
  <si>
    <t>Column3501</t>
  </si>
  <si>
    <t>Column3502</t>
  </si>
  <si>
    <t>Column3503</t>
  </si>
  <si>
    <t>Column3504</t>
  </si>
  <si>
    <t>Column3505</t>
  </si>
  <si>
    <t>Column3506</t>
  </si>
  <si>
    <t>Column3507</t>
  </si>
  <si>
    <t>Column3508</t>
  </si>
  <si>
    <t>Column3509</t>
  </si>
  <si>
    <t>Column3510</t>
  </si>
  <si>
    <t>Column3511</t>
  </si>
  <si>
    <t>Column3512</t>
  </si>
  <si>
    <t>Column3513</t>
  </si>
  <si>
    <t>Column3514</t>
  </si>
  <si>
    <t>Column3515</t>
  </si>
  <si>
    <t>Column3516</t>
  </si>
  <si>
    <t>Column3517</t>
  </si>
  <si>
    <t>Column3518</t>
  </si>
  <si>
    <t>Column3519</t>
  </si>
  <si>
    <t>Column3520</t>
  </si>
  <si>
    <t>Column3521</t>
  </si>
  <si>
    <t>Column3522</t>
  </si>
  <si>
    <t>Column3523</t>
  </si>
  <si>
    <t>Column3524</t>
  </si>
  <si>
    <t>Column3525</t>
  </si>
  <si>
    <t>Column3526</t>
  </si>
  <si>
    <t>Column3527</t>
  </si>
  <si>
    <t>Column3528</t>
  </si>
  <si>
    <t>Column3529</t>
  </si>
  <si>
    <t>Column3530</t>
  </si>
  <si>
    <t>Column3531</t>
  </si>
  <si>
    <t>Column3532</t>
  </si>
  <si>
    <t>Column3533</t>
  </si>
  <si>
    <t>Column3534</t>
  </si>
  <si>
    <t>Column3535</t>
  </si>
  <si>
    <t>Column3536</t>
  </si>
  <si>
    <t>Column3537</t>
  </si>
  <si>
    <t>Column3538</t>
  </si>
  <si>
    <t>Column3539</t>
  </si>
  <si>
    <t>Column3540</t>
  </si>
  <si>
    <t>Column3541</t>
  </si>
  <si>
    <t>Column3542</t>
  </si>
  <si>
    <t>Column3543</t>
  </si>
  <si>
    <t>Column3544</t>
  </si>
  <si>
    <t>Column3545</t>
  </si>
  <si>
    <t>Column3546</t>
  </si>
  <si>
    <t>Column3547</t>
  </si>
  <si>
    <t>Column3548</t>
  </si>
  <si>
    <t>Column3549</t>
  </si>
  <si>
    <t>Column3550</t>
  </si>
  <si>
    <t>Column3551</t>
  </si>
  <si>
    <t>Column3552</t>
  </si>
  <si>
    <t>Column3553</t>
  </si>
  <si>
    <t>Column3554</t>
  </si>
  <si>
    <t>Column3555</t>
  </si>
  <si>
    <t>Column3556</t>
  </si>
  <si>
    <t>Column3557</t>
  </si>
  <si>
    <t>Column3558</t>
  </si>
  <si>
    <t>Column3559</t>
  </si>
  <si>
    <t>Column3560</t>
  </si>
  <si>
    <t>Column3561</t>
  </si>
  <si>
    <t>Column3562</t>
  </si>
  <si>
    <t>Column3563</t>
  </si>
  <si>
    <t>Column3564</t>
  </si>
  <si>
    <t>Column3565</t>
  </si>
  <si>
    <t>Column3566</t>
  </si>
  <si>
    <t>Column3567</t>
  </si>
  <si>
    <t>Column3568</t>
  </si>
  <si>
    <t>Column3569</t>
  </si>
  <si>
    <t>Column3570</t>
  </si>
  <si>
    <t>Column3571</t>
  </si>
  <si>
    <t>Column3572</t>
  </si>
  <si>
    <t>Column3573</t>
  </si>
  <si>
    <t>Column3574</t>
  </si>
  <si>
    <t>Column3575</t>
  </si>
  <si>
    <t>Column3576</t>
  </si>
  <si>
    <t>Column3577</t>
  </si>
  <si>
    <t>Column3578</t>
  </si>
  <si>
    <t>Column3579</t>
  </si>
  <si>
    <t>Column3580</t>
  </si>
  <si>
    <t>Column3581</t>
  </si>
  <si>
    <t>Column3582</t>
  </si>
  <si>
    <t>Column3583</t>
  </si>
  <si>
    <t>Column3584</t>
  </si>
  <si>
    <t>Column3585</t>
  </si>
  <si>
    <t>Column3586</t>
  </si>
  <si>
    <t>Column3587</t>
  </si>
  <si>
    <t>Column3588</t>
  </si>
  <si>
    <t>Column3589</t>
  </si>
  <si>
    <t>Column3590</t>
  </si>
  <si>
    <t>Column3591</t>
  </si>
  <si>
    <t>Column3592</t>
  </si>
  <si>
    <t>Column3593</t>
  </si>
  <si>
    <t>Column3594</t>
  </si>
  <si>
    <t>Column3595</t>
  </si>
  <si>
    <t>Column3596</t>
  </si>
  <si>
    <t>Column3597</t>
  </si>
  <si>
    <t>Column3598</t>
  </si>
  <si>
    <t>Column3599</t>
  </si>
  <si>
    <t>Column3600</t>
  </si>
  <si>
    <t>Column3601</t>
  </si>
  <si>
    <t>Column3602</t>
  </si>
  <si>
    <t>Column3603</t>
  </si>
  <si>
    <t>Column3604</t>
  </si>
  <si>
    <t>Column3605</t>
  </si>
  <si>
    <t>Column3606</t>
  </si>
  <si>
    <t>Column3607</t>
  </si>
  <si>
    <t>Column3608</t>
  </si>
  <si>
    <t>Column3609</t>
  </si>
  <si>
    <t>Column3610</t>
  </si>
  <si>
    <t>Column3611</t>
  </si>
  <si>
    <t>Column3612</t>
  </si>
  <si>
    <t>Column3613</t>
  </si>
  <si>
    <t>Column3614</t>
  </si>
  <si>
    <t>Column3615</t>
  </si>
  <si>
    <t>Column3616</t>
  </si>
  <si>
    <t>Column3617</t>
  </si>
  <si>
    <t>Column3618</t>
  </si>
  <si>
    <t>Column3619</t>
  </si>
  <si>
    <t>Column3620</t>
  </si>
  <si>
    <t>Column3621</t>
  </si>
  <si>
    <t>Column3622</t>
  </si>
  <si>
    <t>Column3623</t>
  </si>
  <si>
    <t>Column3624</t>
  </si>
  <si>
    <t>Column3625</t>
  </si>
  <si>
    <t>Column3626</t>
  </si>
  <si>
    <t>Column3627</t>
  </si>
  <si>
    <t>Column3628</t>
  </si>
  <si>
    <t>Column3629</t>
  </si>
  <si>
    <t>Column3630</t>
  </si>
  <si>
    <t>Column3631</t>
  </si>
  <si>
    <t>Column3632</t>
  </si>
  <si>
    <t>Column3633</t>
  </si>
  <si>
    <t>Column3634</t>
  </si>
  <si>
    <t>Column3635</t>
  </si>
  <si>
    <t>Column3636</t>
  </si>
  <si>
    <t>Column3637</t>
  </si>
  <si>
    <t>Column3638</t>
  </si>
  <si>
    <t>Column3639</t>
  </si>
  <si>
    <t>Column3640</t>
  </si>
  <si>
    <t>Column3641</t>
  </si>
  <si>
    <t>Column3642</t>
  </si>
  <si>
    <t>Column3643</t>
  </si>
  <si>
    <t>Column3644</t>
  </si>
  <si>
    <t>Column3645</t>
  </si>
  <si>
    <t>Column3646</t>
  </si>
  <si>
    <t>Column3647</t>
  </si>
  <si>
    <t>Column3648</t>
  </si>
  <si>
    <t>Column3649</t>
  </si>
  <si>
    <t>Column3650</t>
  </si>
  <si>
    <t>Column3651</t>
  </si>
  <si>
    <t>Column3652</t>
  </si>
  <si>
    <t>Column3653</t>
  </si>
  <si>
    <t>Column3654</t>
  </si>
  <si>
    <t>Column3655</t>
  </si>
  <si>
    <t>Column3656</t>
  </si>
  <si>
    <t>Column3657</t>
  </si>
  <si>
    <t>Column3658</t>
  </si>
  <si>
    <t>Column3659</t>
  </si>
  <si>
    <t>Column3660</t>
  </si>
  <si>
    <t>Column3661</t>
  </si>
  <si>
    <t>Column3662</t>
  </si>
  <si>
    <t>Column3663</t>
  </si>
  <si>
    <t>Column3664</t>
  </si>
  <si>
    <t>Column3665</t>
  </si>
  <si>
    <t>Column3666</t>
  </si>
  <si>
    <t>Column3667</t>
  </si>
  <si>
    <t>Column3668</t>
  </si>
  <si>
    <t>Column3669</t>
  </si>
  <si>
    <t>Column3670</t>
  </si>
  <si>
    <t>Column3671</t>
  </si>
  <si>
    <t>Column3672</t>
  </si>
  <si>
    <t>Column3673</t>
  </si>
  <si>
    <t>Column3674</t>
  </si>
  <si>
    <t>Column3675</t>
  </si>
  <si>
    <t>Column3676</t>
  </si>
  <si>
    <t>Column3677</t>
  </si>
  <si>
    <t>Column3678</t>
  </si>
  <si>
    <t>Column3679</t>
  </si>
  <si>
    <t>Column3680</t>
  </si>
  <si>
    <t>Column3681</t>
  </si>
  <si>
    <t>Column3682</t>
  </si>
  <si>
    <t>Column3683</t>
  </si>
  <si>
    <t>Column3684</t>
  </si>
  <si>
    <t>Column3685</t>
  </si>
  <si>
    <t>Column3686</t>
  </si>
  <si>
    <t>Column3687</t>
  </si>
  <si>
    <t>Column3688</t>
  </si>
  <si>
    <t>Column3689</t>
  </si>
  <si>
    <t>Column3690</t>
  </si>
  <si>
    <t>Column3691</t>
  </si>
  <si>
    <t>Column3692</t>
  </si>
  <si>
    <t>Column3693</t>
  </si>
  <si>
    <t>Column3694</t>
  </si>
  <si>
    <t>Column3695</t>
  </si>
  <si>
    <t>Column3696</t>
  </si>
  <si>
    <t>Column3697</t>
  </si>
  <si>
    <t>Column3698</t>
  </si>
  <si>
    <t>Column3699</t>
  </si>
  <si>
    <t>Column3700</t>
  </si>
  <si>
    <t>Column3701</t>
  </si>
  <si>
    <t>Column3702</t>
  </si>
  <si>
    <t>Column3703</t>
  </si>
  <si>
    <t>Column3704</t>
  </si>
  <si>
    <t>Column3705</t>
  </si>
  <si>
    <t>Column3706</t>
  </si>
  <si>
    <t>Column3707</t>
  </si>
  <si>
    <t>Column3708</t>
  </si>
  <si>
    <t>Column3709</t>
  </si>
  <si>
    <t>Column3710</t>
  </si>
  <si>
    <t>Column3711</t>
  </si>
  <si>
    <t>Column3712</t>
  </si>
  <si>
    <t>Column3713</t>
  </si>
  <si>
    <t>Column3714</t>
  </si>
  <si>
    <t>Column3715</t>
  </si>
  <si>
    <t>Column3716</t>
  </si>
  <si>
    <t>Column3717</t>
  </si>
  <si>
    <t>Column3718</t>
  </si>
  <si>
    <t>Column3719</t>
  </si>
  <si>
    <t>Column3720</t>
  </si>
  <si>
    <t>Column3721</t>
  </si>
  <si>
    <t>Column3722</t>
  </si>
  <si>
    <t>Column3723</t>
  </si>
  <si>
    <t>Column3724</t>
  </si>
  <si>
    <t>Column3725</t>
  </si>
  <si>
    <t>Column3726</t>
  </si>
  <si>
    <t>Column3727</t>
  </si>
  <si>
    <t>Column3728</t>
  </si>
  <si>
    <t>Column3729</t>
  </si>
  <si>
    <t>Column3730</t>
  </si>
  <si>
    <t>Column3731</t>
  </si>
  <si>
    <t>Column3732</t>
  </si>
  <si>
    <t>Column3733</t>
  </si>
  <si>
    <t>Column3734</t>
  </si>
  <si>
    <t>Column3735</t>
  </si>
  <si>
    <t>Column3736</t>
  </si>
  <si>
    <t>Column3737</t>
  </si>
  <si>
    <t>Column3738</t>
  </si>
  <si>
    <t>Column3739</t>
  </si>
  <si>
    <t>Column3740</t>
  </si>
  <si>
    <t>Column3741</t>
  </si>
  <si>
    <t>Column3742</t>
  </si>
  <si>
    <t>Column3743</t>
  </si>
  <si>
    <t>Column3744</t>
  </si>
  <si>
    <t>Column3745</t>
  </si>
  <si>
    <t>Column3746</t>
  </si>
  <si>
    <t>Column3747</t>
  </si>
  <si>
    <t>Column3748</t>
  </si>
  <si>
    <t>Column3749</t>
  </si>
  <si>
    <t>Column3750</t>
  </si>
  <si>
    <t>Column3751</t>
  </si>
  <si>
    <t>Column3752</t>
  </si>
  <si>
    <t>Column3753</t>
  </si>
  <si>
    <t>Column3754</t>
  </si>
  <si>
    <t>Column3755</t>
  </si>
  <si>
    <t>Column3756</t>
  </si>
  <si>
    <t>Column3757</t>
  </si>
  <si>
    <t>Column3758</t>
  </si>
  <si>
    <t>Column3759</t>
  </si>
  <si>
    <t>Column3760</t>
  </si>
  <si>
    <t>Column3761</t>
  </si>
  <si>
    <t>Column3762</t>
  </si>
  <si>
    <t>Column3763</t>
  </si>
  <si>
    <t>Column3764</t>
  </si>
  <si>
    <t>Column3765</t>
  </si>
  <si>
    <t>Column3766</t>
  </si>
  <si>
    <t>Column3767</t>
  </si>
  <si>
    <t>Column3768</t>
  </si>
  <si>
    <t>Column3769</t>
  </si>
  <si>
    <t>Column3770</t>
  </si>
  <si>
    <t>Column3771</t>
  </si>
  <si>
    <t>Column3772</t>
  </si>
  <si>
    <t>Column3773</t>
  </si>
  <si>
    <t>Column3774</t>
  </si>
  <si>
    <t>Column3775</t>
  </si>
  <si>
    <t>Column3776</t>
  </si>
  <si>
    <t>Column3777</t>
  </si>
  <si>
    <t>Column3778</t>
  </si>
  <si>
    <t>Column3779</t>
  </si>
  <si>
    <t>Column3780</t>
  </si>
  <si>
    <t>Column3781</t>
  </si>
  <si>
    <t>Column3782</t>
  </si>
  <si>
    <t>Column3783</t>
  </si>
  <si>
    <t>Column3784</t>
  </si>
  <si>
    <t>Column3785</t>
  </si>
  <si>
    <t>Column3786</t>
  </si>
  <si>
    <t>Column3787</t>
  </si>
  <si>
    <t>Column3788</t>
  </si>
  <si>
    <t>Column3789</t>
  </si>
  <si>
    <t>Column3790</t>
  </si>
  <si>
    <t>Column3791</t>
  </si>
  <si>
    <t>Column3792</t>
  </si>
  <si>
    <t>Column3793</t>
  </si>
  <si>
    <t>Column3794</t>
  </si>
  <si>
    <t>Column3795</t>
  </si>
  <si>
    <t>Column3796</t>
  </si>
  <si>
    <t>Column3797</t>
  </si>
  <si>
    <t>Column3798</t>
  </si>
  <si>
    <t>Column3799</t>
  </si>
  <si>
    <t>Column3800</t>
  </si>
  <si>
    <t>Column3801</t>
  </si>
  <si>
    <t>Column3802</t>
  </si>
  <si>
    <t>Column3803</t>
  </si>
  <si>
    <t>Column3804</t>
  </si>
  <si>
    <t>Column3805</t>
  </si>
  <si>
    <t>Column3806</t>
  </si>
  <si>
    <t>Column3807</t>
  </si>
  <si>
    <t>Column3808</t>
  </si>
  <si>
    <t>Column3809</t>
  </si>
  <si>
    <t>Column3810</t>
  </si>
  <si>
    <t>Column3811</t>
  </si>
  <si>
    <t>Column3812</t>
  </si>
  <si>
    <t>Column3813</t>
  </si>
  <si>
    <t>Column3814</t>
  </si>
  <si>
    <t>Column3815</t>
  </si>
  <si>
    <t>Column3816</t>
  </si>
  <si>
    <t>Column3817</t>
  </si>
  <si>
    <t>Column3818</t>
  </si>
  <si>
    <t>Column3819</t>
  </si>
  <si>
    <t>Column3820</t>
  </si>
  <si>
    <t>Column3821</t>
  </si>
  <si>
    <t>Column3822</t>
  </si>
  <si>
    <t>Column3823</t>
  </si>
  <si>
    <t>Column3824</t>
  </si>
  <si>
    <t>Column3825</t>
  </si>
  <si>
    <t>Column3826</t>
  </si>
  <si>
    <t>Column3827</t>
  </si>
  <si>
    <t>Column3828</t>
  </si>
  <si>
    <t>Column3829</t>
  </si>
  <si>
    <t>Column3830</t>
  </si>
  <si>
    <t>Column3831</t>
  </si>
  <si>
    <t>Column3832</t>
  </si>
  <si>
    <t>Column3833</t>
  </si>
  <si>
    <t>Column3834</t>
  </si>
  <si>
    <t>Column3835</t>
  </si>
  <si>
    <t>Column3836</t>
  </si>
  <si>
    <t>Column3837</t>
  </si>
  <si>
    <t>Column3838</t>
  </si>
  <si>
    <t>Column3839</t>
  </si>
  <si>
    <t>Column3840</t>
  </si>
  <si>
    <t>Column3841</t>
  </si>
  <si>
    <t>Column3842</t>
  </si>
  <si>
    <t>Column3843</t>
  </si>
  <si>
    <t>Column3844</t>
  </si>
  <si>
    <t>Column3845</t>
  </si>
  <si>
    <t>Column3846</t>
  </si>
  <si>
    <t>Column3847</t>
  </si>
  <si>
    <t>Column3848</t>
  </si>
  <si>
    <t>Column3849</t>
  </si>
  <si>
    <t>Column3850</t>
  </si>
  <si>
    <t>Column3851</t>
  </si>
  <si>
    <t>Column3852</t>
  </si>
  <si>
    <t>Column3853</t>
  </si>
  <si>
    <t>Column3854</t>
  </si>
  <si>
    <t>Column3855</t>
  </si>
  <si>
    <t>Column3856</t>
  </si>
  <si>
    <t>Column3857</t>
  </si>
  <si>
    <t>Column3858</t>
  </si>
  <si>
    <t>Column3859</t>
  </si>
  <si>
    <t>Column3860</t>
  </si>
  <si>
    <t>Column3861</t>
  </si>
  <si>
    <t>Column3862</t>
  </si>
  <si>
    <t>Column3863</t>
  </si>
  <si>
    <t>Column3864</t>
  </si>
  <si>
    <t>Column3865</t>
  </si>
  <si>
    <t>Column3866</t>
  </si>
  <si>
    <t>Column3867</t>
  </si>
  <si>
    <t>Column3868</t>
  </si>
  <si>
    <t>Column3869</t>
  </si>
  <si>
    <t>Column3870</t>
  </si>
  <si>
    <t>Column3871</t>
  </si>
  <si>
    <t>Column3872</t>
  </si>
  <si>
    <t>Column3873</t>
  </si>
  <si>
    <t>Column3874</t>
  </si>
  <si>
    <t>Column3875</t>
  </si>
  <si>
    <t>Column3876</t>
  </si>
  <si>
    <t>Column3877</t>
  </si>
  <si>
    <t>Column3878</t>
  </si>
  <si>
    <t>Column3879</t>
  </si>
  <si>
    <t>Column3880</t>
  </si>
  <si>
    <t>Column3881</t>
  </si>
  <si>
    <t>Column3882</t>
  </si>
  <si>
    <t>Column3883</t>
  </si>
  <si>
    <t>Column3884</t>
  </si>
  <si>
    <t>Column3885</t>
  </si>
  <si>
    <t>Column3886</t>
  </si>
  <si>
    <t>Column3887</t>
  </si>
  <si>
    <t>Column3888</t>
  </si>
  <si>
    <t>Column3889</t>
  </si>
  <si>
    <t>Column3890</t>
  </si>
  <si>
    <t>Column3891</t>
  </si>
  <si>
    <t>Column3892</t>
  </si>
  <si>
    <t>Column3893</t>
  </si>
  <si>
    <t>Column3894</t>
  </si>
  <si>
    <t>Column3895</t>
  </si>
  <si>
    <t>Column3896</t>
  </si>
  <si>
    <t>Column3897</t>
  </si>
  <si>
    <t>Column3898</t>
  </si>
  <si>
    <t>Column3899</t>
  </si>
  <si>
    <t>Column3900</t>
  </si>
  <si>
    <t>Column3901</t>
  </si>
  <si>
    <t>Column3902</t>
  </si>
  <si>
    <t>Column3903</t>
  </si>
  <si>
    <t>Column3904</t>
  </si>
  <si>
    <t>Column3905</t>
  </si>
  <si>
    <t>Column3906</t>
  </si>
  <si>
    <t>Column3907</t>
  </si>
  <si>
    <t>Column3908</t>
  </si>
  <si>
    <t>Column3909</t>
  </si>
  <si>
    <t>Column3910</t>
  </si>
  <si>
    <t>Column3911</t>
  </si>
  <si>
    <t>Column3912</t>
  </si>
  <si>
    <t>Column3913</t>
  </si>
  <si>
    <t>Column3914</t>
  </si>
  <si>
    <t>Column3915</t>
  </si>
  <si>
    <t>Column3916</t>
  </si>
  <si>
    <t>Column3917</t>
  </si>
  <si>
    <t>Column3918</t>
  </si>
  <si>
    <t>Column3919</t>
  </si>
  <si>
    <t>Column3920</t>
  </si>
  <si>
    <t>Column3921</t>
  </si>
  <si>
    <t>Column3922</t>
  </si>
  <si>
    <t>Column3923</t>
  </si>
  <si>
    <t>Column3924</t>
  </si>
  <si>
    <t>Column3925</t>
  </si>
  <si>
    <t>Column3926</t>
  </si>
  <si>
    <t>Column3927</t>
  </si>
  <si>
    <t>Column3928</t>
  </si>
  <si>
    <t>Column3929</t>
  </si>
  <si>
    <t>Column3930</t>
  </si>
  <si>
    <t>Column3931</t>
  </si>
  <si>
    <t>Column3932</t>
  </si>
  <si>
    <t>Column3933</t>
  </si>
  <si>
    <t>Column3934</t>
  </si>
  <si>
    <t>Column3935</t>
  </si>
  <si>
    <t>Column3936</t>
  </si>
  <si>
    <t>Column3937</t>
  </si>
  <si>
    <t>Column3938</t>
  </si>
  <si>
    <t>Column3939</t>
  </si>
  <si>
    <t>Column3940</t>
  </si>
  <si>
    <t>Column3941</t>
  </si>
  <si>
    <t>Column3942</t>
  </si>
  <si>
    <t>Column3943</t>
  </si>
  <si>
    <t>Column3944</t>
  </si>
  <si>
    <t>Column3945</t>
  </si>
  <si>
    <t>Column3946</t>
  </si>
  <si>
    <t>Column3947</t>
  </si>
  <si>
    <t>Column3948</t>
  </si>
  <si>
    <t>Column3949</t>
  </si>
  <si>
    <t>Column3950</t>
  </si>
  <si>
    <t>Column3951</t>
  </si>
  <si>
    <t>Column3952</t>
  </si>
  <si>
    <t>Column3953</t>
  </si>
  <si>
    <t>Column3954</t>
  </si>
  <si>
    <t>Column3955</t>
  </si>
  <si>
    <t>Column3956</t>
  </si>
  <si>
    <t>Column3957</t>
  </si>
  <si>
    <t>Column3958</t>
  </si>
  <si>
    <t>Column3959</t>
  </si>
  <si>
    <t>Column3960</t>
  </si>
  <si>
    <t>Column3961</t>
  </si>
  <si>
    <t>Column3962</t>
  </si>
  <si>
    <t>Column3963</t>
  </si>
  <si>
    <t>Column3964</t>
  </si>
  <si>
    <t>Column3965</t>
  </si>
  <si>
    <t>Column3966</t>
  </si>
  <si>
    <t>Column3967</t>
  </si>
  <si>
    <t>Column3968</t>
  </si>
  <si>
    <t>Column3969</t>
  </si>
  <si>
    <t>Column3970</t>
  </si>
  <si>
    <t>Column3971</t>
  </si>
  <si>
    <t>Column3972</t>
  </si>
  <si>
    <t>Column3973</t>
  </si>
  <si>
    <t>Column3974</t>
  </si>
  <si>
    <t>Column3975</t>
  </si>
  <si>
    <t>Column3976</t>
  </si>
  <si>
    <t>Column3977</t>
  </si>
  <si>
    <t>Column3978</t>
  </si>
  <si>
    <t>Column3979</t>
  </si>
  <si>
    <t>Column3980</t>
  </si>
  <si>
    <t>Column3981</t>
  </si>
  <si>
    <t>Column3982</t>
  </si>
  <si>
    <t>Column3983</t>
  </si>
  <si>
    <t>Column3984</t>
  </si>
  <si>
    <t>Column3985</t>
  </si>
  <si>
    <t>Column3986</t>
  </si>
  <si>
    <t>Column3987</t>
  </si>
  <si>
    <t>Column3988</t>
  </si>
  <si>
    <t>Column3989</t>
  </si>
  <si>
    <t>Column3990</t>
  </si>
  <si>
    <t>Column3991</t>
  </si>
  <si>
    <t>Column3992</t>
  </si>
  <si>
    <t>Column3993</t>
  </si>
  <si>
    <t>Column3994</t>
  </si>
  <si>
    <t>Column3995</t>
  </si>
  <si>
    <t>Column3996</t>
  </si>
  <si>
    <t>Column3997</t>
  </si>
  <si>
    <t>Column3998</t>
  </si>
  <si>
    <t>Column3999</t>
  </si>
  <si>
    <t>Column4000</t>
  </si>
  <si>
    <t>Column4001</t>
  </si>
  <si>
    <t>Column4002</t>
  </si>
  <si>
    <t>Column4003</t>
  </si>
  <si>
    <t>Column4004</t>
  </si>
  <si>
    <t>Column4005</t>
  </si>
  <si>
    <t>Column4006</t>
  </si>
  <si>
    <t>Column4007</t>
  </si>
  <si>
    <t>Column4008</t>
  </si>
  <si>
    <t>Column4009</t>
  </si>
  <si>
    <t>Column4010</t>
  </si>
  <si>
    <t>Column4011</t>
  </si>
  <si>
    <t>Column4012</t>
  </si>
  <si>
    <t>Column4013</t>
  </si>
  <si>
    <t>Column4014</t>
  </si>
  <si>
    <t>Column4015</t>
  </si>
  <si>
    <t>Column4016</t>
  </si>
  <si>
    <t>Column4017</t>
  </si>
  <si>
    <t>Column4018</t>
  </si>
  <si>
    <t>Column4019</t>
  </si>
  <si>
    <t>Column4020</t>
  </si>
  <si>
    <t>Column4021</t>
  </si>
  <si>
    <t>Column4022</t>
  </si>
  <si>
    <t>Column4023</t>
  </si>
  <si>
    <t>Column4024</t>
  </si>
  <si>
    <t>Column4025</t>
  </si>
  <si>
    <t>Column4026</t>
  </si>
  <si>
    <t>Column4027</t>
  </si>
  <si>
    <t>Column4028</t>
  </si>
  <si>
    <t>Column4029</t>
  </si>
  <si>
    <t>Column4030</t>
  </si>
  <si>
    <t>Column4031</t>
  </si>
  <si>
    <t>Column4032</t>
  </si>
  <si>
    <t>Column4033</t>
  </si>
  <si>
    <t>Column4034</t>
  </si>
  <si>
    <t>Column4035</t>
  </si>
  <si>
    <t>Column4036</t>
  </si>
  <si>
    <t>Column4037</t>
  </si>
  <si>
    <t>Column4038</t>
  </si>
  <si>
    <t>Column4039</t>
  </si>
  <si>
    <t>Column4040</t>
  </si>
  <si>
    <t>Column4041</t>
  </si>
  <si>
    <t>Column4042</t>
  </si>
  <si>
    <t>Column4043</t>
  </si>
  <si>
    <t>Column4044</t>
  </si>
  <si>
    <t>Column4045</t>
  </si>
  <si>
    <t>Column4046</t>
  </si>
  <si>
    <t>Column4047</t>
  </si>
  <si>
    <t>Column4048</t>
  </si>
  <si>
    <t>Column4049</t>
  </si>
  <si>
    <t>Column4050</t>
  </si>
  <si>
    <t>Column4051</t>
  </si>
  <si>
    <t>Column4052</t>
  </si>
  <si>
    <t>Column4053</t>
  </si>
  <si>
    <t>Column4054</t>
  </si>
  <si>
    <t>Column4055</t>
  </si>
  <si>
    <t>Column4056</t>
  </si>
  <si>
    <t>Column4057</t>
  </si>
  <si>
    <t>Column4058</t>
  </si>
  <si>
    <t>Column4059</t>
  </si>
  <si>
    <t>Column4060</t>
  </si>
  <si>
    <t>Column4061</t>
  </si>
  <si>
    <t>Column4062</t>
  </si>
  <si>
    <t>Column4063</t>
  </si>
  <si>
    <t>Column4064</t>
  </si>
  <si>
    <t>Column4065</t>
  </si>
  <si>
    <t>Column4066</t>
  </si>
  <si>
    <t>Column4067</t>
  </si>
  <si>
    <t>Column4068</t>
  </si>
  <si>
    <t>Column4069</t>
  </si>
  <si>
    <t>Column4070</t>
  </si>
  <si>
    <t>Column4071</t>
  </si>
  <si>
    <t>Column4072</t>
  </si>
  <si>
    <t>Column4073</t>
  </si>
  <si>
    <t>Column4074</t>
  </si>
  <si>
    <t>Column4075</t>
  </si>
  <si>
    <t>Column4076</t>
  </si>
  <si>
    <t>Column4077</t>
  </si>
  <si>
    <t>Column4078</t>
  </si>
  <si>
    <t>Column4079</t>
  </si>
  <si>
    <t>Column4080</t>
  </si>
  <si>
    <t>Column4081</t>
  </si>
  <si>
    <t>Column4082</t>
  </si>
  <si>
    <t>Column4083</t>
  </si>
  <si>
    <t>Column4084</t>
  </si>
  <si>
    <t>Column4085</t>
  </si>
  <si>
    <t>Column4086</t>
  </si>
  <si>
    <t>Column4087</t>
  </si>
  <si>
    <t>Column4088</t>
  </si>
  <si>
    <t>Column4089</t>
  </si>
  <si>
    <t>Column4090</t>
  </si>
  <si>
    <t>Column4091</t>
  </si>
  <si>
    <t>Column4092</t>
  </si>
  <si>
    <t>Column4093</t>
  </si>
  <si>
    <t>Column4094</t>
  </si>
  <si>
    <t>Column4095</t>
  </si>
  <si>
    <t>Column4096</t>
  </si>
  <si>
    <t>Column4097</t>
  </si>
  <si>
    <t>Column4098</t>
  </si>
  <si>
    <t>Column4099</t>
  </si>
  <si>
    <t>Column4100</t>
  </si>
  <si>
    <t>Column4101</t>
  </si>
  <si>
    <t>Column4102</t>
  </si>
  <si>
    <t>Column4103</t>
  </si>
  <si>
    <t>Column4104</t>
  </si>
  <si>
    <t>Column4105</t>
  </si>
  <si>
    <t>Column4106</t>
  </si>
  <si>
    <t>Column4107</t>
  </si>
  <si>
    <t>Column4108</t>
  </si>
  <si>
    <t>Column4109</t>
  </si>
  <si>
    <t>Column4110</t>
  </si>
  <si>
    <t>Column4111</t>
  </si>
  <si>
    <t>Column4112</t>
  </si>
  <si>
    <t>Column4113</t>
  </si>
  <si>
    <t>Column4114</t>
  </si>
  <si>
    <t>Column4115</t>
  </si>
  <si>
    <t>Column4116</t>
  </si>
  <si>
    <t>Column4117</t>
  </si>
  <si>
    <t>Column4118</t>
  </si>
  <si>
    <t>Column4119</t>
  </si>
  <si>
    <t>Column4120</t>
  </si>
  <si>
    <t>Column4121</t>
  </si>
  <si>
    <t>Column4122</t>
  </si>
  <si>
    <t>Column4123</t>
  </si>
  <si>
    <t>Column4124</t>
  </si>
  <si>
    <t>Column4125</t>
  </si>
  <si>
    <t>Column4126</t>
  </si>
  <si>
    <t>Column4127</t>
  </si>
  <si>
    <t>Column4128</t>
  </si>
  <si>
    <t>Column4129</t>
  </si>
  <si>
    <t>Column4130</t>
  </si>
  <si>
    <t>Column4131</t>
  </si>
  <si>
    <t>Column4132</t>
  </si>
  <si>
    <t>Column4133</t>
  </si>
  <si>
    <t>Column4134</t>
  </si>
  <si>
    <t>Column4135</t>
  </si>
  <si>
    <t>Column4136</t>
  </si>
  <si>
    <t>Column4137</t>
  </si>
  <si>
    <t>Column4138</t>
  </si>
  <si>
    <t>Column4139</t>
  </si>
  <si>
    <t>Column4140</t>
  </si>
  <si>
    <t>Column4141</t>
  </si>
  <si>
    <t>Column4142</t>
  </si>
  <si>
    <t>Column4143</t>
  </si>
  <si>
    <t>Column4144</t>
  </si>
  <si>
    <t>Column4145</t>
  </si>
  <si>
    <t>Column4146</t>
  </si>
  <si>
    <t>Column4147</t>
  </si>
  <si>
    <t>Column4148</t>
  </si>
  <si>
    <t>Column4149</t>
  </si>
  <si>
    <t>Column4150</t>
  </si>
  <si>
    <t>Column4151</t>
  </si>
  <si>
    <t>Column4152</t>
  </si>
  <si>
    <t>Column4153</t>
  </si>
  <si>
    <t>Column4154</t>
  </si>
  <si>
    <t>Column4155</t>
  </si>
  <si>
    <t>Column4156</t>
  </si>
  <si>
    <t>Column4157</t>
  </si>
  <si>
    <t>Column4158</t>
  </si>
  <si>
    <t>Column4159</t>
  </si>
  <si>
    <t>Column4160</t>
  </si>
  <si>
    <t>Column4161</t>
  </si>
  <si>
    <t>Column4162</t>
  </si>
  <si>
    <t>Column4163</t>
  </si>
  <si>
    <t>Column4164</t>
  </si>
  <si>
    <t>Column4165</t>
  </si>
  <si>
    <t>Column4166</t>
  </si>
  <si>
    <t>Column4167</t>
  </si>
  <si>
    <t>Column4168</t>
  </si>
  <si>
    <t>Column4169</t>
  </si>
  <si>
    <t>Column4170</t>
  </si>
  <si>
    <t>Column4171</t>
  </si>
  <si>
    <t>Column4172</t>
  </si>
  <si>
    <t>Column4173</t>
  </si>
  <si>
    <t>Column4174</t>
  </si>
  <si>
    <t>Column4175</t>
  </si>
  <si>
    <t>Column4176</t>
  </si>
  <si>
    <t>Column4177</t>
  </si>
  <si>
    <t>Column4178</t>
  </si>
  <si>
    <t>Column4179</t>
  </si>
  <si>
    <t>Column4180</t>
  </si>
  <si>
    <t>Column4181</t>
  </si>
  <si>
    <t>Column4182</t>
  </si>
  <si>
    <t>Column4183</t>
  </si>
  <si>
    <t>Column4184</t>
  </si>
  <si>
    <t>Column4185</t>
  </si>
  <si>
    <t>Column4186</t>
  </si>
  <si>
    <t>Column4187</t>
  </si>
  <si>
    <t>Column4188</t>
  </si>
  <si>
    <t>Column4189</t>
  </si>
  <si>
    <t>Column4190</t>
  </si>
  <si>
    <t>Column4191</t>
  </si>
  <si>
    <t>Column4192</t>
  </si>
  <si>
    <t>Column4193</t>
  </si>
  <si>
    <t>Column4194</t>
  </si>
  <si>
    <t>Column4195</t>
  </si>
  <si>
    <t>Column4196</t>
  </si>
  <si>
    <t>Column4197</t>
  </si>
  <si>
    <t>Column4198</t>
  </si>
  <si>
    <t>Column4199</t>
  </si>
  <si>
    <t>Column4200</t>
  </si>
  <si>
    <t>Column4201</t>
  </si>
  <si>
    <t>Column4202</t>
  </si>
  <si>
    <t>Column4203</t>
  </si>
  <si>
    <t>Column4204</t>
  </si>
  <si>
    <t>Column4205</t>
  </si>
  <si>
    <t>Column4206</t>
  </si>
  <si>
    <t>Column4207</t>
  </si>
  <si>
    <t>Column4208</t>
  </si>
  <si>
    <t>Column4209</t>
  </si>
  <si>
    <t>Column4210</t>
  </si>
  <si>
    <t>Column4211</t>
  </si>
  <si>
    <t>Column4212</t>
  </si>
  <si>
    <t>Column4213</t>
  </si>
  <si>
    <t>Column4214</t>
  </si>
  <si>
    <t>Column4215</t>
  </si>
  <si>
    <t>Column4216</t>
  </si>
  <si>
    <t>Column4217</t>
  </si>
  <si>
    <t>Column4218</t>
  </si>
  <si>
    <t>Column4219</t>
  </si>
  <si>
    <t>Column4220</t>
  </si>
  <si>
    <t>Column4221</t>
  </si>
  <si>
    <t>Column4222</t>
  </si>
  <si>
    <t>Column4223</t>
  </si>
  <si>
    <t>Column4224</t>
  </si>
  <si>
    <t>Column4225</t>
  </si>
  <si>
    <t>Column4226</t>
  </si>
  <si>
    <t>Column4227</t>
  </si>
  <si>
    <t>Column4228</t>
  </si>
  <si>
    <t>Column4229</t>
  </si>
  <si>
    <t>Column4230</t>
  </si>
  <si>
    <t>Column4231</t>
  </si>
  <si>
    <t>Column4232</t>
  </si>
  <si>
    <t>Column4233</t>
  </si>
  <si>
    <t>Column4234</t>
  </si>
  <si>
    <t>Column4235</t>
  </si>
  <si>
    <t>Column4236</t>
  </si>
  <si>
    <t>Column4237</t>
  </si>
  <si>
    <t>Column4238</t>
  </si>
  <si>
    <t>Column4239</t>
  </si>
  <si>
    <t>Column4240</t>
  </si>
  <si>
    <t>Column4241</t>
  </si>
  <si>
    <t>Column4242</t>
  </si>
  <si>
    <t>Column4243</t>
  </si>
  <si>
    <t>Column4244</t>
  </si>
  <si>
    <t>Column4245</t>
  </si>
  <si>
    <t>Column4246</t>
  </si>
  <si>
    <t>Column4247</t>
  </si>
  <si>
    <t>Column4248</t>
  </si>
  <si>
    <t>Column4249</t>
  </si>
  <si>
    <t>Column4250</t>
  </si>
  <si>
    <t>Column4251</t>
  </si>
  <si>
    <t>Column4252</t>
  </si>
  <si>
    <t>Column4253</t>
  </si>
  <si>
    <t>Column4254</t>
  </si>
  <si>
    <t>Column4255</t>
  </si>
  <si>
    <t>Column4256</t>
  </si>
  <si>
    <t>Column4257</t>
  </si>
  <si>
    <t>Column4258</t>
  </si>
  <si>
    <t>Column4259</t>
  </si>
  <si>
    <t>Column4260</t>
  </si>
  <si>
    <t>Column4261</t>
  </si>
  <si>
    <t>Column4262</t>
  </si>
  <si>
    <t>Column4263</t>
  </si>
  <si>
    <t>Column4264</t>
  </si>
  <si>
    <t>Column4265</t>
  </si>
  <si>
    <t>Column4266</t>
  </si>
  <si>
    <t>Column4267</t>
  </si>
  <si>
    <t>Column4268</t>
  </si>
  <si>
    <t>Column4269</t>
  </si>
  <si>
    <t>Column4270</t>
  </si>
  <si>
    <t>Column4271</t>
  </si>
  <si>
    <t>Column4272</t>
  </si>
  <si>
    <t>Column4273</t>
  </si>
  <si>
    <t>Column4274</t>
  </si>
  <si>
    <t>Column4275</t>
  </si>
  <si>
    <t>Column4276</t>
  </si>
  <si>
    <t>Column4277</t>
  </si>
  <si>
    <t>Column4278</t>
  </si>
  <si>
    <t>Column4279</t>
  </si>
  <si>
    <t>Column4280</t>
  </si>
  <si>
    <t>Column4281</t>
  </si>
  <si>
    <t>Column4282</t>
  </si>
  <si>
    <t>Column4283</t>
  </si>
  <si>
    <t>Column4284</t>
  </si>
  <si>
    <t>Column4285</t>
  </si>
  <si>
    <t>Column4286</t>
  </si>
  <si>
    <t>Column4287</t>
  </si>
  <si>
    <t>Column4288</t>
  </si>
  <si>
    <t>Column4289</t>
  </si>
  <si>
    <t>Column4290</t>
  </si>
  <si>
    <t>Column4291</t>
  </si>
  <si>
    <t>Column4292</t>
  </si>
  <si>
    <t>Column4293</t>
  </si>
  <si>
    <t>Column4294</t>
  </si>
  <si>
    <t>Column4295</t>
  </si>
  <si>
    <t>Column4296</t>
  </si>
  <si>
    <t>Column4297</t>
  </si>
  <si>
    <t>Column4298</t>
  </si>
  <si>
    <t>Column4299</t>
  </si>
  <si>
    <t>Column4300</t>
  </si>
  <si>
    <t>Column4301</t>
  </si>
  <si>
    <t>Column4302</t>
  </si>
  <si>
    <t>Column4303</t>
  </si>
  <si>
    <t>Column4304</t>
  </si>
  <si>
    <t>Column4305</t>
  </si>
  <si>
    <t>Column4306</t>
  </si>
  <si>
    <t>Column4307</t>
  </si>
  <si>
    <t>Column4308</t>
  </si>
  <si>
    <t>Column4309</t>
  </si>
  <si>
    <t>Column4310</t>
  </si>
  <si>
    <t>Column4311</t>
  </si>
  <si>
    <t>Column4312</t>
  </si>
  <si>
    <t>Column4313</t>
  </si>
  <si>
    <t>Column4314</t>
  </si>
  <si>
    <t>Column4315</t>
  </si>
  <si>
    <t>Column4316</t>
  </si>
  <si>
    <t>Column4317</t>
  </si>
  <si>
    <t>Column4318</t>
  </si>
  <si>
    <t>Column4319</t>
  </si>
  <si>
    <t>Column4320</t>
  </si>
  <si>
    <t>Column4321</t>
  </si>
  <si>
    <t>Column4322</t>
  </si>
  <si>
    <t>Column4323</t>
  </si>
  <si>
    <t>Column4324</t>
  </si>
  <si>
    <t>Column4325</t>
  </si>
  <si>
    <t>Column4326</t>
  </si>
  <si>
    <t>Column4327</t>
  </si>
  <si>
    <t>Column4328</t>
  </si>
  <si>
    <t>Column4329</t>
  </si>
  <si>
    <t>Column4330</t>
  </si>
  <si>
    <t>Column4331</t>
  </si>
  <si>
    <t>Column4332</t>
  </si>
  <si>
    <t>Column4333</t>
  </si>
  <si>
    <t>Column4334</t>
  </si>
  <si>
    <t>Column4335</t>
  </si>
  <si>
    <t>Column4336</t>
  </si>
  <si>
    <t>Column4337</t>
  </si>
  <si>
    <t>Column4338</t>
  </si>
  <si>
    <t>Column4339</t>
  </si>
  <si>
    <t>Column4340</t>
  </si>
  <si>
    <t>Column4341</t>
  </si>
  <si>
    <t>Column4342</t>
  </si>
  <si>
    <t>Column4343</t>
  </si>
  <si>
    <t>Column4344</t>
  </si>
  <si>
    <t>Column4345</t>
  </si>
  <si>
    <t>Column4346</t>
  </si>
  <si>
    <t>Column4347</t>
  </si>
  <si>
    <t>Column4348</t>
  </si>
  <si>
    <t>Column4349</t>
  </si>
  <si>
    <t>Column4350</t>
  </si>
  <si>
    <t>Column4351</t>
  </si>
  <si>
    <t>Column4352</t>
  </si>
  <si>
    <t>Column4353</t>
  </si>
  <si>
    <t>Column4354</t>
  </si>
  <si>
    <t>Column4355</t>
  </si>
  <si>
    <t>Column4356</t>
  </si>
  <si>
    <t>Column4357</t>
  </si>
  <si>
    <t>Column4358</t>
  </si>
  <si>
    <t>Column4359</t>
  </si>
  <si>
    <t>Column4360</t>
  </si>
  <si>
    <t>Column4361</t>
  </si>
  <si>
    <t>Column4362</t>
  </si>
  <si>
    <t>Column4363</t>
  </si>
  <si>
    <t>Column4364</t>
  </si>
  <si>
    <t>Column4365</t>
  </si>
  <si>
    <t>Column4366</t>
  </si>
  <si>
    <t>Column4367</t>
  </si>
  <si>
    <t>Column4368</t>
  </si>
  <si>
    <t>Column4369</t>
  </si>
  <si>
    <t>Column4370</t>
  </si>
  <si>
    <t>Column4371</t>
  </si>
  <si>
    <t>Column4372</t>
  </si>
  <si>
    <t>Column4373</t>
  </si>
  <si>
    <t>Column4374</t>
  </si>
  <si>
    <t>Column4375</t>
  </si>
  <si>
    <t>Column4376</t>
  </si>
  <si>
    <t>Column4377</t>
  </si>
  <si>
    <t>Column4378</t>
  </si>
  <si>
    <t>Column4379</t>
  </si>
  <si>
    <t>Column4380</t>
  </si>
  <si>
    <t>Column4381</t>
  </si>
  <si>
    <t>Column4382</t>
  </si>
  <si>
    <t>Column4383</t>
  </si>
  <si>
    <t>Column4384</t>
  </si>
  <si>
    <t>Column4385</t>
  </si>
  <si>
    <t>Column4386</t>
  </si>
  <si>
    <t>Column4387</t>
  </si>
  <si>
    <t>Column4388</t>
  </si>
  <si>
    <t>Column4389</t>
  </si>
  <si>
    <t>Column4390</t>
  </si>
  <si>
    <t>Column4391</t>
  </si>
  <si>
    <t>Column4392</t>
  </si>
  <si>
    <t>Column4393</t>
  </si>
  <si>
    <t>Column4394</t>
  </si>
  <si>
    <t>Column4395</t>
  </si>
  <si>
    <t>Column4396</t>
  </si>
  <si>
    <t>Column4397</t>
  </si>
  <si>
    <t>Column4398</t>
  </si>
  <si>
    <t>Column4399</t>
  </si>
  <si>
    <t>Column4400</t>
  </si>
  <si>
    <t>Column4401</t>
  </si>
  <si>
    <t>Column4402</t>
  </si>
  <si>
    <t>Column4403</t>
  </si>
  <si>
    <t>Column4404</t>
  </si>
  <si>
    <t>Column4405</t>
  </si>
  <si>
    <t>Column4406</t>
  </si>
  <si>
    <t>Column4407</t>
  </si>
  <si>
    <t>Column4408</t>
  </si>
  <si>
    <t>Column4409</t>
  </si>
  <si>
    <t>Column4410</t>
  </si>
  <si>
    <t>Column4411</t>
  </si>
  <si>
    <t>Column4412</t>
  </si>
  <si>
    <t>Column4413</t>
  </si>
  <si>
    <t>Column4414</t>
  </si>
  <si>
    <t>Column4415</t>
  </si>
  <si>
    <t>Column4416</t>
  </si>
  <si>
    <t>Column4417</t>
  </si>
  <si>
    <t>Column4418</t>
  </si>
  <si>
    <t>Column4419</t>
  </si>
  <si>
    <t>Column4420</t>
  </si>
  <si>
    <t>Column4421</t>
  </si>
  <si>
    <t>Column4422</t>
  </si>
  <si>
    <t>Column4423</t>
  </si>
  <si>
    <t>Column4424</t>
  </si>
  <si>
    <t>Column4425</t>
  </si>
  <si>
    <t>Column4426</t>
  </si>
  <si>
    <t>Column4427</t>
  </si>
  <si>
    <t>Column4428</t>
  </si>
  <si>
    <t>Column4429</t>
  </si>
  <si>
    <t>Column4430</t>
  </si>
  <si>
    <t>Column4431</t>
  </si>
  <si>
    <t>Column4432</t>
  </si>
  <si>
    <t>Column4433</t>
  </si>
  <si>
    <t>Column4434</t>
  </si>
  <si>
    <t>Column4435</t>
  </si>
  <si>
    <t>Column4436</t>
  </si>
  <si>
    <t>Column4437</t>
  </si>
  <si>
    <t>Column4438</t>
  </si>
  <si>
    <t>Column4439</t>
  </si>
  <si>
    <t>Column4440</t>
  </si>
  <si>
    <t>Column4441</t>
  </si>
  <si>
    <t>Column4442</t>
  </si>
  <si>
    <t>Column4443</t>
  </si>
  <si>
    <t>Column4444</t>
  </si>
  <si>
    <t>Column4445</t>
  </si>
  <si>
    <t>Column4446</t>
  </si>
  <si>
    <t>Column4447</t>
  </si>
  <si>
    <t>Column4448</t>
  </si>
  <si>
    <t>Column4449</t>
  </si>
  <si>
    <t>Column4450</t>
  </si>
  <si>
    <t>Column4451</t>
  </si>
  <si>
    <t>Column4452</t>
  </si>
  <si>
    <t>Column4453</t>
  </si>
  <si>
    <t>Column4454</t>
  </si>
  <si>
    <t>Column4455</t>
  </si>
  <si>
    <t>Column4456</t>
  </si>
  <si>
    <t>Column4457</t>
  </si>
  <si>
    <t>Column4458</t>
  </si>
  <si>
    <t>Column4459</t>
  </si>
  <si>
    <t>Column4460</t>
  </si>
  <si>
    <t>Column4461</t>
  </si>
  <si>
    <t>Column4462</t>
  </si>
  <si>
    <t>Column4463</t>
  </si>
  <si>
    <t>Column4464</t>
  </si>
  <si>
    <t>Column4465</t>
  </si>
  <si>
    <t>Column4466</t>
  </si>
  <si>
    <t>Column4467</t>
  </si>
  <si>
    <t>Column4468</t>
  </si>
  <si>
    <t>Column4469</t>
  </si>
  <si>
    <t>Column4470</t>
  </si>
  <si>
    <t>Column4471</t>
  </si>
  <si>
    <t>Column4472</t>
  </si>
  <si>
    <t>Column4473</t>
  </si>
  <si>
    <t>Column4474</t>
  </si>
  <si>
    <t>Column4475</t>
  </si>
  <si>
    <t>Column4476</t>
  </si>
  <si>
    <t>Column4477</t>
  </si>
  <si>
    <t>Column4478</t>
  </si>
  <si>
    <t>Column4479</t>
  </si>
  <si>
    <t>Column4480</t>
  </si>
  <si>
    <t>Column4481</t>
  </si>
  <si>
    <t>Column4482</t>
  </si>
  <si>
    <t>Column4483</t>
  </si>
  <si>
    <t>Column4484</t>
  </si>
  <si>
    <t>Column4485</t>
  </si>
  <si>
    <t>Column4486</t>
  </si>
  <si>
    <t>Column4487</t>
  </si>
  <si>
    <t>Column4488</t>
  </si>
  <si>
    <t>Column4489</t>
  </si>
  <si>
    <t>Column4490</t>
  </si>
  <si>
    <t>Column4491</t>
  </si>
  <si>
    <t>Column4492</t>
  </si>
  <si>
    <t>Column4493</t>
  </si>
  <si>
    <t>Column4494</t>
  </si>
  <si>
    <t>Column4495</t>
  </si>
  <si>
    <t>Column4496</t>
  </si>
  <si>
    <t>Column4497</t>
  </si>
  <si>
    <t>Column4498</t>
  </si>
  <si>
    <t>Column4499</t>
  </si>
  <si>
    <t>Column4500</t>
  </si>
  <si>
    <t>Column4501</t>
  </si>
  <si>
    <t>Column4502</t>
  </si>
  <si>
    <t>Column4503</t>
  </si>
  <si>
    <t>Column4504</t>
  </si>
  <si>
    <t>Column4505</t>
  </si>
  <si>
    <t>Column4506</t>
  </si>
  <si>
    <t>Column4507</t>
  </si>
  <si>
    <t>Column4508</t>
  </si>
  <si>
    <t>Column4509</t>
  </si>
  <si>
    <t>Column4510</t>
  </si>
  <si>
    <t>Column4511</t>
  </si>
  <si>
    <t>Column4512</t>
  </si>
  <si>
    <t>Column4513</t>
  </si>
  <si>
    <t>Column4514</t>
  </si>
  <si>
    <t>Column4515</t>
  </si>
  <si>
    <t>Column4516</t>
  </si>
  <si>
    <t>Column4517</t>
  </si>
  <si>
    <t>Column4518</t>
  </si>
  <si>
    <t>Column4519</t>
  </si>
  <si>
    <t>Column4520</t>
  </si>
  <si>
    <t>Column4521</t>
  </si>
  <si>
    <t>Column4522</t>
  </si>
  <si>
    <t>Column4523</t>
  </si>
  <si>
    <t>Column4524</t>
  </si>
  <si>
    <t>Column4525</t>
  </si>
  <si>
    <t>Column4526</t>
  </si>
  <si>
    <t>Column4527</t>
  </si>
  <si>
    <t>Column4528</t>
  </si>
  <si>
    <t>Column4529</t>
  </si>
  <si>
    <t>Column4530</t>
  </si>
  <si>
    <t>Column4531</t>
  </si>
  <si>
    <t>Column4532</t>
  </si>
  <si>
    <t>Column4533</t>
  </si>
  <si>
    <t>Column4534</t>
  </si>
  <si>
    <t>Column4535</t>
  </si>
  <si>
    <t>Column4536</t>
  </si>
  <si>
    <t>Column4537</t>
  </si>
  <si>
    <t>Column4538</t>
  </si>
  <si>
    <t>Column4539</t>
  </si>
  <si>
    <t>Column4540</t>
  </si>
  <si>
    <t>Column4541</t>
  </si>
  <si>
    <t>Column4542</t>
  </si>
  <si>
    <t>Column4543</t>
  </si>
  <si>
    <t>Column4544</t>
  </si>
  <si>
    <t>Column4545</t>
  </si>
  <si>
    <t>Column4546</t>
  </si>
  <si>
    <t>Column4547</t>
  </si>
  <si>
    <t>Column4548</t>
  </si>
  <si>
    <t>Column4549</t>
  </si>
  <si>
    <t>Column4550</t>
  </si>
  <si>
    <t>Column4551</t>
  </si>
  <si>
    <t>Column4552</t>
  </si>
  <si>
    <t>Column4553</t>
  </si>
  <si>
    <t>Column4554</t>
  </si>
  <si>
    <t>Column4555</t>
  </si>
  <si>
    <t>Column4556</t>
  </si>
  <si>
    <t>Column4557</t>
  </si>
  <si>
    <t>Column4558</t>
  </si>
  <si>
    <t>Column4559</t>
  </si>
  <si>
    <t>Column4560</t>
  </si>
  <si>
    <t>Column4561</t>
  </si>
  <si>
    <t>Column4562</t>
  </si>
  <si>
    <t>Column4563</t>
  </si>
  <si>
    <t>Column4564</t>
  </si>
  <si>
    <t>Column4565</t>
  </si>
  <si>
    <t>Column4566</t>
  </si>
  <si>
    <t>Column4567</t>
  </si>
  <si>
    <t>Column4568</t>
  </si>
  <si>
    <t>Column4569</t>
  </si>
  <si>
    <t>Column4570</t>
  </si>
  <si>
    <t>Column4571</t>
  </si>
  <si>
    <t>Column4572</t>
  </si>
  <si>
    <t>Column4573</t>
  </si>
  <si>
    <t>Column4574</t>
  </si>
  <si>
    <t>Column4575</t>
  </si>
  <si>
    <t>Column4576</t>
  </si>
  <si>
    <t>Column4577</t>
  </si>
  <si>
    <t>Column4578</t>
  </si>
  <si>
    <t>Column4579</t>
  </si>
  <si>
    <t>Column4580</t>
  </si>
  <si>
    <t>Column4581</t>
  </si>
  <si>
    <t>Column4582</t>
  </si>
  <si>
    <t>Column4583</t>
  </si>
  <si>
    <t>Column4584</t>
  </si>
  <si>
    <t>Column4585</t>
  </si>
  <si>
    <t>Column4586</t>
  </si>
  <si>
    <t>Column4587</t>
  </si>
  <si>
    <t>Column4588</t>
  </si>
  <si>
    <t>Column4589</t>
  </si>
  <si>
    <t>Column4590</t>
  </si>
  <si>
    <t>Column4591</t>
  </si>
  <si>
    <t>Column4592</t>
  </si>
  <si>
    <t>Column4593</t>
  </si>
  <si>
    <t>Column4594</t>
  </si>
  <si>
    <t>Column4595</t>
  </si>
  <si>
    <t>Column4596</t>
  </si>
  <si>
    <t>Column4597</t>
  </si>
  <si>
    <t>Column4598</t>
  </si>
  <si>
    <t>Column4599</t>
  </si>
  <si>
    <t>Column4600</t>
  </si>
  <si>
    <t>Column4601</t>
  </si>
  <si>
    <t>Column4602</t>
  </si>
  <si>
    <t>Column4603</t>
  </si>
  <si>
    <t>Column4604</t>
  </si>
  <si>
    <t>Column4605</t>
  </si>
  <si>
    <t>Column4606</t>
  </si>
  <si>
    <t>Column4607</t>
  </si>
  <si>
    <t>Column4608</t>
  </si>
  <si>
    <t>Column4609</t>
  </si>
  <si>
    <t>Column4610</t>
  </si>
  <si>
    <t>Column4611</t>
  </si>
  <si>
    <t>Column4612</t>
  </si>
  <si>
    <t>Column4613</t>
  </si>
  <si>
    <t>Column4614</t>
  </si>
  <si>
    <t>Column4615</t>
  </si>
  <si>
    <t>Column4616</t>
  </si>
  <si>
    <t>Column4617</t>
  </si>
  <si>
    <t>Column4618</t>
  </si>
  <si>
    <t>Column4619</t>
  </si>
  <si>
    <t>Column4620</t>
  </si>
  <si>
    <t>Column4621</t>
  </si>
  <si>
    <t>Column4622</t>
  </si>
  <si>
    <t>Column4623</t>
  </si>
  <si>
    <t>Column4624</t>
  </si>
  <si>
    <t>Column4625</t>
  </si>
  <si>
    <t>Column4626</t>
  </si>
  <si>
    <t>Column4627</t>
  </si>
  <si>
    <t>Column4628</t>
  </si>
  <si>
    <t>Column4629</t>
  </si>
  <si>
    <t>Column4630</t>
  </si>
  <si>
    <t>Column4631</t>
  </si>
  <si>
    <t>Column4632</t>
  </si>
  <si>
    <t>Column4633</t>
  </si>
  <si>
    <t>Column4634</t>
  </si>
  <si>
    <t>Column4635</t>
  </si>
  <si>
    <t>Column4636</t>
  </si>
  <si>
    <t>Column4637</t>
  </si>
  <si>
    <t>Column4638</t>
  </si>
  <si>
    <t>Column4639</t>
  </si>
  <si>
    <t>Column4640</t>
  </si>
  <si>
    <t>Column4641</t>
  </si>
  <si>
    <t>Column4642</t>
  </si>
  <si>
    <t>Column4643</t>
  </si>
  <si>
    <t>Column4644</t>
  </si>
  <si>
    <t>Column4645</t>
  </si>
  <si>
    <t>Column4646</t>
  </si>
  <si>
    <t>Column4647</t>
  </si>
  <si>
    <t>Column4648</t>
  </si>
  <si>
    <t>Column4649</t>
  </si>
  <si>
    <t>Column4650</t>
  </si>
  <si>
    <t>Column4651</t>
  </si>
  <si>
    <t>Column4652</t>
  </si>
  <si>
    <t>Column4653</t>
  </si>
  <si>
    <t>Column4654</t>
  </si>
  <si>
    <t>Column4655</t>
  </si>
  <si>
    <t>Column4656</t>
  </si>
  <si>
    <t>Column4657</t>
  </si>
  <si>
    <t>Column4658</t>
  </si>
  <si>
    <t>Column4659</t>
  </si>
  <si>
    <t>Column4660</t>
  </si>
  <si>
    <t>Column4661</t>
  </si>
  <si>
    <t>Column4662</t>
  </si>
  <si>
    <t>Column4663</t>
  </si>
  <si>
    <t>Column4664</t>
  </si>
  <si>
    <t>Column4665</t>
  </si>
  <si>
    <t>Column4666</t>
  </si>
  <si>
    <t>Column4667</t>
  </si>
  <si>
    <t>Column4668</t>
  </si>
  <si>
    <t>Column4669</t>
  </si>
  <si>
    <t>Column4670</t>
  </si>
  <si>
    <t>Column4671</t>
  </si>
  <si>
    <t>Column4672</t>
  </si>
  <si>
    <t>Column4673</t>
  </si>
  <si>
    <t>Column4674</t>
  </si>
  <si>
    <t>Column4675</t>
  </si>
  <si>
    <t>Column4676</t>
  </si>
  <si>
    <t>Column4677</t>
  </si>
  <si>
    <t>Column4678</t>
  </si>
  <si>
    <t>Column4679</t>
  </si>
  <si>
    <t>Column4680</t>
  </si>
  <si>
    <t>Column4681</t>
  </si>
  <si>
    <t>Column4682</t>
  </si>
  <si>
    <t>Column4683</t>
  </si>
  <si>
    <t>Column4684</t>
  </si>
  <si>
    <t>Column4685</t>
  </si>
  <si>
    <t>Column4686</t>
  </si>
  <si>
    <t>Column4687</t>
  </si>
  <si>
    <t>Column4688</t>
  </si>
  <si>
    <t>Column4689</t>
  </si>
  <si>
    <t>Column4690</t>
  </si>
  <si>
    <t>Column4691</t>
  </si>
  <si>
    <t>Column4692</t>
  </si>
  <si>
    <t>Column4693</t>
  </si>
  <si>
    <t>Column4694</t>
  </si>
  <si>
    <t>Column4695</t>
  </si>
  <si>
    <t>Column4696</t>
  </si>
  <si>
    <t>Column4697</t>
  </si>
  <si>
    <t>Column4698</t>
  </si>
  <si>
    <t>Column4699</t>
  </si>
  <si>
    <t>Column4700</t>
  </si>
  <si>
    <t>Column4701</t>
  </si>
  <si>
    <t>Column4702</t>
  </si>
  <si>
    <t>Column4703</t>
  </si>
  <si>
    <t>Column4704</t>
  </si>
  <si>
    <t>Column4705</t>
  </si>
  <si>
    <t>Column4706</t>
  </si>
  <si>
    <t>Column4707</t>
  </si>
  <si>
    <t>Column4708</t>
  </si>
  <si>
    <t>Column4709</t>
  </si>
  <si>
    <t>Column4710</t>
  </si>
  <si>
    <t>Column4711</t>
  </si>
  <si>
    <t>Column4712</t>
  </si>
  <si>
    <t>Column4713</t>
  </si>
  <si>
    <t>Column4714</t>
  </si>
  <si>
    <t>Column4715</t>
  </si>
  <si>
    <t>Column4716</t>
  </si>
  <si>
    <t>Column4717</t>
  </si>
  <si>
    <t>Column4718</t>
  </si>
  <si>
    <t>Column4719</t>
  </si>
  <si>
    <t>Column4720</t>
  </si>
  <si>
    <t>Column4721</t>
  </si>
  <si>
    <t>Column4722</t>
  </si>
  <si>
    <t>Column4723</t>
  </si>
  <si>
    <t>Column4724</t>
  </si>
  <si>
    <t>Column4725</t>
  </si>
  <si>
    <t>Column4726</t>
  </si>
  <si>
    <t>Column4727</t>
  </si>
  <si>
    <t>Column4728</t>
  </si>
  <si>
    <t>Column4729</t>
  </si>
  <si>
    <t>Column4730</t>
  </si>
  <si>
    <t>Column4731</t>
  </si>
  <si>
    <t>Column4732</t>
  </si>
  <si>
    <t>Column4733</t>
  </si>
  <si>
    <t>Column4734</t>
  </si>
  <si>
    <t>Column4735</t>
  </si>
  <si>
    <t>Column4736</t>
  </si>
  <si>
    <t>Column4737</t>
  </si>
  <si>
    <t>Column4738</t>
  </si>
  <si>
    <t>Column4739</t>
  </si>
  <si>
    <t>Column4740</t>
  </si>
  <si>
    <t>Column4741</t>
  </si>
  <si>
    <t>Column4742</t>
  </si>
  <si>
    <t>Column4743</t>
  </si>
  <si>
    <t>Column4744</t>
  </si>
  <si>
    <t>Column4745</t>
  </si>
  <si>
    <t>Column4746</t>
  </si>
  <si>
    <t>Column4747</t>
  </si>
  <si>
    <t>Column4748</t>
  </si>
  <si>
    <t>Column4749</t>
  </si>
  <si>
    <t>Column4750</t>
  </si>
  <si>
    <t>Column4751</t>
  </si>
  <si>
    <t>Column4752</t>
  </si>
  <si>
    <t>Column4753</t>
  </si>
  <si>
    <t>Column4754</t>
  </si>
  <si>
    <t>Column4755</t>
  </si>
  <si>
    <t>Column4756</t>
  </si>
  <si>
    <t>Column4757</t>
  </si>
  <si>
    <t>Column4758</t>
  </si>
  <si>
    <t>Column4759</t>
  </si>
  <si>
    <t>Column4760</t>
  </si>
  <si>
    <t>Column4761</t>
  </si>
  <si>
    <t>Column4762</t>
  </si>
  <si>
    <t>Column4763</t>
  </si>
  <si>
    <t>Column4764</t>
  </si>
  <si>
    <t>Column4765</t>
  </si>
  <si>
    <t>Column4766</t>
  </si>
  <si>
    <t>Column4767</t>
  </si>
  <si>
    <t>Column4768</t>
  </si>
  <si>
    <t>Column4769</t>
  </si>
  <si>
    <t>Column4770</t>
  </si>
  <si>
    <t>Column4771</t>
  </si>
  <si>
    <t>Column4772</t>
  </si>
  <si>
    <t>Column4773</t>
  </si>
  <si>
    <t>Column4774</t>
  </si>
  <si>
    <t>Column4775</t>
  </si>
  <si>
    <t>Column4776</t>
  </si>
  <si>
    <t>Column4777</t>
  </si>
  <si>
    <t>Column4778</t>
  </si>
  <si>
    <t>Column4779</t>
  </si>
  <si>
    <t>Column4780</t>
  </si>
  <si>
    <t>Column4781</t>
  </si>
  <si>
    <t>Column4782</t>
  </si>
  <si>
    <t>Column4783</t>
  </si>
  <si>
    <t>Column4784</t>
  </si>
  <si>
    <t>Column4785</t>
  </si>
  <si>
    <t>Column4786</t>
  </si>
  <si>
    <t>Column4787</t>
  </si>
  <si>
    <t>Column4788</t>
  </si>
  <si>
    <t>Column4789</t>
  </si>
  <si>
    <t>Column4790</t>
  </si>
  <si>
    <t>Column4791</t>
  </si>
  <si>
    <t>Column4792</t>
  </si>
  <si>
    <t>Column4793</t>
  </si>
  <si>
    <t>Column4794</t>
  </si>
  <si>
    <t>Column4795</t>
  </si>
  <si>
    <t>Column4796</t>
  </si>
  <si>
    <t>Column4797</t>
  </si>
  <si>
    <t>Column4798</t>
  </si>
  <si>
    <t>Column4799</t>
  </si>
  <si>
    <t>Column4800</t>
  </si>
  <si>
    <t>Column4801</t>
  </si>
  <si>
    <t>Column4802</t>
  </si>
  <si>
    <t>Column4803</t>
  </si>
  <si>
    <t>Column4804</t>
  </si>
  <si>
    <t>Column4805</t>
  </si>
  <si>
    <t>Column4806</t>
  </si>
  <si>
    <t>Column4807</t>
  </si>
  <si>
    <t>Column4808</t>
  </si>
  <si>
    <t>Column4809</t>
  </si>
  <si>
    <t>Column4810</t>
  </si>
  <si>
    <t>Column4811</t>
  </si>
  <si>
    <t>Column4812</t>
  </si>
  <si>
    <t>Column4813</t>
  </si>
  <si>
    <t>Column4814</t>
  </si>
  <si>
    <t>Column4815</t>
  </si>
  <si>
    <t>Column4816</t>
  </si>
  <si>
    <t>Column4817</t>
  </si>
  <si>
    <t>Column4818</t>
  </si>
  <si>
    <t>Column4819</t>
  </si>
  <si>
    <t>Column4820</t>
  </si>
  <si>
    <t>Column4821</t>
  </si>
  <si>
    <t>Column4822</t>
  </si>
  <si>
    <t>Column4823</t>
  </si>
  <si>
    <t>Column4824</t>
  </si>
  <si>
    <t>Column4825</t>
  </si>
  <si>
    <t>Column4826</t>
  </si>
  <si>
    <t>Column4827</t>
  </si>
  <si>
    <t>Column4828</t>
  </si>
  <si>
    <t>Column4829</t>
  </si>
  <si>
    <t>Column4830</t>
  </si>
  <si>
    <t>Column4831</t>
  </si>
  <si>
    <t>Column4832</t>
  </si>
  <si>
    <t>Column4833</t>
  </si>
  <si>
    <t>Column4834</t>
  </si>
  <si>
    <t>Column4835</t>
  </si>
  <si>
    <t>Column4836</t>
  </si>
  <si>
    <t>Column4837</t>
  </si>
  <si>
    <t>Column4838</t>
  </si>
  <si>
    <t>Column4839</t>
  </si>
  <si>
    <t>Column4840</t>
  </si>
  <si>
    <t>Column4841</t>
  </si>
  <si>
    <t>Column4842</t>
  </si>
  <si>
    <t>Column4843</t>
  </si>
  <si>
    <t>Column4844</t>
  </si>
  <si>
    <t>Column4845</t>
  </si>
  <si>
    <t>Column4846</t>
  </si>
  <si>
    <t>Column4847</t>
  </si>
  <si>
    <t>Column4848</t>
  </si>
  <si>
    <t>Column4849</t>
  </si>
  <si>
    <t>Column4850</t>
  </si>
  <si>
    <t>Column4851</t>
  </si>
  <si>
    <t>Column4852</t>
  </si>
  <si>
    <t>Column4853</t>
  </si>
  <si>
    <t>Column4854</t>
  </si>
  <si>
    <t>Column4855</t>
  </si>
  <si>
    <t>Column4856</t>
  </si>
  <si>
    <t>Column4857</t>
  </si>
  <si>
    <t>Column4858</t>
  </si>
  <si>
    <t>Column4859</t>
  </si>
  <si>
    <t>Column4860</t>
  </si>
  <si>
    <t>Column4861</t>
  </si>
  <si>
    <t>Column4862</t>
  </si>
  <si>
    <t>Column4863</t>
  </si>
  <si>
    <t>Column4864</t>
  </si>
  <si>
    <t>Column4865</t>
  </si>
  <si>
    <t>Column4866</t>
  </si>
  <si>
    <t>Column4867</t>
  </si>
  <si>
    <t>Column4868</t>
  </si>
  <si>
    <t>Column4869</t>
  </si>
  <si>
    <t>Column4870</t>
  </si>
  <si>
    <t>Column4871</t>
  </si>
  <si>
    <t>Column4872</t>
  </si>
  <si>
    <t>Column4873</t>
  </si>
  <si>
    <t>Column4874</t>
  </si>
  <si>
    <t>Column4875</t>
  </si>
  <si>
    <t>Column4876</t>
  </si>
  <si>
    <t>Column4877</t>
  </si>
  <si>
    <t>Column4878</t>
  </si>
  <si>
    <t>Column4879</t>
  </si>
  <si>
    <t>Column4880</t>
  </si>
  <si>
    <t>Column4881</t>
  </si>
  <si>
    <t>Column4882</t>
  </si>
  <si>
    <t>Column4883</t>
  </si>
  <si>
    <t>Column4884</t>
  </si>
  <si>
    <t>Column4885</t>
  </si>
  <si>
    <t>Column4886</t>
  </si>
  <si>
    <t>Column4887</t>
  </si>
  <si>
    <t>Column4888</t>
  </si>
  <si>
    <t>Column4889</t>
  </si>
  <si>
    <t>Column4890</t>
  </si>
  <si>
    <t>Column4891</t>
  </si>
  <si>
    <t>Column4892</t>
  </si>
  <si>
    <t>Column4893</t>
  </si>
  <si>
    <t>Column4894</t>
  </si>
  <si>
    <t>Column4895</t>
  </si>
  <si>
    <t>Column4896</t>
  </si>
  <si>
    <t>Column4897</t>
  </si>
  <si>
    <t>Column4898</t>
  </si>
  <si>
    <t>Column4899</t>
  </si>
  <si>
    <t>Column4900</t>
  </si>
  <si>
    <t>Column4901</t>
  </si>
  <si>
    <t>Column4902</t>
  </si>
  <si>
    <t>Column4903</t>
  </si>
  <si>
    <t>Column4904</t>
  </si>
  <si>
    <t>Column4905</t>
  </si>
  <si>
    <t>Column4906</t>
  </si>
  <si>
    <t>Column4907</t>
  </si>
  <si>
    <t>Column4908</t>
  </si>
  <si>
    <t>Column4909</t>
  </si>
  <si>
    <t>Column4910</t>
  </si>
  <si>
    <t>Column4911</t>
  </si>
  <si>
    <t>Column4912</t>
  </si>
  <si>
    <t>Column4913</t>
  </si>
  <si>
    <t>Column4914</t>
  </si>
  <si>
    <t>Column4915</t>
  </si>
  <si>
    <t>Column4916</t>
  </si>
  <si>
    <t>Column4917</t>
  </si>
  <si>
    <t>Column4918</t>
  </si>
  <si>
    <t>Column4919</t>
  </si>
  <si>
    <t>Column4920</t>
  </si>
  <si>
    <t>Column4921</t>
  </si>
  <si>
    <t>Column4922</t>
  </si>
  <si>
    <t>Column4923</t>
  </si>
  <si>
    <t>Column4924</t>
  </si>
  <si>
    <t>Column4925</t>
  </si>
  <si>
    <t>Column4926</t>
  </si>
  <si>
    <t>Column4927</t>
  </si>
  <si>
    <t>Column4928</t>
  </si>
  <si>
    <t>Column4929</t>
  </si>
  <si>
    <t>Column4930</t>
  </si>
  <si>
    <t>Column4931</t>
  </si>
  <si>
    <t>Column4932</t>
  </si>
  <si>
    <t>Column4933</t>
  </si>
  <si>
    <t>Column4934</t>
  </si>
  <si>
    <t>Column4935</t>
  </si>
  <si>
    <t>Column4936</t>
  </si>
  <si>
    <t>Column4937</t>
  </si>
  <si>
    <t>Column4938</t>
  </si>
  <si>
    <t>Column4939</t>
  </si>
  <si>
    <t>Column4940</t>
  </si>
  <si>
    <t>Column4941</t>
  </si>
  <si>
    <t>Column4942</t>
  </si>
  <si>
    <t>Column4943</t>
  </si>
  <si>
    <t>Column4944</t>
  </si>
  <si>
    <t>Column4945</t>
  </si>
  <si>
    <t>Column4946</t>
  </si>
  <si>
    <t>Column4947</t>
  </si>
  <si>
    <t>Column4948</t>
  </si>
  <si>
    <t>Column4949</t>
  </si>
  <si>
    <t>Column4950</t>
  </si>
  <si>
    <t>Column4951</t>
  </si>
  <si>
    <t>Column4952</t>
  </si>
  <si>
    <t>Column4953</t>
  </si>
  <si>
    <t>Column4954</t>
  </si>
  <si>
    <t>Column4955</t>
  </si>
  <si>
    <t>Column4956</t>
  </si>
  <si>
    <t>Column4957</t>
  </si>
  <si>
    <t>Column4958</t>
  </si>
  <si>
    <t>Column4959</t>
  </si>
  <si>
    <t>Column4960</t>
  </si>
  <si>
    <t>Column4961</t>
  </si>
  <si>
    <t>Column4962</t>
  </si>
  <si>
    <t>Column4963</t>
  </si>
  <si>
    <t>Column4964</t>
  </si>
  <si>
    <t>Column4965</t>
  </si>
  <si>
    <t>Column4966</t>
  </si>
  <si>
    <t>Column4967</t>
  </si>
  <si>
    <t>Column4968</t>
  </si>
  <si>
    <t>Column4969</t>
  </si>
  <si>
    <t>Column4970</t>
  </si>
  <si>
    <t>Column4971</t>
  </si>
  <si>
    <t>Column4972</t>
  </si>
  <si>
    <t>Column4973</t>
  </si>
  <si>
    <t>Column4974</t>
  </si>
  <si>
    <t>Column4975</t>
  </si>
  <si>
    <t>Column4976</t>
  </si>
  <si>
    <t>Column4977</t>
  </si>
  <si>
    <t>Column4978</t>
  </si>
  <si>
    <t>Column4979</t>
  </si>
  <si>
    <t>Column4980</t>
  </si>
  <si>
    <t>Column4981</t>
  </si>
  <si>
    <t>Column4982</t>
  </si>
  <si>
    <t>Column4983</t>
  </si>
  <si>
    <t>Column4984</t>
  </si>
  <si>
    <t>Column4985</t>
  </si>
  <si>
    <t>Column4986</t>
  </si>
  <si>
    <t>Column4987</t>
  </si>
  <si>
    <t>Column4988</t>
  </si>
  <si>
    <t>Column4989</t>
  </si>
  <si>
    <t>Column4990</t>
  </si>
  <si>
    <t>Column4991</t>
  </si>
  <si>
    <t>Column4992</t>
  </si>
  <si>
    <t>Column4993</t>
  </si>
  <si>
    <t>Column4994</t>
  </si>
  <si>
    <t>Column4995</t>
  </si>
  <si>
    <t>Column4996</t>
  </si>
  <si>
    <t>Column4997</t>
  </si>
  <si>
    <t>Column4998</t>
  </si>
  <si>
    <t>Column4999</t>
  </si>
  <si>
    <t>Column5000</t>
  </si>
  <si>
    <t>Column5001</t>
  </si>
  <si>
    <t>Column5002</t>
  </si>
  <si>
    <t>Column5003</t>
  </si>
  <si>
    <t>Column5004</t>
  </si>
  <si>
    <t>Column5005</t>
  </si>
  <si>
    <t>Column5006</t>
  </si>
  <si>
    <t>Column5007</t>
  </si>
  <si>
    <t>Column5008</t>
  </si>
  <si>
    <t>Column5009</t>
  </si>
  <si>
    <t>Column5010</t>
  </si>
  <si>
    <t>Column5011</t>
  </si>
  <si>
    <t>Column5012</t>
  </si>
  <si>
    <t>Column5013</t>
  </si>
  <si>
    <t>Column5014</t>
  </si>
  <si>
    <t>Column5015</t>
  </si>
  <si>
    <t>Column5016</t>
  </si>
  <si>
    <t>Column5017</t>
  </si>
  <si>
    <t>Column5018</t>
  </si>
  <si>
    <t>Column5019</t>
  </si>
  <si>
    <t>Column5020</t>
  </si>
  <si>
    <t>Column5021</t>
  </si>
  <si>
    <t>Column5022</t>
  </si>
  <si>
    <t>Column5023</t>
  </si>
  <si>
    <t>Column5024</t>
  </si>
  <si>
    <t>Column5025</t>
  </si>
  <si>
    <t>Column5026</t>
  </si>
  <si>
    <t>Column5027</t>
  </si>
  <si>
    <t>Column5028</t>
  </si>
  <si>
    <t>Column5029</t>
  </si>
  <si>
    <t>Column5030</t>
  </si>
  <si>
    <t>Column5031</t>
  </si>
  <si>
    <t>Column5032</t>
  </si>
  <si>
    <t>Column5033</t>
  </si>
  <si>
    <t>Column5034</t>
  </si>
  <si>
    <t>Column5035</t>
  </si>
  <si>
    <t>Column5036</t>
  </si>
  <si>
    <t>Column5037</t>
  </si>
  <si>
    <t>Column5038</t>
  </si>
  <si>
    <t>Column5039</t>
  </si>
  <si>
    <t>Column5040</t>
  </si>
  <si>
    <t>Column5041</t>
  </si>
  <si>
    <t>Column5042</t>
  </si>
  <si>
    <t>Column5043</t>
  </si>
  <si>
    <t>Column5044</t>
  </si>
  <si>
    <t>Column5045</t>
  </si>
  <si>
    <t>Column5046</t>
  </si>
  <si>
    <t>Column5047</t>
  </si>
  <si>
    <t>Column5048</t>
  </si>
  <si>
    <t>Column5049</t>
  </si>
  <si>
    <t>Column5050</t>
  </si>
  <si>
    <t>Column5051</t>
  </si>
  <si>
    <t>Column5052</t>
  </si>
  <si>
    <t>Column5053</t>
  </si>
  <si>
    <t>Column5054</t>
  </si>
  <si>
    <t>Column5055</t>
  </si>
  <si>
    <t>Column5056</t>
  </si>
  <si>
    <t>Column5057</t>
  </si>
  <si>
    <t>Column5058</t>
  </si>
  <si>
    <t>Column5059</t>
  </si>
  <si>
    <t>Column5060</t>
  </si>
  <si>
    <t>Column5061</t>
  </si>
  <si>
    <t>Column5062</t>
  </si>
  <si>
    <t>Column5063</t>
  </si>
  <si>
    <t>Column5064</t>
  </si>
  <si>
    <t>Column5065</t>
  </si>
  <si>
    <t>Column5066</t>
  </si>
  <si>
    <t>Column5067</t>
  </si>
  <si>
    <t>Column5068</t>
  </si>
  <si>
    <t>Column5069</t>
  </si>
  <si>
    <t>Column5070</t>
  </si>
  <si>
    <t>Column5071</t>
  </si>
  <si>
    <t>Column5072</t>
  </si>
  <si>
    <t>Column5073</t>
  </si>
  <si>
    <t>Column5074</t>
  </si>
  <si>
    <t>Column5075</t>
  </si>
  <si>
    <t>Column5076</t>
  </si>
  <si>
    <t>Column5077</t>
  </si>
  <si>
    <t>Column5078</t>
  </si>
  <si>
    <t>Column5079</t>
  </si>
  <si>
    <t>Column5080</t>
  </si>
  <si>
    <t>Column5081</t>
  </si>
  <si>
    <t>Column5082</t>
  </si>
  <si>
    <t>Column5083</t>
  </si>
  <si>
    <t>Column5084</t>
  </si>
  <si>
    <t>Column5085</t>
  </si>
  <si>
    <t>Column5086</t>
  </si>
  <si>
    <t>Column5087</t>
  </si>
  <si>
    <t>Column5088</t>
  </si>
  <si>
    <t>Column5089</t>
  </si>
  <si>
    <t>Column5090</t>
  </si>
  <si>
    <t>Column5091</t>
  </si>
  <si>
    <t>Column5092</t>
  </si>
  <si>
    <t>Column5093</t>
  </si>
  <si>
    <t>Column5094</t>
  </si>
  <si>
    <t>Column5095</t>
  </si>
  <si>
    <t>Column5096</t>
  </si>
  <si>
    <t>Column5097</t>
  </si>
  <si>
    <t>Column5098</t>
  </si>
  <si>
    <t>Column5099</t>
  </si>
  <si>
    <t>Column5100</t>
  </si>
  <si>
    <t>Column5101</t>
  </si>
  <si>
    <t>Column5102</t>
  </si>
  <si>
    <t>Column5103</t>
  </si>
  <si>
    <t>Column5104</t>
  </si>
  <si>
    <t>Column5105</t>
  </si>
  <si>
    <t>Column5106</t>
  </si>
  <si>
    <t>Column5107</t>
  </si>
  <si>
    <t>Column5108</t>
  </si>
  <si>
    <t>Column5109</t>
  </si>
  <si>
    <t>Column5110</t>
  </si>
  <si>
    <t>Column5111</t>
  </si>
  <si>
    <t>Column5112</t>
  </si>
  <si>
    <t>Column5113</t>
  </si>
  <si>
    <t>Column5114</t>
  </si>
  <si>
    <t>Column5115</t>
  </si>
  <si>
    <t>Column5116</t>
  </si>
  <si>
    <t>Column5117</t>
  </si>
  <si>
    <t>Column5118</t>
  </si>
  <si>
    <t>Column5119</t>
  </si>
  <si>
    <t>Column5120</t>
  </si>
  <si>
    <t>Column5121</t>
  </si>
  <si>
    <t>Column5122</t>
  </si>
  <si>
    <t>Column5123</t>
  </si>
  <si>
    <t>Column5124</t>
  </si>
  <si>
    <t>Column5125</t>
  </si>
  <si>
    <t>Column5126</t>
  </si>
  <si>
    <t>Column5127</t>
  </si>
  <si>
    <t>Column5128</t>
  </si>
  <si>
    <t>Column5129</t>
  </si>
  <si>
    <t>Column5130</t>
  </si>
  <si>
    <t>Column5131</t>
  </si>
  <si>
    <t>Column5132</t>
  </si>
  <si>
    <t>Column5133</t>
  </si>
  <si>
    <t>Column5134</t>
  </si>
  <si>
    <t>Column5135</t>
  </si>
  <si>
    <t>Column5136</t>
  </si>
  <si>
    <t>Column5137</t>
  </si>
  <si>
    <t>Column5138</t>
  </si>
  <si>
    <t>Column5139</t>
  </si>
  <si>
    <t>Column5140</t>
  </si>
  <si>
    <t>Column5141</t>
  </si>
  <si>
    <t>Column5142</t>
  </si>
  <si>
    <t>Column5143</t>
  </si>
  <si>
    <t>Column5144</t>
  </si>
  <si>
    <t>Column5145</t>
  </si>
  <si>
    <t>Column5146</t>
  </si>
  <si>
    <t>Column5147</t>
  </si>
  <si>
    <t>Column5148</t>
  </si>
  <si>
    <t>Column5149</t>
  </si>
  <si>
    <t>Column5150</t>
  </si>
  <si>
    <t>Column5151</t>
  </si>
  <si>
    <t>Column5152</t>
  </si>
  <si>
    <t>Column5153</t>
  </si>
  <si>
    <t>Column5154</t>
  </si>
  <si>
    <t>Column5155</t>
  </si>
  <si>
    <t>Column5156</t>
  </si>
  <si>
    <t>Column5157</t>
  </si>
  <si>
    <t>Column5158</t>
  </si>
  <si>
    <t>Column5159</t>
  </si>
  <si>
    <t>Column5160</t>
  </si>
  <si>
    <t>Column5161</t>
  </si>
  <si>
    <t>Column5162</t>
  </si>
  <si>
    <t>Column5163</t>
  </si>
  <si>
    <t>Column5164</t>
  </si>
  <si>
    <t>Column5165</t>
  </si>
  <si>
    <t>Column5166</t>
  </si>
  <si>
    <t>Column5167</t>
  </si>
  <si>
    <t>Column5168</t>
  </si>
  <si>
    <t>Column5169</t>
  </si>
  <si>
    <t>Column5170</t>
  </si>
  <si>
    <t>Column5171</t>
  </si>
  <si>
    <t>Column5172</t>
  </si>
  <si>
    <t>Column5173</t>
  </si>
  <si>
    <t>Column5174</t>
  </si>
  <si>
    <t>Column5175</t>
  </si>
  <si>
    <t>Column5176</t>
  </si>
  <si>
    <t>Column5177</t>
  </si>
  <si>
    <t>Column5178</t>
  </si>
  <si>
    <t>Column5179</t>
  </si>
  <si>
    <t>Column5180</t>
  </si>
  <si>
    <t>Column5181</t>
  </si>
  <si>
    <t>Column5182</t>
  </si>
  <si>
    <t>Column5183</t>
  </si>
  <si>
    <t>Column5184</t>
  </si>
  <si>
    <t>Column5185</t>
  </si>
  <si>
    <t>Column5186</t>
  </si>
  <si>
    <t>Column5187</t>
  </si>
  <si>
    <t>Column5188</t>
  </si>
  <si>
    <t>Column5189</t>
  </si>
  <si>
    <t>Column5190</t>
  </si>
  <si>
    <t>Column5191</t>
  </si>
  <si>
    <t>Column5192</t>
  </si>
  <si>
    <t>Column5193</t>
  </si>
  <si>
    <t>Column5194</t>
  </si>
  <si>
    <t>Column5195</t>
  </si>
  <si>
    <t>Column5196</t>
  </si>
  <si>
    <t>Column5197</t>
  </si>
  <si>
    <t>Column5198</t>
  </si>
  <si>
    <t>Column5199</t>
  </si>
  <si>
    <t>Column5200</t>
  </si>
  <si>
    <t>Column5201</t>
  </si>
  <si>
    <t>Column5202</t>
  </si>
  <si>
    <t>Column5203</t>
  </si>
  <si>
    <t>Column5204</t>
  </si>
  <si>
    <t>Column5205</t>
  </si>
  <si>
    <t>Column5206</t>
  </si>
  <si>
    <t>Column5207</t>
  </si>
  <si>
    <t>Column5208</t>
  </si>
  <si>
    <t>Column5209</t>
  </si>
  <si>
    <t>Column5210</t>
  </si>
  <si>
    <t>Column5211</t>
  </si>
  <si>
    <t>Column5212</t>
  </si>
  <si>
    <t>Column5213</t>
  </si>
  <si>
    <t>Column5214</t>
  </si>
  <si>
    <t>Column5215</t>
  </si>
  <si>
    <t>Column5216</t>
  </si>
  <si>
    <t>Column5217</t>
  </si>
  <si>
    <t>Column5218</t>
  </si>
  <si>
    <t>Column5219</t>
  </si>
  <si>
    <t>Column5220</t>
  </si>
  <si>
    <t>Column5221</t>
  </si>
  <si>
    <t>Column5222</t>
  </si>
  <si>
    <t>Column5223</t>
  </si>
  <si>
    <t>Column5224</t>
  </si>
  <si>
    <t>Column5225</t>
  </si>
  <si>
    <t>Column5226</t>
  </si>
  <si>
    <t>Column5227</t>
  </si>
  <si>
    <t>Column5228</t>
  </si>
  <si>
    <t>Column5229</t>
  </si>
  <si>
    <t>Column5230</t>
  </si>
  <si>
    <t>Column5231</t>
  </si>
  <si>
    <t>Column5232</t>
  </si>
  <si>
    <t>Column5233</t>
  </si>
  <si>
    <t>Column5234</t>
  </si>
  <si>
    <t>Column5235</t>
  </si>
  <si>
    <t>Column5236</t>
  </si>
  <si>
    <t>Column5237</t>
  </si>
  <si>
    <t>Column5238</t>
  </si>
  <si>
    <t>Column5239</t>
  </si>
  <si>
    <t>Column5240</t>
  </si>
  <si>
    <t>Column5241</t>
  </si>
  <si>
    <t>Column5242</t>
  </si>
  <si>
    <t>Column5243</t>
  </si>
  <si>
    <t>Column5244</t>
  </si>
  <si>
    <t>Column5245</t>
  </si>
  <si>
    <t>Column5246</t>
  </si>
  <si>
    <t>Column5247</t>
  </si>
  <si>
    <t>Column5248</t>
  </si>
  <si>
    <t>Column5249</t>
  </si>
  <si>
    <t>Column5250</t>
  </si>
  <si>
    <t>Column5251</t>
  </si>
  <si>
    <t>Column5252</t>
  </si>
  <si>
    <t>Column5253</t>
  </si>
  <si>
    <t>Column5254</t>
  </si>
  <si>
    <t>Column5255</t>
  </si>
  <si>
    <t>Column5256</t>
  </si>
  <si>
    <t>Column5257</t>
  </si>
  <si>
    <t>Column5258</t>
  </si>
  <si>
    <t>Column5259</t>
  </si>
  <si>
    <t>Column5260</t>
  </si>
  <si>
    <t>Column5261</t>
  </si>
  <si>
    <t>Column5262</t>
  </si>
  <si>
    <t>Column5263</t>
  </si>
  <si>
    <t>Column5264</t>
  </si>
  <si>
    <t>Column5265</t>
  </si>
  <si>
    <t>Column5266</t>
  </si>
  <si>
    <t>Column5267</t>
  </si>
  <si>
    <t>Column5268</t>
  </si>
  <si>
    <t>Column5269</t>
  </si>
  <si>
    <t>Column5270</t>
  </si>
  <si>
    <t>Column5271</t>
  </si>
  <si>
    <t>Column5272</t>
  </si>
  <si>
    <t>Column5273</t>
  </si>
  <si>
    <t>Column5274</t>
  </si>
  <si>
    <t>Column5275</t>
  </si>
  <si>
    <t>Column5276</t>
  </si>
  <si>
    <t>Column5277</t>
  </si>
  <si>
    <t>Column5278</t>
  </si>
  <si>
    <t>Column5279</t>
  </si>
  <si>
    <t>Column5280</t>
  </si>
  <si>
    <t>Column5281</t>
  </si>
  <si>
    <t>Column5282</t>
  </si>
  <si>
    <t>Column5283</t>
  </si>
  <si>
    <t>Column5284</t>
  </si>
  <si>
    <t>Column5285</t>
  </si>
  <si>
    <t>Column5286</t>
  </si>
  <si>
    <t>Column5287</t>
  </si>
  <si>
    <t>Column5288</t>
  </si>
  <si>
    <t>Column5289</t>
  </si>
  <si>
    <t>Column5290</t>
  </si>
  <si>
    <t>Column5291</t>
  </si>
  <si>
    <t>Column5292</t>
  </si>
  <si>
    <t>Column5293</t>
  </si>
  <si>
    <t>Column5294</t>
  </si>
  <si>
    <t>Column5295</t>
  </si>
  <si>
    <t>Column5296</t>
  </si>
  <si>
    <t>Column5297</t>
  </si>
  <si>
    <t>Column5298</t>
  </si>
  <si>
    <t>Column5299</t>
  </si>
  <si>
    <t>Column5300</t>
  </si>
  <si>
    <t>Column5301</t>
  </si>
  <si>
    <t>Column5302</t>
  </si>
  <si>
    <t>Column5303</t>
  </si>
  <si>
    <t>Column5304</t>
  </si>
  <si>
    <t>Column5305</t>
  </si>
  <si>
    <t>Column5306</t>
  </si>
  <si>
    <t>Column5307</t>
  </si>
  <si>
    <t>Column5308</t>
  </si>
  <si>
    <t>Column5309</t>
  </si>
  <si>
    <t>Column5310</t>
  </si>
  <si>
    <t>Column5311</t>
  </si>
  <si>
    <t>Column5312</t>
  </si>
  <si>
    <t>Column5313</t>
  </si>
  <si>
    <t>Column5314</t>
  </si>
  <si>
    <t>Column5315</t>
  </si>
  <si>
    <t>Column5316</t>
  </si>
  <si>
    <t>Column5317</t>
  </si>
  <si>
    <t>Column5318</t>
  </si>
  <si>
    <t>Column5319</t>
  </si>
  <si>
    <t>Column5320</t>
  </si>
  <si>
    <t>Column5321</t>
  </si>
  <si>
    <t>Column5322</t>
  </si>
  <si>
    <t>Column5323</t>
  </si>
  <si>
    <t>Column5324</t>
  </si>
  <si>
    <t>Column5325</t>
  </si>
  <si>
    <t>Column5326</t>
  </si>
  <si>
    <t>Column5327</t>
  </si>
  <si>
    <t>Column5328</t>
  </si>
  <si>
    <t>Column5329</t>
  </si>
  <si>
    <t>Column5330</t>
  </si>
  <si>
    <t>Column5331</t>
  </si>
  <si>
    <t>Column5332</t>
  </si>
  <si>
    <t>Column5333</t>
  </si>
  <si>
    <t>Column5334</t>
  </si>
  <si>
    <t>Column5335</t>
  </si>
  <si>
    <t>Column5336</t>
  </si>
  <si>
    <t>Column5337</t>
  </si>
  <si>
    <t>Column5338</t>
  </si>
  <si>
    <t>Column5339</t>
  </si>
  <si>
    <t>Column5340</t>
  </si>
  <si>
    <t>Column5341</t>
  </si>
  <si>
    <t>Column5342</t>
  </si>
  <si>
    <t>Column5343</t>
  </si>
  <si>
    <t>Column5344</t>
  </si>
  <si>
    <t>Column5345</t>
  </si>
  <si>
    <t>Column5346</t>
  </si>
  <si>
    <t>Column5347</t>
  </si>
  <si>
    <t>Column5348</t>
  </si>
  <si>
    <t>Column5349</t>
  </si>
  <si>
    <t>Column5350</t>
  </si>
  <si>
    <t>Column5351</t>
  </si>
  <si>
    <t>Column5352</t>
  </si>
  <si>
    <t>Column5353</t>
  </si>
  <si>
    <t>Column5354</t>
  </si>
  <si>
    <t>Column5355</t>
  </si>
  <si>
    <t>Column5356</t>
  </si>
  <si>
    <t>Column5357</t>
  </si>
  <si>
    <t>Column5358</t>
  </si>
  <si>
    <t>Column5359</t>
  </si>
  <si>
    <t>Column5360</t>
  </si>
  <si>
    <t>Column5361</t>
  </si>
  <si>
    <t>Column5362</t>
  </si>
  <si>
    <t>Column5363</t>
  </si>
  <si>
    <t>Column5364</t>
  </si>
  <si>
    <t>Column5365</t>
  </si>
  <si>
    <t>Column5366</t>
  </si>
  <si>
    <t>Column5367</t>
  </si>
  <si>
    <t>Column5368</t>
  </si>
  <si>
    <t>Column5369</t>
  </si>
  <si>
    <t>Column5370</t>
  </si>
  <si>
    <t>Column5371</t>
  </si>
  <si>
    <t>Column5372</t>
  </si>
  <si>
    <t>Column5373</t>
  </si>
  <si>
    <t>Column5374</t>
  </si>
  <si>
    <t>Column5375</t>
  </si>
  <si>
    <t>Column5376</t>
  </si>
  <si>
    <t>Column5377</t>
  </si>
  <si>
    <t>Column5378</t>
  </si>
  <si>
    <t>Column5379</t>
  </si>
  <si>
    <t>Column5380</t>
  </si>
  <si>
    <t>Column5381</t>
  </si>
  <si>
    <t>Column5382</t>
  </si>
  <si>
    <t>Column5383</t>
  </si>
  <si>
    <t>Column5384</t>
  </si>
  <si>
    <t>Column5385</t>
  </si>
  <si>
    <t>Column5386</t>
  </si>
  <si>
    <t>Column5387</t>
  </si>
  <si>
    <t>Column5388</t>
  </si>
  <si>
    <t>Column5389</t>
  </si>
  <si>
    <t>Column5390</t>
  </si>
  <si>
    <t>Column5391</t>
  </si>
  <si>
    <t>Column5392</t>
  </si>
  <si>
    <t>Column5393</t>
  </si>
  <si>
    <t>Column5394</t>
  </si>
  <si>
    <t>Column5395</t>
  </si>
  <si>
    <t>Column5396</t>
  </si>
  <si>
    <t>Column5397</t>
  </si>
  <si>
    <t>Column5398</t>
  </si>
  <si>
    <t>Column5399</t>
  </si>
  <si>
    <t>Column5400</t>
  </si>
  <si>
    <t>Column5401</t>
  </si>
  <si>
    <t>Column5402</t>
  </si>
  <si>
    <t>Column5403</t>
  </si>
  <si>
    <t>Column5404</t>
  </si>
  <si>
    <t>Column5405</t>
  </si>
  <si>
    <t>Column5406</t>
  </si>
  <si>
    <t>Column5407</t>
  </si>
  <si>
    <t>Column5408</t>
  </si>
  <si>
    <t>Column5409</t>
  </si>
  <si>
    <t>Column5410</t>
  </si>
  <si>
    <t>Column5411</t>
  </si>
  <si>
    <t>Column5412</t>
  </si>
  <si>
    <t>Column5413</t>
  </si>
  <si>
    <t>Column5414</t>
  </si>
  <si>
    <t>Column5415</t>
  </si>
  <si>
    <t>Column5416</t>
  </si>
  <si>
    <t>Column5417</t>
  </si>
  <si>
    <t>Column5418</t>
  </si>
  <si>
    <t>Column5419</t>
  </si>
  <si>
    <t>Column5420</t>
  </si>
  <si>
    <t>Column5421</t>
  </si>
  <si>
    <t>Column5422</t>
  </si>
  <si>
    <t>Column5423</t>
  </si>
  <si>
    <t>Column5424</t>
  </si>
  <si>
    <t>Column5425</t>
  </si>
  <si>
    <t>Column5426</t>
  </si>
  <si>
    <t>Column5427</t>
  </si>
  <si>
    <t>Column5428</t>
  </si>
  <si>
    <t>Column5429</t>
  </si>
  <si>
    <t>Column5430</t>
  </si>
  <si>
    <t>Column5431</t>
  </si>
  <si>
    <t>Column5432</t>
  </si>
  <si>
    <t>Column5433</t>
  </si>
  <si>
    <t>Column5434</t>
  </si>
  <si>
    <t>Column5435</t>
  </si>
  <si>
    <t>Column5436</t>
  </si>
  <si>
    <t>Column5437</t>
  </si>
  <si>
    <t>Column5438</t>
  </si>
  <si>
    <t>Column5439</t>
  </si>
  <si>
    <t>Column5440</t>
  </si>
  <si>
    <t>Column5441</t>
  </si>
  <si>
    <t>Column5442</t>
  </si>
  <si>
    <t>Column5443</t>
  </si>
  <si>
    <t>Column5444</t>
  </si>
  <si>
    <t>Column5445</t>
  </si>
  <si>
    <t>Column5446</t>
  </si>
  <si>
    <t>Column5447</t>
  </si>
  <si>
    <t>Column5448</t>
  </si>
  <si>
    <t>Column5449</t>
  </si>
  <si>
    <t>Column5450</t>
  </si>
  <si>
    <t>Column5451</t>
  </si>
  <si>
    <t>Column5452</t>
  </si>
  <si>
    <t>Column5453</t>
  </si>
  <si>
    <t>Column5454</t>
  </si>
  <si>
    <t>Column5455</t>
  </si>
  <si>
    <t>Column5456</t>
  </si>
  <si>
    <t>Column5457</t>
  </si>
  <si>
    <t>Column5458</t>
  </si>
  <si>
    <t>Column5459</t>
  </si>
  <si>
    <t>Column5460</t>
  </si>
  <si>
    <t>Column5461</t>
  </si>
  <si>
    <t>Column5462</t>
  </si>
  <si>
    <t>Column5463</t>
  </si>
  <si>
    <t>Column5464</t>
  </si>
  <si>
    <t>Column5465</t>
  </si>
  <si>
    <t>Column5466</t>
  </si>
  <si>
    <t>Column5467</t>
  </si>
  <si>
    <t>Column5468</t>
  </si>
  <si>
    <t>Column5469</t>
  </si>
  <si>
    <t>Column5470</t>
  </si>
  <si>
    <t>Column5471</t>
  </si>
  <si>
    <t>Column5472</t>
  </si>
  <si>
    <t>Column5473</t>
  </si>
  <si>
    <t>Column5474</t>
  </si>
  <si>
    <t>Column5475</t>
  </si>
  <si>
    <t>Column5476</t>
  </si>
  <si>
    <t>Column5477</t>
  </si>
  <si>
    <t>Column5478</t>
  </si>
  <si>
    <t>Column5479</t>
  </si>
  <si>
    <t>Column5480</t>
  </si>
  <si>
    <t>Column5481</t>
  </si>
  <si>
    <t>Column5482</t>
  </si>
  <si>
    <t>Column5483</t>
  </si>
  <si>
    <t>Column5484</t>
  </si>
  <si>
    <t>Column5485</t>
  </si>
  <si>
    <t>Column5486</t>
  </si>
  <si>
    <t>Column5487</t>
  </si>
  <si>
    <t>Column5488</t>
  </si>
  <si>
    <t>Column5489</t>
  </si>
  <si>
    <t>Column5490</t>
  </si>
  <si>
    <t>Column5491</t>
  </si>
  <si>
    <t>Column5492</t>
  </si>
  <si>
    <t>Column5493</t>
  </si>
  <si>
    <t>Column5494</t>
  </si>
  <si>
    <t>Column5495</t>
  </si>
  <si>
    <t>Column5496</t>
  </si>
  <si>
    <t>Column5497</t>
  </si>
  <si>
    <t>Column5498</t>
  </si>
  <si>
    <t>Column5499</t>
  </si>
  <si>
    <t>Column5500</t>
  </si>
  <si>
    <t>Column5501</t>
  </si>
  <si>
    <t>Column5502</t>
  </si>
  <si>
    <t>Column5503</t>
  </si>
  <si>
    <t>Column5504</t>
  </si>
  <si>
    <t>Column5505</t>
  </si>
  <si>
    <t>Column5506</t>
  </si>
  <si>
    <t>Column5507</t>
  </si>
  <si>
    <t>Column5508</t>
  </si>
  <si>
    <t>Column5509</t>
  </si>
  <si>
    <t>Column5510</t>
  </si>
  <si>
    <t>Column5511</t>
  </si>
  <si>
    <t>Column5512</t>
  </si>
  <si>
    <t>Column5513</t>
  </si>
  <si>
    <t>Column5514</t>
  </si>
  <si>
    <t>Column5515</t>
  </si>
  <si>
    <t>Column5516</t>
  </si>
  <si>
    <t>Column5517</t>
  </si>
  <si>
    <t>Column5518</t>
  </si>
  <si>
    <t>Column5519</t>
  </si>
  <si>
    <t>Column5520</t>
  </si>
  <si>
    <t>Column5521</t>
  </si>
  <si>
    <t>Column5522</t>
  </si>
  <si>
    <t>Column5523</t>
  </si>
  <si>
    <t>Column5524</t>
  </si>
  <si>
    <t>Column5525</t>
  </si>
  <si>
    <t>Column5526</t>
  </si>
  <si>
    <t>Column5527</t>
  </si>
  <si>
    <t>Column5528</t>
  </si>
  <si>
    <t>Column5529</t>
  </si>
  <si>
    <t>Column5530</t>
  </si>
  <si>
    <t>Column5531</t>
  </si>
  <si>
    <t>Column5532</t>
  </si>
  <si>
    <t>Column5533</t>
  </si>
  <si>
    <t>Column5534</t>
  </si>
  <si>
    <t>Column5535</t>
  </si>
  <si>
    <t>Column5536</t>
  </si>
  <si>
    <t>Column5537</t>
  </si>
  <si>
    <t>Column5538</t>
  </si>
  <si>
    <t>Column5539</t>
  </si>
  <si>
    <t>Column5540</t>
  </si>
  <si>
    <t>Column5541</t>
  </si>
  <si>
    <t>Column5542</t>
  </si>
  <si>
    <t>Column5543</t>
  </si>
  <si>
    <t>Column5544</t>
  </si>
  <si>
    <t>Column5545</t>
  </si>
  <si>
    <t>Column5546</t>
  </si>
  <si>
    <t>Column5547</t>
  </si>
  <si>
    <t>Column5548</t>
  </si>
  <si>
    <t>Column5549</t>
  </si>
  <si>
    <t>Column5550</t>
  </si>
  <si>
    <t>Column5551</t>
  </si>
  <si>
    <t>Column5552</t>
  </si>
  <si>
    <t>Column5553</t>
  </si>
  <si>
    <t>Column5554</t>
  </si>
  <si>
    <t>Column5555</t>
  </si>
  <si>
    <t>Column5556</t>
  </si>
  <si>
    <t>Column5557</t>
  </si>
  <si>
    <t>Column5558</t>
  </si>
  <si>
    <t>Column5559</t>
  </si>
  <si>
    <t>Column5560</t>
  </si>
  <si>
    <t>Column5561</t>
  </si>
  <si>
    <t>Column5562</t>
  </si>
  <si>
    <t>Column5563</t>
  </si>
  <si>
    <t>Column5564</t>
  </si>
  <si>
    <t>Column5565</t>
  </si>
  <si>
    <t>Column5566</t>
  </si>
  <si>
    <t>Column5567</t>
  </si>
  <si>
    <t>Column5568</t>
  </si>
  <si>
    <t>Column5569</t>
  </si>
  <si>
    <t>Column5570</t>
  </si>
  <si>
    <t>Column5571</t>
  </si>
  <si>
    <t>Column5572</t>
  </si>
  <si>
    <t>Column5573</t>
  </si>
  <si>
    <t>Column5574</t>
  </si>
  <si>
    <t>Column5575</t>
  </si>
  <si>
    <t>Column5576</t>
  </si>
  <si>
    <t>Column5577</t>
  </si>
  <si>
    <t>Column5578</t>
  </si>
  <si>
    <t>Column5579</t>
  </si>
  <si>
    <t>Column5580</t>
  </si>
  <si>
    <t>Column5581</t>
  </si>
  <si>
    <t>Column5582</t>
  </si>
  <si>
    <t>Column5583</t>
  </si>
  <si>
    <t>Column5584</t>
  </si>
  <si>
    <t>Column5585</t>
  </si>
  <si>
    <t>Column5586</t>
  </si>
  <si>
    <t>Column5587</t>
  </si>
  <si>
    <t>Column5588</t>
  </si>
  <si>
    <t>Column5589</t>
  </si>
  <si>
    <t>Column5590</t>
  </si>
  <si>
    <t>Column5591</t>
  </si>
  <si>
    <t>Column5592</t>
  </si>
  <si>
    <t>Column5593</t>
  </si>
  <si>
    <t>Column5594</t>
  </si>
  <si>
    <t>Column5595</t>
  </si>
  <si>
    <t>Column5596</t>
  </si>
  <si>
    <t>Column5597</t>
  </si>
  <si>
    <t>Column5598</t>
  </si>
  <si>
    <t>Column5599</t>
  </si>
  <si>
    <t>Column5600</t>
  </si>
  <si>
    <t>Column5601</t>
  </si>
  <si>
    <t>Column5602</t>
  </si>
  <si>
    <t>Column5603</t>
  </si>
  <si>
    <t>Column5604</t>
  </si>
  <si>
    <t>Column5605</t>
  </si>
  <si>
    <t>Column5606</t>
  </si>
  <si>
    <t>Column5607</t>
  </si>
  <si>
    <t>Column5608</t>
  </si>
  <si>
    <t>Column5609</t>
  </si>
  <si>
    <t>Column5610</t>
  </si>
  <si>
    <t>Column5611</t>
  </si>
  <si>
    <t>Column5612</t>
  </si>
  <si>
    <t>Column5613</t>
  </si>
  <si>
    <t>Column5614</t>
  </si>
  <si>
    <t>Column5615</t>
  </si>
  <si>
    <t>Column5616</t>
  </si>
  <si>
    <t>Column5617</t>
  </si>
  <si>
    <t>Column5618</t>
  </si>
  <si>
    <t>Column5619</t>
  </si>
  <si>
    <t>Column5620</t>
  </si>
  <si>
    <t>Column5621</t>
  </si>
  <si>
    <t>Column5622</t>
  </si>
  <si>
    <t>Column5623</t>
  </si>
  <si>
    <t>Column5624</t>
  </si>
  <si>
    <t>Column5625</t>
  </si>
  <si>
    <t>Column5626</t>
  </si>
  <si>
    <t>Column5627</t>
  </si>
  <si>
    <t>Column5628</t>
  </si>
  <si>
    <t>Column5629</t>
  </si>
  <si>
    <t>Column5630</t>
  </si>
  <si>
    <t>Column5631</t>
  </si>
  <si>
    <t>Column5632</t>
  </si>
  <si>
    <t>Column5633</t>
  </si>
  <si>
    <t>Column5634</t>
  </si>
  <si>
    <t>Column5635</t>
  </si>
  <si>
    <t>Column5636</t>
  </si>
  <si>
    <t>Column5637</t>
  </si>
  <si>
    <t>Column5638</t>
  </si>
  <si>
    <t>Column5639</t>
  </si>
  <si>
    <t>Column5640</t>
  </si>
  <si>
    <t>Column5641</t>
  </si>
  <si>
    <t>Column5642</t>
  </si>
  <si>
    <t>Column5643</t>
  </si>
  <si>
    <t>Column5644</t>
  </si>
  <si>
    <t>Column5645</t>
  </si>
  <si>
    <t>Column5646</t>
  </si>
  <si>
    <t>Column5647</t>
  </si>
  <si>
    <t>Column5648</t>
  </si>
  <si>
    <t>Column5649</t>
  </si>
  <si>
    <t>Column5650</t>
  </si>
  <si>
    <t>Column5651</t>
  </si>
  <si>
    <t>Column5652</t>
  </si>
  <si>
    <t>Column5653</t>
  </si>
  <si>
    <t>Column5654</t>
  </si>
  <si>
    <t>Column5655</t>
  </si>
  <si>
    <t>Column5656</t>
  </si>
  <si>
    <t>Column5657</t>
  </si>
  <si>
    <t>Column5658</t>
  </si>
  <si>
    <t>Column5659</t>
  </si>
  <si>
    <t>Column5660</t>
  </si>
  <si>
    <t>Column5661</t>
  </si>
  <si>
    <t>Column5662</t>
  </si>
  <si>
    <t>Column5663</t>
  </si>
  <si>
    <t>Column5664</t>
  </si>
  <si>
    <t>Column5665</t>
  </si>
  <si>
    <t>Column5666</t>
  </si>
  <si>
    <t>Column5667</t>
  </si>
  <si>
    <t>Column5668</t>
  </si>
  <si>
    <t>Column5669</t>
  </si>
  <si>
    <t>Column5670</t>
  </si>
  <si>
    <t>Column5671</t>
  </si>
  <si>
    <t>Column5672</t>
  </si>
  <si>
    <t>Column5673</t>
  </si>
  <si>
    <t>Column5674</t>
  </si>
  <si>
    <t>Column5675</t>
  </si>
  <si>
    <t>Column5676</t>
  </si>
  <si>
    <t>Column5677</t>
  </si>
  <si>
    <t>Column5678</t>
  </si>
  <si>
    <t>Column5679</t>
  </si>
  <si>
    <t>Column5680</t>
  </si>
  <si>
    <t>Column5681</t>
  </si>
  <si>
    <t>Column5682</t>
  </si>
  <si>
    <t>Column5683</t>
  </si>
  <si>
    <t>Column5684</t>
  </si>
  <si>
    <t>Column5685</t>
  </si>
  <si>
    <t>Column5686</t>
  </si>
  <si>
    <t>Column5687</t>
  </si>
  <si>
    <t>Column5688</t>
  </si>
  <si>
    <t>Column5689</t>
  </si>
  <si>
    <t>Column5690</t>
  </si>
  <si>
    <t>Column5691</t>
  </si>
  <si>
    <t>Column5692</t>
  </si>
  <si>
    <t>Column5693</t>
  </si>
  <si>
    <t>Column5694</t>
  </si>
  <si>
    <t>Column5695</t>
  </si>
  <si>
    <t>Column5696</t>
  </si>
  <si>
    <t>Column5697</t>
  </si>
  <si>
    <t>Column5698</t>
  </si>
  <si>
    <t>Column5699</t>
  </si>
  <si>
    <t>Column5700</t>
  </si>
  <si>
    <t>Column5701</t>
  </si>
  <si>
    <t>Column5702</t>
  </si>
  <si>
    <t>Column5703</t>
  </si>
  <si>
    <t>Column5704</t>
  </si>
  <si>
    <t>Column5705</t>
  </si>
  <si>
    <t>Column5706</t>
  </si>
  <si>
    <t>Column5707</t>
  </si>
  <si>
    <t>Column5708</t>
  </si>
  <si>
    <t>Column5709</t>
  </si>
  <si>
    <t>Column5710</t>
  </si>
  <si>
    <t>Column5711</t>
  </si>
  <si>
    <t>Column5712</t>
  </si>
  <si>
    <t>Column5713</t>
  </si>
  <si>
    <t>Column5714</t>
  </si>
  <si>
    <t>Column5715</t>
  </si>
  <si>
    <t>Column5716</t>
  </si>
  <si>
    <t>Column5717</t>
  </si>
  <si>
    <t>Column5718</t>
  </si>
  <si>
    <t>Column5719</t>
  </si>
  <si>
    <t>Column5720</t>
  </si>
  <si>
    <t>Column5721</t>
  </si>
  <si>
    <t>Column5722</t>
  </si>
  <si>
    <t>Column5723</t>
  </si>
  <si>
    <t>Column5724</t>
  </si>
  <si>
    <t>Column5725</t>
  </si>
  <si>
    <t>Column5726</t>
  </si>
  <si>
    <t>Column5727</t>
  </si>
  <si>
    <t>Column5728</t>
  </si>
  <si>
    <t>Column5729</t>
  </si>
  <si>
    <t>Column5730</t>
  </si>
  <si>
    <t>Column5731</t>
  </si>
  <si>
    <t>Column5732</t>
  </si>
  <si>
    <t>Column5733</t>
  </si>
  <si>
    <t>Column5734</t>
  </si>
  <si>
    <t>Column5735</t>
  </si>
  <si>
    <t>Column5736</t>
  </si>
  <si>
    <t>Column5737</t>
  </si>
  <si>
    <t>Column5738</t>
  </si>
  <si>
    <t>Column5739</t>
  </si>
  <si>
    <t>Column5740</t>
  </si>
  <si>
    <t>Column5741</t>
  </si>
  <si>
    <t>Column5742</t>
  </si>
  <si>
    <t>Column5743</t>
  </si>
  <si>
    <t>Column5744</t>
  </si>
  <si>
    <t>Column5745</t>
  </si>
  <si>
    <t>Column5746</t>
  </si>
  <si>
    <t>Column5747</t>
  </si>
  <si>
    <t>Column5748</t>
  </si>
  <si>
    <t>Column5749</t>
  </si>
  <si>
    <t>Column5750</t>
  </si>
  <si>
    <t>Column5751</t>
  </si>
  <si>
    <t>Column5752</t>
  </si>
  <si>
    <t>Column5753</t>
  </si>
  <si>
    <t>Column5754</t>
  </si>
  <si>
    <t>Column5755</t>
  </si>
  <si>
    <t>Column5756</t>
  </si>
  <si>
    <t>Column5757</t>
  </si>
  <si>
    <t>Column5758</t>
  </si>
  <si>
    <t>Column5759</t>
  </si>
  <si>
    <t>Column5760</t>
  </si>
  <si>
    <t>Column5761</t>
  </si>
  <si>
    <t>Column5762</t>
  </si>
  <si>
    <t>Column5763</t>
  </si>
  <si>
    <t>Column5764</t>
  </si>
  <si>
    <t>Column5765</t>
  </si>
  <si>
    <t>Column5766</t>
  </si>
  <si>
    <t>Column5767</t>
  </si>
  <si>
    <t>Column5768</t>
  </si>
  <si>
    <t>Column5769</t>
  </si>
  <si>
    <t>Column5770</t>
  </si>
  <si>
    <t>Column5771</t>
  </si>
  <si>
    <t>Column5772</t>
  </si>
  <si>
    <t>Column5773</t>
  </si>
  <si>
    <t>Column5774</t>
  </si>
  <si>
    <t>Column5775</t>
  </si>
  <si>
    <t>Column5776</t>
  </si>
  <si>
    <t>Column5777</t>
  </si>
  <si>
    <t>Column5778</t>
  </si>
  <si>
    <t>Column5779</t>
  </si>
  <si>
    <t>Column5780</t>
  </si>
  <si>
    <t>Column5781</t>
  </si>
  <si>
    <t>Column5782</t>
  </si>
  <si>
    <t>Column5783</t>
  </si>
  <si>
    <t>Column5784</t>
  </si>
  <si>
    <t>Column5785</t>
  </si>
  <si>
    <t>Column5786</t>
  </si>
  <si>
    <t>Column5787</t>
  </si>
  <si>
    <t>Column5788</t>
  </si>
  <si>
    <t>Column5789</t>
  </si>
  <si>
    <t>Column5790</t>
  </si>
  <si>
    <t>Column5791</t>
  </si>
  <si>
    <t>Column5792</t>
  </si>
  <si>
    <t>Column5793</t>
  </si>
  <si>
    <t>Column5794</t>
  </si>
  <si>
    <t>Column5795</t>
  </si>
  <si>
    <t>Column5796</t>
  </si>
  <si>
    <t>Column5797</t>
  </si>
  <si>
    <t>Column5798</t>
  </si>
  <si>
    <t>Column5799</t>
  </si>
  <si>
    <t>Column5800</t>
  </si>
  <si>
    <t>Column5801</t>
  </si>
  <si>
    <t>Column5802</t>
  </si>
  <si>
    <t>Column5803</t>
  </si>
  <si>
    <t>Column5804</t>
  </si>
  <si>
    <t>Column5805</t>
  </si>
  <si>
    <t>Column5806</t>
  </si>
  <si>
    <t>Column5807</t>
  </si>
  <si>
    <t>Column5808</t>
  </si>
  <si>
    <t>Column5809</t>
  </si>
  <si>
    <t>Column5810</t>
  </si>
  <si>
    <t>Column5811</t>
  </si>
  <si>
    <t>Column5812</t>
  </si>
  <si>
    <t>Column5813</t>
  </si>
  <si>
    <t>Column5814</t>
  </si>
  <si>
    <t>Column5815</t>
  </si>
  <si>
    <t>Column5816</t>
  </si>
  <si>
    <t>Column5817</t>
  </si>
  <si>
    <t>Column5818</t>
  </si>
  <si>
    <t>Column5819</t>
  </si>
  <si>
    <t>Column5820</t>
  </si>
  <si>
    <t>Column5821</t>
  </si>
  <si>
    <t>Column5822</t>
  </si>
  <si>
    <t>Column5823</t>
  </si>
  <si>
    <t>Column5824</t>
  </si>
  <si>
    <t>Column5825</t>
  </si>
  <si>
    <t>Column5826</t>
  </si>
  <si>
    <t>Column5827</t>
  </si>
  <si>
    <t>Column5828</t>
  </si>
  <si>
    <t>Column5829</t>
  </si>
  <si>
    <t>Column5830</t>
  </si>
  <si>
    <t>Column5831</t>
  </si>
  <si>
    <t>Column5832</t>
  </si>
  <si>
    <t>Column5833</t>
  </si>
  <si>
    <t>Column5834</t>
  </si>
  <si>
    <t>Column5835</t>
  </si>
  <si>
    <t>Column5836</t>
  </si>
  <si>
    <t>Column5837</t>
  </si>
  <si>
    <t>Column5838</t>
  </si>
  <si>
    <t>Column5839</t>
  </si>
  <si>
    <t>Column5840</t>
  </si>
  <si>
    <t>Column5841</t>
  </si>
  <si>
    <t>Column5842</t>
  </si>
  <si>
    <t>Column5843</t>
  </si>
  <si>
    <t>Column5844</t>
  </si>
  <si>
    <t>Column5845</t>
  </si>
  <si>
    <t>Column5846</t>
  </si>
  <si>
    <t>Column5847</t>
  </si>
  <si>
    <t>Column5848</t>
  </si>
  <si>
    <t>Column5849</t>
  </si>
  <si>
    <t>Column5850</t>
  </si>
  <si>
    <t>Column5851</t>
  </si>
  <si>
    <t>Column5852</t>
  </si>
  <si>
    <t>Column5853</t>
  </si>
  <si>
    <t>Column5854</t>
  </si>
  <si>
    <t>Column5855</t>
  </si>
  <si>
    <t>Column5856</t>
  </si>
  <si>
    <t>Column5857</t>
  </si>
  <si>
    <t>Column5858</t>
  </si>
  <si>
    <t>Column5859</t>
  </si>
  <si>
    <t>Column5860</t>
  </si>
  <si>
    <t>Column5861</t>
  </si>
  <si>
    <t>Column5862</t>
  </si>
  <si>
    <t>Column5863</t>
  </si>
  <si>
    <t>Column5864</t>
  </si>
  <si>
    <t>Column5865</t>
  </si>
  <si>
    <t>Column5866</t>
  </si>
  <si>
    <t>Column5867</t>
  </si>
  <si>
    <t>Column5868</t>
  </si>
  <si>
    <t>Column5869</t>
  </si>
  <si>
    <t>Column5870</t>
  </si>
  <si>
    <t>Column5871</t>
  </si>
  <si>
    <t>Column5872</t>
  </si>
  <si>
    <t>Column5873</t>
  </si>
  <si>
    <t>Column5874</t>
  </si>
  <si>
    <t>Column5875</t>
  </si>
  <si>
    <t>Column5876</t>
  </si>
  <si>
    <t>Column5877</t>
  </si>
  <si>
    <t>Column5878</t>
  </si>
  <si>
    <t>Column5879</t>
  </si>
  <si>
    <t>Column5880</t>
  </si>
  <si>
    <t>Column5881</t>
  </si>
  <si>
    <t>Column5882</t>
  </si>
  <si>
    <t>Column5883</t>
  </si>
  <si>
    <t>Column5884</t>
  </si>
  <si>
    <t>Column5885</t>
  </si>
  <si>
    <t>Column5886</t>
  </si>
  <si>
    <t>Column5887</t>
  </si>
  <si>
    <t>Column5888</t>
  </si>
  <si>
    <t>Column5889</t>
  </si>
  <si>
    <t>Column5890</t>
  </si>
  <si>
    <t>Column5891</t>
  </si>
  <si>
    <t>Column5892</t>
  </si>
  <si>
    <t>Column5893</t>
  </si>
  <si>
    <t>Column5894</t>
  </si>
  <si>
    <t>Column5895</t>
  </si>
  <si>
    <t>Column5896</t>
  </si>
  <si>
    <t>Column5897</t>
  </si>
  <si>
    <t>Column5898</t>
  </si>
  <si>
    <t>Column5899</t>
  </si>
  <si>
    <t>Column5900</t>
  </si>
  <si>
    <t>Column5901</t>
  </si>
  <si>
    <t>Column5902</t>
  </si>
  <si>
    <t>Column5903</t>
  </si>
  <si>
    <t>Column5904</t>
  </si>
  <si>
    <t>Column5905</t>
  </si>
  <si>
    <t>Column5906</t>
  </si>
  <si>
    <t>Column5907</t>
  </si>
  <si>
    <t>Column5908</t>
  </si>
  <si>
    <t>Column5909</t>
  </si>
  <si>
    <t>Column5910</t>
  </si>
  <si>
    <t>Column5911</t>
  </si>
  <si>
    <t>Column5912</t>
  </si>
  <si>
    <t>Column5913</t>
  </si>
  <si>
    <t>Column5914</t>
  </si>
  <si>
    <t>Column5915</t>
  </si>
  <si>
    <t>Column5916</t>
  </si>
  <si>
    <t>Column5917</t>
  </si>
  <si>
    <t>Column5918</t>
  </si>
  <si>
    <t>Column5919</t>
  </si>
  <si>
    <t>Column5920</t>
  </si>
  <si>
    <t>Column5921</t>
  </si>
  <si>
    <t>Column5922</t>
  </si>
  <si>
    <t>Column5923</t>
  </si>
  <si>
    <t>Column5924</t>
  </si>
  <si>
    <t>Column5925</t>
  </si>
  <si>
    <t>Column5926</t>
  </si>
  <si>
    <t>Column5927</t>
  </si>
  <si>
    <t>Column5928</t>
  </si>
  <si>
    <t>Column5929</t>
  </si>
  <si>
    <t>Column5930</t>
  </si>
  <si>
    <t>Column5931</t>
  </si>
  <si>
    <t>Column5932</t>
  </si>
  <si>
    <t>Column5933</t>
  </si>
  <si>
    <t>Column5934</t>
  </si>
  <si>
    <t>Column5935</t>
  </si>
  <si>
    <t>Column5936</t>
  </si>
  <si>
    <t>Column5937</t>
  </si>
  <si>
    <t>Column5938</t>
  </si>
  <si>
    <t>Column5939</t>
  </si>
  <si>
    <t>Column5940</t>
  </si>
  <si>
    <t>Column5941</t>
  </si>
  <si>
    <t>Column5942</t>
  </si>
  <si>
    <t>Column5943</t>
  </si>
  <si>
    <t>Column5944</t>
  </si>
  <si>
    <t>Column5945</t>
  </si>
  <si>
    <t>Column5946</t>
  </si>
  <si>
    <t>Column5947</t>
  </si>
  <si>
    <t>Column5948</t>
  </si>
  <si>
    <t>Column5949</t>
  </si>
  <si>
    <t>Column5950</t>
  </si>
  <si>
    <t>Column5951</t>
  </si>
  <si>
    <t>Column5952</t>
  </si>
  <si>
    <t>Column5953</t>
  </si>
  <si>
    <t>Column5954</t>
  </si>
  <si>
    <t>Column5955</t>
  </si>
  <si>
    <t>Column5956</t>
  </si>
  <si>
    <t>Column5957</t>
  </si>
  <si>
    <t>Column5958</t>
  </si>
  <si>
    <t>Column5959</t>
  </si>
  <si>
    <t>Column5960</t>
  </si>
  <si>
    <t>Column5961</t>
  </si>
  <si>
    <t>Column5962</t>
  </si>
  <si>
    <t>Column5963</t>
  </si>
  <si>
    <t>Column5964</t>
  </si>
  <si>
    <t>Column5965</t>
  </si>
  <si>
    <t>Column5966</t>
  </si>
  <si>
    <t>Column5967</t>
  </si>
  <si>
    <t>Column5968</t>
  </si>
  <si>
    <t>Column5969</t>
  </si>
  <si>
    <t>Column5970</t>
  </si>
  <si>
    <t>Column5971</t>
  </si>
  <si>
    <t>Column5972</t>
  </si>
  <si>
    <t>Column5973</t>
  </si>
  <si>
    <t>Column5974</t>
  </si>
  <si>
    <t>Column5975</t>
  </si>
  <si>
    <t>Column5976</t>
  </si>
  <si>
    <t>Column5977</t>
  </si>
  <si>
    <t>Column5978</t>
  </si>
  <si>
    <t>Column5979</t>
  </si>
  <si>
    <t>Column5980</t>
  </si>
  <si>
    <t>Column5981</t>
  </si>
  <si>
    <t>Column5982</t>
  </si>
  <si>
    <t>Column5983</t>
  </si>
  <si>
    <t>Column5984</t>
  </si>
  <si>
    <t>Column5985</t>
  </si>
  <si>
    <t>Column5986</t>
  </si>
  <si>
    <t>Column5987</t>
  </si>
  <si>
    <t>Column5988</t>
  </si>
  <si>
    <t>Column5989</t>
  </si>
  <si>
    <t>Column5990</t>
  </si>
  <si>
    <t>Column5991</t>
  </si>
  <si>
    <t>Column5992</t>
  </si>
  <si>
    <t>Column5993</t>
  </si>
  <si>
    <t>Column5994</t>
  </si>
  <si>
    <t>Column5995</t>
  </si>
  <si>
    <t>Column5996</t>
  </si>
  <si>
    <t>Column5997</t>
  </si>
  <si>
    <t>Column5998</t>
  </si>
  <si>
    <t>Column5999</t>
  </si>
  <si>
    <t>Column6000</t>
  </si>
  <si>
    <t>Column6001</t>
  </si>
  <si>
    <t>Column6002</t>
  </si>
  <si>
    <t>Column6003</t>
  </si>
  <si>
    <t>Column6004</t>
  </si>
  <si>
    <t>Column6005</t>
  </si>
  <si>
    <t>Column6006</t>
  </si>
  <si>
    <t>Column6007</t>
  </si>
  <si>
    <t>Column6008</t>
  </si>
  <si>
    <t>Column6009</t>
  </si>
  <si>
    <t>Column6010</t>
  </si>
  <si>
    <t>Column6011</t>
  </si>
  <si>
    <t>Column6012</t>
  </si>
  <si>
    <t>Column6013</t>
  </si>
  <si>
    <t>Column6014</t>
  </si>
  <si>
    <t>Column6015</t>
  </si>
  <si>
    <t>Column6016</t>
  </si>
  <si>
    <t>Column6017</t>
  </si>
  <si>
    <t>Column6018</t>
  </si>
  <si>
    <t>Column6019</t>
  </si>
  <si>
    <t>Column6020</t>
  </si>
  <si>
    <t>Column6021</t>
  </si>
  <si>
    <t>Column6022</t>
  </si>
  <si>
    <t>Column6023</t>
  </si>
  <si>
    <t>Column6024</t>
  </si>
  <si>
    <t>Column6025</t>
  </si>
  <si>
    <t>Column6026</t>
  </si>
  <si>
    <t>Column6027</t>
  </si>
  <si>
    <t>Column6028</t>
  </si>
  <si>
    <t>Column6029</t>
  </si>
  <si>
    <t>Column6030</t>
  </si>
  <si>
    <t>Column6031</t>
  </si>
  <si>
    <t>Column6032</t>
  </si>
  <si>
    <t>Column6033</t>
  </si>
  <si>
    <t>Column6034</t>
  </si>
  <si>
    <t>Column6035</t>
  </si>
  <si>
    <t>Column6036</t>
  </si>
  <si>
    <t>Column6037</t>
  </si>
  <si>
    <t>Column6038</t>
  </si>
  <si>
    <t>Column6039</t>
  </si>
  <si>
    <t>Column6040</t>
  </si>
  <si>
    <t>Column6041</t>
  </si>
  <si>
    <t>Column6042</t>
  </si>
  <si>
    <t>Column6043</t>
  </si>
  <si>
    <t>Column6044</t>
  </si>
  <si>
    <t>Column6045</t>
  </si>
  <si>
    <t>Column6046</t>
  </si>
  <si>
    <t>Column6047</t>
  </si>
  <si>
    <t>Column6048</t>
  </si>
  <si>
    <t>Column6049</t>
  </si>
  <si>
    <t>Column6050</t>
  </si>
  <si>
    <t>Column6051</t>
  </si>
  <si>
    <t>Column6052</t>
  </si>
  <si>
    <t>Column6053</t>
  </si>
  <si>
    <t>Column6054</t>
  </si>
  <si>
    <t>Column6055</t>
  </si>
  <si>
    <t>Column6056</t>
  </si>
  <si>
    <t>Column6057</t>
  </si>
  <si>
    <t>Column6058</t>
  </si>
  <si>
    <t>Column6059</t>
  </si>
  <si>
    <t>Column6060</t>
  </si>
  <si>
    <t>Column6061</t>
  </si>
  <si>
    <t>Column6062</t>
  </si>
  <si>
    <t>Column6063</t>
  </si>
  <si>
    <t>Column6064</t>
  </si>
  <si>
    <t>Column6065</t>
  </si>
  <si>
    <t>Column6066</t>
  </si>
  <si>
    <t>Column6067</t>
  </si>
  <si>
    <t>Column6068</t>
  </si>
  <si>
    <t>Column6069</t>
  </si>
  <si>
    <t>Column6070</t>
  </si>
  <si>
    <t>Column6071</t>
  </si>
  <si>
    <t>Column6072</t>
  </si>
  <si>
    <t>Column6073</t>
  </si>
  <si>
    <t>Column6074</t>
  </si>
  <si>
    <t>Column6075</t>
  </si>
  <si>
    <t>Column6076</t>
  </si>
  <si>
    <t>Column6077</t>
  </si>
  <si>
    <t>Column6078</t>
  </si>
  <si>
    <t>Column6079</t>
  </si>
  <si>
    <t>Column6080</t>
  </si>
  <si>
    <t>Column6081</t>
  </si>
  <si>
    <t>Column6082</t>
  </si>
  <si>
    <t>Column6083</t>
  </si>
  <si>
    <t>Column6084</t>
  </si>
  <si>
    <t>Column6085</t>
  </si>
  <si>
    <t>Column6086</t>
  </si>
  <si>
    <t>Column6087</t>
  </si>
  <si>
    <t>Column6088</t>
  </si>
  <si>
    <t>Column6089</t>
  </si>
  <si>
    <t>Column6090</t>
  </si>
  <si>
    <t>Column6091</t>
  </si>
  <si>
    <t>Column6092</t>
  </si>
  <si>
    <t>Column6093</t>
  </si>
  <si>
    <t>Column6094</t>
  </si>
  <si>
    <t>Column6095</t>
  </si>
  <si>
    <t>Column6096</t>
  </si>
  <si>
    <t>Column6097</t>
  </si>
  <si>
    <t>Column6098</t>
  </si>
  <si>
    <t>Column6099</t>
  </si>
  <si>
    <t>Column6100</t>
  </si>
  <si>
    <t>Column6101</t>
  </si>
  <si>
    <t>Column6102</t>
  </si>
  <si>
    <t>Column6103</t>
  </si>
  <si>
    <t>Column6104</t>
  </si>
  <si>
    <t>Column6105</t>
  </si>
  <si>
    <t>Column6106</t>
  </si>
  <si>
    <t>Column6107</t>
  </si>
  <si>
    <t>Column6108</t>
  </si>
  <si>
    <t>Column6109</t>
  </si>
  <si>
    <t>Column6110</t>
  </si>
  <si>
    <t>Column6111</t>
  </si>
  <si>
    <t>Column6112</t>
  </si>
  <si>
    <t>Column6113</t>
  </si>
  <si>
    <t>Column6114</t>
  </si>
  <si>
    <t>Column6115</t>
  </si>
  <si>
    <t>Column6116</t>
  </si>
  <si>
    <t>Column6117</t>
  </si>
  <si>
    <t>Column6118</t>
  </si>
  <si>
    <t>Column6119</t>
  </si>
  <si>
    <t>Column6120</t>
  </si>
  <si>
    <t>Column6121</t>
  </si>
  <si>
    <t>Column6122</t>
  </si>
  <si>
    <t>Column6123</t>
  </si>
  <si>
    <t>Column6124</t>
  </si>
  <si>
    <t>Column6125</t>
  </si>
  <si>
    <t>Column6126</t>
  </si>
  <si>
    <t>Column6127</t>
  </si>
  <si>
    <t>Column6128</t>
  </si>
  <si>
    <t>Column6129</t>
  </si>
  <si>
    <t>Column6130</t>
  </si>
  <si>
    <t>Column6131</t>
  </si>
  <si>
    <t>Column6132</t>
  </si>
  <si>
    <t>Column6133</t>
  </si>
  <si>
    <t>Column6134</t>
  </si>
  <si>
    <t>Column6135</t>
  </si>
  <si>
    <t>Column6136</t>
  </si>
  <si>
    <t>Column6137</t>
  </si>
  <si>
    <t>Column6138</t>
  </si>
  <si>
    <t>Column6139</t>
  </si>
  <si>
    <t>Column6140</t>
  </si>
  <si>
    <t>Column6141</t>
  </si>
  <si>
    <t>Column6142</t>
  </si>
  <si>
    <t>Column6143</t>
  </si>
  <si>
    <t>Column6144</t>
  </si>
  <si>
    <t>Column6145</t>
  </si>
  <si>
    <t>Column6146</t>
  </si>
  <si>
    <t>Column6147</t>
  </si>
  <si>
    <t>Column6148</t>
  </si>
  <si>
    <t>Column6149</t>
  </si>
  <si>
    <t>Column6150</t>
  </si>
  <si>
    <t>Column6151</t>
  </si>
  <si>
    <t>Column6152</t>
  </si>
  <si>
    <t>Column6153</t>
  </si>
  <si>
    <t>Column6154</t>
  </si>
  <si>
    <t>Column6155</t>
  </si>
  <si>
    <t>Column6156</t>
  </si>
  <si>
    <t>Column6157</t>
  </si>
  <si>
    <t>Column6158</t>
  </si>
  <si>
    <t>Column6159</t>
  </si>
  <si>
    <t>Column6160</t>
  </si>
  <si>
    <t>Column6161</t>
  </si>
  <si>
    <t>Column6162</t>
  </si>
  <si>
    <t>Column6163</t>
  </si>
  <si>
    <t>Column6164</t>
  </si>
  <si>
    <t>Column6165</t>
  </si>
  <si>
    <t>Column6166</t>
  </si>
  <si>
    <t>Column6167</t>
  </si>
  <si>
    <t>Column6168</t>
  </si>
  <si>
    <t>Column6169</t>
  </si>
  <si>
    <t>Column6170</t>
  </si>
  <si>
    <t>Column6171</t>
  </si>
  <si>
    <t>Column6172</t>
  </si>
  <si>
    <t>Column6173</t>
  </si>
  <si>
    <t>Column6174</t>
  </si>
  <si>
    <t>Column6175</t>
  </si>
  <si>
    <t>Column6176</t>
  </si>
  <si>
    <t>Column6177</t>
  </si>
  <si>
    <t>Column6178</t>
  </si>
  <si>
    <t>Column6179</t>
  </si>
  <si>
    <t>Column6180</t>
  </si>
  <si>
    <t>Column6181</t>
  </si>
  <si>
    <t>Column6182</t>
  </si>
  <si>
    <t>Column6183</t>
  </si>
  <si>
    <t>Column6184</t>
  </si>
  <si>
    <t>Column6185</t>
  </si>
  <si>
    <t>Column6186</t>
  </si>
  <si>
    <t>Column6187</t>
  </si>
  <si>
    <t>Column6188</t>
  </si>
  <si>
    <t>Column6189</t>
  </si>
  <si>
    <t>Column6190</t>
  </si>
  <si>
    <t>Column6191</t>
  </si>
  <si>
    <t>Column6192</t>
  </si>
  <si>
    <t>Column6193</t>
  </si>
  <si>
    <t>Column6194</t>
  </si>
  <si>
    <t>Column6195</t>
  </si>
  <si>
    <t>Column6196</t>
  </si>
  <si>
    <t>Column6197</t>
  </si>
  <si>
    <t>Column6198</t>
  </si>
  <si>
    <t>Column6199</t>
  </si>
  <si>
    <t>Column6200</t>
  </si>
  <si>
    <t>Column6201</t>
  </si>
  <si>
    <t>Column6202</t>
  </si>
  <si>
    <t>Column6203</t>
  </si>
  <si>
    <t>Column6204</t>
  </si>
  <si>
    <t>Column6205</t>
  </si>
  <si>
    <t>Column6206</t>
  </si>
  <si>
    <t>Column6207</t>
  </si>
  <si>
    <t>Column6208</t>
  </si>
  <si>
    <t>Column6209</t>
  </si>
  <si>
    <t>Column6210</t>
  </si>
  <si>
    <t>Column6211</t>
  </si>
  <si>
    <t>Column6212</t>
  </si>
  <si>
    <t>Column6213</t>
  </si>
  <si>
    <t>Column6214</t>
  </si>
  <si>
    <t>Column6215</t>
  </si>
  <si>
    <t>Column6216</t>
  </si>
  <si>
    <t>Column6217</t>
  </si>
  <si>
    <t>Column6218</t>
  </si>
  <si>
    <t>Column6219</t>
  </si>
  <si>
    <t>Column6220</t>
  </si>
  <si>
    <t>Column6221</t>
  </si>
  <si>
    <t>Column6222</t>
  </si>
  <si>
    <t>Column6223</t>
  </si>
  <si>
    <t>Column6224</t>
  </si>
  <si>
    <t>Column6225</t>
  </si>
  <si>
    <t>Column6226</t>
  </si>
  <si>
    <t>Column6227</t>
  </si>
  <si>
    <t>Column6228</t>
  </si>
  <si>
    <t>Column6229</t>
  </si>
  <si>
    <t>Column6230</t>
  </si>
  <si>
    <t>Column6231</t>
  </si>
  <si>
    <t>Column6232</t>
  </si>
  <si>
    <t>Column6233</t>
  </si>
  <si>
    <t>Column6234</t>
  </si>
  <si>
    <t>Column6235</t>
  </si>
  <si>
    <t>Column6236</t>
  </si>
  <si>
    <t>Column6237</t>
  </si>
  <si>
    <t>Column6238</t>
  </si>
  <si>
    <t>Column6239</t>
  </si>
  <si>
    <t>Column6240</t>
  </si>
  <si>
    <t>Column6241</t>
  </si>
  <si>
    <t>Column6242</t>
  </si>
  <si>
    <t>Column6243</t>
  </si>
  <si>
    <t>Column6244</t>
  </si>
  <si>
    <t>Column6245</t>
  </si>
  <si>
    <t>Column6246</t>
  </si>
  <si>
    <t>Column6247</t>
  </si>
  <si>
    <t>Column6248</t>
  </si>
  <si>
    <t>Column6249</t>
  </si>
  <si>
    <t>Column6250</t>
  </si>
  <si>
    <t>Column6251</t>
  </si>
  <si>
    <t>Column6252</t>
  </si>
  <si>
    <t>Column6253</t>
  </si>
  <si>
    <t>Column6254</t>
  </si>
  <si>
    <t>Column6255</t>
  </si>
  <si>
    <t>Column6256</t>
  </si>
  <si>
    <t>Column6257</t>
  </si>
  <si>
    <t>Column6258</t>
  </si>
  <si>
    <t>Column6259</t>
  </si>
  <si>
    <t>Column6260</t>
  </si>
  <si>
    <t>Column6261</t>
  </si>
  <si>
    <t>Column6262</t>
  </si>
  <si>
    <t>Column6263</t>
  </si>
  <si>
    <t>Column6264</t>
  </si>
  <si>
    <t>Column6265</t>
  </si>
  <si>
    <t>Column6266</t>
  </si>
  <si>
    <t>Column6267</t>
  </si>
  <si>
    <t>Column6268</t>
  </si>
  <si>
    <t>Column6269</t>
  </si>
  <si>
    <t>Column6270</t>
  </si>
  <si>
    <t>Column6271</t>
  </si>
  <si>
    <t>Column6272</t>
  </si>
  <si>
    <t>Column6273</t>
  </si>
  <si>
    <t>Column6274</t>
  </si>
  <si>
    <t>Column6275</t>
  </si>
  <si>
    <t>Column6276</t>
  </si>
  <si>
    <t>Column6277</t>
  </si>
  <si>
    <t>Column6278</t>
  </si>
  <si>
    <t>Column6279</t>
  </si>
  <si>
    <t>Column6280</t>
  </si>
  <si>
    <t>Column6281</t>
  </si>
  <si>
    <t>Column6282</t>
  </si>
  <si>
    <t>Column6283</t>
  </si>
  <si>
    <t>Column6284</t>
  </si>
  <si>
    <t>Column6285</t>
  </si>
  <si>
    <t>Column6286</t>
  </si>
  <si>
    <t>Column6287</t>
  </si>
  <si>
    <t>Column6288</t>
  </si>
  <si>
    <t>Column6289</t>
  </si>
  <si>
    <t>Column6290</t>
  </si>
  <si>
    <t>Column6291</t>
  </si>
  <si>
    <t>Column6292</t>
  </si>
  <si>
    <t>Column6293</t>
  </si>
  <si>
    <t>Column6294</t>
  </si>
  <si>
    <t>Column6295</t>
  </si>
  <si>
    <t>Column6296</t>
  </si>
  <si>
    <t>Column6297</t>
  </si>
  <si>
    <t>Column6298</t>
  </si>
  <si>
    <t>Column6299</t>
  </si>
  <si>
    <t>Column6300</t>
  </si>
  <si>
    <t>Column6301</t>
  </si>
  <si>
    <t>Column6302</t>
  </si>
  <si>
    <t>Column6303</t>
  </si>
  <si>
    <t>Column6304</t>
  </si>
  <si>
    <t>Column6305</t>
  </si>
  <si>
    <t>Column6306</t>
  </si>
  <si>
    <t>Column6307</t>
  </si>
  <si>
    <t>Column6308</t>
  </si>
  <si>
    <t>Column6309</t>
  </si>
  <si>
    <t>Column6310</t>
  </si>
  <si>
    <t>Column6311</t>
  </si>
  <si>
    <t>Column6312</t>
  </si>
  <si>
    <t>Column6313</t>
  </si>
  <si>
    <t>Column6314</t>
  </si>
  <si>
    <t>Column6315</t>
  </si>
  <si>
    <t>Column6316</t>
  </si>
  <si>
    <t>Column6317</t>
  </si>
  <si>
    <t>Column6318</t>
  </si>
  <si>
    <t>Column6319</t>
  </si>
  <si>
    <t>Column6320</t>
  </si>
  <si>
    <t>Column6321</t>
  </si>
  <si>
    <t>Column6322</t>
  </si>
  <si>
    <t>Column6323</t>
  </si>
  <si>
    <t>Column6324</t>
  </si>
  <si>
    <t>Column6325</t>
  </si>
  <si>
    <t>Column6326</t>
  </si>
  <si>
    <t>Column6327</t>
  </si>
  <si>
    <t>Column6328</t>
  </si>
  <si>
    <t>Column6329</t>
  </si>
  <si>
    <t>Column6330</t>
  </si>
  <si>
    <t>Column6331</t>
  </si>
  <si>
    <t>Column6332</t>
  </si>
  <si>
    <t>Column6333</t>
  </si>
  <si>
    <t>Column6334</t>
  </si>
  <si>
    <t>Column6335</t>
  </si>
  <si>
    <t>Column6336</t>
  </si>
  <si>
    <t>Column6337</t>
  </si>
  <si>
    <t>Column6338</t>
  </si>
  <si>
    <t>Column6339</t>
  </si>
  <si>
    <t>Column6340</t>
  </si>
  <si>
    <t>Column6341</t>
  </si>
  <si>
    <t>Column6342</t>
  </si>
  <si>
    <t>Column6343</t>
  </si>
  <si>
    <t>Column6344</t>
  </si>
  <si>
    <t>Column6345</t>
  </si>
  <si>
    <t>Column6346</t>
  </si>
  <si>
    <t>Column6347</t>
  </si>
  <si>
    <t>Column6348</t>
  </si>
  <si>
    <t>Column6349</t>
  </si>
  <si>
    <t>Column6350</t>
  </si>
  <si>
    <t>Column6351</t>
  </si>
  <si>
    <t>Column6352</t>
  </si>
  <si>
    <t>Column6353</t>
  </si>
  <si>
    <t>Column6354</t>
  </si>
  <si>
    <t>Column6355</t>
  </si>
  <si>
    <t>Column6356</t>
  </si>
  <si>
    <t>Column6357</t>
  </si>
  <si>
    <t>Column6358</t>
  </si>
  <si>
    <t>Column6359</t>
  </si>
  <si>
    <t>Column6360</t>
  </si>
  <si>
    <t>Column6361</t>
  </si>
  <si>
    <t>Column6362</t>
  </si>
  <si>
    <t>Column6363</t>
  </si>
  <si>
    <t>Column6364</t>
  </si>
  <si>
    <t>Column6365</t>
  </si>
  <si>
    <t>Column6366</t>
  </si>
  <si>
    <t>Column6367</t>
  </si>
  <si>
    <t>Column6368</t>
  </si>
  <si>
    <t>Column6369</t>
  </si>
  <si>
    <t>Column6370</t>
  </si>
  <si>
    <t>Column6371</t>
  </si>
  <si>
    <t>Column6372</t>
  </si>
  <si>
    <t>Column6373</t>
  </si>
  <si>
    <t>Column6374</t>
  </si>
  <si>
    <t>Column6375</t>
  </si>
  <si>
    <t>Column6376</t>
  </si>
  <si>
    <t>Column6377</t>
  </si>
  <si>
    <t>Column6378</t>
  </si>
  <si>
    <t>Column6379</t>
  </si>
  <si>
    <t>Column6380</t>
  </si>
  <si>
    <t>Column6381</t>
  </si>
  <si>
    <t>Column6382</t>
  </si>
  <si>
    <t>Column6383</t>
  </si>
  <si>
    <t>Column6384</t>
  </si>
  <si>
    <t>Column6385</t>
  </si>
  <si>
    <t>Column6386</t>
  </si>
  <si>
    <t>Column6387</t>
  </si>
  <si>
    <t>Column6388</t>
  </si>
  <si>
    <t>Column6389</t>
  </si>
  <si>
    <t>Column6390</t>
  </si>
  <si>
    <t>Column6391</t>
  </si>
  <si>
    <t>Column6392</t>
  </si>
  <si>
    <t>Column6393</t>
  </si>
  <si>
    <t>Column6394</t>
  </si>
  <si>
    <t>Column6395</t>
  </si>
  <si>
    <t>Column6396</t>
  </si>
  <si>
    <t>Column6397</t>
  </si>
  <si>
    <t>Column6398</t>
  </si>
  <si>
    <t>Column6399</t>
  </si>
  <si>
    <t>Column6400</t>
  </si>
  <si>
    <t>Column6401</t>
  </si>
  <si>
    <t>Column6402</t>
  </si>
  <si>
    <t>Column6403</t>
  </si>
  <si>
    <t>Column6404</t>
  </si>
  <si>
    <t>Column6405</t>
  </si>
  <si>
    <t>Column6406</t>
  </si>
  <si>
    <t>Column6407</t>
  </si>
  <si>
    <t>Column6408</t>
  </si>
  <si>
    <t>Column6409</t>
  </si>
  <si>
    <t>Column6410</t>
  </si>
  <si>
    <t>Column6411</t>
  </si>
  <si>
    <t>Column6412</t>
  </si>
  <si>
    <t>Column6413</t>
  </si>
  <si>
    <t>Column6414</t>
  </si>
  <si>
    <t>Column6415</t>
  </si>
  <si>
    <t>Column6416</t>
  </si>
  <si>
    <t>Column6417</t>
  </si>
  <si>
    <t>Column6418</t>
  </si>
  <si>
    <t>Column6419</t>
  </si>
  <si>
    <t>Column6420</t>
  </si>
  <si>
    <t>Column6421</t>
  </si>
  <si>
    <t>Column6422</t>
  </si>
  <si>
    <t>Column6423</t>
  </si>
  <si>
    <t>Column6424</t>
  </si>
  <si>
    <t>Column6425</t>
  </si>
  <si>
    <t>Column6426</t>
  </si>
  <si>
    <t>Column6427</t>
  </si>
  <si>
    <t>Column6428</t>
  </si>
  <si>
    <t>Column6429</t>
  </si>
  <si>
    <t>Column6430</t>
  </si>
  <si>
    <t>Column6431</t>
  </si>
  <si>
    <t>Column6432</t>
  </si>
  <si>
    <t>Column6433</t>
  </si>
  <si>
    <t>Column6434</t>
  </si>
  <si>
    <t>Column6435</t>
  </si>
  <si>
    <t>Column6436</t>
  </si>
  <si>
    <t>Column6437</t>
  </si>
  <si>
    <t>Column6438</t>
  </si>
  <si>
    <t>Column6439</t>
  </si>
  <si>
    <t>Column6440</t>
  </si>
  <si>
    <t>Column6441</t>
  </si>
  <si>
    <t>Column6442</t>
  </si>
  <si>
    <t>Column6443</t>
  </si>
  <si>
    <t>Column6444</t>
  </si>
  <si>
    <t>Column6445</t>
  </si>
  <si>
    <t>Column6446</t>
  </si>
  <si>
    <t>Column6447</t>
  </si>
  <si>
    <t>Column6448</t>
  </si>
  <si>
    <t>Column6449</t>
  </si>
  <si>
    <t>Column6450</t>
  </si>
  <si>
    <t>Column6451</t>
  </si>
  <si>
    <t>Column6452</t>
  </si>
  <si>
    <t>Column6453</t>
  </si>
  <si>
    <t>Column6454</t>
  </si>
  <si>
    <t>Column6455</t>
  </si>
  <si>
    <t>Column6456</t>
  </si>
  <si>
    <t>Column6457</t>
  </si>
  <si>
    <t>Column6458</t>
  </si>
  <si>
    <t>Column6459</t>
  </si>
  <si>
    <t>Column6460</t>
  </si>
  <si>
    <t>Column6461</t>
  </si>
  <si>
    <t>Column6462</t>
  </si>
  <si>
    <t>Column6463</t>
  </si>
  <si>
    <t>Column6464</t>
  </si>
  <si>
    <t>Column6465</t>
  </si>
  <si>
    <t>Column6466</t>
  </si>
  <si>
    <t>Column6467</t>
  </si>
  <si>
    <t>Column6468</t>
  </si>
  <si>
    <t>Column6469</t>
  </si>
  <si>
    <t>Column6470</t>
  </si>
  <si>
    <t>Column6471</t>
  </si>
  <si>
    <t>Column6472</t>
  </si>
  <si>
    <t>Column6473</t>
  </si>
  <si>
    <t>Column6474</t>
  </si>
  <si>
    <t>Column6475</t>
  </si>
  <si>
    <t>Column6476</t>
  </si>
  <si>
    <t>Column6477</t>
  </si>
  <si>
    <t>Column6478</t>
  </si>
  <si>
    <t>Column6479</t>
  </si>
  <si>
    <t>Column6480</t>
  </si>
  <si>
    <t>Column6481</t>
  </si>
  <si>
    <t>Column6482</t>
  </si>
  <si>
    <t>Column6483</t>
  </si>
  <si>
    <t>Column6484</t>
  </si>
  <si>
    <t>Column6485</t>
  </si>
  <si>
    <t>Column6486</t>
  </si>
  <si>
    <t>Column6487</t>
  </si>
  <si>
    <t>Column6488</t>
  </si>
  <si>
    <t>Column6489</t>
  </si>
  <si>
    <t>Column6490</t>
  </si>
  <si>
    <t>Column6491</t>
  </si>
  <si>
    <t>Column6492</t>
  </si>
  <si>
    <t>Column6493</t>
  </si>
  <si>
    <t>Column6494</t>
  </si>
  <si>
    <t>Column6495</t>
  </si>
  <si>
    <t>Column6496</t>
  </si>
  <si>
    <t>Column6497</t>
  </si>
  <si>
    <t>Column6498</t>
  </si>
  <si>
    <t>Column6499</t>
  </si>
  <si>
    <t>Column6500</t>
  </si>
  <si>
    <t>Column6501</t>
  </si>
  <si>
    <t>Column6502</t>
  </si>
  <si>
    <t>Column6503</t>
  </si>
  <si>
    <t>Column6504</t>
  </si>
  <si>
    <t>Column6505</t>
  </si>
  <si>
    <t>Column6506</t>
  </si>
  <si>
    <t>Column6507</t>
  </si>
  <si>
    <t>Column6508</t>
  </si>
  <si>
    <t>Column6509</t>
  </si>
  <si>
    <t>Column6510</t>
  </si>
  <si>
    <t>Column6511</t>
  </si>
  <si>
    <t>Column6512</t>
  </si>
  <si>
    <t>Column6513</t>
  </si>
  <si>
    <t>Column6514</t>
  </si>
  <si>
    <t>Column6515</t>
  </si>
  <si>
    <t>Column6516</t>
  </si>
  <si>
    <t>Column6517</t>
  </si>
  <si>
    <t>Column6518</t>
  </si>
  <si>
    <t>Column6519</t>
  </si>
  <si>
    <t>Column6520</t>
  </si>
  <si>
    <t>Column6521</t>
  </si>
  <si>
    <t>Column6522</t>
  </si>
  <si>
    <t>Column6523</t>
  </si>
  <si>
    <t>Column6524</t>
  </si>
  <si>
    <t>Column6525</t>
  </si>
  <si>
    <t>Column6526</t>
  </si>
  <si>
    <t>Column6527</t>
  </si>
  <si>
    <t>Column6528</t>
  </si>
  <si>
    <t>Column6529</t>
  </si>
  <si>
    <t>Column6530</t>
  </si>
  <si>
    <t>Column6531</t>
  </si>
  <si>
    <t>Column6532</t>
  </si>
  <si>
    <t>Column6533</t>
  </si>
  <si>
    <t>Column6534</t>
  </si>
  <si>
    <t>Column6535</t>
  </si>
  <si>
    <t>Column6536</t>
  </si>
  <si>
    <t>Column6537</t>
  </si>
  <si>
    <t>Column6538</t>
  </si>
  <si>
    <t>Column6539</t>
  </si>
  <si>
    <t>Column6540</t>
  </si>
  <si>
    <t>Column6541</t>
  </si>
  <si>
    <t>Column6542</t>
  </si>
  <si>
    <t>Column6543</t>
  </si>
  <si>
    <t>Column6544</t>
  </si>
  <si>
    <t>Column6545</t>
  </si>
  <si>
    <t>Column6546</t>
  </si>
  <si>
    <t>Column6547</t>
  </si>
  <si>
    <t>Column6548</t>
  </si>
  <si>
    <t>Column6549</t>
  </si>
  <si>
    <t>Column6550</t>
  </si>
  <si>
    <t>Column6551</t>
  </si>
  <si>
    <t>Column6552</t>
  </si>
  <si>
    <t>Column6553</t>
  </si>
  <si>
    <t>Column6554</t>
  </si>
  <si>
    <t>Column6555</t>
  </si>
  <si>
    <t>Column6556</t>
  </si>
  <si>
    <t>Column6557</t>
  </si>
  <si>
    <t>Column6558</t>
  </si>
  <si>
    <t>Column6559</t>
  </si>
  <si>
    <t>Column6560</t>
  </si>
  <si>
    <t>Column6561</t>
  </si>
  <si>
    <t>Column6562</t>
  </si>
  <si>
    <t>Column6563</t>
  </si>
  <si>
    <t>Column6564</t>
  </si>
  <si>
    <t>Column6565</t>
  </si>
  <si>
    <t>Column6566</t>
  </si>
  <si>
    <t>Column6567</t>
  </si>
  <si>
    <t>Column6568</t>
  </si>
  <si>
    <t>Column6569</t>
  </si>
  <si>
    <t>Column6570</t>
  </si>
  <si>
    <t>Column6571</t>
  </si>
  <si>
    <t>Column6572</t>
  </si>
  <si>
    <t>Column6573</t>
  </si>
  <si>
    <t>Column6574</t>
  </si>
  <si>
    <t>Column6575</t>
  </si>
  <si>
    <t>Column6576</t>
  </si>
  <si>
    <t>Column6577</t>
  </si>
  <si>
    <t>Column6578</t>
  </si>
  <si>
    <t>Column6579</t>
  </si>
  <si>
    <t>Column6580</t>
  </si>
  <si>
    <t>Column6581</t>
  </si>
  <si>
    <t>Column6582</t>
  </si>
  <si>
    <t>Column6583</t>
  </si>
  <si>
    <t>Column6584</t>
  </si>
  <si>
    <t>Column6585</t>
  </si>
  <si>
    <t>Column6586</t>
  </si>
  <si>
    <t>Column6587</t>
  </si>
  <si>
    <t>Column6588</t>
  </si>
  <si>
    <t>Column6589</t>
  </si>
  <si>
    <t>Column6590</t>
  </si>
  <si>
    <t>Column6591</t>
  </si>
  <si>
    <t>Column6592</t>
  </si>
  <si>
    <t>Column6593</t>
  </si>
  <si>
    <t>Column6594</t>
  </si>
  <si>
    <t>Column6595</t>
  </si>
  <si>
    <t>Column6596</t>
  </si>
  <si>
    <t>Column6597</t>
  </si>
  <si>
    <t>Column6598</t>
  </si>
  <si>
    <t>Column6599</t>
  </si>
  <si>
    <t>Column6600</t>
  </si>
  <si>
    <t>Column6601</t>
  </si>
  <si>
    <t>Column6602</t>
  </si>
  <si>
    <t>Column6603</t>
  </si>
  <si>
    <t>Column6604</t>
  </si>
  <si>
    <t>Column6605</t>
  </si>
  <si>
    <t>Column6606</t>
  </si>
  <si>
    <t>Column6607</t>
  </si>
  <si>
    <t>Column6608</t>
  </si>
  <si>
    <t>Column6609</t>
  </si>
  <si>
    <t>Column6610</t>
  </si>
  <si>
    <t>Column6611</t>
  </si>
  <si>
    <t>Column6612</t>
  </si>
  <si>
    <t>Column6613</t>
  </si>
  <si>
    <t>Column6614</t>
  </si>
  <si>
    <t>Column6615</t>
  </si>
  <si>
    <t>Column6616</t>
  </si>
  <si>
    <t>Column6617</t>
  </si>
  <si>
    <t>Column6618</t>
  </si>
  <si>
    <t>Column6619</t>
  </si>
  <si>
    <t>Column6620</t>
  </si>
  <si>
    <t>Column6621</t>
  </si>
  <si>
    <t>Column6622</t>
  </si>
  <si>
    <t>Column6623</t>
  </si>
  <si>
    <t>Column6624</t>
  </si>
  <si>
    <t>Column6625</t>
  </si>
  <si>
    <t>Column6626</t>
  </si>
  <si>
    <t>Column6627</t>
  </si>
  <si>
    <t>Column6628</t>
  </si>
  <si>
    <t>Column6629</t>
  </si>
  <si>
    <t>Column6630</t>
  </si>
  <si>
    <t>Column6631</t>
  </si>
  <si>
    <t>Column6632</t>
  </si>
  <si>
    <t>Column6633</t>
  </si>
  <si>
    <t>Column6634</t>
  </si>
  <si>
    <t>Column6635</t>
  </si>
  <si>
    <t>Column6636</t>
  </si>
  <si>
    <t>Column6637</t>
  </si>
  <si>
    <t>Column6638</t>
  </si>
  <si>
    <t>Column6639</t>
  </si>
  <si>
    <t>Column6640</t>
  </si>
  <si>
    <t>Column6641</t>
  </si>
  <si>
    <t>Column6642</t>
  </si>
  <si>
    <t>Column6643</t>
  </si>
  <si>
    <t>Column6644</t>
  </si>
  <si>
    <t>Column6645</t>
  </si>
  <si>
    <t>Column6646</t>
  </si>
  <si>
    <t>Column6647</t>
  </si>
  <si>
    <t>Column6648</t>
  </si>
  <si>
    <t>Column6649</t>
  </si>
  <si>
    <t>Column6650</t>
  </si>
  <si>
    <t>Column6651</t>
  </si>
  <si>
    <t>Column6652</t>
  </si>
  <si>
    <t>Column6653</t>
  </si>
  <si>
    <t>Column6654</t>
  </si>
  <si>
    <t>Column6655</t>
  </si>
  <si>
    <t>Column6656</t>
  </si>
  <si>
    <t>Column6657</t>
  </si>
  <si>
    <t>Column6658</t>
  </si>
  <si>
    <t>Column6659</t>
  </si>
  <si>
    <t>Column6660</t>
  </si>
  <si>
    <t>Column6661</t>
  </si>
  <si>
    <t>Column6662</t>
  </si>
  <si>
    <t>Column6663</t>
  </si>
  <si>
    <t>Column6664</t>
  </si>
  <si>
    <t>Column6665</t>
  </si>
  <si>
    <t>Column6666</t>
  </si>
  <si>
    <t>Column6667</t>
  </si>
  <si>
    <t>Column6668</t>
  </si>
  <si>
    <t>Column6669</t>
  </si>
  <si>
    <t>Column6670</t>
  </si>
  <si>
    <t>Column6671</t>
  </si>
  <si>
    <t>Column6672</t>
  </si>
  <si>
    <t>Column6673</t>
  </si>
  <si>
    <t>Column6674</t>
  </si>
  <si>
    <t>Column6675</t>
  </si>
  <si>
    <t>Column6676</t>
  </si>
  <si>
    <t>Column6677</t>
  </si>
  <si>
    <t>Column6678</t>
  </si>
  <si>
    <t>Column6679</t>
  </si>
  <si>
    <t>Column6680</t>
  </si>
  <si>
    <t>Column6681</t>
  </si>
  <si>
    <t>Column6682</t>
  </si>
  <si>
    <t>Column6683</t>
  </si>
  <si>
    <t>Column6684</t>
  </si>
  <si>
    <t>Column6685</t>
  </si>
  <si>
    <t>Column6686</t>
  </si>
  <si>
    <t>Column6687</t>
  </si>
  <si>
    <t>Column6688</t>
  </si>
  <si>
    <t>Column6689</t>
  </si>
  <si>
    <t>Column6690</t>
  </si>
  <si>
    <t>Column6691</t>
  </si>
  <si>
    <t>Column6692</t>
  </si>
  <si>
    <t>Column6693</t>
  </si>
  <si>
    <t>Column6694</t>
  </si>
  <si>
    <t>Column6695</t>
  </si>
  <si>
    <t>Column6696</t>
  </si>
  <si>
    <t>Column6697</t>
  </si>
  <si>
    <t>Column6698</t>
  </si>
  <si>
    <t>Column6699</t>
  </si>
  <si>
    <t>Column6700</t>
  </si>
  <si>
    <t>Column6701</t>
  </si>
  <si>
    <t>Column6702</t>
  </si>
  <si>
    <t>Column6703</t>
  </si>
  <si>
    <t>Column6704</t>
  </si>
  <si>
    <t>Column6705</t>
  </si>
  <si>
    <t>Column6706</t>
  </si>
  <si>
    <t>Column6707</t>
  </si>
  <si>
    <t>Column6708</t>
  </si>
  <si>
    <t>Column6709</t>
  </si>
  <si>
    <t>Column6710</t>
  </si>
  <si>
    <t>Column6711</t>
  </si>
  <si>
    <t>Column6712</t>
  </si>
  <si>
    <t>Column6713</t>
  </si>
  <si>
    <t>Column6714</t>
  </si>
  <si>
    <t>Column6715</t>
  </si>
  <si>
    <t>Column6716</t>
  </si>
  <si>
    <t>Column6717</t>
  </si>
  <si>
    <t>Column6718</t>
  </si>
  <si>
    <t>Column6719</t>
  </si>
  <si>
    <t>Column6720</t>
  </si>
  <si>
    <t>Column6721</t>
  </si>
  <si>
    <t>Column6722</t>
  </si>
  <si>
    <t>Column6723</t>
  </si>
  <si>
    <t>Column6724</t>
  </si>
  <si>
    <t>Column6725</t>
  </si>
  <si>
    <t>Column6726</t>
  </si>
  <si>
    <t>Column6727</t>
  </si>
  <si>
    <t>Column6728</t>
  </si>
  <si>
    <t>Column6729</t>
  </si>
  <si>
    <t>Column6730</t>
  </si>
  <si>
    <t>Column6731</t>
  </si>
  <si>
    <t>Column6732</t>
  </si>
  <si>
    <t>Column6733</t>
  </si>
  <si>
    <t>Column6734</t>
  </si>
  <si>
    <t>Column6735</t>
  </si>
  <si>
    <t>Column6736</t>
  </si>
  <si>
    <t>Column6737</t>
  </si>
  <si>
    <t>Column6738</t>
  </si>
  <si>
    <t>Column6739</t>
  </si>
  <si>
    <t>Column6740</t>
  </si>
  <si>
    <t>Column6741</t>
  </si>
  <si>
    <t>Column6742</t>
  </si>
  <si>
    <t>Column6743</t>
  </si>
  <si>
    <t>Column6744</t>
  </si>
  <si>
    <t>Column6745</t>
  </si>
  <si>
    <t>Column6746</t>
  </si>
  <si>
    <t>Column6747</t>
  </si>
  <si>
    <t>Column6748</t>
  </si>
  <si>
    <t>Column6749</t>
  </si>
  <si>
    <t>Column6750</t>
  </si>
  <si>
    <t>Column6751</t>
  </si>
  <si>
    <t>Column6752</t>
  </si>
  <si>
    <t>Column6753</t>
  </si>
  <si>
    <t>Column6754</t>
  </si>
  <si>
    <t>Column6755</t>
  </si>
  <si>
    <t>Column6756</t>
  </si>
  <si>
    <t>Column6757</t>
  </si>
  <si>
    <t>Column6758</t>
  </si>
  <si>
    <t>Column6759</t>
  </si>
  <si>
    <t>Column6760</t>
  </si>
  <si>
    <t>Column6761</t>
  </si>
  <si>
    <t>Column6762</t>
  </si>
  <si>
    <t>Column6763</t>
  </si>
  <si>
    <t>Column6764</t>
  </si>
  <si>
    <t>Column6765</t>
  </si>
  <si>
    <t>Column6766</t>
  </si>
  <si>
    <t>Column6767</t>
  </si>
  <si>
    <t>Column6768</t>
  </si>
  <si>
    <t>Column6769</t>
  </si>
  <si>
    <t>Column6770</t>
  </si>
  <si>
    <t>Column6771</t>
  </si>
  <si>
    <t>Column6772</t>
  </si>
  <si>
    <t>Column6773</t>
  </si>
  <si>
    <t>Column6774</t>
  </si>
  <si>
    <t>Column6775</t>
  </si>
  <si>
    <t>Column6776</t>
  </si>
  <si>
    <t>Column6777</t>
  </si>
  <si>
    <t>Column6778</t>
  </si>
  <si>
    <t>Column6779</t>
  </si>
  <si>
    <t>Column6780</t>
  </si>
  <si>
    <t>Column6781</t>
  </si>
  <si>
    <t>Column6782</t>
  </si>
  <si>
    <t>Column6783</t>
  </si>
  <si>
    <t>Column6784</t>
  </si>
  <si>
    <t>Column6785</t>
  </si>
  <si>
    <t>Column6786</t>
  </si>
  <si>
    <t>Column6787</t>
  </si>
  <si>
    <t>Column6788</t>
  </si>
  <si>
    <t>Column6789</t>
  </si>
  <si>
    <t>Column6790</t>
  </si>
  <si>
    <t>Column6791</t>
  </si>
  <si>
    <t>Column6792</t>
  </si>
  <si>
    <t>Column6793</t>
  </si>
  <si>
    <t>Column6794</t>
  </si>
  <si>
    <t>Column6795</t>
  </si>
  <si>
    <t>Column6796</t>
  </si>
  <si>
    <t>Column6797</t>
  </si>
  <si>
    <t>Column6798</t>
  </si>
  <si>
    <t>Column6799</t>
  </si>
  <si>
    <t>Column6800</t>
  </si>
  <si>
    <t>Column6801</t>
  </si>
  <si>
    <t>Column6802</t>
  </si>
  <si>
    <t>Column6803</t>
  </si>
  <si>
    <t>Column6804</t>
  </si>
  <si>
    <t>Column6805</t>
  </si>
  <si>
    <t>Column6806</t>
  </si>
  <si>
    <t>Column6807</t>
  </si>
  <si>
    <t>Column6808</t>
  </si>
  <si>
    <t>Column6809</t>
  </si>
  <si>
    <t>Column6810</t>
  </si>
  <si>
    <t>Column6811</t>
  </si>
  <si>
    <t>Column6812</t>
  </si>
  <si>
    <t>Column6813</t>
  </si>
  <si>
    <t>Column6814</t>
  </si>
  <si>
    <t>Column6815</t>
  </si>
  <si>
    <t>Column6816</t>
  </si>
  <si>
    <t>Column6817</t>
  </si>
  <si>
    <t>Column6818</t>
  </si>
  <si>
    <t>Column6819</t>
  </si>
  <si>
    <t>Column6820</t>
  </si>
  <si>
    <t>Column6821</t>
  </si>
  <si>
    <t>Column6822</t>
  </si>
  <si>
    <t>Column6823</t>
  </si>
  <si>
    <t>Column6824</t>
  </si>
  <si>
    <t>Column6825</t>
  </si>
  <si>
    <t>Column6826</t>
  </si>
  <si>
    <t>Column6827</t>
  </si>
  <si>
    <t>Column6828</t>
  </si>
  <si>
    <t>Column6829</t>
  </si>
  <si>
    <t>Column6830</t>
  </si>
  <si>
    <t>Column6831</t>
  </si>
  <si>
    <t>Column6832</t>
  </si>
  <si>
    <t>Column6833</t>
  </si>
  <si>
    <t>Column6834</t>
  </si>
  <si>
    <t>Column6835</t>
  </si>
  <si>
    <t>Column6836</t>
  </si>
  <si>
    <t>Column6837</t>
  </si>
  <si>
    <t>Column6838</t>
  </si>
  <si>
    <t>Column6839</t>
  </si>
  <si>
    <t>Column6840</t>
  </si>
  <si>
    <t>Column6841</t>
  </si>
  <si>
    <t>Column6842</t>
  </si>
  <si>
    <t>Column6843</t>
  </si>
  <si>
    <t>Column6844</t>
  </si>
  <si>
    <t>Column6845</t>
  </si>
  <si>
    <t>Column6846</t>
  </si>
  <si>
    <t>Column6847</t>
  </si>
  <si>
    <t>Column6848</t>
  </si>
  <si>
    <t>Column6849</t>
  </si>
  <si>
    <t>Column6850</t>
  </si>
  <si>
    <t>Column6851</t>
  </si>
  <si>
    <t>Column6852</t>
  </si>
  <si>
    <t>Column6853</t>
  </si>
  <si>
    <t>Column6854</t>
  </si>
  <si>
    <t>Column6855</t>
  </si>
  <si>
    <t>Column6856</t>
  </si>
  <si>
    <t>Column6857</t>
  </si>
  <si>
    <t>Column6858</t>
  </si>
  <si>
    <t>Column6859</t>
  </si>
  <si>
    <t>Column6860</t>
  </si>
  <si>
    <t>Column6861</t>
  </si>
  <si>
    <t>Column6862</t>
  </si>
  <si>
    <t>Column6863</t>
  </si>
  <si>
    <t>Column6864</t>
  </si>
  <si>
    <t>Column6865</t>
  </si>
  <si>
    <t>Column6866</t>
  </si>
  <si>
    <t>Column6867</t>
  </si>
  <si>
    <t>Column6868</t>
  </si>
  <si>
    <t>Column6869</t>
  </si>
  <si>
    <t>Column6870</t>
  </si>
  <si>
    <t>Column6871</t>
  </si>
  <si>
    <t>Column6872</t>
  </si>
  <si>
    <t>Column6873</t>
  </si>
  <si>
    <t>Column6874</t>
  </si>
  <si>
    <t>Column6875</t>
  </si>
  <si>
    <t>Column6876</t>
  </si>
  <si>
    <t>Column6877</t>
  </si>
  <si>
    <t>Column6878</t>
  </si>
  <si>
    <t>Column6879</t>
  </si>
  <si>
    <t>Column6880</t>
  </si>
  <si>
    <t>Column6881</t>
  </si>
  <si>
    <t>Column6882</t>
  </si>
  <si>
    <t>Column6883</t>
  </si>
  <si>
    <t>Column6884</t>
  </si>
  <si>
    <t>Column6885</t>
  </si>
  <si>
    <t>Column6886</t>
  </si>
  <si>
    <t>Column6887</t>
  </si>
  <si>
    <t>Column6888</t>
  </si>
  <si>
    <t>Column6889</t>
  </si>
  <si>
    <t>Column6890</t>
  </si>
  <si>
    <t>Column6891</t>
  </si>
  <si>
    <t>Column6892</t>
  </si>
  <si>
    <t>Column6893</t>
  </si>
  <si>
    <t>Column6894</t>
  </si>
  <si>
    <t>Column6895</t>
  </si>
  <si>
    <t>Column6896</t>
  </si>
  <si>
    <t>Column6897</t>
  </si>
  <si>
    <t>Column6898</t>
  </si>
  <si>
    <t>Column6899</t>
  </si>
  <si>
    <t>Column6900</t>
  </si>
  <si>
    <t>Column6901</t>
  </si>
  <si>
    <t>Column6902</t>
  </si>
  <si>
    <t>Column6903</t>
  </si>
  <si>
    <t>Column6904</t>
  </si>
  <si>
    <t>Column6905</t>
  </si>
  <si>
    <t>Column6906</t>
  </si>
  <si>
    <t>Column6907</t>
  </si>
  <si>
    <t>Column6908</t>
  </si>
  <si>
    <t>Column6909</t>
  </si>
  <si>
    <t>Column6910</t>
  </si>
  <si>
    <t>Column6911</t>
  </si>
  <si>
    <t>Column6912</t>
  </si>
  <si>
    <t>Column6913</t>
  </si>
  <si>
    <t>Column6914</t>
  </si>
  <si>
    <t>Column6915</t>
  </si>
  <si>
    <t>Column6916</t>
  </si>
  <si>
    <t>Column6917</t>
  </si>
  <si>
    <t>Column6918</t>
  </si>
  <si>
    <t>Column6919</t>
  </si>
  <si>
    <t>Column6920</t>
  </si>
  <si>
    <t>Column6921</t>
  </si>
  <si>
    <t>Column6922</t>
  </si>
  <si>
    <t>Column6923</t>
  </si>
  <si>
    <t>Column6924</t>
  </si>
  <si>
    <t>Column6925</t>
  </si>
  <si>
    <t>Column6926</t>
  </si>
  <si>
    <t>Column6927</t>
  </si>
  <si>
    <t>Column6928</t>
  </si>
  <si>
    <t>Column6929</t>
  </si>
  <si>
    <t>Column6930</t>
  </si>
  <si>
    <t>Column6931</t>
  </si>
  <si>
    <t>Column6932</t>
  </si>
  <si>
    <t>Column6933</t>
  </si>
  <si>
    <t>Column6934</t>
  </si>
  <si>
    <t>Column6935</t>
  </si>
  <si>
    <t>Column6936</t>
  </si>
  <si>
    <t>Column6937</t>
  </si>
  <si>
    <t>Column6938</t>
  </si>
  <si>
    <t>Column6939</t>
  </si>
  <si>
    <t>Column6940</t>
  </si>
  <si>
    <t>Column6941</t>
  </si>
  <si>
    <t>Column6942</t>
  </si>
  <si>
    <t>Column6943</t>
  </si>
  <si>
    <t>Column6944</t>
  </si>
  <si>
    <t>Column6945</t>
  </si>
  <si>
    <t>Column6946</t>
  </si>
  <si>
    <t>Column6947</t>
  </si>
  <si>
    <t>Column6948</t>
  </si>
  <si>
    <t>Column6949</t>
  </si>
  <si>
    <t>Column6950</t>
  </si>
  <si>
    <t>Column6951</t>
  </si>
  <si>
    <t>Column6952</t>
  </si>
  <si>
    <t>Column6953</t>
  </si>
  <si>
    <t>Column6954</t>
  </si>
  <si>
    <t>Column6955</t>
  </si>
  <si>
    <t>Column6956</t>
  </si>
  <si>
    <t>Column6957</t>
  </si>
  <si>
    <t>Column6958</t>
  </si>
  <si>
    <t>Column6959</t>
  </si>
  <si>
    <t>Column6960</t>
  </si>
  <si>
    <t>Column6961</t>
  </si>
  <si>
    <t>Column6962</t>
  </si>
  <si>
    <t>Column6963</t>
  </si>
  <si>
    <t>Column6964</t>
  </si>
  <si>
    <t>Column6965</t>
  </si>
  <si>
    <t>Column6966</t>
  </si>
  <si>
    <t>Column6967</t>
  </si>
  <si>
    <t>Column6968</t>
  </si>
  <si>
    <t>Column6969</t>
  </si>
  <si>
    <t>Column6970</t>
  </si>
  <si>
    <t>Column6971</t>
  </si>
  <si>
    <t>Column6972</t>
  </si>
  <si>
    <t>Column6973</t>
  </si>
  <si>
    <t>Column6974</t>
  </si>
  <si>
    <t>Column6975</t>
  </si>
  <si>
    <t>Column6976</t>
  </si>
  <si>
    <t>Column6977</t>
  </si>
  <si>
    <t>Column6978</t>
  </si>
  <si>
    <t>Column6979</t>
  </si>
  <si>
    <t>Column6980</t>
  </si>
  <si>
    <t>Column6981</t>
  </si>
  <si>
    <t>Column6982</t>
  </si>
  <si>
    <t>Column6983</t>
  </si>
  <si>
    <t>Column6984</t>
  </si>
  <si>
    <t>Column6985</t>
  </si>
  <si>
    <t>Column6986</t>
  </si>
  <si>
    <t>Column6987</t>
  </si>
  <si>
    <t>Column6988</t>
  </si>
  <si>
    <t>Column6989</t>
  </si>
  <si>
    <t>Column6990</t>
  </si>
  <si>
    <t>Column6991</t>
  </si>
  <si>
    <t>Column6992</t>
  </si>
  <si>
    <t>Column6993</t>
  </si>
  <si>
    <t>Column6994</t>
  </si>
  <si>
    <t>Column6995</t>
  </si>
  <si>
    <t>Column6996</t>
  </si>
  <si>
    <t>Column6997</t>
  </si>
  <si>
    <t>Column6998</t>
  </si>
  <si>
    <t>Column6999</t>
  </si>
  <si>
    <t>Column7000</t>
  </si>
  <si>
    <t>Column7001</t>
  </si>
  <si>
    <t>Column7002</t>
  </si>
  <si>
    <t>Column7003</t>
  </si>
  <si>
    <t>Column7004</t>
  </si>
  <si>
    <t>Column7005</t>
  </si>
  <si>
    <t>Column7006</t>
  </si>
  <si>
    <t>Column7007</t>
  </si>
  <si>
    <t>Column7008</t>
  </si>
  <si>
    <t>Column7009</t>
  </si>
  <si>
    <t>Column7010</t>
  </si>
  <si>
    <t>Column7011</t>
  </si>
  <si>
    <t>Column7012</t>
  </si>
  <si>
    <t>Column7013</t>
  </si>
  <si>
    <t>Column7014</t>
  </si>
  <si>
    <t>Column7015</t>
  </si>
  <si>
    <t>Column7016</t>
  </si>
  <si>
    <t>Column7017</t>
  </si>
  <si>
    <t>Column7018</t>
  </si>
  <si>
    <t>Column7019</t>
  </si>
  <si>
    <t>Column7020</t>
  </si>
  <si>
    <t>Column7021</t>
  </si>
  <si>
    <t>Column7022</t>
  </si>
  <si>
    <t>Column7023</t>
  </si>
  <si>
    <t>Column7024</t>
  </si>
  <si>
    <t>Column7025</t>
  </si>
  <si>
    <t>Column7026</t>
  </si>
  <si>
    <t>Column7027</t>
  </si>
  <si>
    <t>Column7028</t>
  </si>
  <si>
    <t>Column7029</t>
  </si>
  <si>
    <t>Column7030</t>
  </si>
  <si>
    <t>Column7031</t>
  </si>
  <si>
    <t>Column7032</t>
  </si>
  <si>
    <t>Column7033</t>
  </si>
  <si>
    <t>Column7034</t>
  </si>
  <si>
    <t>Column7035</t>
  </si>
  <si>
    <t>Column7036</t>
  </si>
  <si>
    <t>Column7037</t>
  </si>
  <si>
    <t>Column7038</t>
  </si>
  <si>
    <t>Column7039</t>
  </si>
  <si>
    <t>Column7040</t>
  </si>
  <si>
    <t>Column7041</t>
  </si>
  <si>
    <t>Column7042</t>
  </si>
  <si>
    <t>Column7043</t>
  </si>
  <si>
    <t>Column7044</t>
  </si>
  <si>
    <t>Column7045</t>
  </si>
  <si>
    <t>Column7046</t>
  </si>
  <si>
    <t>Column7047</t>
  </si>
  <si>
    <t>Column7048</t>
  </si>
  <si>
    <t>Column7049</t>
  </si>
  <si>
    <t>Column7050</t>
  </si>
  <si>
    <t>Column7051</t>
  </si>
  <si>
    <t>Column7052</t>
  </si>
  <si>
    <t>Column7053</t>
  </si>
  <si>
    <t>Column7054</t>
  </si>
  <si>
    <t>Column7055</t>
  </si>
  <si>
    <t>Column7056</t>
  </si>
  <si>
    <t>Column7057</t>
  </si>
  <si>
    <t>Column7058</t>
  </si>
  <si>
    <t>Column7059</t>
  </si>
  <si>
    <t>Column7060</t>
  </si>
  <si>
    <t>Column7061</t>
  </si>
  <si>
    <t>Column7062</t>
  </si>
  <si>
    <t>Column7063</t>
  </si>
  <si>
    <t>Column7064</t>
  </si>
  <si>
    <t>Column7065</t>
  </si>
  <si>
    <t>Column7066</t>
  </si>
  <si>
    <t>Column7067</t>
  </si>
  <si>
    <t>Column7068</t>
  </si>
  <si>
    <t>Column7069</t>
  </si>
  <si>
    <t>Column7070</t>
  </si>
  <si>
    <t>Column7071</t>
  </si>
  <si>
    <t>Column7072</t>
  </si>
  <si>
    <t>Column7073</t>
  </si>
  <si>
    <t>Column7074</t>
  </si>
  <si>
    <t>Column7075</t>
  </si>
  <si>
    <t>Column7076</t>
  </si>
  <si>
    <t>Column7077</t>
  </si>
  <si>
    <t>Column7078</t>
  </si>
  <si>
    <t>Column7079</t>
  </si>
  <si>
    <t>Column7080</t>
  </si>
  <si>
    <t>Column7081</t>
  </si>
  <si>
    <t>Column7082</t>
  </si>
  <si>
    <t>Column7083</t>
  </si>
  <si>
    <t>Column7084</t>
  </si>
  <si>
    <t>Column7085</t>
  </si>
  <si>
    <t>Column7086</t>
  </si>
  <si>
    <t>Column7087</t>
  </si>
  <si>
    <t>Column7088</t>
  </si>
  <si>
    <t>Column7089</t>
  </si>
  <si>
    <t>Column7090</t>
  </si>
  <si>
    <t>Column7091</t>
  </si>
  <si>
    <t>Column7092</t>
  </si>
  <si>
    <t>Column7093</t>
  </si>
  <si>
    <t>Column7094</t>
  </si>
  <si>
    <t>Column7095</t>
  </si>
  <si>
    <t>Column7096</t>
  </si>
  <si>
    <t>Column7097</t>
  </si>
  <si>
    <t>Column7098</t>
  </si>
  <si>
    <t>Column7099</t>
  </si>
  <si>
    <t>Column7100</t>
  </si>
  <si>
    <t>Column7101</t>
  </si>
  <si>
    <t>Column7102</t>
  </si>
  <si>
    <t>Column7103</t>
  </si>
  <si>
    <t>Column7104</t>
  </si>
  <si>
    <t>Column7105</t>
  </si>
  <si>
    <t>Column7106</t>
  </si>
  <si>
    <t>Column7107</t>
  </si>
  <si>
    <t>Column7108</t>
  </si>
  <si>
    <t>Column7109</t>
  </si>
  <si>
    <t>Column7110</t>
  </si>
  <si>
    <t>Column7111</t>
  </si>
  <si>
    <t>Column7112</t>
  </si>
  <si>
    <t>Column7113</t>
  </si>
  <si>
    <t>Column7114</t>
  </si>
  <si>
    <t>Column7115</t>
  </si>
  <si>
    <t>Column7116</t>
  </si>
  <si>
    <t>Column7117</t>
  </si>
  <si>
    <t>Column7118</t>
  </si>
  <si>
    <t>Column7119</t>
  </si>
  <si>
    <t>Column7120</t>
  </si>
  <si>
    <t>Column7121</t>
  </si>
  <si>
    <t>Column7122</t>
  </si>
  <si>
    <t>Column7123</t>
  </si>
  <si>
    <t>Column7124</t>
  </si>
  <si>
    <t>Column7125</t>
  </si>
  <si>
    <t>Column7126</t>
  </si>
  <si>
    <t>Column7127</t>
  </si>
  <si>
    <t>Column7128</t>
  </si>
  <si>
    <t>Column7129</t>
  </si>
  <si>
    <t>Column7130</t>
  </si>
  <si>
    <t>Column7131</t>
  </si>
  <si>
    <t>Column7132</t>
  </si>
  <si>
    <t>Column7133</t>
  </si>
  <si>
    <t>Column7134</t>
  </si>
  <si>
    <t>Column7135</t>
  </si>
  <si>
    <t>Column7136</t>
  </si>
  <si>
    <t>Column7137</t>
  </si>
  <si>
    <t>Column7138</t>
  </si>
  <si>
    <t>Column7139</t>
  </si>
  <si>
    <t>Column7140</t>
  </si>
  <si>
    <t>Column7141</t>
  </si>
  <si>
    <t>Column7142</t>
  </si>
  <si>
    <t>Column7143</t>
  </si>
  <si>
    <t>Column7144</t>
  </si>
  <si>
    <t>Column7145</t>
  </si>
  <si>
    <t>Column7146</t>
  </si>
  <si>
    <t>Column7147</t>
  </si>
  <si>
    <t>Column7148</t>
  </si>
  <si>
    <t>Column7149</t>
  </si>
  <si>
    <t>Column7150</t>
  </si>
  <si>
    <t>Column7151</t>
  </si>
  <si>
    <t>Column7152</t>
  </si>
  <si>
    <t>Column7153</t>
  </si>
  <si>
    <t>Column7154</t>
  </si>
  <si>
    <t>Column7155</t>
  </si>
  <si>
    <t>Column7156</t>
  </si>
  <si>
    <t>Column7157</t>
  </si>
  <si>
    <t>Column7158</t>
  </si>
  <si>
    <t>Column7159</t>
  </si>
  <si>
    <t>Column7160</t>
  </si>
  <si>
    <t>Column7161</t>
  </si>
  <si>
    <t>Column7162</t>
  </si>
  <si>
    <t>Column7163</t>
  </si>
  <si>
    <t>Column7164</t>
  </si>
  <si>
    <t>Column7165</t>
  </si>
  <si>
    <t>Column7166</t>
  </si>
  <si>
    <t>Column7167</t>
  </si>
  <si>
    <t>Column7168</t>
  </si>
  <si>
    <t>Column7169</t>
  </si>
  <si>
    <t>Column7170</t>
  </si>
  <si>
    <t>Column7171</t>
  </si>
  <si>
    <t>Column7172</t>
  </si>
  <si>
    <t>Column7173</t>
  </si>
  <si>
    <t>Column7174</t>
  </si>
  <si>
    <t>Column7175</t>
  </si>
  <si>
    <t>Column7176</t>
  </si>
  <si>
    <t>Column7177</t>
  </si>
  <si>
    <t>Column7178</t>
  </si>
  <si>
    <t>Column7179</t>
  </si>
  <si>
    <t>Column7180</t>
  </si>
  <si>
    <t>Column7181</t>
  </si>
  <si>
    <t>Column7182</t>
  </si>
  <si>
    <t>Column7183</t>
  </si>
  <si>
    <t>Column7184</t>
  </si>
  <si>
    <t>Column7185</t>
  </si>
  <si>
    <t>Column7186</t>
  </si>
  <si>
    <t>Column7187</t>
  </si>
  <si>
    <t>Column7188</t>
  </si>
  <si>
    <t>Column7189</t>
  </si>
  <si>
    <t>Column7190</t>
  </si>
  <si>
    <t>Column7191</t>
  </si>
  <si>
    <t>Column7192</t>
  </si>
  <si>
    <t>Column7193</t>
  </si>
  <si>
    <t>Column7194</t>
  </si>
  <si>
    <t>Column7195</t>
  </si>
  <si>
    <t>Column7196</t>
  </si>
  <si>
    <t>Column7197</t>
  </si>
  <si>
    <t>Column7198</t>
  </si>
  <si>
    <t>Column7199</t>
  </si>
  <si>
    <t>Column7200</t>
  </si>
  <si>
    <t>Column7201</t>
  </si>
  <si>
    <t>Column7202</t>
  </si>
  <si>
    <t>Column7203</t>
  </si>
  <si>
    <t>Column7204</t>
  </si>
  <si>
    <t>Column7205</t>
  </si>
  <si>
    <t>Column7206</t>
  </si>
  <si>
    <t>Column7207</t>
  </si>
  <si>
    <t>Column7208</t>
  </si>
  <si>
    <t>Column7209</t>
  </si>
  <si>
    <t>Column7210</t>
  </si>
  <si>
    <t>Column7211</t>
  </si>
  <si>
    <t>Column7212</t>
  </si>
  <si>
    <t>Column7213</t>
  </si>
  <si>
    <t>Column7214</t>
  </si>
  <si>
    <t>Column7215</t>
  </si>
  <si>
    <t>Column7216</t>
  </si>
  <si>
    <t>Column7217</t>
  </si>
  <si>
    <t>Column7218</t>
  </si>
  <si>
    <t>Column7219</t>
  </si>
  <si>
    <t>Column7220</t>
  </si>
  <si>
    <t>Column7221</t>
  </si>
  <si>
    <t>Column7222</t>
  </si>
  <si>
    <t>Column7223</t>
  </si>
  <si>
    <t>Column7224</t>
  </si>
  <si>
    <t>Column7225</t>
  </si>
  <si>
    <t>Column7226</t>
  </si>
  <si>
    <t>Column7227</t>
  </si>
  <si>
    <t>Column7228</t>
  </si>
  <si>
    <t>Column7229</t>
  </si>
  <si>
    <t>Column7230</t>
  </si>
  <si>
    <t>Column7231</t>
  </si>
  <si>
    <t>Column7232</t>
  </si>
  <si>
    <t>Column7233</t>
  </si>
  <si>
    <t>Column7234</t>
  </si>
  <si>
    <t>Column7235</t>
  </si>
  <si>
    <t>Column7236</t>
  </si>
  <si>
    <t>Column7237</t>
  </si>
  <si>
    <t>Column7238</t>
  </si>
  <si>
    <t>Column7239</t>
  </si>
  <si>
    <t>Column7240</t>
  </si>
  <si>
    <t>Column7241</t>
  </si>
  <si>
    <t>Column7242</t>
  </si>
  <si>
    <t>Column7243</t>
  </si>
  <si>
    <t>Column7244</t>
  </si>
  <si>
    <t>Column7245</t>
  </si>
  <si>
    <t>Column7246</t>
  </si>
  <si>
    <t>Column7247</t>
  </si>
  <si>
    <t>Column7248</t>
  </si>
  <si>
    <t>Column7249</t>
  </si>
  <si>
    <t>Column7250</t>
  </si>
  <si>
    <t>Column7251</t>
  </si>
  <si>
    <t>Column7252</t>
  </si>
  <si>
    <t>Column7253</t>
  </si>
  <si>
    <t>Column7254</t>
  </si>
  <si>
    <t>Column7255</t>
  </si>
  <si>
    <t>Column7256</t>
  </si>
  <si>
    <t>Column7257</t>
  </si>
  <si>
    <t>Column7258</t>
  </si>
  <si>
    <t>Column7259</t>
  </si>
  <si>
    <t>Column7260</t>
  </si>
  <si>
    <t>Column7261</t>
  </si>
  <si>
    <t>Column7262</t>
  </si>
  <si>
    <t>Column7263</t>
  </si>
  <si>
    <t>Column7264</t>
  </si>
  <si>
    <t>Column7265</t>
  </si>
  <si>
    <t>Column7266</t>
  </si>
  <si>
    <t>Column7267</t>
  </si>
  <si>
    <t>Column7268</t>
  </si>
  <si>
    <t>Column7269</t>
  </si>
  <si>
    <t>Column7270</t>
  </si>
  <si>
    <t>Column7271</t>
  </si>
  <si>
    <t>Column7272</t>
  </si>
  <si>
    <t>Column7273</t>
  </si>
  <si>
    <t>Column7274</t>
  </si>
  <si>
    <t>Column7275</t>
  </si>
  <si>
    <t>Column7276</t>
  </si>
  <si>
    <t>Column7277</t>
  </si>
  <si>
    <t>Column7278</t>
  </si>
  <si>
    <t>Column7279</t>
  </si>
  <si>
    <t>Column7280</t>
  </si>
  <si>
    <t>Column7281</t>
  </si>
  <si>
    <t>Column7282</t>
  </si>
  <si>
    <t>Column7283</t>
  </si>
  <si>
    <t>Column7284</t>
  </si>
  <si>
    <t>Column7285</t>
  </si>
  <si>
    <t>Column7286</t>
  </si>
  <si>
    <t>Column7287</t>
  </si>
  <si>
    <t>Column7288</t>
  </si>
  <si>
    <t>Column7289</t>
  </si>
  <si>
    <t>Column7290</t>
  </si>
  <si>
    <t>Column7291</t>
  </si>
  <si>
    <t>Column7292</t>
  </si>
  <si>
    <t>Column7293</t>
  </si>
  <si>
    <t>Column7294</t>
  </si>
  <si>
    <t>Column7295</t>
  </si>
  <si>
    <t>Column7296</t>
  </si>
  <si>
    <t>Column7297</t>
  </si>
  <si>
    <t>Column7298</t>
  </si>
  <si>
    <t>Column7299</t>
  </si>
  <si>
    <t>Column7300</t>
  </si>
  <si>
    <t>Column7301</t>
  </si>
  <si>
    <t>Column7302</t>
  </si>
  <si>
    <t>Column7303</t>
  </si>
  <si>
    <t>Column7304</t>
  </si>
  <si>
    <t>Column7305</t>
  </si>
  <si>
    <t>Column7306</t>
  </si>
  <si>
    <t>Column7307</t>
  </si>
  <si>
    <t>Column7308</t>
  </si>
  <si>
    <t>Column7309</t>
  </si>
  <si>
    <t>Column7310</t>
  </si>
  <si>
    <t>Column7311</t>
  </si>
  <si>
    <t>Column7312</t>
  </si>
  <si>
    <t>Column7313</t>
  </si>
  <si>
    <t>Column7314</t>
  </si>
  <si>
    <t>Column7315</t>
  </si>
  <si>
    <t>Column7316</t>
  </si>
  <si>
    <t>Column7317</t>
  </si>
  <si>
    <t>Column7318</t>
  </si>
  <si>
    <t>Column7319</t>
  </si>
  <si>
    <t>Column7320</t>
  </si>
  <si>
    <t>Column7321</t>
  </si>
  <si>
    <t>Column7322</t>
  </si>
  <si>
    <t>Column7323</t>
  </si>
  <si>
    <t>Column7324</t>
  </si>
  <si>
    <t>Column7325</t>
  </si>
  <si>
    <t>Column7326</t>
  </si>
  <si>
    <t>Column7327</t>
  </si>
  <si>
    <t>Column7328</t>
  </si>
  <si>
    <t>Column7329</t>
  </si>
  <si>
    <t>Column7330</t>
  </si>
  <si>
    <t>Column7331</t>
  </si>
  <si>
    <t>Column7332</t>
  </si>
  <si>
    <t>Column7333</t>
  </si>
  <si>
    <t>Column7334</t>
  </si>
  <si>
    <t>Column7335</t>
  </si>
  <si>
    <t>Column7336</t>
  </si>
  <si>
    <t>Column7337</t>
  </si>
  <si>
    <t>Column7338</t>
  </si>
  <si>
    <t>Column7339</t>
  </si>
  <si>
    <t>Column7340</t>
  </si>
  <si>
    <t>Column7341</t>
  </si>
  <si>
    <t>Column7342</t>
  </si>
  <si>
    <t>Column7343</t>
  </si>
  <si>
    <t>Column7344</t>
  </si>
  <si>
    <t>Column7345</t>
  </si>
  <si>
    <t>Column7346</t>
  </si>
  <si>
    <t>Column7347</t>
  </si>
  <si>
    <t>Column7348</t>
  </si>
  <si>
    <t>Column7349</t>
  </si>
  <si>
    <t>Column7350</t>
  </si>
  <si>
    <t>Column7351</t>
  </si>
  <si>
    <t>Column7352</t>
  </si>
  <si>
    <t>Column7353</t>
  </si>
  <si>
    <t>Column7354</t>
  </si>
  <si>
    <t>Column7355</t>
  </si>
  <si>
    <t>Column7356</t>
  </si>
  <si>
    <t>Column7357</t>
  </si>
  <si>
    <t>Column7358</t>
  </si>
  <si>
    <t>Column7359</t>
  </si>
  <si>
    <t>Column7360</t>
  </si>
  <si>
    <t>Column7361</t>
  </si>
  <si>
    <t>Column7362</t>
  </si>
  <si>
    <t>Column7363</t>
  </si>
  <si>
    <t>Column7364</t>
  </si>
  <si>
    <t>Column7365</t>
  </si>
  <si>
    <t>Column7366</t>
  </si>
  <si>
    <t>Column7367</t>
  </si>
  <si>
    <t>Column7368</t>
  </si>
  <si>
    <t>Column7369</t>
  </si>
  <si>
    <t>Column7370</t>
  </si>
  <si>
    <t>Column7371</t>
  </si>
  <si>
    <t>Column7372</t>
  </si>
  <si>
    <t>Column7373</t>
  </si>
  <si>
    <t>Column7374</t>
  </si>
  <si>
    <t>Column7375</t>
  </si>
  <si>
    <t>Column7376</t>
  </si>
  <si>
    <t>Column7377</t>
  </si>
  <si>
    <t>Column7378</t>
  </si>
  <si>
    <t>Column7379</t>
  </si>
  <si>
    <t>Column7380</t>
  </si>
  <si>
    <t>Column7381</t>
  </si>
  <si>
    <t>Column7382</t>
  </si>
  <si>
    <t>Column7383</t>
  </si>
  <si>
    <t>Column7384</t>
  </si>
  <si>
    <t>Column7385</t>
  </si>
  <si>
    <t>Column7386</t>
  </si>
  <si>
    <t>Column7387</t>
  </si>
  <si>
    <t>Column7388</t>
  </si>
  <si>
    <t>Column7389</t>
  </si>
  <si>
    <t>Column7390</t>
  </si>
  <si>
    <t>Column7391</t>
  </si>
  <si>
    <t>Column7392</t>
  </si>
  <si>
    <t>Column7393</t>
  </si>
  <si>
    <t>Column7394</t>
  </si>
  <si>
    <t>Column7395</t>
  </si>
  <si>
    <t>Column7396</t>
  </si>
  <si>
    <t>Column7397</t>
  </si>
  <si>
    <t>Column7398</t>
  </si>
  <si>
    <t>Column7399</t>
  </si>
  <si>
    <t>Column7400</t>
  </si>
  <si>
    <t>Column7401</t>
  </si>
  <si>
    <t>Column7402</t>
  </si>
  <si>
    <t>Column7403</t>
  </si>
  <si>
    <t>Column7404</t>
  </si>
  <si>
    <t>Column7405</t>
  </si>
  <si>
    <t>Column7406</t>
  </si>
  <si>
    <t>Column7407</t>
  </si>
  <si>
    <t>Column7408</t>
  </si>
  <si>
    <t>Column7409</t>
  </si>
  <si>
    <t>Column7410</t>
  </si>
  <si>
    <t>Column7411</t>
  </si>
  <si>
    <t>Column7412</t>
  </si>
  <si>
    <t>Column7413</t>
  </si>
  <si>
    <t>Column7414</t>
  </si>
  <si>
    <t>Column7415</t>
  </si>
  <si>
    <t>Column7416</t>
  </si>
  <si>
    <t>Column7417</t>
  </si>
  <si>
    <t>Column7418</t>
  </si>
  <si>
    <t>Column7419</t>
  </si>
  <si>
    <t>Column7420</t>
  </si>
  <si>
    <t>Column7421</t>
  </si>
  <si>
    <t>Column7422</t>
  </si>
  <si>
    <t>Column7423</t>
  </si>
  <si>
    <t>Column7424</t>
  </si>
  <si>
    <t>Column7425</t>
  </si>
  <si>
    <t>Column7426</t>
  </si>
  <si>
    <t>Column7427</t>
  </si>
  <si>
    <t>Column7428</t>
  </si>
  <si>
    <t>Column7429</t>
  </si>
  <si>
    <t>Column7430</t>
  </si>
  <si>
    <t>Column7431</t>
  </si>
  <si>
    <t>Column7432</t>
  </si>
  <si>
    <t>Column7433</t>
  </si>
  <si>
    <t>Column7434</t>
  </si>
  <si>
    <t>Column7435</t>
  </si>
  <si>
    <t>Column7436</t>
  </si>
  <si>
    <t>Column7437</t>
  </si>
  <si>
    <t>Column7438</t>
  </si>
  <si>
    <t>Column7439</t>
  </si>
  <si>
    <t>Column7440</t>
  </si>
  <si>
    <t>Column7441</t>
  </si>
  <si>
    <t>Column7442</t>
  </si>
  <si>
    <t>Column7443</t>
  </si>
  <si>
    <t>Column7444</t>
  </si>
  <si>
    <t>Column7445</t>
  </si>
  <si>
    <t>Column7446</t>
  </si>
  <si>
    <t>Column7447</t>
  </si>
  <si>
    <t>Column7448</t>
  </si>
  <si>
    <t>Column7449</t>
  </si>
  <si>
    <t>Column7450</t>
  </si>
  <si>
    <t>Column7451</t>
  </si>
  <si>
    <t>Column7452</t>
  </si>
  <si>
    <t>Column7453</t>
  </si>
  <si>
    <t>Column7454</t>
  </si>
  <si>
    <t>Column7455</t>
  </si>
  <si>
    <t>Column7456</t>
  </si>
  <si>
    <t>Column7457</t>
  </si>
  <si>
    <t>Column7458</t>
  </si>
  <si>
    <t>Column7459</t>
  </si>
  <si>
    <t>Column7460</t>
  </si>
  <si>
    <t>Column7461</t>
  </si>
  <si>
    <t>Column7462</t>
  </si>
  <si>
    <t>Column7463</t>
  </si>
  <si>
    <t>Column7464</t>
  </si>
  <si>
    <t>Column7465</t>
  </si>
  <si>
    <t>Column7466</t>
  </si>
  <si>
    <t>Column7467</t>
  </si>
  <si>
    <t>Column7468</t>
  </si>
  <si>
    <t>Column7469</t>
  </si>
  <si>
    <t>Column7470</t>
  </si>
  <si>
    <t>Column7471</t>
  </si>
  <si>
    <t>Column7472</t>
  </si>
  <si>
    <t>Column7473</t>
  </si>
  <si>
    <t>Column7474</t>
  </si>
  <si>
    <t>Column7475</t>
  </si>
  <si>
    <t>Column7476</t>
  </si>
  <si>
    <t>Column7477</t>
  </si>
  <si>
    <t>Column7478</t>
  </si>
  <si>
    <t>Column7479</t>
  </si>
  <si>
    <t>Column7480</t>
  </si>
  <si>
    <t>Column7481</t>
  </si>
  <si>
    <t>Column7482</t>
  </si>
  <si>
    <t>Column7483</t>
  </si>
  <si>
    <t>Column7484</t>
  </si>
  <si>
    <t>Column7485</t>
  </si>
  <si>
    <t>Column7486</t>
  </si>
  <si>
    <t>Column7487</t>
  </si>
  <si>
    <t>Column7488</t>
  </si>
  <si>
    <t>Column7489</t>
  </si>
  <si>
    <t>Column7490</t>
  </si>
  <si>
    <t>Column7491</t>
  </si>
  <si>
    <t>Column7492</t>
  </si>
  <si>
    <t>Column7493</t>
  </si>
  <si>
    <t>Column7494</t>
  </si>
  <si>
    <t>Column7495</t>
  </si>
  <si>
    <t>Column7496</t>
  </si>
  <si>
    <t>Column7497</t>
  </si>
  <si>
    <t>Column7498</t>
  </si>
  <si>
    <t>Column7499</t>
  </si>
  <si>
    <t>Column7500</t>
  </si>
  <si>
    <t>Column7501</t>
  </si>
  <si>
    <t>Column7502</t>
  </si>
  <si>
    <t>Column7503</t>
  </si>
  <si>
    <t>Column7504</t>
  </si>
  <si>
    <t>Column7505</t>
  </si>
  <si>
    <t>Column7506</t>
  </si>
  <si>
    <t>Column7507</t>
  </si>
  <si>
    <t>Column7508</t>
  </si>
  <si>
    <t>Column7509</t>
  </si>
  <si>
    <t>Column7510</t>
  </si>
  <si>
    <t>Column7511</t>
  </si>
  <si>
    <t>Column7512</t>
  </si>
  <si>
    <t>Column7513</t>
  </si>
  <si>
    <t>Column7514</t>
  </si>
  <si>
    <t>Column7515</t>
  </si>
  <si>
    <t>Column7516</t>
  </si>
  <si>
    <t>Column7517</t>
  </si>
  <si>
    <t>Column7518</t>
  </si>
  <si>
    <t>Column7519</t>
  </si>
  <si>
    <t>Column7520</t>
  </si>
  <si>
    <t>Column7521</t>
  </si>
  <si>
    <t>Column7522</t>
  </si>
  <si>
    <t>Column7523</t>
  </si>
  <si>
    <t>Column7524</t>
  </si>
  <si>
    <t>Column7525</t>
  </si>
  <si>
    <t>Column7526</t>
  </si>
  <si>
    <t>Column7527</t>
  </si>
  <si>
    <t>Column7528</t>
  </si>
  <si>
    <t>Column7529</t>
  </si>
  <si>
    <t>Column7530</t>
  </si>
  <si>
    <t>Column7531</t>
  </si>
  <si>
    <t>Column7532</t>
  </si>
  <si>
    <t>Column7533</t>
  </si>
  <si>
    <t>Column7534</t>
  </si>
  <si>
    <t>Column7535</t>
  </si>
  <si>
    <t>Column7536</t>
  </si>
  <si>
    <t>Column7537</t>
  </si>
  <si>
    <t>Column7538</t>
  </si>
  <si>
    <t>Column7539</t>
  </si>
  <si>
    <t>Column7540</t>
  </si>
  <si>
    <t>Column7541</t>
  </si>
  <si>
    <t>Column7542</t>
  </si>
  <si>
    <t>Column7543</t>
  </si>
  <si>
    <t>Column7544</t>
  </si>
  <si>
    <t>Column7545</t>
  </si>
  <si>
    <t>Column7546</t>
  </si>
  <si>
    <t>Column7547</t>
  </si>
  <si>
    <t>Column7548</t>
  </si>
  <si>
    <t>Column7549</t>
  </si>
  <si>
    <t>Column7550</t>
  </si>
  <si>
    <t>Column7551</t>
  </si>
  <si>
    <t>Column7552</t>
  </si>
  <si>
    <t>Column7553</t>
  </si>
  <si>
    <t>Column7554</t>
  </si>
  <si>
    <t>Column7555</t>
  </si>
  <si>
    <t>Column7556</t>
  </si>
  <si>
    <t>Column7557</t>
  </si>
  <si>
    <t>Column7558</t>
  </si>
  <si>
    <t>Column7559</t>
  </si>
  <si>
    <t>Column7560</t>
  </si>
  <si>
    <t>Column7561</t>
  </si>
  <si>
    <t>Column7562</t>
  </si>
  <si>
    <t>Column7563</t>
  </si>
  <si>
    <t>Column7564</t>
  </si>
  <si>
    <t>Column7565</t>
  </si>
  <si>
    <t>Column7566</t>
  </si>
  <si>
    <t>Column7567</t>
  </si>
  <si>
    <t>Column7568</t>
  </si>
  <si>
    <t>Column7569</t>
  </si>
  <si>
    <t>Column7570</t>
  </si>
  <si>
    <t>Column7571</t>
  </si>
  <si>
    <t>Column7572</t>
  </si>
  <si>
    <t>Column7573</t>
  </si>
  <si>
    <t>Column7574</t>
  </si>
  <si>
    <t>Column7575</t>
  </si>
  <si>
    <t>Column7576</t>
  </si>
  <si>
    <t>Column7577</t>
  </si>
  <si>
    <t>Column7578</t>
  </si>
  <si>
    <t>Column7579</t>
  </si>
  <si>
    <t>Column7580</t>
  </si>
  <si>
    <t>Column7581</t>
  </si>
  <si>
    <t>Column7582</t>
  </si>
  <si>
    <t>Column7583</t>
  </si>
  <si>
    <t>Column7584</t>
  </si>
  <si>
    <t>Column7585</t>
  </si>
  <si>
    <t>Column7586</t>
  </si>
  <si>
    <t>Column7587</t>
  </si>
  <si>
    <t>Column7588</t>
  </si>
  <si>
    <t>Column7589</t>
  </si>
  <si>
    <t>Column7590</t>
  </si>
  <si>
    <t>Column7591</t>
  </si>
  <si>
    <t>Column7592</t>
  </si>
  <si>
    <t>Column7593</t>
  </si>
  <si>
    <t>Column7594</t>
  </si>
  <si>
    <t>Column7595</t>
  </si>
  <si>
    <t>Column7596</t>
  </si>
  <si>
    <t>Column7597</t>
  </si>
  <si>
    <t>Column7598</t>
  </si>
  <si>
    <t>Column7599</t>
  </si>
  <si>
    <t>Column7600</t>
  </si>
  <si>
    <t>Column7601</t>
  </si>
  <si>
    <t>Column7602</t>
  </si>
  <si>
    <t>Column7603</t>
  </si>
  <si>
    <t>Column7604</t>
  </si>
  <si>
    <t>Column7605</t>
  </si>
  <si>
    <t>Column7606</t>
  </si>
  <si>
    <t>Column7607</t>
  </si>
  <si>
    <t>Column7608</t>
  </si>
  <si>
    <t>Column7609</t>
  </si>
  <si>
    <t>Column7610</t>
  </si>
  <si>
    <t>Column7611</t>
  </si>
  <si>
    <t>Column7612</t>
  </si>
  <si>
    <t>Column7613</t>
  </si>
  <si>
    <t>Column7614</t>
  </si>
  <si>
    <t>Column7615</t>
  </si>
  <si>
    <t>Column7616</t>
  </si>
  <si>
    <t>Column7617</t>
  </si>
  <si>
    <t>Column7618</t>
  </si>
  <si>
    <t>Column7619</t>
  </si>
  <si>
    <t>Column7620</t>
  </si>
  <si>
    <t>Column7621</t>
  </si>
  <si>
    <t>Column7622</t>
  </si>
  <si>
    <t>Column7623</t>
  </si>
  <si>
    <t>Column7624</t>
  </si>
  <si>
    <t>Column7625</t>
  </si>
  <si>
    <t>Column7626</t>
  </si>
  <si>
    <t>Column7627</t>
  </si>
  <si>
    <t>Column7628</t>
  </si>
  <si>
    <t>Column7629</t>
  </si>
  <si>
    <t>Column7630</t>
  </si>
  <si>
    <t>Column7631</t>
  </si>
  <si>
    <t>Column7632</t>
  </si>
  <si>
    <t>Column7633</t>
  </si>
  <si>
    <t>Column7634</t>
  </si>
  <si>
    <t>Column7635</t>
  </si>
  <si>
    <t>Column7636</t>
  </si>
  <si>
    <t>Column7637</t>
  </si>
  <si>
    <t>Column7638</t>
  </si>
  <si>
    <t>Column7639</t>
  </si>
  <si>
    <t>Column7640</t>
  </si>
  <si>
    <t>Column7641</t>
  </si>
  <si>
    <t>Column7642</t>
  </si>
  <si>
    <t>Column7643</t>
  </si>
  <si>
    <t>Column7644</t>
  </si>
  <si>
    <t>Column7645</t>
  </si>
  <si>
    <t>Column7646</t>
  </si>
  <si>
    <t>Column7647</t>
  </si>
  <si>
    <t>Column7648</t>
  </si>
  <si>
    <t>Column7649</t>
  </si>
  <si>
    <t>Column7650</t>
  </si>
  <si>
    <t>Column7651</t>
  </si>
  <si>
    <t>Column7652</t>
  </si>
  <si>
    <t>Column7653</t>
  </si>
  <si>
    <t>Column7654</t>
  </si>
  <si>
    <t>Column7655</t>
  </si>
  <si>
    <t>Column7656</t>
  </si>
  <si>
    <t>Column7657</t>
  </si>
  <si>
    <t>Column7658</t>
  </si>
  <si>
    <t>Column7659</t>
  </si>
  <si>
    <t>Column7660</t>
  </si>
  <si>
    <t>Column7661</t>
  </si>
  <si>
    <t>Column7662</t>
  </si>
  <si>
    <t>Column7663</t>
  </si>
  <si>
    <t>Column7664</t>
  </si>
  <si>
    <t>Column7665</t>
  </si>
  <si>
    <t>Column7666</t>
  </si>
  <si>
    <t>Column7667</t>
  </si>
  <si>
    <t>Column7668</t>
  </si>
  <si>
    <t>Column7669</t>
  </si>
  <si>
    <t>Column7670</t>
  </si>
  <si>
    <t>Column7671</t>
  </si>
  <si>
    <t>Column7672</t>
  </si>
  <si>
    <t>Column7673</t>
  </si>
  <si>
    <t>Column7674</t>
  </si>
  <si>
    <t>Column7675</t>
  </si>
  <si>
    <t>Column7676</t>
  </si>
  <si>
    <t>Column7677</t>
  </si>
  <si>
    <t>Column7678</t>
  </si>
  <si>
    <t>Column7679</t>
  </si>
  <si>
    <t>Column7680</t>
  </si>
  <si>
    <t>Column7681</t>
  </si>
  <si>
    <t>Column7682</t>
  </si>
  <si>
    <t>Column7683</t>
  </si>
  <si>
    <t>Column7684</t>
  </si>
  <si>
    <t>Column7685</t>
  </si>
  <si>
    <t>Column7686</t>
  </si>
  <si>
    <t>Column7687</t>
  </si>
  <si>
    <t>Column7688</t>
  </si>
  <si>
    <t>Column7689</t>
  </si>
  <si>
    <t>Column7690</t>
  </si>
  <si>
    <t>Column7691</t>
  </si>
  <si>
    <t>Column7692</t>
  </si>
  <si>
    <t>Column7693</t>
  </si>
  <si>
    <t>Column7694</t>
  </si>
  <si>
    <t>Column7695</t>
  </si>
  <si>
    <t>Column7696</t>
  </si>
  <si>
    <t>Column7697</t>
  </si>
  <si>
    <t>Column7698</t>
  </si>
  <si>
    <t>Column7699</t>
  </si>
  <si>
    <t>Column7700</t>
  </si>
  <si>
    <t>Column7701</t>
  </si>
  <si>
    <t>Column7702</t>
  </si>
  <si>
    <t>Column7703</t>
  </si>
  <si>
    <t>Column7704</t>
  </si>
  <si>
    <t>Column7705</t>
  </si>
  <si>
    <t>Column7706</t>
  </si>
  <si>
    <t>Column7707</t>
  </si>
  <si>
    <t>Column7708</t>
  </si>
  <si>
    <t>Column7709</t>
  </si>
  <si>
    <t>Column7710</t>
  </si>
  <si>
    <t>Column7711</t>
  </si>
  <si>
    <t>Column7712</t>
  </si>
  <si>
    <t>Column7713</t>
  </si>
  <si>
    <t>Column7714</t>
  </si>
  <si>
    <t>Column7715</t>
  </si>
  <si>
    <t>Column7716</t>
  </si>
  <si>
    <t>Column7717</t>
  </si>
  <si>
    <t>Column7718</t>
  </si>
  <si>
    <t>Column7719</t>
  </si>
  <si>
    <t>Column7720</t>
  </si>
  <si>
    <t>Column7721</t>
  </si>
  <si>
    <t>Column7722</t>
  </si>
  <si>
    <t>Column7723</t>
  </si>
  <si>
    <t>Column7724</t>
  </si>
  <si>
    <t>Column7725</t>
  </si>
  <si>
    <t>Column7726</t>
  </si>
  <si>
    <t>Column7727</t>
  </si>
  <si>
    <t>Column7728</t>
  </si>
  <si>
    <t>Column7729</t>
  </si>
  <si>
    <t>Column7730</t>
  </si>
  <si>
    <t>Column7731</t>
  </si>
  <si>
    <t>Column7732</t>
  </si>
  <si>
    <t>Column7733</t>
  </si>
  <si>
    <t>Column7734</t>
  </si>
  <si>
    <t>Column7735</t>
  </si>
  <si>
    <t>Column7736</t>
  </si>
  <si>
    <t>Column7737</t>
  </si>
  <si>
    <t>Column7738</t>
  </si>
  <si>
    <t>Column7739</t>
  </si>
  <si>
    <t>Column7740</t>
  </si>
  <si>
    <t>Column7741</t>
  </si>
  <si>
    <t>Column7742</t>
  </si>
  <si>
    <t>Column7743</t>
  </si>
  <si>
    <t>Column7744</t>
  </si>
  <si>
    <t>Column7745</t>
  </si>
  <si>
    <t>Column7746</t>
  </si>
  <si>
    <t>Column7747</t>
  </si>
  <si>
    <t>Column7748</t>
  </si>
  <si>
    <t>Column7749</t>
  </si>
  <si>
    <t>Column7750</t>
  </si>
  <si>
    <t>Column7751</t>
  </si>
  <si>
    <t>Column7752</t>
  </si>
  <si>
    <t>Column7753</t>
  </si>
  <si>
    <t>Column7754</t>
  </si>
  <si>
    <t>Column7755</t>
  </si>
  <si>
    <t>Column7756</t>
  </si>
  <si>
    <t>Column7757</t>
  </si>
  <si>
    <t>Column7758</t>
  </si>
  <si>
    <t>Column7759</t>
  </si>
  <si>
    <t>Column7760</t>
  </si>
  <si>
    <t>Column7761</t>
  </si>
  <si>
    <t>Column7762</t>
  </si>
  <si>
    <t>Column7763</t>
  </si>
  <si>
    <t>Column7764</t>
  </si>
  <si>
    <t>Column7765</t>
  </si>
  <si>
    <t>Column7766</t>
  </si>
  <si>
    <t>Column7767</t>
  </si>
  <si>
    <t>Column7768</t>
  </si>
  <si>
    <t>Column7769</t>
  </si>
  <si>
    <t>Column7770</t>
  </si>
  <si>
    <t>Column7771</t>
  </si>
  <si>
    <t>Column7772</t>
  </si>
  <si>
    <t>Column7773</t>
  </si>
  <si>
    <t>Column7774</t>
  </si>
  <si>
    <t>Column7775</t>
  </si>
  <si>
    <t>Column7776</t>
  </si>
  <si>
    <t>Column7777</t>
  </si>
  <si>
    <t>Column7778</t>
  </si>
  <si>
    <t>Column7779</t>
  </si>
  <si>
    <t>Column7780</t>
  </si>
  <si>
    <t>Column7781</t>
  </si>
  <si>
    <t>Column7782</t>
  </si>
  <si>
    <t>Column7783</t>
  </si>
  <si>
    <t>Column7784</t>
  </si>
  <si>
    <t>Column7785</t>
  </si>
  <si>
    <t>Column7786</t>
  </si>
  <si>
    <t>Column7787</t>
  </si>
  <si>
    <t>Column7788</t>
  </si>
  <si>
    <t>Column7789</t>
  </si>
  <si>
    <t>Column7790</t>
  </si>
  <si>
    <t>Column7791</t>
  </si>
  <si>
    <t>Column7792</t>
  </si>
  <si>
    <t>Column7793</t>
  </si>
  <si>
    <t>Column7794</t>
  </si>
  <si>
    <t>Column7795</t>
  </si>
  <si>
    <t>Column7796</t>
  </si>
  <si>
    <t>Column7797</t>
  </si>
  <si>
    <t>Column7798</t>
  </si>
  <si>
    <t>Column7799</t>
  </si>
  <si>
    <t>Column7800</t>
  </si>
  <si>
    <t>Column7801</t>
  </si>
  <si>
    <t>Column7802</t>
  </si>
  <si>
    <t>Column7803</t>
  </si>
  <si>
    <t>Column7804</t>
  </si>
  <si>
    <t>Column7805</t>
  </si>
  <si>
    <t>Column7806</t>
  </si>
  <si>
    <t>Column7807</t>
  </si>
  <si>
    <t>Column7808</t>
  </si>
  <si>
    <t>Column7809</t>
  </si>
  <si>
    <t>Column7810</t>
  </si>
  <si>
    <t>Column7811</t>
  </si>
  <si>
    <t>Column7812</t>
  </si>
  <si>
    <t>Column7813</t>
  </si>
  <si>
    <t>Column7814</t>
  </si>
  <si>
    <t>Column7815</t>
  </si>
  <si>
    <t>Column7816</t>
  </si>
  <si>
    <t>Column7817</t>
  </si>
  <si>
    <t>Column7818</t>
  </si>
  <si>
    <t>Column7819</t>
  </si>
  <si>
    <t>Column7820</t>
  </si>
  <si>
    <t>Column7821</t>
  </si>
  <si>
    <t>Column7822</t>
  </si>
  <si>
    <t>Column7823</t>
  </si>
  <si>
    <t>Column7824</t>
  </si>
  <si>
    <t>Column7825</t>
  </si>
  <si>
    <t>Column7826</t>
  </si>
  <si>
    <t>Column7827</t>
  </si>
  <si>
    <t>Column7828</t>
  </si>
  <si>
    <t>Column7829</t>
  </si>
  <si>
    <t>Column7830</t>
  </si>
  <si>
    <t>Column7831</t>
  </si>
  <si>
    <t>Column7832</t>
  </si>
  <si>
    <t>Column7833</t>
  </si>
  <si>
    <t>Column7834</t>
  </si>
  <si>
    <t>Column7835</t>
  </si>
  <si>
    <t>Column7836</t>
  </si>
  <si>
    <t>Column7837</t>
  </si>
  <si>
    <t>Column7838</t>
  </si>
  <si>
    <t>Column7839</t>
  </si>
  <si>
    <t>Column7840</t>
  </si>
  <si>
    <t>Column7841</t>
  </si>
  <si>
    <t>Column7842</t>
  </si>
  <si>
    <t>Column7843</t>
  </si>
  <si>
    <t>Column7844</t>
  </si>
  <si>
    <t>Column7845</t>
  </si>
  <si>
    <t>Column7846</t>
  </si>
  <si>
    <t>Column7847</t>
  </si>
  <si>
    <t>Column7848</t>
  </si>
  <si>
    <t>Column7849</t>
  </si>
  <si>
    <t>Column7850</t>
  </si>
  <si>
    <t>Column7851</t>
  </si>
  <si>
    <t>Column7852</t>
  </si>
  <si>
    <t>Column7853</t>
  </si>
  <si>
    <t>Column7854</t>
  </si>
  <si>
    <t>Column7855</t>
  </si>
  <si>
    <t>Column7856</t>
  </si>
  <si>
    <t>Column7857</t>
  </si>
  <si>
    <t>Column7858</t>
  </si>
  <si>
    <t>Column7859</t>
  </si>
  <si>
    <t>Column7860</t>
  </si>
  <si>
    <t>Column7861</t>
  </si>
  <si>
    <t>Column7862</t>
  </si>
  <si>
    <t>Column7863</t>
  </si>
  <si>
    <t>Column7864</t>
  </si>
  <si>
    <t>Column7865</t>
  </si>
  <si>
    <t>Column7866</t>
  </si>
  <si>
    <t>Column7867</t>
  </si>
  <si>
    <t>Column7868</t>
  </si>
  <si>
    <t>Column7869</t>
  </si>
  <si>
    <t>Column7870</t>
  </si>
  <si>
    <t>Column7871</t>
  </si>
  <si>
    <t>Column7872</t>
  </si>
  <si>
    <t>Column7873</t>
  </si>
  <si>
    <t>Column7874</t>
  </si>
  <si>
    <t>Column7875</t>
  </si>
  <si>
    <t>Column7876</t>
  </si>
  <si>
    <t>Column7877</t>
  </si>
  <si>
    <t>Column7878</t>
  </si>
  <si>
    <t>Column7879</t>
  </si>
  <si>
    <t>Column7880</t>
  </si>
  <si>
    <t>Column7881</t>
  </si>
  <si>
    <t>Column7882</t>
  </si>
  <si>
    <t>Column7883</t>
  </si>
  <si>
    <t>Column7884</t>
  </si>
  <si>
    <t>Column7885</t>
  </si>
  <si>
    <t>Column7886</t>
  </si>
  <si>
    <t>Column7887</t>
  </si>
  <si>
    <t>Column7888</t>
  </si>
  <si>
    <t>Column7889</t>
  </si>
  <si>
    <t>Column7890</t>
  </si>
  <si>
    <t>Column7891</t>
  </si>
  <si>
    <t>Column7892</t>
  </si>
  <si>
    <t>Column7893</t>
  </si>
  <si>
    <t>Column7894</t>
  </si>
  <si>
    <t>Column7895</t>
  </si>
  <si>
    <t>Column7896</t>
  </si>
  <si>
    <t>Column7897</t>
  </si>
  <si>
    <t>Column7898</t>
  </si>
  <si>
    <t>Column7899</t>
  </si>
  <si>
    <t>Column7900</t>
  </si>
  <si>
    <t>Column7901</t>
  </si>
  <si>
    <t>Column7902</t>
  </si>
  <si>
    <t>Column7903</t>
  </si>
  <si>
    <t>Column7904</t>
  </si>
  <si>
    <t>Column7905</t>
  </si>
  <si>
    <t>Column7906</t>
  </si>
  <si>
    <t>Column7907</t>
  </si>
  <si>
    <t>Column7908</t>
  </si>
  <si>
    <t>Column7909</t>
  </si>
  <si>
    <t>Column7910</t>
  </si>
  <si>
    <t>Column7911</t>
  </si>
  <si>
    <t>Column7912</t>
  </si>
  <si>
    <t>Column7913</t>
  </si>
  <si>
    <t>Column7914</t>
  </si>
  <si>
    <t>Column7915</t>
  </si>
  <si>
    <t>Column7916</t>
  </si>
  <si>
    <t>Column7917</t>
  </si>
  <si>
    <t>Column7918</t>
  </si>
  <si>
    <t>Column7919</t>
  </si>
  <si>
    <t>Column7920</t>
  </si>
  <si>
    <t>Column7921</t>
  </si>
  <si>
    <t>Column7922</t>
  </si>
  <si>
    <t>Column7923</t>
  </si>
  <si>
    <t>Column7924</t>
  </si>
  <si>
    <t>Column7925</t>
  </si>
  <si>
    <t>Column7926</t>
  </si>
  <si>
    <t>Column7927</t>
  </si>
  <si>
    <t>Column7928</t>
  </si>
  <si>
    <t>Column7929</t>
  </si>
  <si>
    <t>Column7930</t>
  </si>
  <si>
    <t>Column7931</t>
  </si>
  <si>
    <t>Column7932</t>
  </si>
  <si>
    <t>Column7933</t>
  </si>
  <si>
    <t>Column7934</t>
  </si>
  <si>
    <t>Column7935</t>
  </si>
  <si>
    <t>Column7936</t>
  </si>
  <si>
    <t>Column7937</t>
  </si>
  <si>
    <t>Column7938</t>
  </si>
  <si>
    <t>Column7939</t>
  </si>
  <si>
    <t>Column7940</t>
  </si>
  <si>
    <t>Column7941</t>
  </si>
  <si>
    <t>Column7942</t>
  </si>
  <si>
    <t>Column7943</t>
  </si>
  <si>
    <t>Column7944</t>
  </si>
  <si>
    <t>Column7945</t>
  </si>
  <si>
    <t>Column7946</t>
  </si>
  <si>
    <t>Column7947</t>
  </si>
  <si>
    <t>Column7948</t>
  </si>
  <si>
    <t>Column7949</t>
  </si>
  <si>
    <t>Column7950</t>
  </si>
  <si>
    <t>Column7951</t>
  </si>
  <si>
    <t>Column7952</t>
  </si>
  <si>
    <t>Column7953</t>
  </si>
  <si>
    <t>Column7954</t>
  </si>
  <si>
    <t>Column7955</t>
  </si>
  <si>
    <t>Column7956</t>
  </si>
  <si>
    <t>Column7957</t>
  </si>
  <si>
    <t>Column7958</t>
  </si>
  <si>
    <t>Column7959</t>
  </si>
  <si>
    <t>Column7960</t>
  </si>
  <si>
    <t>Column7961</t>
  </si>
  <si>
    <t>Column7962</t>
  </si>
  <si>
    <t>Column7963</t>
  </si>
  <si>
    <t>Column7964</t>
  </si>
  <si>
    <t>Column7965</t>
  </si>
  <si>
    <t>Column7966</t>
  </si>
  <si>
    <t>Column7967</t>
  </si>
  <si>
    <t>Column7968</t>
  </si>
  <si>
    <t>Column7969</t>
  </si>
  <si>
    <t>Column7970</t>
  </si>
  <si>
    <t>Column7971</t>
  </si>
  <si>
    <t>Column7972</t>
  </si>
  <si>
    <t>Column7973</t>
  </si>
  <si>
    <t>Column7974</t>
  </si>
  <si>
    <t>Column7975</t>
  </si>
  <si>
    <t>Column7976</t>
  </si>
  <si>
    <t>Column7977</t>
  </si>
  <si>
    <t>Column7978</t>
  </si>
  <si>
    <t>Column7979</t>
  </si>
  <si>
    <t>Column7980</t>
  </si>
  <si>
    <t>Column7981</t>
  </si>
  <si>
    <t>Column7982</t>
  </si>
  <si>
    <t>Column7983</t>
  </si>
  <si>
    <t>Column7984</t>
  </si>
  <si>
    <t>Column7985</t>
  </si>
  <si>
    <t>Column7986</t>
  </si>
  <si>
    <t>Column7987</t>
  </si>
  <si>
    <t>Column7988</t>
  </si>
  <si>
    <t>Column7989</t>
  </si>
  <si>
    <t>Column7990</t>
  </si>
  <si>
    <t>Column7991</t>
  </si>
  <si>
    <t>Column7992</t>
  </si>
  <si>
    <t>Column7993</t>
  </si>
  <si>
    <t>Column7994</t>
  </si>
  <si>
    <t>Column7995</t>
  </si>
  <si>
    <t>Column7996</t>
  </si>
  <si>
    <t>Column7997</t>
  </si>
  <si>
    <t>Column7998</t>
  </si>
  <si>
    <t>Column7999</t>
  </si>
  <si>
    <t>Column8000</t>
  </si>
  <si>
    <t>Column8001</t>
  </si>
  <si>
    <t>Column8002</t>
  </si>
  <si>
    <t>Column8003</t>
  </si>
  <si>
    <t>Column8004</t>
  </si>
  <si>
    <t>Column8005</t>
  </si>
  <si>
    <t>Column8006</t>
  </si>
  <si>
    <t>Column8007</t>
  </si>
  <si>
    <t>Column8008</t>
  </si>
  <si>
    <t>Column8009</t>
  </si>
  <si>
    <t>Column8010</t>
  </si>
  <si>
    <t>Column8011</t>
  </si>
  <si>
    <t>Column8012</t>
  </si>
  <si>
    <t>Column8013</t>
  </si>
  <si>
    <t>Column8014</t>
  </si>
  <si>
    <t>Column8015</t>
  </si>
  <si>
    <t>Column8016</t>
  </si>
  <si>
    <t>Column8017</t>
  </si>
  <si>
    <t>Column8018</t>
  </si>
  <si>
    <t>Column8019</t>
  </si>
  <si>
    <t>Column8020</t>
  </si>
  <si>
    <t>Column8021</t>
  </si>
  <si>
    <t>Column8022</t>
  </si>
  <si>
    <t>Column8023</t>
  </si>
  <si>
    <t>Column8024</t>
  </si>
  <si>
    <t>Column8025</t>
  </si>
  <si>
    <t>Column8026</t>
  </si>
  <si>
    <t>Column8027</t>
  </si>
  <si>
    <t>Column8028</t>
  </si>
  <si>
    <t>Column8029</t>
  </si>
  <si>
    <t>Column8030</t>
  </si>
  <si>
    <t>Column8031</t>
  </si>
  <si>
    <t>Column8032</t>
  </si>
  <si>
    <t>Column8033</t>
  </si>
  <si>
    <t>Column8034</t>
  </si>
  <si>
    <t>Column8035</t>
  </si>
  <si>
    <t>Column8036</t>
  </si>
  <si>
    <t>Column8037</t>
  </si>
  <si>
    <t>Column8038</t>
  </si>
  <si>
    <t>Column8039</t>
  </si>
  <si>
    <t>Column8040</t>
  </si>
  <si>
    <t>Column8041</t>
  </si>
  <si>
    <t>Column8042</t>
  </si>
  <si>
    <t>Column8043</t>
  </si>
  <si>
    <t>Column8044</t>
  </si>
  <si>
    <t>Column8045</t>
  </si>
  <si>
    <t>Column8046</t>
  </si>
  <si>
    <t>Column8047</t>
  </si>
  <si>
    <t>Column8048</t>
  </si>
  <si>
    <t>Column8049</t>
  </si>
  <si>
    <t>Column8050</t>
  </si>
  <si>
    <t>Column8051</t>
  </si>
  <si>
    <t>Column8052</t>
  </si>
  <si>
    <t>Column8053</t>
  </si>
  <si>
    <t>Column8054</t>
  </si>
  <si>
    <t>Column8055</t>
  </si>
  <si>
    <t>Column8056</t>
  </si>
  <si>
    <t>Column8057</t>
  </si>
  <si>
    <t>Column8058</t>
  </si>
  <si>
    <t>Column8059</t>
  </si>
  <si>
    <t>Column8060</t>
  </si>
  <si>
    <t>Column8061</t>
  </si>
  <si>
    <t>Column8062</t>
  </si>
  <si>
    <t>Column8063</t>
  </si>
  <si>
    <t>Column8064</t>
  </si>
  <si>
    <t>Column8065</t>
  </si>
  <si>
    <t>Column8066</t>
  </si>
  <si>
    <t>Column8067</t>
  </si>
  <si>
    <t>Column8068</t>
  </si>
  <si>
    <t>Column8069</t>
  </si>
  <si>
    <t>Column8070</t>
  </si>
  <si>
    <t>Column8071</t>
  </si>
  <si>
    <t>Column8072</t>
  </si>
  <si>
    <t>Column8073</t>
  </si>
  <si>
    <t>Column8074</t>
  </si>
  <si>
    <t>Column8075</t>
  </si>
  <si>
    <t>Column8076</t>
  </si>
  <si>
    <t>Column8077</t>
  </si>
  <si>
    <t>Column8078</t>
  </si>
  <si>
    <t>Column8079</t>
  </si>
  <si>
    <t>Column8080</t>
  </si>
  <si>
    <t>Column8081</t>
  </si>
  <si>
    <t>Column8082</t>
  </si>
  <si>
    <t>Column8083</t>
  </si>
  <si>
    <t>Column8084</t>
  </si>
  <si>
    <t>Column8085</t>
  </si>
  <si>
    <t>Column8086</t>
  </si>
  <si>
    <t>Column8087</t>
  </si>
  <si>
    <t>Column8088</t>
  </si>
  <si>
    <t>Column8089</t>
  </si>
  <si>
    <t>Column8090</t>
  </si>
  <si>
    <t>Column8091</t>
  </si>
  <si>
    <t>Column8092</t>
  </si>
  <si>
    <t>Column8093</t>
  </si>
  <si>
    <t>Column8094</t>
  </si>
  <si>
    <t>Column8095</t>
  </si>
  <si>
    <t>Column8096</t>
  </si>
  <si>
    <t>Column8097</t>
  </si>
  <si>
    <t>Column8098</t>
  </si>
  <si>
    <t>Column8099</t>
  </si>
  <si>
    <t>Column8100</t>
  </si>
  <si>
    <t>Column8101</t>
  </si>
  <si>
    <t>Column8102</t>
  </si>
  <si>
    <t>Column8103</t>
  </si>
  <si>
    <t>Column8104</t>
  </si>
  <si>
    <t>Column8105</t>
  </si>
  <si>
    <t>Column8106</t>
  </si>
  <si>
    <t>Column8107</t>
  </si>
  <si>
    <t>Column8108</t>
  </si>
  <si>
    <t>Column8109</t>
  </si>
  <si>
    <t>Column8110</t>
  </si>
  <si>
    <t>Column8111</t>
  </si>
  <si>
    <t>Column8112</t>
  </si>
  <si>
    <t>Column8113</t>
  </si>
  <si>
    <t>Column8114</t>
  </si>
  <si>
    <t>Column8115</t>
  </si>
  <si>
    <t>Column8116</t>
  </si>
  <si>
    <t>Column8117</t>
  </si>
  <si>
    <t>Column8118</t>
  </si>
  <si>
    <t>Column8119</t>
  </si>
  <si>
    <t>Column8120</t>
  </si>
  <si>
    <t>Column8121</t>
  </si>
  <si>
    <t>Column8122</t>
  </si>
  <si>
    <t>Column8123</t>
  </si>
  <si>
    <t>Column8124</t>
  </si>
  <si>
    <t>Column8125</t>
  </si>
  <si>
    <t>Column8126</t>
  </si>
  <si>
    <t>Column8127</t>
  </si>
  <si>
    <t>Column8128</t>
  </si>
  <si>
    <t>Column8129</t>
  </si>
  <si>
    <t>Column8130</t>
  </si>
  <si>
    <t>Column8131</t>
  </si>
  <si>
    <t>Column8132</t>
  </si>
  <si>
    <t>Column8133</t>
  </si>
  <si>
    <t>Column8134</t>
  </si>
  <si>
    <t>Column8135</t>
  </si>
  <si>
    <t>Column8136</t>
  </si>
  <si>
    <t>Column8137</t>
  </si>
  <si>
    <t>Column8138</t>
  </si>
  <si>
    <t>Column8139</t>
  </si>
  <si>
    <t>Column8140</t>
  </si>
  <si>
    <t>Column8141</t>
  </si>
  <si>
    <t>Column8142</t>
  </si>
  <si>
    <t>Column8143</t>
  </si>
  <si>
    <t>Column8144</t>
  </si>
  <si>
    <t>Column8145</t>
  </si>
  <si>
    <t>Column8146</t>
  </si>
  <si>
    <t>Column8147</t>
  </si>
  <si>
    <t>Column8148</t>
  </si>
  <si>
    <t>Column8149</t>
  </si>
  <si>
    <t>Column8150</t>
  </si>
  <si>
    <t>Column8151</t>
  </si>
  <si>
    <t>Column8152</t>
  </si>
  <si>
    <t>Column8153</t>
  </si>
  <si>
    <t>Column8154</t>
  </si>
  <si>
    <t>Column8155</t>
  </si>
  <si>
    <t>Column8156</t>
  </si>
  <si>
    <t>Column8157</t>
  </si>
  <si>
    <t>Column8158</t>
  </si>
  <si>
    <t>Column8159</t>
  </si>
  <si>
    <t>Column8160</t>
  </si>
  <si>
    <t>Column8161</t>
  </si>
  <si>
    <t>Column8162</t>
  </si>
  <si>
    <t>Column8163</t>
  </si>
  <si>
    <t>Column8164</t>
  </si>
  <si>
    <t>Column8165</t>
  </si>
  <si>
    <t>Column8166</t>
  </si>
  <si>
    <t>Column8167</t>
  </si>
  <si>
    <t>Column8168</t>
  </si>
  <si>
    <t>Column8169</t>
  </si>
  <si>
    <t>Column8170</t>
  </si>
  <si>
    <t>Column8171</t>
  </si>
  <si>
    <t>Column8172</t>
  </si>
  <si>
    <t>Column8173</t>
  </si>
  <si>
    <t>Column8174</t>
  </si>
  <si>
    <t>Column8175</t>
  </si>
  <si>
    <t>Column8176</t>
  </si>
  <si>
    <t>Column8177</t>
  </si>
  <si>
    <t>Column8178</t>
  </si>
  <si>
    <t>Column8179</t>
  </si>
  <si>
    <t>Column8180</t>
  </si>
  <si>
    <t>Column8181</t>
  </si>
  <si>
    <t>Column8182</t>
  </si>
  <si>
    <t>Column8183</t>
  </si>
  <si>
    <t>Column8184</t>
  </si>
  <si>
    <t>Column8185</t>
  </si>
  <si>
    <t>Column8186</t>
  </si>
  <si>
    <t>Column8187</t>
  </si>
  <si>
    <t>Column8188</t>
  </si>
  <si>
    <t>Column8189</t>
  </si>
  <si>
    <t>Column8190</t>
  </si>
  <si>
    <t>Column8191</t>
  </si>
  <si>
    <t>Column8192</t>
  </si>
  <si>
    <t>Column8193</t>
  </si>
  <si>
    <t>Column8194</t>
  </si>
  <si>
    <t>Column8195</t>
  </si>
  <si>
    <t>Column8196</t>
  </si>
  <si>
    <t>Column8197</t>
  </si>
  <si>
    <t>Column8198</t>
  </si>
  <si>
    <t>Column8199</t>
  </si>
  <si>
    <t>Column8200</t>
  </si>
  <si>
    <t>Column8201</t>
  </si>
  <si>
    <t>Column8202</t>
  </si>
  <si>
    <t>Column8203</t>
  </si>
  <si>
    <t>Column8204</t>
  </si>
  <si>
    <t>Column8205</t>
  </si>
  <si>
    <t>Column8206</t>
  </si>
  <si>
    <t>Column8207</t>
  </si>
  <si>
    <t>Column8208</t>
  </si>
  <si>
    <t>Column8209</t>
  </si>
  <si>
    <t>Column8210</t>
  </si>
  <si>
    <t>Column8211</t>
  </si>
  <si>
    <t>Column8212</t>
  </si>
  <si>
    <t>Column8213</t>
  </si>
  <si>
    <t>Column8214</t>
  </si>
  <si>
    <t>Column8215</t>
  </si>
  <si>
    <t>Column8216</t>
  </si>
  <si>
    <t>Column8217</t>
  </si>
  <si>
    <t>Column8218</t>
  </si>
  <si>
    <t>Column8219</t>
  </si>
  <si>
    <t>Column8220</t>
  </si>
  <si>
    <t>Column8221</t>
  </si>
  <si>
    <t>Column8222</t>
  </si>
  <si>
    <t>Column8223</t>
  </si>
  <si>
    <t>Column8224</t>
  </si>
  <si>
    <t>Column8225</t>
  </si>
  <si>
    <t>Column8226</t>
  </si>
  <si>
    <t>Column8227</t>
  </si>
  <si>
    <t>Column8228</t>
  </si>
  <si>
    <t>Column8229</t>
  </si>
  <si>
    <t>Column8230</t>
  </si>
  <si>
    <t>Column8231</t>
  </si>
  <si>
    <t>Column8232</t>
  </si>
  <si>
    <t>Column8233</t>
  </si>
  <si>
    <t>Column8234</t>
  </si>
  <si>
    <t>Column8235</t>
  </si>
  <si>
    <t>Column8236</t>
  </si>
  <si>
    <t>Column8237</t>
  </si>
  <si>
    <t>Column8238</t>
  </si>
  <si>
    <t>Column8239</t>
  </si>
  <si>
    <t>Column8240</t>
  </si>
  <si>
    <t>Column8241</t>
  </si>
  <si>
    <t>Column8242</t>
  </si>
  <si>
    <t>Column8243</t>
  </si>
  <si>
    <t>Column8244</t>
  </si>
  <si>
    <t>Column8245</t>
  </si>
  <si>
    <t>Column8246</t>
  </si>
  <si>
    <t>Column8247</t>
  </si>
  <si>
    <t>Column8248</t>
  </si>
  <si>
    <t>Column8249</t>
  </si>
  <si>
    <t>Column8250</t>
  </si>
  <si>
    <t>Column8251</t>
  </si>
  <si>
    <t>Column8252</t>
  </si>
  <si>
    <t>Column8253</t>
  </si>
  <si>
    <t>Column8254</t>
  </si>
  <si>
    <t>Column8255</t>
  </si>
  <si>
    <t>Column8256</t>
  </si>
  <si>
    <t>Column8257</t>
  </si>
  <si>
    <t>Column8258</t>
  </si>
  <si>
    <t>Column8259</t>
  </si>
  <si>
    <t>Column8260</t>
  </si>
  <si>
    <t>Column8261</t>
  </si>
  <si>
    <t>Column8262</t>
  </si>
  <si>
    <t>Column8263</t>
  </si>
  <si>
    <t>Column8264</t>
  </si>
  <si>
    <t>Column8265</t>
  </si>
  <si>
    <t>Column8266</t>
  </si>
  <si>
    <t>Column8267</t>
  </si>
  <si>
    <t>Column8268</t>
  </si>
  <si>
    <t>Column8269</t>
  </si>
  <si>
    <t>Column8270</t>
  </si>
  <si>
    <t>Column8271</t>
  </si>
  <si>
    <t>Column8272</t>
  </si>
  <si>
    <t>Column8273</t>
  </si>
  <si>
    <t>Column8274</t>
  </si>
  <si>
    <t>Column8275</t>
  </si>
  <si>
    <t>Column8276</t>
  </si>
  <si>
    <t>Column8277</t>
  </si>
  <si>
    <t>Column8278</t>
  </si>
  <si>
    <t>Column8279</t>
  </si>
  <si>
    <t>Column8280</t>
  </si>
  <si>
    <t>Column8281</t>
  </si>
  <si>
    <t>Column8282</t>
  </si>
  <si>
    <t>Column8283</t>
  </si>
  <si>
    <t>Column8284</t>
  </si>
  <si>
    <t>Column8285</t>
  </si>
  <si>
    <t>Column8286</t>
  </si>
  <si>
    <t>Column8287</t>
  </si>
  <si>
    <t>Column8288</t>
  </si>
  <si>
    <t>Column8289</t>
  </si>
  <si>
    <t>Column8290</t>
  </si>
  <si>
    <t>Column8291</t>
  </si>
  <si>
    <t>Column8292</t>
  </si>
  <si>
    <t>Column8293</t>
  </si>
  <si>
    <t>Column8294</t>
  </si>
  <si>
    <t>Column8295</t>
  </si>
  <si>
    <t>Column8296</t>
  </si>
  <si>
    <t>Column8297</t>
  </si>
  <si>
    <t>Column8298</t>
  </si>
  <si>
    <t>Column8299</t>
  </si>
  <si>
    <t>Column8300</t>
  </si>
  <si>
    <t>Column8301</t>
  </si>
  <si>
    <t>Column8302</t>
  </si>
  <si>
    <t>Column8303</t>
  </si>
  <si>
    <t>Column8304</t>
  </si>
  <si>
    <t>Column8305</t>
  </si>
  <si>
    <t>Column8306</t>
  </si>
  <si>
    <t>Column8307</t>
  </si>
  <si>
    <t>Column8308</t>
  </si>
  <si>
    <t>Column8309</t>
  </si>
  <si>
    <t>Column8310</t>
  </si>
  <si>
    <t>Column8311</t>
  </si>
  <si>
    <t>Column8312</t>
  </si>
  <si>
    <t>Column8313</t>
  </si>
  <si>
    <t>Column8314</t>
  </si>
  <si>
    <t>Column8315</t>
  </si>
  <si>
    <t>Column8316</t>
  </si>
  <si>
    <t>Column8317</t>
  </si>
  <si>
    <t>Column8318</t>
  </si>
  <si>
    <t>Column8319</t>
  </si>
  <si>
    <t>Column8320</t>
  </si>
  <si>
    <t>Column8321</t>
  </si>
  <si>
    <t>Column8322</t>
  </si>
  <si>
    <t>Column8323</t>
  </si>
  <si>
    <t>Column8324</t>
  </si>
  <si>
    <t>Column8325</t>
  </si>
  <si>
    <t>Column8326</t>
  </si>
  <si>
    <t>Column8327</t>
  </si>
  <si>
    <t>Column8328</t>
  </si>
  <si>
    <t>Column8329</t>
  </si>
  <si>
    <t>Column8330</t>
  </si>
  <si>
    <t>Column8331</t>
  </si>
  <si>
    <t>Column8332</t>
  </si>
  <si>
    <t>Column8333</t>
  </si>
  <si>
    <t>Column8334</t>
  </si>
  <si>
    <t>Column8335</t>
  </si>
  <si>
    <t>Column8336</t>
  </si>
  <si>
    <t>Column8337</t>
  </si>
  <si>
    <t>Column8338</t>
  </si>
  <si>
    <t>Column8339</t>
  </si>
  <si>
    <t>Column8340</t>
  </si>
  <si>
    <t>Column8341</t>
  </si>
  <si>
    <t>Column8342</t>
  </si>
  <si>
    <t>Column8343</t>
  </si>
  <si>
    <t>Column8344</t>
  </si>
  <si>
    <t>Column8345</t>
  </si>
  <si>
    <t>Column8346</t>
  </si>
  <si>
    <t>Column8347</t>
  </si>
  <si>
    <t>Column8348</t>
  </si>
  <si>
    <t>Column8349</t>
  </si>
  <si>
    <t>Column8350</t>
  </si>
  <si>
    <t>Column8351</t>
  </si>
  <si>
    <t>Column8352</t>
  </si>
  <si>
    <t>Column8353</t>
  </si>
  <si>
    <t>Column8354</t>
  </si>
  <si>
    <t>Column8355</t>
  </si>
  <si>
    <t>Column8356</t>
  </si>
  <si>
    <t>Column8357</t>
  </si>
  <si>
    <t>Column8358</t>
  </si>
  <si>
    <t>Column8359</t>
  </si>
  <si>
    <t>Column8360</t>
  </si>
  <si>
    <t>Column8361</t>
  </si>
  <si>
    <t>Column8362</t>
  </si>
  <si>
    <t>Column8363</t>
  </si>
  <si>
    <t>Column8364</t>
  </si>
  <si>
    <t>Column8365</t>
  </si>
  <si>
    <t>Column8366</t>
  </si>
  <si>
    <t>Column8367</t>
  </si>
  <si>
    <t>Column8368</t>
  </si>
  <si>
    <t>Column8369</t>
  </si>
  <si>
    <t>Column8370</t>
  </si>
  <si>
    <t>Column8371</t>
  </si>
  <si>
    <t>Column8372</t>
  </si>
  <si>
    <t>Column8373</t>
  </si>
  <si>
    <t>Column8374</t>
  </si>
  <si>
    <t>Column8375</t>
  </si>
  <si>
    <t>Column8376</t>
  </si>
  <si>
    <t>Column8377</t>
  </si>
  <si>
    <t>Column8378</t>
  </si>
  <si>
    <t>Column8379</t>
  </si>
  <si>
    <t>Column8380</t>
  </si>
  <si>
    <t>Column8381</t>
  </si>
  <si>
    <t>Column8382</t>
  </si>
  <si>
    <t>Column8383</t>
  </si>
  <si>
    <t>Column8384</t>
  </si>
  <si>
    <t>Column8385</t>
  </si>
  <si>
    <t>Column8386</t>
  </si>
  <si>
    <t>Column8387</t>
  </si>
  <si>
    <t>Column8388</t>
  </si>
  <si>
    <t>Column8389</t>
  </si>
  <si>
    <t>Column8390</t>
  </si>
  <si>
    <t>Column8391</t>
  </si>
  <si>
    <t>Column8392</t>
  </si>
  <si>
    <t>Column8393</t>
  </si>
  <si>
    <t>Column8394</t>
  </si>
  <si>
    <t>Column8395</t>
  </si>
  <si>
    <t>Column8396</t>
  </si>
  <si>
    <t>Column8397</t>
  </si>
  <si>
    <t>Column8398</t>
  </si>
  <si>
    <t>Column8399</t>
  </si>
  <si>
    <t>Column8400</t>
  </si>
  <si>
    <t>Column8401</t>
  </si>
  <si>
    <t>Column8402</t>
  </si>
  <si>
    <t>Column8403</t>
  </si>
  <si>
    <t>Column8404</t>
  </si>
  <si>
    <t>Column8405</t>
  </si>
  <si>
    <t>Column8406</t>
  </si>
  <si>
    <t>Column8407</t>
  </si>
  <si>
    <t>Column8408</t>
  </si>
  <si>
    <t>Column8409</t>
  </si>
  <si>
    <t>Column8410</t>
  </si>
  <si>
    <t>Column8411</t>
  </si>
  <si>
    <t>Column8412</t>
  </si>
  <si>
    <t>Column8413</t>
  </si>
  <si>
    <t>Column8414</t>
  </si>
  <si>
    <t>Column8415</t>
  </si>
  <si>
    <t>Column8416</t>
  </si>
  <si>
    <t>Column8417</t>
  </si>
  <si>
    <t>Column8418</t>
  </si>
  <si>
    <t>Column8419</t>
  </si>
  <si>
    <t>Column8420</t>
  </si>
  <si>
    <t>Column8421</t>
  </si>
  <si>
    <t>Column8422</t>
  </si>
  <si>
    <t>Column8423</t>
  </si>
  <si>
    <t>Column8424</t>
  </si>
  <si>
    <t>Column8425</t>
  </si>
  <si>
    <t>Column8426</t>
  </si>
  <si>
    <t>Column8427</t>
  </si>
  <si>
    <t>Column8428</t>
  </si>
  <si>
    <t>Column8429</t>
  </si>
  <si>
    <t>Column8430</t>
  </si>
  <si>
    <t>Column8431</t>
  </si>
  <si>
    <t>Column8432</t>
  </si>
  <si>
    <t>Column8433</t>
  </si>
  <si>
    <t>Column8434</t>
  </si>
  <si>
    <t>Column8435</t>
  </si>
  <si>
    <t>Column8436</t>
  </si>
  <si>
    <t>Column8437</t>
  </si>
  <si>
    <t>Column8438</t>
  </si>
  <si>
    <t>Column8439</t>
  </si>
  <si>
    <t>Column8440</t>
  </si>
  <si>
    <t>Column8441</t>
  </si>
  <si>
    <t>Column8442</t>
  </si>
  <si>
    <t>Column8443</t>
  </si>
  <si>
    <t>Column8444</t>
  </si>
  <si>
    <t>Column8445</t>
  </si>
  <si>
    <t>Column8446</t>
  </si>
  <si>
    <t>Column8447</t>
  </si>
  <si>
    <t>Column8448</t>
  </si>
  <si>
    <t>Column8449</t>
  </si>
  <si>
    <t>Column8450</t>
  </si>
  <si>
    <t>Column8451</t>
  </si>
  <si>
    <t>Column8452</t>
  </si>
  <si>
    <t>Column8453</t>
  </si>
  <si>
    <t>Column8454</t>
  </si>
  <si>
    <t>Column8455</t>
  </si>
  <si>
    <t>Column8456</t>
  </si>
  <si>
    <t>Column8457</t>
  </si>
  <si>
    <t>Column8458</t>
  </si>
  <si>
    <t>Column8459</t>
  </si>
  <si>
    <t>Column8460</t>
  </si>
  <si>
    <t>Column8461</t>
  </si>
  <si>
    <t>Column8462</t>
  </si>
  <si>
    <t>Column8463</t>
  </si>
  <si>
    <t>Column8464</t>
  </si>
  <si>
    <t>Column8465</t>
  </si>
  <si>
    <t>Column8466</t>
  </si>
  <si>
    <t>Column8467</t>
  </si>
  <si>
    <t>Column8468</t>
  </si>
  <si>
    <t>Column8469</t>
  </si>
  <si>
    <t>Column8470</t>
  </si>
  <si>
    <t>Column8471</t>
  </si>
  <si>
    <t>Column8472</t>
  </si>
  <si>
    <t>Column8473</t>
  </si>
  <si>
    <t>Column8474</t>
  </si>
  <si>
    <t>Column8475</t>
  </si>
  <si>
    <t>Column8476</t>
  </si>
  <si>
    <t>Column8477</t>
  </si>
  <si>
    <t>Column8478</t>
  </si>
  <si>
    <t>Column8479</t>
  </si>
  <si>
    <t>Column8480</t>
  </si>
  <si>
    <t>Column8481</t>
  </si>
  <si>
    <t>Column8482</t>
  </si>
  <si>
    <t>Column8483</t>
  </si>
  <si>
    <t>Column8484</t>
  </si>
  <si>
    <t>Column8485</t>
  </si>
  <si>
    <t>Column8486</t>
  </si>
  <si>
    <t>Column8487</t>
  </si>
  <si>
    <t>Column8488</t>
  </si>
  <si>
    <t>Column8489</t>
  </si>
  <si>
    <t>Column8490</t>
  </si>
  <si>
    <t>Column8491</t>
  </si>
  <si>
    <t>Column8492</t>
  </si>
  <si>
    <t>Column8493</t>
  </si>
  <si>
    <t>Column8494</t>
  </si>
  <si>
    <t>Column8495</t>
  </si>
  <si>
    <t>Column8496</t>
  </si>
  <si>
    <t>Column8497</t>
  </si>
  <si>
    <t>Column8498</t>
  </si>
  <si>
    <t>Column8499</t>
  </si>
  <si>
    <t>Column8500</t>
  </si>
  <si>
    <t>Column8501</t>
  </si>
  <si>
    <t>Column8502</t>
  </si>
  <si>
    <t>Column8503</t>
  </si>
  <si>
    <t>Column8504</t>
  </si>
  <si>
    <t>Column8505</t>
  </si>
  <si>
    <t>Column8506</t>
  </si>
  <si>
    <t>Column8507</t>
  </si>
  <si>
    <t>Column8508</t>
  </si>
  <si>
    <t>Column8509</t>
  </si>
  <si>
    <t>Column8510</t>
  </si>
  <si>
    <t>Column8511</t>
  </si>
  <si>
    <t>Column8512</t>
  </si>
  <si>
    <t>Column8513</t>
  </si>
  <si>
    <t>Column8514</t>
  </si>
  <si>
    <t>Column8515</t>
  </si>
  <si>
    <t>Column8516</t>
  </si>
  <si>
    <t>Column8517</t>
  </si>
  <si>
    <t>Column8518</t>
  </si>
  <si>
    <t>Column8519</t>
  </si>
  <si>
    <t>Column8520</t>
  </si>
  <si>
    <t>Column8521</t>
  </si>
  <si>
    <t>Column8522</t>
  </si>
  <si>
    <t>Column8523</t>
  </si>
  <si>
    <t>Column8524</t>
  </si>
  <si>
    <t>Column8525</t>
  </si>
  <si>
    <t>Column8526</t>
  </si>
  <si>
    <t>Column8527</t>
  </si>
  <si>
    <t>Column8528</t>
  </si>
  <si>
    <t>Column8529</t>
  </si>
  <si>
    <t>Column8530</t>
  </si>
  <si>
    <t>Column8531</t>
  </si>
  <si>
    <t>Column8532</t>
  </si>
  <si>
    <t>Column8533</t>
  </si>
  <si>
    <t>Column8534</t>
  </si>
  <si>
    <t>Column8535</t>
  </si>
  <si>
    <t>Column8536</t>
  </si>
  <si>
    <t>Column8537</t>
  </si>
  <si>
    <t>Column8538</t>
  </si>
  <si>
    <t>Column8539</t>
  </si>
  <si>
    <t>Column8540</t>
  </si>
  <si>
    <t>Column8541</t>
  </si>
  <si>
    <t>Column8542</t>
  </si>
  <si>
    <t>Column8543</t>
  </si>
  <si>
    <t>Column8544</t>
  </si>
  <si>
    <t>Column8545</t>
  </si>
  <si>
    <t>Column8546</t>
  </si>
  <si>
    <t>Column8547</t>
  </si>
  <si>
    <t>Column8548</t>
  </si>
  <si>
    <t>Column8549</t>
  </si>
  <si>
    <t>Column8550</t>
  </si>
  <si>
    <t>Column8551</t>
  </si>
  <si>
    <t>Column8552</t>
  </si>
  <si>
    <t>Column8553</t>
  </si>
  <si>
    <t>Column8554</t>
  </si>
  <si>
    <t>Column8555</t>
  </si>
  <si>
    <t>Column8556</t>
  </si>
  <si>
    <t>Column8557</t>
  </si>
  <si>
    <t>Column8558</t>
  </si>
  <si>
    <t>Column8559</t>
  </si>
  <si>
    <t>Column8560</t>
  </si>
  <si>
    <t>Column8561</t>
  </si>
  <si>
    <t>Column8562</t>
  </si>
  <si>
    <t>Column8563</t>
  </si>
  <si>
    <t>Column8564</t>
  </si>
  <si>
    <t>Column8565</t>
  </si>
  <si>
    <t>Column8566</t>
  </si>
  <si>
    <t>Column8567</t>
  </si>
  <si>
    <t>Column8568</t>
  </si>
  <si>
    <t>Column8569</t>
  </si>
  <si>
    <t>Column8570</t>
  </si>
  <si>
    <t>Column8571</t>
  </si>
  <si>
    <t>Column8572</t>
  </si>
  <si>
    <t>Column8573</t>
  </si>
  <si>
    <t>Column8574</t>
  </si>
  <si>
    <t>Column8575</t>
  </si>
  <si>
    <t>Column8576</t>
  </si>
  <si>
    <t>Column8577</t>
  </si>
  <si>
    <t>Column8578</t>
  </si>
  <si>
    <t>Column8579</t>
  </si>
  <si>
    <t>Column8580</t>
  </si>
  <si>
    <t>Column8581</t>
  </si>
  <si>
    <t>Column8582</t>
  </si>
  <si>
    <t>Column8583</t>
  </si>
  <si>
    <t>Column8584</t>
  </si>
  <si>
    <t>Column8585</t>
  </si>
  <si>
    <t>Column8586</t>
  </si>
  <si>
    <t>Column8587</t>
  </si>
  <si>
    <t>Column8588</t>
  </si>
  <si>
    <t>Column8589</t>
  </si>
  <si>
    <t>Column8590</t>
  </si>
  <si>
    <t>Column8591</t>
  </si>
  <si>
    <t>Column8592</t>
  </si>
  <si>
    <t>Column8593</t>
  </si>
  <si>
    <t>Column8594</t>
  </si>
  <si>
    <t>Column8595</t>
  </si>
  <si>
    <t>Column8596</t>
  </si>
  <si>
    <t>Column8597</t>
  </si>
  <si>
    <t>Column8598</t>
  </si>
  <si>
    <t>Column8599</t>
  </si>
  <si>
    <t>Column8600</t>
  </si>
  <si>
    <t>Column8601</t>
  </si>
  <si>
    <t>Column8602</t>
  </si>
  <si>
    <t>Column8603</t>
  </si>
  <si>
    <t>Column8604</t>
  </si>
  <si>
    <t>Column8605</t>
  </si>
  <si>
    <t>Column8606</t>
  </si>
  <si>
    <t>Column8607</t>
  </si>
  <si>
    <t>Column8608</t>
  </si>
  <si>
    <t>Column8609</t>
  </si>
  <si>
    <t>Column8610</t>
  </si>
  <si>
    <t>Column8611</t>
  </si>
  <si>
    <t>Column8612</t>
  </si>
  <si>
    <t>Column8613</t>
  </si>
  <si>
    <t>Column8614</t>
  </si>
  <si>
    <t>Column8615</t>
  </si>
  <si>
    <t>Column8616</t>
  </si>
  <si>
    <t>Column8617</t>
  </si>
  <si>
    <t>Column8618</t>
  </si>
  <si>
    <t>Column8619</t>
  </si>
  <si>
    <t>Column8620</t>
  </si>
  <si>
    <t>Column8621</t>
  </si>
  <si>
    <t>Column8622</t>
  </si>
  <si>
    <t>Column8623</t>
  </si>
  <si>
    <t>Column8624</t>
  </si>
  <si>
    <t>Column8625</t>
  </si>
  <si>
    <t>Column8626</t>
  </si>
  <si>
    <t>Column8627</t>
  </si>
  <si>
    <t>Column8628</t>
  </si>
  <si>
    <t>Column8629</t>
  </si>
  <si>
    <t>Column8630</t>
  </si>
  <si>
    <t>Column8631</t>
  </si>
  <si>
    <t>Column8632</t>
  </si>
  <si>
    <t>Column8633</t>
  </si>
  <si>
    <t>Column8634</t>
  </si>
  <si>
    <t>Column8635</t>
  </si>
  <si>
    <t>Column8636</t>
  </si>
  <si>
    <t>Column8637</t>
  </si>
  <si>
    <t>Column8638</t>
  </si>
  <si>
    <t>Column8639</t>
  </si>
  <si>
    <t>Column8640</t>
  </si>
  <si>
    <t>Column8641</t>
  </si>
  <si>
    <t>Column8642</t>
  </si>
  <si>
    <t>Column8643</t>
  </si>
  <si>
    <t>Column8644</t>
  </si>
  <si>
    <t>Column8645</t>
  </si>
  <si>
    <t>Column8646</t>
  </si>
  <si>
    <t>Column8647</t>
  </si>
  <si>
    <t>Column8648</t>
  </si>
  <si>
    <t>Column8649</t>
  </si>
  <si>
    <t>Column8650</t>
  </si>
  <si>
    <t>Column8651</t>
  </si>
  <si>
    <t>Column8652</t>
  </si>
  <si>
    <t>Column8653</t>
  </si>
  <si>
    <t>Column8654</t>
  </si>
  <si>
    <t>Column8655</t>
  </si>
  <si>
    <t>Column8656</t>
  </si>
  <si>
    <t>Column8657</t>
  </si>
  <si>
    <t>Column8658</t>
  </si>
  <si>
    <t>Column8659</t>
  </si>
  <si>
    <t>Column8660</t>
  </si>
  <si>
    <t>Column8661</t>
  </si>
  <si>
    <t>Column8662</t>
  </si>
  <si>
    <t>Column8663</t>
  </si>
  <si>
    <t>Column8664</t>
  </si>
  <si>
    <t>Column8665</t>
  </si>
  <si>
    <t>Column8666</t>
  </si>
  <si>
    <t>Column8667</t>
  </si>
  <si>
    <t>Column8668</t>
  </si>
  <si>
    <t>Column8669</t>
  </si>
  <si>
    <t>Column8670</t>
  </si>
  <si>
    <t>Column8671</t>
  </si>
  <si>
    <t>Column8672</t>
  </si>
  <si>
    <t>Column8673</t>
  </si>
  <si>
    <t>Column8674</t>
  </si>
  <si>
    <t>Column8675</t>
  </si>
  <si>
    <t>Column8676</t>
  </si>
  <si>
    <t>Column8677</t>
  </si>
  <si>
    <t>Column8678</t>
  </si>
  <si>
    <t>Column8679</t>
  </si>
  <si>
    <t>Column8680</t>
  </si>
  <si>
    <t>Column8681</t>
  </si>
  <si>
    <t>Column8682</t>
  </si>
  <si>
    <t>Column8683</t>
  </si>
  <si>
    <t>Column8684</t>
  </si>
  <si>
    <t>Column8685</t>
  </si>
  <si>
    <t>Column8686</t>
  </si>
  <si>
    <t>Column8687</t>
  </si>
  <si>
    <t>Column8688</t>
  </si>
  <si>
    <t>Column8689</t>
  </si>
  <si>
    <t>Column8690</t>
  </si>
  <si>
    <t>Column8691</t>
  </si>
  <si>
    <t>Column8692</t>
  </si>
  <si>
    <t>Column8693</t>
  </si>
  <si>
    <t>Column8694</t>
  </si>
  <si>
    <t>Column8695</t>
  </si>
  <si>
    <t>Column8696</t>
  </si>
  <si>
    <t>Column8697</t>
  </si>
  <si>
    <t>Column8698</t>
  </si>
  <si>
    <t>Column8699</t>
  </si>
  <si>
    <t>Column8700</t>
  </si>
  <si>
    <t>Column8701</t>
  </si>
  <si>
    <t>Column8702</t>
  </si>
  <si>
    <t>Column8703</t>
  </si>
  <si>
    <t>Column8704</t>
  </si>
  <si>
    <t>Column8705</t>
  </si>
  <si>
    <t>Column8706</t>
  </si>
  <si>
    <t>Column8707</t>
  </si>
  <si>
    <t>Column8708</t>
  </si>
  <si>
    <t>Column8709</t>
  </si>
  <si>
    <t>Column8710</t>
  </si>
  <si>
    <t>Column8711</t>
  </si>
  <si>
    <t>Column8712</t>
  </si>
  <si>
    <t>Column8713</t>
  </si>
  <si>
    <t>Column8714</t>
  </si>
  <si>
    <t>Column8715</t>
  </si>
  <si>
    <t>Column8716</t>
  </si>
  <si>
    <t>Column8717</t>
  </si>
  <si>
    <t>Column8718</t>
  </si>
  <si>
    <t>Column8719</t>
  </si>
  <si>
    <t>Column8720</t>
  </si>
  <si>
    <t>Column8721</t>
  </si>
  <si>
    <t>Column8722</t>
  </si>
  <si>
    <t>Column8723</t>
  </si>
  <si>
    <t>Column8724</t>
  </si>
  <si>
    <t>Column8725</t>
  </si>
  <si>
    <t>Column8726</t>
  </si>
  <si>
    <t>Column8727</t>
  </si>
  <si>
    <t>Column8728</t>
  </si>
  <si>
    <t>Column8729</t>
  </si>
  <si>
    <t>Column8730</t>
  </si>
  <si>
    <t>Column8731</t>
  </si>
  <si>
    <t>Column8732</t>
  </si>
  <si>
    <t>Column8733</t>
  </si>
  <si>
    <t>Column8734</t>
  </si>
  <si>
    <t>Column8735</t>
  </si>
  <si>
    <t>Column8736</t>
  </si>
  <si>
    <t>Column8737</t>
  </si>
  <si>
    <t>Column8738</t>
  </si>
  <si>
    <t>Column8739</t>
  </si>
  <si>
    <t>Column8740</t>
  </si>
  <si>
    <t>Column8741</t>
  </si>
  <si>
    <t>Column8742</t>
  </si>
  <si>
    <t>Column8743</t>
  </si>
  <si>
    <t>Column8744</t>
  </si>
  <si>
    <t>Column8745</t>
  </si>
  <si>
    <t>Column8746</t>
  </si>
  <si>
    <t>Column8747</t>
  </si>
  <si>
    <t>Column8748</t>
  </si>
  <si>
    <t>Column8749</t>
  </si>
  <si>
    <t>Column8750</t>
  </si>
  <si>
    <t>Column8751</t>
  </si>
  <si>
    <t>Column8752</t>
  </si>
  <si>
    <t>Column8753</t>
  </si>
  <si>
    <t>Column8754</t>
  </si>
  <si>
    <t>Column8755</t>
  </si>
  <si>
    <t>Column8756</t>
  </si>
  <si>
    <t>Column8757</t>
  </si>
  <si>
    <t>Column8758</t>
  </si>
  <si>
    <t>Column8759</t>
  </si>
  <si>
    <t>Column8760</t>
  </si>
  <si>
    <t>Column8761</t>
  </si>
  <si>
    <t>Column8762</t>
  </si>
  <si>
    <t>Column8763</t>
  </si>
  <si>
    <t>Column8764</t>
  </si>
  <si>
    <t>Column8765</t>
  </si>
  <si>
    <t>Column8766</t>
  </si>
  <si>
    <t>Column8767</t>
  </si>
  <si>
    <t>Column8768</t>
  </si>
  <si>
    <t>Column8769</t>
  </si>
  <si>
    <t>Column8770</t>
  </si>
  <si>
    <t>Column8771</t>
  </si>
  <si>
    <t>Column8772</t>
  </si>
  <si>
    <t>Column8773</t>
  </si>
  <si>
    <t>Column8774</t>
  </si>
  <si>
    <t>Column8775</t>
  </si>
  <si>
    <t>Column8776</t>
  </si>
  <si>
    <t>Column8777</t>
  </si>
  <si>
    <t>Column8778</t>
  </si>
  <si>
    <t>Column8779</t>
  </si>
  <si>
    <t>Column8780</t>
  </si>
  <si>
    <t>Column8781</t>
  </si>
  <si>
    <t>Column8782</t>
  </si>
  <si>
    <t>Column8783</t>
  </si>
  <si>
    <t>Column8784</t>
  </si>
  <si>
    <t>Column8785</t>
  </si>
  <si>
    <t>Column8786</t>
  </si>
  <si>
    <t>Column8787</t>
  </si>
  <si>
    <t>Column8788</t>
  </si>
  <si>
    <t>Column8789</t>
  </si>
  <si>
    <t>Column8790</t>
  </si>
  <si>
    <t>Column8791</t>
  </si>
  <si>
    <t>Column8792</t>
  </si>
  <si>
    <t>Column8793</t>
  </si>
  <si>
    <t>Column8794</t>
  </si>
  <si>
    <t>Column8795</t>
  </si>
  <si>
    <t>Column8796</t>
  </si>
  <si>
    <t>Column8797</t>
  </si>
  <si>
    <t>Column8798</t>
  </si>
  <si>
    <t>Column8799</t>
  </si>
  <si>
    <t>Column8800</t>
  </si>
  <si>
    <t>Column8801</t>
  </si>
  <si>
    <t>Column8802</t>
  </si>
  <si>
    <t>Column8803</t>
  </si>
  <si>
    <t>Column8804</t>
  </si>
  <si>
    <t>Column8805</t>
  </si>
  <si>
    <t>Column8806</t>
  </si>
  <si>
    <t>Column8807</t>
  </si>
  <si>
    <t>Column8808</t>
  </si>
  <si>
    <t>Column8809</t>
  </si>
  <si>
    <t>Column8810</t>
  </si>
  <si>
    <t>Column8811</t>
  </si>
  <si>
    <t>Column8812</t>
  </si>
  <si>
    <t>Column8813</t>
  </si>
  <si>
    <t>Column8814</t>
  </si>
  <si>
    <t>Column8815</t>
  </si>
  <si>
    <t>Column8816</t>
  </si>
  <si>
    <t>Column8817</t>
  </si>
  <si>
    <t>Column8818</t>
  </si>
  <si>
    <t>Column8819</t>
  </si>
  <si>
    <t>Column8820</t>
  </si>
  <si>
    <t>Column8821</t>
  </si>
  <si>
    <t>Column8822</t>
  </si>
  <si>
    <t>Column8823</t>
  </si>
  <si>
    <t>Column8824</t>
  </si>
  <si>
    <t>Column8825</t>
  </si>
  <si>
    <t>Column8826</t>
  </si>
  <si>
    <t>Column8827</t>
  </si>
  <si>
    <t>Column8828</t>
  </si>
  <si>
    <t>Column8829</t>
  </si>
  <si>
    <t>Column8830</t>
  </si>
  <si>
    <t>Column8831</t>
  </si>
  <si>
    <t>Column8832</t>
  </si>
  <si>
    <t>Column8833</t>
  </si>
  <si>
    <t>Column8834</t>
  </si>
  <si>
    <t>Column8835</t>
  </si>
  <si>
    <t>Column8836</t>
  </si>
  <si>
    <t>Column8837</t>
  </si>
  <si>
    <t>Column8838</t>
  </si>
  <si>
    <t>Column8839</t>
  </si>
  <si>
    <t>Column8840</t>
  </si>
  <si>
    <t>Column8841</t>
  </si>
  <si>
    <t>Column8842</t>
  </si>
  <si>
    <t>Column8843</t>
  </si>
  <si>
    <t>Column8844</t>
  </si>
  <si>
    <t>Column8845</t>
  </si>
  <si>
    <t>Column8846</t>
  </si>
  <si>
    <t>Column8847</t>
  </si>
  <si>
    <t>Column8848</t>
  </si>
  <si>
    <t>Column8849</t>
  </si>
  <si>
    <t>Column8850</t>
  </si>
  <si>
    <t>Column8851</t>
  </si>
  <si>
    <t>Column8852</t>
  </si>
  <si>
    <t>Column8853</t>
  </si>
  <si>
    <t>Column8854</t>
  </si>
  <si>
    <t>Column8855</t>
  </si>
  <si>
    <t>Column8856</t>
  </si>
  <si>
    <t>Column8857</t>
  </si>
  <si>
    <t>Column8858</t>
  </si>
  <si>
    <t>Column8859</t>
  </si>
  <si>
    <t>Column8860</t>
  </si>
  <si>
    <t>Column8861</t>
  </si>
  <si>
    <t>Column8862</t>
  </si>
  <si>
    <t>Column8863</t>
  </si>
  <si>
    <t>Column8864</t>
  </si>
  <si>
    <t>Column8865</t>
  </si>
  <si>
    <t>Column8866</t>
  </si>
  <si>
    <t>Column8867</t>
  </si>
  <si>
    <t>Column8868</t>
  </si>
  <si>
    <t>Column8869</t>
  </si>
  <si>
    <t>Column8870</t>
  </si>
  <si>
    <t>Column8871</t>
  </si>
  <si>
    <t>Column8872</t>
  </si>
  <si>
    <t>Column8873</t>
  </si>
  <si>
    <t>Column8874</t>
  </si>
  <si>
    <t>Column8875</t>
  </si>
  <si>
    <t>Column8876</t>
  </si>
  <si>
    <t>Column8877</t>
  </si>
  <si>
    <t>Column8878</t>
  </si>
  <si>
    <t>Column8879</t>
  </si>
  <si>
    <t>Column8880</t>
  </si>
  <si>
    <t>Column8881</t>
  </si>
  <si>
    <t>Column8882</t>
  </si>
  <si>
    <t>Column8883</t>
  </si>
  <si>
    <t>Column8884</t>
  </si>
  <si>
    <t>Column8885</t>
  </si>
  <si>
    <t>Column8886</t>
  </si>
  <si>
    <t>Column8887</t>
  </si>
  <si>
    <t>Column8888</t>
  </si>
  <si>
    <t>Column8889</t>
  </si>
  <si>
    <t>Column8890</t>
  </si>
  <si>
    <t>Column8891</t>
  </si>
  <si>
    <t>Column8892</t>
  </si>
  <si>
    <t>Column8893</t>
  </si>
  <si>
    <t>Column8894</t>
  </si>
  <si>
    <t>Column8895</t>
  </si>
  <si>
    <t>Column8896</t>
  </si>
  <si>
    <t>Column8897</t>
  </si>
  <si>
    <t>Column8898</t>
  </si>
  <si>
    <t>Column8899</t>
  </si>
  <si>
    <t>Column8900</t>
  </si>
  <si>
    <t>Column8901</t>
  </si>
  <si>
    <t>Column8902</t>
  </si>
  <si>
    <t>Column8903</t>
  </si>
  <si>
    <t>Column8904</t>
  </si>
  <si>
    <t>Column8905</t>
  </si>
  <si>
    <t>Column8906</t>
  </si>
  <si>
    <t>Column8907</t>
  </si>
  <si>
    <t>Column8908</t>
  </si>
  <si>
    <t>Column8909</t>
  </si>
  <si>
    <t>Column8910</t>
  </si>
  <si>
    <t>Column8911</t>
  </si>
  <si>
    <t>Column8912</t>
  </si>
  <si>
    <t>Column8913</t>
  </si>
  <si>
    <t>Column8914</t>
  </si>
  <si>
    <t>Column8915</t>
  </si>
  <si>
    <t>Column8916</t>
  </si>
  <si>
    <t>Column8917</t>
  </si>
  <si>
    <t>Column8918</t>
  </si>
  <si>
    <t>Column8919</t>
  </si>
  <si>
    <t>Column8920</t>
  </si>
  <si>
    <t>Column8921</t>
  </si>
  <si>
    <t>Column8922</t>
  </si>
  <si>
    <t>Column8923</t>
  </si>
  <si>
    <t>Column8924</t>
  </si>
  <si>
    <t>Column8925</t>
  </si>
  <si>
    <t>Column8926</t>
  </si>
  <si>
    <t>Column8927</t>
  </si>
  <si>
    <t>Column8928</t>
  </si>
  <si>
    <t>Column8929</t>
  </si>
  <si>
    <t>Column8930</t>
  </si>
  <si>
    <t>Column8931</t>
  </si>
  <si>
    <t>Column8932</t>
  </si>
  <si>
    <t>Column8933</t>
  </si>
  <si>
    <t>Column8934</t>
  </si>
  <si>
    <t>Column8935</t>
  </si>
  <si>
    <t>Column8936</t>
  </si>
  <si>
    <t>Column8937</t>
  </si>
  <si>
    <t>Column8938</t>
  </si>
  <si>
    <t>Column8939</t>
  </si>
  <si>
    <t>Column8940</t>
  </si>
  <si>
    <t>Column8941</t>
  </si>
  <si>
    <t>Column8942</t>
  </si>
  <si>
    <t>Column8943</t>
  </si>
  <si>
    <t>Column8944</t>
  </si>
  <si>
    <t>Column8945</t>
  </si>
  <si>
    <t>Column8946</t>
  </si>
  <si>
    <t>Column8947</t>
  </si>
  <si>
    <t>Column8948</t>
  </si>
  <si>
    <t>Column8949</t>
  </si>
  <si>
    <t>Column8950</t>
  </si>
  <si>
    <t>Column8951</t>
  </si>
  <si>
    <t>Column8952</t>
  </si>
  <si>
    <t>Column8953</t>
  </si>
  <si>
    <t>Column8954</t>
  </si>
  <si>
    <t>Column8955</t>
  </si>
  <si>
    <t>Column8956</t>
  </si>
  <si>
    <t>Column8957</t>
  </si>
  <si>
    <t>Column8958</t>
  </si>
  <si>
    <t>Column8959</t>
  </si>
  <si>
    <t>Column8960</t>
  </si>
  <si>
    <t>Column8961</t>
  </si>
  <si>
    <t>Column8962</t>
  </si>
  <si>
    <t>Column8963</t>
  </si>
  <si>
    <t>Column8964</t>
  </si>
  <si>
    <t>Column8965</t>
  </si>
  <si>
    <t>Column8966</t>
  </si>
  <si>
    <t>Column8967</t>
  </si>
  <si>
    <t>Column8968</t>
  </si>
  <si>
    <t>Column8969</t>
  </si>
  <si>
    <t>Column8970</t>
  </si>
  <si>
    <t>Column8971</t>
  </si>
  <si>
    <t>Column8972</t>
  </si>
  <si>
    <t>Column8973</t>
  </si>
  <si>
    <t>Column8974</t>
  </si>
  <si>
    <t>Column8975</t>
  </si>
  <si>
    <t>Column8976</t>
  </si>
  <si>
    <t>Column8977</t>
  </si>
  <si>
    <t>Column8978</t>
  </si>
  <si>
    <t>Column8979</t>
  </si>
  <si>
    <t>Column8980</t>
  </si>
  <si>
    <t>Column8981</t>
  </si>
  <si>
    <t>Column8982</t>
  </si>
  <si>
    <t>Column8983</t>
  </si>
  <si>
    <t>Column8984</t>
  </si>
  <si>
    <t>Column8985</t>
  </si>
  <si>
    <t>Column8986</t>
  </si>
  <si>
    <t>Column8987</t>
  </si>
  <si>
    <t>Column8988</t>
  </si>
  <si>
    <t>Column8989</t>
  </si>
  <si>
    <t>Column8990</t>
  </si>
  <si>
    <t>Column8991</t>
  </si>
  <si>
    <t>Column8992</t>
  </si>
  <si>
    <t>Column8993</t>
  </si>
  <si>
    <t>Column8994</t>
  </si>
  <si>
    <t>Column8995</t>
  </si>
  <si>
    <t>Column8996</t>
  </si>
  <si>
    <t>Column8997</t>
  </si>
  <si>
    <t>Column8998</t>
  </si>
  <si>
    <t>Column8999</t>
  </si>
  <si>
    <t>Column9000</t>
  </si>
  <si>
    <t>Column9001</t>
  </si>
  <si>
    <t>Column9002</t>
  </si>
  <si>
    <t>Column9003</t>
  </si>
  <si>
    <t>Column9004</t>
  </si>
  <si>
    <t>Column9005</t>
  </si>
  <si>
    <t>Column9006</t>
  </si>
  <si>
    <t>Column9007</t>
  </si>
  <si>
    <t>Column9008</t>
  </si>
  <si>
    <t>Column9009</t>
  </si>
  <si>
    <t>Column9010</t>
  </si>
  <si>
    <t>Column9011</t>
  </si>
  <si>
    <t>Column9012</t>
  </si>
  <si>
    <t>Column9013</t>
  </si>
  <si>
    <t>Column9014</t>
  </si>
  <si>
    <t>Column9015</t>
  </si>
  <si>
    <t>Column9016</t>
  </si>
  <si>
    <t>Column9017</t>
  </si>
  <si>
    <t>Column9018</t>
  </si>
  <si>
    <t>Column9019</t>
  </si>
  <si>
    <t>Column9020</t>
  </si>
  <si>
    <t>Column9021</t>
  </si>
  <si>
    <t>Column9022</t>
  </si>
  <si>
    <t>Column9023</t>
  </si>
  <si>
    <t>Column9024</t>
  </si>
  <si>
    <t>Column9025</t>
  </si>
  <si>
    <t>Column9026</t>
  </si>
  <si>
    <t>Column9027</t>
  </si>
  <si>
    <t>Column9028</t>
  </si>
  <si>
    <t>Column9029</t>
  </si>
  <si>
    <t>Column9030</t>
  </si>
  <si>
    <t>Column9031</t>
  </si>
  <si>
    <t>Column9032</t>
  </si>
  <si>
    <t>Column9033</t>
  </si>
  <si>
    <t>Column9034</t>
  </si>
  <si>
    <t>Column9035</t>
  </si>
  <si>
    <t>Column9036</t>
  </si>
  <si>
    <t>Column9037</t>
  </si>
  <si>
    <t>Column9038</t>
  </si>
  <si>
    <t>Column9039</t>
  </si>
  <si>
    <t>Column9040</t>
  </si>
  <si>
    <t>Column9041</t>
  </si>
  <si>
    <t>Column9042</t>
  </si>
  <si>
    <t>Column9043</t>
  </si>
  <si>
    <t>Column9044</t>
  </si>
  <si>
    <t>Column9045</t>
  </si>
  <si>
    <t>Column9046</t>
  </si>
  <si>
    <t>Column9047</t>
  </si>
  <si>
    <t>Column9048</t>
  </si>
  <si>
    <t>Column9049</t>
  </si>
  <si>
    <t>Column9050</t>
  </si>
  <si>
    <t>Column9051</t>
  </si>
  <si>
    <t>Column9052</t>
  </si>
  <si>
    <t>Column9053</t>
  </si>
  <si>
    <t>Column9054</t>
  </si>
  <si>
    <t>Column9055</t>
  </si>
  <si>
    <t>Column9056</t>
  </si>
  <si>
    <t>Column9057</t>
  </si>
  <si>
    <t>Column9058</t>
  </si>
  <si>
    <t>Column9059</t>
  </si>
  <si>
    <t>Column9060</t>
  </si>
  <si>
    <t>Column9061</t>
  </si>
  <si>
    <t>Column9062</t>
  </si>
  <si>
    <t>Column9063</t>
  </si>
  <si>
    <t>Column9064</t>
  </si>
  <si>
    <t>Column9065</t>
  </si>
  <si>
    <t>Column9066</t>
  </si>
  <si>
    <t>Column9067</t>
  </si>
  <si>
    <t>Column9068</t>
  </si>
  <si>
    <t>Column9069</t>
  </si>
  <si>
    <t>Column9070</t>
  </si>
  <si>
    <t>Column9071</t>
  </si>
  <si>
    <t>Column9072</t>
  </si>
  <si>
    <t>Column9073</t>
  </si>
  <si>
    <t>Column9074</t>
  </si>
  <si>
    <t>Column9075</t>
  </si>
  <si>
    <t>Column9076</t>
  </si>
  <si>
    <t>Column9077</t>
  </si>
  <si>
    <t>Column9078</t>
  </si>
  <si>
    <t>Column9079</t>
  </si>
  <si>
    <t>Column9080</t>
  </si>
  <si>
    <t>Column9081</t>
  </si>
  <si>
    <t>Column9082</t>
  </si>
  <si>
    <t>Column9083</t>
  </si>
  <si>
    <t>Column9084</t>
  </si>
  <si>
    <t>Column9085</t>
  </si>
  <si>
    <t>Column9086</t>
  </si>
  <si>
    <t>Column9087</t>
  </si>
  <si>
    <t>Column9088</t>
  </si>
  <si>
    <t>Column9089</t>
  </si>
  <si>
    <t>Column9090</t>
  </si>
  <si>
    <t>Column9091</t>
  </si>
  <si>
    <t>Column9092</t>
  </si>
  <si>
    <t>Column9093</t>
  </si>
  <si>
    <t>Column9094</t>
  </si>
  <si>
    <t>Column9095</t>
  </si>
  <si>
    <t>Column9096</t>
  </si>
  <si>
    <t>Column9097</t>
  </si>
  <si>
    <t>Column9098</t>
  </si>
  <si>
    <t>Column9099</t>
  </si>
  <si>
    <t>Column9100</t>
  </si>
  <si>
    <t>Column9101</t>
  </si>
  <si>
    <t>Column9102</t>
  </si>
  <si>
    <t>Column9103</t>
  </si>
  <si>
    <t>Column9104</t>
  </si>
  <si>
    <t>Column9105</t>
  </si>
  <si>
    <t>Column9106</t>
  </si>
  <si>
    <t>Column9107</t>
  </si>
  <si>
    <t>Column9108</t>
  </si>
  <si>
    <t>Column9109</t>
  </si>
  <si>
    <t>Column9110</t>
  </si>
  <si>
    <t>Column9111</t>
  </si>
  <si>
    <t>Column9112</t>
  </si>
  <si>
    <t>Column9113</t>
  </si>
  <si>
    <t>Column9114</t>
  </si>
  <si>
    <t>Column9115</t>
  </si>
  <si>
    <t>Column9116</t>
  </si>
  <si>
    <t>Column9117</t>
  </si>
  <si>
    <t>Column9118</t>
  </si>
  <si>
    <t>Column9119</t>
  </si>
  <si>
    <t>Column9120</t>
  </si>
  <si>
    <t>Column9121</t>
  </si>
  <si>
    <t>Column9122</t>
  </si>
  <si>
    <t>Column9123</t>
  </si>
  <si>
    <t>Column9124</t>
  </si>
  <si>
    <t>Column9125</t>
  </si>
  <si>
    <t>Column9126</t>
  </si>
  <si>
    <t>Column9127</t>
  </si>
  <si>
    <t>Column9128</t>
  </si>
  <si>
    <t>Column9129</t>
  </si>
  <si>
    <t>Column9130</t>
  </si>
  <si>
    <t>Column9131</t>
  </si>
  <si>
    <t>Column9132</t>
  </si>
  <si>
    <t>Column9133</t>
  </si>
  <si>
    <t>Column9134</t>
  </si>
  <si>
    <t>Column9135</t>
  </si>
  <si>
    <t>Column9136</t>
  </si>
  <si>
    <t>Column9137</t>
  </si>
  <si>
    <t>Column9138</t>
  </si>
  <si>
    <t>Column9139</t>
  </si>
  <si>
    <t>Column9140</t>
  </si>
  <si>
    <t>Column9141</t>
  </si>
  <si>
    <t>Column9142</t>
  </si>
  <si>
    <t>Column9143</t>
  </si>
  <si>
    <t>Column9144</t>
  </si>
  <si>
    <t>Column9145</t>
  </si>
  <si>
    <t>Column9146</t>
  </si>
  <si>
    <t>Column9147</t>
  </si>
  <si>
    <t>Column9148</t>
  </si>
  <si>
    <t>Column9149</t>
  </si>
  <si>
    <t>Column9150</t>
  </si>
  <si>
    <t>Column9151</t>
  </si>
  <si>
    <t>Column9152</t>
  </si>
  <si>
    <t>Column9153</t>
  </si>
  <si>
    <t>Column9154</t>
  </si>
  <si>
    <t>Column9155</t>
  </si>
  <si>
    <t>Column9156</t>
  </si>
  <si>
    <t>Column9157</t>
  </si>
  <si>
    <t>Column9158</t>
  </si>
  <si>
    <t>Column9159</t>
  </si>
  <si>
    <t>Column9160</t>
  </si>
  <si>
    <t>Column9161</t>
  </si>
  <si>
    <t>Column9162</t>
  </si>
  <si>
    <t>Column9163</t>
  </si>
  <si>
    <t>Column9164</t>
  </si>
  <si>
    <t>Column9165</t>
  </si>
  <si>
    <t>Column9166</t>
  </si>
  <si>
    <t>Column9167</t>
  </si>
  <si>
    <t>Column9168</t>
  </si>
  <si>
    <t>Column9169</t>
  </si>
  <si>
    <t>Column9170</t>
  </si>
  <si>
    <t>Column9171</t>
  </si>
  <si>
    <t>Column9172</t>
  </si>
  <si>
    <t>Column9173</t>
  </si>
  <si>
    <t>Column9174</t>
  </si>
  <si>
    <t>Column9175</t>
  </si>
  <si>
    <t>Column9176</t>
  </si>
  <si>
    <t>Column9177</t>
  </si>
  <si>
    <t>Column9178</t>
  </si>
  <si>
    <t>Column9179</t>
  </si>
  <si>
    <t>Column9180</t>
  </si>
  <si>
    <t>Column9181</t>
  </si>
  <si>
    <t>Column9182</t>
  </si>
  <si>
    <t>Column9183</t>
  </si>
  <si>
    <t>Column9184</t>
  </si>
  <si>
    <t>Column9185</t>
  </si>
  <si>
    <t>Column9186</t>
  </si>
  <si>
    <t>Column9187</t>
  </si>
  <si>
    <t>Column9188</t>
  </si>
  <si>
    <t>Column9189</t>
  </si>
  <si>
    <t>Column9190</t>
  </si>
  <si>
    <t>Column9191</t>
  </si>
  <si>
    <t>Column9192</t>
  </si>
  <si>
    <t>Column9193</t>
  </si>
  <si>
    <t>Column9194</t>
  </si>
  <si>
    <t>Column9195</t>
  </si>
  <si>
    <t>Column9196</t>
  </si>
  <si>
    <t>Column9197</t>
  </si>
  <si>
    <t>Column9198</t>
  </si>
  <si>
    <t>Column9199</t>
  </si>
  <si>
    <t>Column9200</t>
  </si>
  <si>
    <t>Column9201</t>
  </si>
  <si>
    <t>Column9202</t>
  </si>
  <si>
    <t>Column9203</t>
  </si>
  <si>
    <t>Column9204</t>
  </si>
  <si>
    <t>Column9205</t>
  </si>
  <si>
    <t>Column9206</t>
  </si>
  <si>
    <t>Column9207</t>
  </si>
  <si>
    <t>Column9208</t>
  </si>
  <si>
    <t>Column9209</t>
  </si>
  <si>
    <t>Column9210</t>
  </si>
  <si>
    <t>Column9211</t>
  </si>
  <si>
    <t>Column9212</t>
  </si>
  <si>
    <t>Column9213</t>
  </si>
  <si>
    <t>Column9214</t>
  </si>
  <si>
    <t>Column9215</t>
  </si>
  <si>
    <t>Column9216</t>
  </si>
  <si>
    <t>Column9217</t>
  </si>
  <si>
    <t>Column9218</t>
  </si>
  <si>
    <t>Column9219</t>
  </si>
  <si>
    <t>Column9220</t>
  </si>
  <si>
    <t>Column9221</t>
  </si>
  <si>
    <t>Column9222</t>
  </si>
  <si>
    <t>Column9223</t>
  </si>
  <si>
    <t>Column9224</t>
  </si>
  <si>
    <t>Column9225</t>
  </si>
  <si>
    <t>Column9226</t>
  </si>
  <si>
    <t>Column9227</t>
  </si>
  <si>
    <t>Column9228</t>
  </si>
  <si>
    <t>Column9229</t>
  </si>
  <si>
    <t>Column9230</t>
  </si>
  <si>
    <t>Column9231</t>
  </si>
  <si>
    <t>Column9232</t>
  </si>
  <si>
    <t>Column9233</t>
  </si>
  <si>
    <t>Column9234</t>
  </si>
  <si>
    <t>Column9235</t>
  </si>
  <si>
    <t>Column9236</t>
  </si>
  <si>
    <t>Column9237</t>
  </si>
  <si>
    <t>Column9238</t>
  </si>
  <si>
    <t>Column9239</t>
  </si>
  <si>
    <t>Column9240</t>
  </si>
  <si>
    <t>Column9241</t>
  </si>
  <si>
    <t>Column9242</t>
  </si>
  <si>
    <t>Column9243</t>
  </si>
  <si>
    <t>Column9244</t>
  </si>
  <si>
    <t>Column9245</t>
  </si>
  <si>
    <t>Column9246</t>
  </si>
  <si>
    <t>Column9247</t>
  </si>
  <si>
    <t>Column9248</t>
  </si>
  <si>
    <t>Column9249</t>
  </si>
  <si>
    <t>Column9250</t>
  </si>
  <si>
    <t>Column9251</t>
  </si>
  <si>
    <t>Column9252</t>
  </si>
  <si>
    <t>Column9253</t>
  </si>
  <si>
    <t>Column9254</t>
  </si>
  <si>
    <t>Column9255</t>
  </si>
  <si>
    <t>Column9256</t>
  </si>
  <si>
    <t>Column9257</t>
  </si>
  <si>
    <t>Column9258</t>
  </si>
  <si>
    <t>Column9259</t>
  </si>
  <si>
    <t>Column9260</t>
  </si>
  <si>
    <t>Column9261</t>
  </si>
  <si>
    <t>Column9262</t>
  </si>
  <si>
    <t>Column9263</t>
  </si>
  <si>
    <t>Column9264</t>
  </si>
  <si>
    <t>Column9265</t>
  </si>
  <si>
    <t>Column9266</t>
  </si>
  <si>
    <t>Column9267</t>
  </si>
  <si>
    <t>Column9268</t>
  </si>
  <si>
    <t>Column9269</t>
  </si>
  <si>
    <t>Column9270</t>
  </si>
  <si>
    <t>Column9271</t>
  </si>
  <si>
    <t>Column9272</t>
  </si>
  <si>
    <t>Column9273</t>
  </si>
  <si>
    <t>Column9274</t>
  </si>
  <si>
    <t>Column9275</t>
  </si>
  <si>
    <t>Column9276</t>
  </si>
  <si>
    <t>Column9277</t>
  </si>
  <si>
    <t>Column9278</t>
  </si>
  <si>
    <t>Column9279</t>
  </si>
  <si>
    <t>Column9280</t>
  </si>
  <si>
    <t>Column9281</t>
  </si>
  <si>
    <t>Column9282</t>
  </si>
  <si>
    <t>Column9283</t>
  </si>
  <si>
    <t>Column9284</t>
  </si>
  <si>
    <t>Column9285</t>
  </si>
  <si>
    <t>Column9286</t>
  </si>
  <si>
    <t>Column9287</t>
  </si>
  <si>
    <t>Column9288</t>
  </si>
  <si>
    <t>Column9289</t>
  </si>
  <si>
    <t>Column9290</t>
  </si>
  <si>
    <t>Column9291</t>
  </si>
  <si>
    <t>Column9292</t>
  </si>
  <si>
    <t>Column9293</t>
  </si>
  <si>
    <t>Column9294</t>
  </si>
  <si>
    <t>Column9295</t>
  </si>
  <si>
    <t>Column9296</t>
  </si>
  <si>
    <t>Column9297</t>
  </si>
  <si>
    <t>Column9298</t>
  </si>
  <si>
    <t>Column9299</t>
  </si>
  <si>
    <t>Column9300</t>
  </si>
  <si>
    <t>Column9301</t>
  </si>
  <si>
    <t>Column9302</t>
  </si>
  <si>
    <t>Column9303</t>
  </si>
  <si>
    <t>Column9304</t>
  </si>
  <si>
    <t>Column9305</t>
  </si>
  <si>
    <t>Column9306</t>
  </si>
  <si>
    <t>Column9307</t>
  </si>
  <si>
    <t>Column9308</t>
  </si>
  <si>
    <t>Column9309</t>
  </si>
  <si>
    <t>Column9310</t>
  </si>
  <si>
    <t>Column9311</t>
  </si>
  <si>
    <t>Column9312</t>
  </si>
  <si>
    <t>Column9313</t>
  </si>
  <si>
    <t>Column9314</t>
  </si>
  <si>
    <t>Column9315</t>
  </si>
  <si>
    <t>Column9316</t>
  </si>
  <si>
    <t>Column9317</t>
  </si>
  <si>
    <t>Column9318</t>
  </si>
  <si>
    <t>Column9319</t>
  </si>
  <si>
    <t>Column9320</t>
  </si>
  <si>
    <t>Column9321</t>
  </si>
  <si>
    <t>Column9322</t>
  </si>
  <si>
    <t>Column9323</t>
  </si>
  <si>
    <t>Column9324</t>
  </si>
  <si>
    <t>Column9325</t>
  </si>
  <si>
    <t>Column9326</t>
  </si>
  <si>
    <t>Column9327</t>
  </si>
  <si>
    <t>Column9328</t>
  </si>
  <si>
    <t>Column9329</t>
  </si>
  <si>
    <t>Column9330</t>
  </si>
  <si>
    <t>Column9331</t>
  </si>
  <si>
    <t>Column9332</t>
  </si>
  <si>
    <t>Column9333</t>
  </si>
  <si>
    <t>Column9334</t>
  </si>
  <si>
    <t>Column9335</t>
  </si>
  <si>
    <t>Column9336</t>
  </si>
  <si>
    <t>Column9337</t>
  </si>
  <si>
    <t>Column9338</t>
  </si>
  <si>
    <t>Column9339</t>
  </si>
  <si>
    <t>Column9340</t>
  </si>
  <si>
    <t>Column9341</t>
  </si>
  <si>
    <t>Column9342</t>
  </si>
  <si>
    <t>Column9343</t>
  </si>
  <si>
    <t>Column9344</t>
  </si>
  <si>
    <t>Column9345</t>
  </si>
  <si>
    <t>Column9346</t>
  </si>
  <si>
    <t>Column9347</t>
  </si>
  <si>
    <t>Column9348</t>
  </si>
  <si>
    <t>Column9349</t>
  </si>
  <si>
    <t>Column9350</t>
  </si>
  <si>
    <t>Column9351</t>
  </si>
  <si>
    <t>Column9352</t>
  </si>
  <si>
    <t>Column9353</t>
  </si>
  <si>
    <t>Column9354</t>
  </si>
  <si>
    <t>Column9355</t>
  </si>
  <si>
    <t>Column9356</t>
  </si>
  <si>
    <t>Column9357</t>
  </si>
  <si>
    <t>Column9358</t>
  </si>
  <si>
    <t>Column9359</t>
  </si>
  <si>
    <t>Column9360</t>
  </si>
  <si>
    <t>Column9361</t>
  </si>
  <si>
    <t>Column9362</t>
  </si>
  <si>
    <t>Column9363</t>
  </si>
  <si>
    <t>Column9364</t>
  </si>
  <si>
    <t>Column9365</t>
  </si>
  <si>
    <t>Column9366</t>
  </si>
  <si>
    <t>Column9367</t>
  </si>
  <si>
    <t>Column9368</t>
  </si>
  <si>
    <t>Column9369</t>
  </si>
  <si>
    <t>Column9370</t>
  </si>
  <si>
    <t>Column9371</t>
  </si>
  <si>
    <t>Column9372</t>
  </si>
  <si>
    <t>Column9373</t>
  </si>
  <si>
    <t>Column9374</t>
  </si>
  <si>
    <t>Column9375</t>
  </si>
  <si>
    <t>Column9376</t>
  </si>
  <si>
    <t>Column9377</t>
  </si>
  <si>
    <t>Column9378</t>
  </si>
  <si>
    <t>Column9379</t>
  </si>
  <si>
    <t>Column9380</t>
  </si>
  <si>
    <t>Column9381</t>
  </si>
  <si>
    <t>Column9382</t>
  </si>
  <si>
    <t>Column9383</t>
  </si>
  <si>
    <t>Column9384</t>
  </si>
  <si>
    <t>Column9385</t>
  </si>
  <si>
    <t>Column9386</t>
  </si>
  <si>
    <t>Column9387</t>
  </si>
  <si>
    <t>Column9388</t>
  </si>
  <si>
    <t>Column9389</t>
  </si>
  <si>
    <t>Column9390</t>
  </si>
  <si>
    <t>Column9391</t>
  </si>
  <si>
    <t>Column9392</t>
  </si>
  <si>
    <t>Column9393</t>
  </si>
  <si>
    <t>Column9394</t>
  </si>
  <si>
    <t>Column9395</t>
  </si>
  <si>
    <t>Column9396</t>
  </si>
  <si>
    <t>Column9397</t>
  </si>
  <si>
    <t>Column9398</t>
  </si>
  <si>
    <t>Column9399</t>
  </si>
  <si>
    <t>Column9400</t>
  </si>
  <si>
    <t>Column9401</t>
  </si>
  <si>
    <t>Column9402</t>
  </si>
  <si>
    <t>Column9403</t>
  </si>
  <si>
    <t>Column9404</t>
  </si>
  <si>
    <t>Column9405</t>
  </si>
  <si>
    <t>Column9406</t>
  </si>
  <si>
    <t>Column9407</t>
  </si>
  <si>
    <t>Column9408</t>
  </si>
  <si>
    <t>Column9409</t>
  </si>
  <si>
    <t>Column9410</t>
  </si>
  <si>
    <t>Column9411</t>
  </si>
  <si>
    <t>Column9412</t>
  </si>
  <si>
    <t>Column9413</t>
  </si>
  <si>
    <t>Column9414</t>
  </si>
  <si>
    <t>Column9415</t>
  </si>
  <si>
    <t>Column9416</t>
  </si>
  <si>
    <t>Column9417</t>
  </si>
  <si>
    <t>Column9418</t>
  </si>
  <si>
    <t>Column9419</t>
  </si>
  <si>
    <t>Column9420</t>
  </si>
  <si>
    <t>Column9421</t>
  </si>
  <si>
    <t>Column9422</t>
  </si>
  <si>
    <t>Column9423</t>
  </si>
  <si>
    <t>Column9424</t>
  </si>
  <si>
    <t>Column9425</t>
  </si>
  <si>
    <t>Column9426</t>
  </si>
  <si>
    <t>Column9427</t>
  </si>
  <si>
    <t>Column9428</t>
  </si>
  <si>
    <t>Column9429</t>
  </si>
  <si>
    <t>Column9430</t>
  </si>
  <si>
    <t>Column9431</t>
  </si>
  <si>
    <t>Column9432</t>
  </si>
  <si>
    <t>Column9433</t>
  </si>
  <si>
    <t>Column9434</t>
  </si>
  <si>
    <t>Column9435</t>
  </si>
  <si>
    <t>Column9436</t>
  </si>
  <si>
    <t>Column9437</t>
  </si>
  <si>
    <t>Column9438</t>
  </si>
  <si>
    <t>Column9439</t>
  </si>
  <si>
    <t>Column9440</t>
  </si>
  <si>
    <t>Column9441</t>
  </si>
  <si>
    <t>Column9442</t>
  </si>
  <si>
    <t>Column9443</t>
  </si>
  <si>
    <t>Column9444</t>
  </si>
  <si>
    <t>Column9445</t>
  </si>
  <si>
    <t>Column9446</t>
  </si>
  <si>
    <t>Column9447</t>
  </si>
  <si>
    <t>Column9448</t>
  </si>
  <si>
    <t>Column9449</t>
  </si>
  <si>
    <t>Column9450</t>
  </si>
  <si>
    <t>Column9451</t>
  </si>
  <si>
    <t>Column9452</t>
  </si>
  <si>
    <t>Column9453</t>
  </si>
  <si>
    <t>Column9454</t>
  </si>
  <si>
    <t>Column9455</t>
  </si>
  <si>
    <t>Column9456</t>
  </si>
  <si>
    <t>Column9457</t>
  </si>
  <si>
    <t>Column9458</t>
  </si>
  <si>
    <t>Column9459</t>
  </si>
  <si>
    <t>Column9460</t>
  </si>
  <si>
    <t>Column9461</t>
  </si>
  <si>
    <t>Column9462</t>
  </si>
  <si>
    <t>Column9463</t>
  </si>
  <si>
    <t>Column9464</t>
  </si>
  <si>
    <t>Column9465</t>
  </si>
  <si>
    <t>Column9466</t>
  </si>
  <si>
    <t>Column9467</t>
  </si>
  <si>
    <t>Column9468</t>
  </si>
  <si>
    <t>Column9469</t>
  </si>
  <si>
    <t>Column9470</t>
  </si>
  <si>
    <t>Column9471</t>
  </si>
  <si>
    <t>Column9472</t>
  </si>
  <si>
    <t>Column9473</t>
  </si>
  <si>
    <t>Column9474</t>
  </si>
  <si>
    <t>Column9475</t>
  </si>
  <si>
    <t>Column9476</t>
  </si>
  <si>
    <t>Column9477</t>
  </si>
  <si>
    <t>Column9478</t>
  </si>
  <si>
    <t>Column9479</t>
  </si>
  <si>
    <t>Column9480</t>
  </si>
  <si>
    <t>Column9481</t>
  </si>
  <si>
    <t>Column9482</t>
  </si>
  <si>
    <t>Column9483</t>
  </si>
  <si>
    <t>Column9484</t>
  </si>
  <si>
    <t>Column9485</t>
  </si>
  <si>
    <t>Column9486</t>
  </si>
  <si>
    <t>Column9487</t>
  </si>
  <si>
    <t>Column9488</t>
  </si>
  <si>
    <t>Column9489</t>
  </si>
  <si>
    <t>Column9490</t>
  </si>
  <si>
    <t>Column9491</t>
  </si>
  <si>
    <t>Column9492</t>
  </si>
  <si>
    <t>Column9493</t>
  </si>
  <si>
    <t>Column9494</t>
  </si>
  <si>
    <t>Column9495</t>
  </si>
  <si>
    <t>Column9496</t>
  </si>
  <si>
    <t>Column9497</t>
  </si>
  <si>
    <t>Column9498</t>
  </si>
  <si>
    <t>Column9499</t>
  </si>
  <si>
    <t>Column9500</t>
  </si>
  <si>
    <t>Column9501</t>
  </si>
  <si>
    <t>Column9502</t>
  </si>
  <si>
    <t>Column9503</t>
  </si>
  <si>
    <t>Column9504</t>
  </si>
  <si>
    <t>Column9505</t>
  </si>
  <si>
    <t>Column9506</t>
  </si>
  <si>
    <t>Column9507</t>
  </si>
  <si>
    <t>Column9508</t>
  </si>
  <si>
    <t>Column9509</t>
  </si>
  <si>
    <t>Column9510</t>
  </si>
  <si>
    <t>Column9511</t>
  </si>
  <si>
    <t>Column9512</t>
  </si>
  <si>
    <t>Column9513</t>
  </si>
  <si>
    <t>Column9514</t>
  </si>
  <si>
    <t>Column9515</t>
  </si>
  <si>
    <t>Column9516</t>
  </si>
  <si>
    <t>Column9517</t>
  </si>
  <si>
    <t>Column9518</t>
  </si>
  <si>
    <t>Column9519</t>
  </si>
  <si>
    <t>Column9520</t>
  </si>
  <si>
    <t>Column9521</t>
  </si>
  <si>
    <t>Column9522</t>
  </si>
  <si>
    <t>Column9523</t>
  </si>
  <si>
    <t>Column9524</t>
  </si>
  <si>
    <t>Column9525</t>
  </si>
  <si>
    <t>Column9526</t>
  </si>
  <si>
    <t>Column9527</t>
  </si>
  <si>
    <t>Column9528</t>
  </si>
  <si>
    <t>Column9529</t>
  </si>
  <si>
    <t>Column9530</t>
  </si>
  <si>
    <t>Column9531</t>
  </si>
  <si>
    <t>Column9532</t>
  </si>
  <si>
    <t>Column9533</t>
  </si>
  <si>
    <t>Column9534</t>
  </si>
  <si>
    <t>Column9535</t>
  </si>
  <si>
    <t>Column9536</t>
  </si>
  <si>
    <t>Column9537</t>
  </si>
  <si>
    <t>Column9538</t>
  </si>
  <si>
    <t>Column9539</t>
  </si>
  <si>
    <t>Column9540</t>
  </si>
  <si>
    <t>Column9541</t>
  </si>
  <si>
    <t>Column9542</t>
  </si>
  <si>
    <t>Column9543</t>
  </si>
  <si>
    <t>Column9544</t>
  </si>
  <si>
    <t>Column9545</t>
  </si>
  <si>
    <t>Column9546</t>
  </si>
  <si>
    <t>Column9547</t>
  </si>
  <si>
    <t>Column9548</t>
  </si>
  <si>
    <t>Column9549</t>
  </si>
  <si>
    <t>Column9550</t>
  </si>
  <si>
    <t>Column9551</t>
  </si>
  <si>
    <t>Column9552</t>
  </si>
  <si>
    <t>Column9553</t>
  </si>
  <si>
    <t>Column9554</t>
  </si>
  <si>
    <t>Column9555</t>
  </si>
  <si>
    <t>Column9556</t>
  </si>
  <si>
    <t>Column9557</t>
  </si>
  <si>
    <t>Column9558</t>
  </si>
  <si>
    <t>Column9559</t>
  </si>
  <si>
    <t>Column9560</t>
  </si>
  <si>
    <t>Column9561</t>
  </si>
  <si>
    <t>Column9562</t>
  </si>
  <si>
    <t>Column9563</t>
  </si>
  <si>
    <t>Column9564</t>
  </si>
  <si>
    <t>Column9565</t>
  </si>
  <si>
    <t>Column9566</t>
  </si>
  <si>
    <t>Column9567</t>
  </si>
  <si>
    <t>Column9568</t>
  </si>
  <si>
    <t>Column9569</t>
  </si>
  <si>
    <t>Column9570</t>
  </si>
  <si>
    <t>Column9571</t>
  </si>
  <si>
    <t>Column9572</t>
  </si>
  <si>
    <t>Column9573</t>
  </si>
  <si>
    <t>Column9574</t>
  </si>
  <si>
    <t>Column9575</t>
  </si>
  <si>
    <t>Column9576</t>
  </si>
  <si>
    <t>Column9577</t>
  </si>
  <si>
    <t>Column9578</t>
  </si>
  <si>
    <t>Column9579</t>
  </si>
  <si>
    <t>Column9580</t>
  </si>
  <si>
    <t>Column9581</t>
  </si>
  <si>
    <t>Column9582</t>
  </si>
  <si>
    <t>Column9583</t>
  </si>
  <si>
    <t>Column9584</t>
  </si>
  <si>
    <t>Column9585</t>
  </si>
  <si>
    <t>Column9586</t>
  </si>
  <si>
    <t>Column9587</t>
  </si>
  <si>
    <t>Column9588</t>
  </si>
  <si>
    <t>Column9589</t>
  </si>
  <si>
    <t>Column9590</t>
  </si>
  <si>
    <t>Column9591</t>
  </si>
  <si>
    <t>Column9592</t>
  </si>
  <si>
    <t>Column9593</t>
  </si>
  <si>
    <t>Column9594</t>
  </si>
  <si>
    <t>Column9595</t>
  </si>
  <si>
    <t>Column9596</t>
  </si>
  <si>
    <t>Column9597</t>
  </si>
  <si>
    <t>Column9598</t>
  </si>
  <si>
    <t>Column9599</t>
  </si>
  <si>
    <t>Column9600</t>
  </si>
  <si>
    <t>Column9601</t>
  </si>
  <si>
    <t>Column9602</t>
  </si>
  <si>
    <t>Column9603</t>
  </si>
  <si>
    <t>Column9604</t>
  </si>
  <si>
    <t>Column9605</t>
  </si>
  <si>
    <t>Column9606</t>
  </si>
  <si>
    <t>Column9607</t>
  </si>
  <si>
    <t>Column9608</t>
  </si>
  <si>
    <t>Column9609</t>
  </si>
  <si>
    <t>Column9610</t>
  </si>
  <si>
    <t>Column9611</t>
  </si>
  <si>
    <t>Column9612</t>
  </si>
  <si>
    <t>Column9613</t>
  </si>
  <si>
    <t>Column9614</t>
  </si>
  <si>
    <t>Column9615</t>
  </si>
  <si>
    <t>Column9616</t>
  </si>
  <si>
    <t>Column9617</t>
  </si>
  <si>
    <t>Column9618</t>
  </si>
  <si>
    <t>Column9619</t>
  </si>
  <si>
    <t>Column9620</t>
  </si>
  <si>
    <t>Column9621</t>
  </si>
  <si>
    <t>Column9622</t>
  </si>
  <si>
    <t>Column9623</t>
  </si>
  <si>
    <t>Column9624</t>
  </si>
  <si>
    <t>Column9625</t>
  </si>
  <si>
    <t>Column9626</t>
  </si>
  <si>
    <t>Column9627</t>
  </si>
  <si>
    <t>Column9628</t>
  </si>
  <si>
    <t>Column9629</t>
  </si>
  <si>
    <t>Column9630</t>
  </si>
  <si>
    <t>Column9631</t>
  </si>
  <si>
    <t>Column9632</t>
  </si>
  <si>
    <t>Column9633</t>
  </si>
  <si>
    <t>Column9634</t>
  </si>
  <si>
    <t>Column9635</t>
  </si>
  <si>
    <t>Column9636</t>
  </si>
  <si>
    <t>Column9637</t>
  </si>
  <si>
    <t>Column9638</t>
  </si>
  <si>
    <t>Column9639</t>
  </si>
  <si>
    <t>Column9640</t>
  </si>
  <si>
    <t>Column9641</t>
  </si>
  <si>
    <t>Column9642</t>
  </si>
  <si>
    <t>Column9643</t>
  </si>
  <si>
    <t>Column9644</t>
  </si>
  <si>
    <t>Column9645</t>
  </si>
  <si>
    <t>Column9646</t>
  </si>
  <si>
    <t>Column9647</t>
  </si>
  <si>
    <t>Column9648</t>
  </si>
  <si>
    <t>Column9649</t>
  </si>
  <si>
    <t>Column9650</t>
  </si>
  <si>
    <t>Column9651</t>
  </si>
  <si>
    <t>Column9652</t>
  </si>
  <si>
    <t>Column9653</t>
  </si>
  <si>
    <t>Column9654</t>
  </si>
  <si>
    <t>Column9655</t>
  </si>
  <si>
    <t>Column9656</t>
  </si>
  <si>
    <t>Column9657</t>
  </si>
  <si>
    <t>Column9658</t>
  </si>
  <si>
    <t>Column9659</t>
  </si>
  <si>
    <t>Column9660</t>
  </si>
  <si>
    <t>Column9661</t>
  </si>
  <si>
    <t>Column9662</t>
  </si>
  <si>
    <t>Column9663</t>
  </si>
  <si>
    <t>Column9664</t>
  </si>
  <si>
    <t>Column9665</t>
  </si>
  <si>
    <t>Column9666</t>
  </si>
  <si>
    <t>Column9667</t>
  </si>
  <si>
    <t>Column9668</t>
  </si>
  <si>
    <t>Column9669</t>
  </si>
  <si>
    <t>Column9670</t>
  </si>
  <si>
    <t>Column9671</t>
  </si>
  <si>
    <t>Column9672</t>
  </si>
  <si>
    <t>Column9673</t>
  </si>
  <si>
    <t>Column9674</t>
  </si>
  <si>
    <t>Column9675</t>
  </si>
  <si>
    <t>Column9676</t>
  </si>
  <si>
    <t>Column9677</t>
  </si>
  <si>
    <t>Column9678</t>
  </si>
  <si>
    <t>Column9679</t>
  </si>
  <si>
    <t>Column9680</t>
  </si>
  <si>
    <t>Column9681</t>
  </si>
  <si>
    <t>Column9682</t>
  </si>
  <si>
    <t>Column9683</t>
  </si>
  <si>
    <t>Column9684</t>
  </si>
  <si>
    <t>Column9685</t>
  </si>
  <si>
    <t>Column9686</t>
  </si>
  <si>
    <t>Column9687</t>
  </si>
  <si>
    <t>Column9688</t>
  </si>
  <si>
    <t>Column9689</t>
  </si>
  <si>
    <t>Column9690</t>
  </si>
  <si>
    <t>Column9691</t>
  </si>
  <si>
    <t>Column9692</t>
  </si>
  <si>
    <t>Column9693</t>
  </si>
  <si>
    <t>Column9694</t>
  </si>
  <si>
    <t>Column9695</t>
  </si>
  <si>
    <t>Column9696</t>
  </si>
  <si>
    <t>Column9697</t>
  </si>
  <si>
    <t>Column9698</t>
  </si>
  <si>
    <t>Column9699</t>
  </si>
  <si>
    <t>Column9700</t>
  </si>
  <si>
    <t>Column9701</t>
  </si>
  <si>
    <t>Column9702</t>
  </si>
  <si>
    <t>Column9703</t>
  </si>
  <si>
    <t>Column9704</t>
  </si>
  <si>
    <t>Column9705</t>
  </si>
  <si>
    <t>Column9706</t>
  </si>
  <si>
    <t>Column9707</t>
  </si>
  <si>
    <t>Column9708</t>
  </si>
  <si>
    <t>Column9709</t>
  </si>
  <si>
    <t>Column9710</t>
  </si>
  <si>
    <t>Column9711</t>
  </si>
  <si>
    <t>Column9712</t>
  </si>
  <si>
    <t>Column9713</t>
  </si>
  <si>
    <t>Column9714</t>
  </si>
  <si>
    <t>Column9715</t>
  </si>
  <si>
    <t>Column9716</t>
  </si>
  <si>
    <t>Column9717</t>
  </si>
  <si>
    <t>Column9718</t>
  </si>
  <si>
    <t>Column9719</t>
  </si>
  <si>
    <t>Column9720</t>
  </si>
  <si>
    <t>Column9721</t>
  </si>
  <si>
    <t>Column9722</t>
  </si>
  <si>
    <t>Column9723</t>
  </si>
  <si>
    <t>Column9724</t>
  </si>
  <si>
    <t>Column9725</t>
  </si>
  <si>
    <t>Column9726</t>
  </si>
  <si>
    <t>Column9727</t>
  </si>
  <si>
    <t>Column9728</t>
  </si>
  <si>
    <t>Column9729</t>
  </si>
  <si>
    <t>Column9730</t>
  </si>
  <si>
    <t>Column9731</t>
  </si>
  <si>
    <t>Column9732</t>
  </si>
  <si>
    <t>Column9733</t>
  </si>
  <si>
    <t>Column9734</t>
  </si>
  <si>
    <t>Column9735</t>
  </si>
  <si>
    <t>Column9736</t>
  </si>
  <si>
    <t>Column9737</t>
  </si>
  <si>
    <t>Column9738</t>
  </si>
  <si>
    <t>Column9739</t>
  </si>
  <si>
    <t>Column9740</t>
  </si>
  <si>
    <t>Column9741</t>
  </si>
  <si>
    <t>Column9742</t>
  </si>
  <si>
    <t>Column9743</t>
  </si>
  <si>
    <t>Column9744</t>
  </si>
  <si>
    <t>Column9745</t>
  </si>
  <si>
    <t>Column9746</t>
  </si>
  <si>
    <t>Column9747</t>
  </si>
  <si>
    <t>Column9748</t>
  </si>
  <si>
    <t>Column9749</t>
  </si>
  <si>
    <t>Column9750</t>
  </si>
  <si>
    <t>Column9751</t>
  </si>
  <si>
    <t>Column9752</t>
  </si>
  <si>
    <t>Column9753</t>
  </si>
  <si>
    <t>Column9754</t>
  </si>
  <si>
    <t>Column9755</t>
  </si>
  <si>
    <t>Column9756</t>
  </si>
  <si>
    <t>Column9757</t>
  </si>
  <si>
    <t>Column9758</t>
  </si>
  <si>
    <t>Column9759</t>
  </si>
  <si>
    <t>Column9760</t>
  </si>
  <si>
    <t>Column9761</t>
  </si>
  <si>
    <t>Column9762</t>
  </si>
  <si>
    <t>Column9763</t>
  </si>
  <si>
    <t>Column9764</t>
  </si>
  <si>
    <t>Column9765</t>
  </si>
  <si>
    <t>Column9766</t>
  </si>
  <si>
    <t>Column9767</t>
  </si>
  <si>
    <t>Column9768</t>
  </si>
  <si>
    <t>Column9769</t>
  </si>
  <si>
    <t>Column9770</t>
  </si>
  <si>
    <t>Column9771</t>
  </si>
  <si>
    <t>Column9772</t>
  </si>
  <si>
    <t>Column9773</t>
  </si>
  <si>
    <t>Column9774</t>
  </si>
  <si>
    <t>Column9775</t>
  </si>
  <si>
    <t>Column9776</t>
  </si>
  <si>
    <t>Column9777</t>
  </si>
  <si>
    <t>Column9778</t>
  </si>
  <si>
    <t>Column9779</t>
  </si>
  <si>
    <t>Column9780</t>
  </si>
  <si>
    <t>Column9781</t>
  </si>
  <si>
    <t>Column9782</t>
  </si>
  <si>
    <t>Column9783</t>
  </si>
  <si>
    <t>Column9784</t>
  </si>
  <si>
    <t>Column9785</t>
  </si>
  <si>
    <t>Column9786</t>
  </si>
  <si>
    <t>Column9787</t>
  </si>
  <si>
    <t>Column9788</t>
  </si>
  <si>
    <t>Column9789</t>
  </si>
  <si>
    <t>Column9790</t>
  </si>
  <si>
    <t>Column9791</t>
  </si>
  <si>
    <t>Column9792</t>
  </si>
  <si>
    <t>Column9793</t>
  </si>
  <si>
    <t>Column9794</t>
  </si>
  <si>
    <t>Column9795</t>
  </si>
  <si>
    <t>Column9796</t>
  </si>
  <si>
    <t>Column9797</t>
  </si>
  <si>
    <t>Column9798</t>
  </si>
  <si>
    <t>Column9799</t>
  </si>
  <si>
    <t>Column9800</t>
  </si>
  <si>
    <t>Column9801</t>
  </si>
  <si>
    <t>Column9802</t>
  </si>
  <si>
    <t>Column9803</t>
  </si>
  <si>
    <t>Column9804</t>
  </si>
  <si>
    <t>Column9805</t>
  </si>
  <si>
    <t>Column9806</t>
  </si>
  <si>
    <t>Column9807</t>
  </si>
  <si>
    <t>Column9808</t>
  </si>
  <si>
    <t>Column9809</t>
  </si>
  <si>
    <t>Column9810</t>
  </si>
  <si>
    <t>Column9811</t>
  </si>
  <si>
    <t>Column9812</t>
  </si>
  <si>
    <t>Column9813</t>
  </si>
  <si>
    <t>Column9814</t>
  </si>
  <si>
    <t>Column9815</t>
  </si>
  <si>
    <t>Column9816</t>
  </si>
  <si>
    <t>Column9817</t>
  </si>
  <si>
    <t>Column9818</t>
  </si>
  <si>
    <t>Column9819</t>
  </si>
  <si>
    <t>Column9820</t>
  </si>
  <si>
    <t>Column9821</t>
  </si>
  <si>
    <t>Column9822</t>
  </si>
  <si>
    <t>Column9823</t>
  </si>
  <si>
    <t>Column9824</t>
  </si>
  <si>
    <t>Column9825</t>
  </si>
  <si>
    <t>Column9826</t>
  </si>
  <si>
    <t>Column9827</t>
  </si>
  <si>
    <t>Column9828</t>
  </si>
  <si>
    <t>Column9829</t>
  </si>
  <si>
    <t>Column9830</t>
  </si>
  <si>
    <t>Column9831</t>
  </si>
  <si>
    <t>Column9832</t>
  </si>
  <si>
    <t>Column9833</t>
  </si>
  <si>
    <t>Column9834</t>
  </si>
  <si>
    <t>Column9835</t>
  </si>
  <si>
    <t>Column9836</t>
  </si>
  <si>
    <t>Column9837</t>
  </si>
  <si>
    <t>Column9838</t>
  </si>
  <si>
    <t>Column9839</t>
  </si>
  <si>
    <t>Column9840</t>
  </si>
  <si>
    <t>Column9841</t>
  </si>
  <si>
    <t>Column9842</t>
  </si>
  <si>
    <t>Column9843</t>
  </si>
  <si>
    <t>Column9844</t>
  </si>
  <si>
    <t>Column9845</t>
  </si>
  <si>
    <t>Column9846</t>
  </si>
  <si>
    <t>Column9847</t>
  </si>
  <si>
    <t>Column9848</t>
  </si>
  <si>
    <t>Column9849</t>
  </si>
  <si>
    <t>Column9850</t>
  </si>
  <si>
    <t>Column9851</t>
  </si>
  <si>
    <t>Column9852</t>
  </si>
  <si>
    <t>Column9853</t>
  </si>
  <si>
    <t>Column9854</t>
  </si>
  <si>
    <t>Column9855</t>
  </si>
  <si>
    <t>Column9856</t>
  </si>
  <si>
    <t>Column9857</t>
  </si>
  <si>
    <t>Column9858</t>
  </si>
  <si>
    <t>Column9859</t>
  </si>
  <si>
    <t>Column9860</t>
  </si>
  <si>
    <t>Column9861</t>
  </si>
  <si>
    <t>Column9862</t>
  </si>
  <si>
    <t>Column9863</t>
  </si>
  <si>
    <t>Column9864</t>
  </si>
  <si>
    <t>Column9865</t>
  </si>
  <si>
    <t>Column9866</t>
  </si>
  <si>
    <t>Column9867</t>
  </si>
  <si>
    <t>Column9868</t>
  </si>
  <si>
    <t>Column9869</t>
  </si>
  <si>
    <t>Column9870</t>
  </si>
  <si>
    <t>Column9871</t>
  </si>
  <si>
    <t>Column9872</t>
  </si>
  <si>
    <t>Column9873</t>
  </si>
  <si>
    <t>Column9874</t>
  </si>
  <si>
    <t>Column9875</t>
  </si>
  <si>
    <t>Column9876</t>
  </si>
  <si>
    <t>Column9877</t>
  </si>
  <si>
    <t>Column9878</t>
  </si>
  <si>
    <t>Column9879</t>
  </si>
  <si>
    <t>Column9880</t>
  </si>
  <si>
    <t>Column9881</t>
  </si>
  <si>
    <t>Column9882</t>
  </si>
  <si>
    <t>Column9883</t>
  </si>
  <si>
    <t>Column9884</t>
  </si>
  <si>
    <t>Column9885</t>
  </si>
  <si>
    <t>Column9886</t>
  </si>
  <si>
    <t>Column9887</t>
  </si>
  <si>
    <t>Column9888</t>
  </si>
  <si>
    <t>Column9889</t>
  </si>
  <si>
    <t>Column9890</t>
  </si>
  <si>
    <t>Column9891</t>
  </si>
  <si>
    <t>Column9892</t>
  </si>
  <si>
    <t>Column9893</t>
  </si>
  <si>
    <t>Column9894</t>
  </si>
  <si>
    <t>Column9895</t>
  </si>
  <si>
    <t>Column9896</t>
  </si>
  <si>
    <t>Column9897</t>
  </si>
  <si>
    <t>Column9898</t>
  </si>
  <si>
    <t>Column9899</t>
  </si>
  <si>
    <t>Column9900</t>
  </si>
  <si>
    <t>Column9901</t>
  </si>
  <si>
    <t>Column9902</t>
  </si>
  <si>
    <t>Column9903</t>
  </si>
  <si>
    <t>Column9904</t>
  </si>
  <si>
    <t>Column9905</t>
  </si>
  <si>
    <t>Column9906</t>
  </si>
  <si>
    <t>Column9907</t>
  </si>
  <si>
    <t>Column9908</t>
  </si>
  <si>
    <t>Column9909</t>
  </si>
  <si>
    <t>Column9910</t>
  </si>
  <si>
    <t>Column9911</t>
  </si>
  <si>
    <t>Column9912</t>
  </si>
  <si>
    <t>Column9913</t>
  </si>
  <si>
    <t>Column9914</t>
  </si>
  <si>
    <t>Column9915</t>
  </si>
  <si>
    <t>Column9916</t>
  </si>
  <si>
    <t>Column9917</t>
  </si>
  <si>
    <t>Column9918</t>
  </si>
  <si>
    <t>Column9919</t>
  </si>
  <si>
    <t>Column9920</t>
  </si>
  <si>
    <t>Column9921</t>
  </si>
  <si>
    <t>Column9922</t>
  </si>
  <si>
    <t>Column9923</t>
  </si>
  <si>
    <t>Column9924</t>
  </si>
  <si>
    <t>Column9925</t>
  </si>
  <si>
    <t>Column9926</t>
  </si>
  <si>
    <t>Column9927</t>
  </si>
  <si>
    <t>Column9928</t>
  </si>
  <si>
    <t>Column9929</t>
  </si>
  <si>
    <t>Column9930</t>
  </si>
  <si>
    <t>Column9931</t>
  </si>
  <si>
    <t>Column9932</t>
  </si>
  <si>
    <t>Column9933</t>
  </si>
  <si>
    <t>Column9934</t>
  </si>
  <si>
    <t>Column9935</t>
  </si>
  <si>
    <t>Column9936</t>
  </si>
  <si>
    <t>Column9937</t>
  </si>
  <si>
    <t>Column9938</t>
  </si>
  <si>
    <t>Column9939</t>
  </si>
  <si>
    <t>Column9940</t>
  </si>
  <si>
    <t>Column9941</t>
  </si>
  <si>
    <t>Column9942</t>
  </si>
  <si>
    <t>Column9943</t>
  </si>
  <si>
    <t>Column9944</t>
  </si>
  <si>
    <t>Column9945</t>
  </si>
  <si>
    <t>Column9946</t>
  </si>
  <si>
    <t>Column9947</t>
  </si>
  <si>
    <t>Column9948</t>
  </si>
  <si>
    <t>Column9949</t>
  </si>
  <si>
    <t>Column9950</t>
  </si>
  <si>
    <t>Column9951</t>
  </si>
  <si>
    <t>Column9952</t>
  </si>
  <si>
    <t>Column9953</t>
  </si>
  <si>
    <t>Column9954</t>
  </si>
  <si>
    <t>Column9955</t>
  </si>
  <si>
    <t>Column9956</t>
  </si>
  <si>
    <t>Column9957</t>
  </si>
  <si>
    <t>Column9958</t>
  </si>
  <si>
    <t>Column9959</t>
  </si>
  <si>
    <t>Column9960</t>
  </si>
  <si>
    <t>Column9961</t>
  </si>
  <si>
    <t>Column9962</t>
  </si>
  <si>
    <t>Column9963</t>
  </si>
  <si>
    <t>Column9964</t>
  </si>
  <si>
    <t>Column9965</t>
  </si>
  <si>
    <t>Column9966</t>
  </si>
  <si>
    <t>Column9967</t>
  </si>
  <si>
    <t>Column9968</t>
  </si>
  <si>
    <t>Column9969</t>
  </si>
  <si>
    <t>Column9970</t>
  </si>
  <si>
    <t>Column9971</t>
  </si>
  <si>
    <t>Column9972</t>
  </si>
  <si>
    <t>Column9973</t>
  </si>
  <si>
    <t>Column9974</t>
  </si>
  <si>
    <t>Column9975</t>
  </si>
  <si>
    <t>Column9976</t>
  </si>
  <si>
    <t>Column9977</t>
  </si>
  <si>
    <t>Column9978</t>
  </si>
  <si>
    <t>Column9979</t>
  </si>
  <si>
    <t>Column9980</t>
  </si>
  <si>
    <t>Column9981</t>
  </si>
  <si>
    <t>Column9982</t>
  </si>
  <si>
    <t>Column9983</t>
  </si>
  <si>
    <t>Column9984</t>
  </si>
  <si>
    <t>Column9985</t>
  </si>
  <si>
    <t>Column9986</t>
  </si>
  <si>
    <t>Column9987</t>
  </si>
  <si>
    <t>Column9988</t>
  </si>
  <si>
    <t>Column9989</t>
  </si>
  <si>
    <t>Column9990</t>
  </si>
  <si>
    <t>Column9991</t>
  </si>
  <si>
    <t>Column9992</t>
  </si>
  <si>
    <t>Column9993</t>
  </si>
  <si>
    <t>Column9994</t>
  </si>
  <si>
    <t>Column9995</t>
  </si>
  <si>
    <t>Column9996</t>
  </si>
  <si>
    <t>Column9997</t>
  </si>
  <si>
    <t>Column9998</t>
  </si>
  <si>
    <t>Column9999</t>
  </si>
  <si>
    <t>Column10000</t>
  </si>
  <si>
    <t>Column10001</t>
  </si>
  <si>
    <t>Column10002</t>
  </si>
  <si>
    <t>Column10003</t>
  </si>
  <si>
    <t>Column10004</t>
  </si>
  <si>
    <t>Column10005</t>
  </si>
  <si>
    <t>Column10006</t>
  </si>
  <si>
    <t>Column10007</t>
  </si>
  <si>
    <t>Column10008</t>
  </si>
  <si>
    <t>Column10009</t>
  </si>
  <si>
    <t>Column10010</t>
  </si>
  <si>
    <t>Column10011</t>
  </si>
  <si>
    <t>Column10012</t>
  </si>
  <si>
    <t>Column10013</t>
  </si>
  <si>
    <t>Column10014</t>
  </si>
  <si>
    <t>Column10015</t>
  </si>
  <si>
    <t>Column10016</t>
  </si>
  <si>
    <t>Column10017</t>
  </si>
  <si>
    <t>Column10018</t>
  </si>
  <si>
    <t>Column10019</t>
  </si>
  <si>
    <t>Column10020</t>
  </si>
  <si>
    <t>Column10021</t>
  </si>
  <si>
    <t>Column10022</t>
  </si>
  <si>
    <t>Column10023</t>
  </si>
  <si>
    <t>Column10024</t>
  </si>
  <si>
    <t>Column10025</t>
  </si>
  <si>
    <t>Column10026</t>
  </si>
  <si>
    <t>Column10027</t>
  </si>
  <si>
    <t>Column10028</t>
  </si>
  <si>
    <t>Column10029</t>
  </si>
  <si>
    <t>Column10030</t>
  </si>
  <si>
    <t>Column10031</t>
  </si>
  <si>
    <t>Column10032</t>
  </si>
  <si>
    <t>Column10033</t>
  </si>
  <si>
    <t>Column10034</t>
  </si>
  <si>
    <t>Column10035</t>
  </si>
  <si>
    <t>Column10036</t>
  </si>
  <si>
    <t>Column10037</t>
  </si>
  <si>
    <t>Column10038</t>
  </si>
  <si>
    <t>Column10039</t>
  </si>
  <si>
    <t>Column10040</t>
  </si>
  <si>
    <t>Column10041</t>
  </si>
  <si>
    <t>Column10042</t>
  </si>
  <si>
    <t>Column10043</t>
  </si>
  <si>
    <t>Column10044</t>
  </si>
  <si>
    <t>Column10045</t>
  </si>
  <si>
    <t>Column10046</t>
  </si>
  <si>
    <t>Column10047</t>
  </si>
  <si>
    <t>Column10048</t>
  </si>
  <si>
    <t>Column10049</t>
  </si>
  <si>
    <t>Column10050</t>
  </si>
  <si>
    <t>Column10051</t>
  </si>
  <si>
    <t>Column10052</t>
  </si>
  <si>
    <t>Column10053</t>
  </si>
  <si>
    <t>Column10054</t>
  </si>
  <si>
    <t>Column10055</t>
  </si>
  <si>
    <t>Column10056</t>
  </si>
  <si>
    <t>Column10057</t>
  </si>
  <si>
    <t>Column10058</t>
  </si>
  <si>
    <t>Column10059</t>
  </si>
  <si>
    <t>Column10060</t>
  </si>
  <si>
    <t>Column10061</t>
  </si>
  <si>
    <t>Column10062</t>
  </si>
  <si>
    <t>Column10063</t>
  </si>
  <si>
    <t>Column10064</t>
  </si>
  <si>
    <t>Column10065</t>
  </si>
  <si>
    <t>Column10066</t>
  </si>
  <si>
    <t>Column10067</t>
  </si>
  <si>
    <t>Column10068</t>
  </si>
  <si>
    <t>Column10069</t>
  </si>
  <si>
    <t>Column10070</t>
  </si>
  <si>
    <t>Column10071</t>
  </si>
  <si>
    <t>Column10072</t>
  </si>
  <si>
    <t>Column10073</t>
  </si>
  <si>
    <t>Column10074</t>
  </si>
  <si>
    <t>Column10075</t>
  </si>
  <si>
    <t>Column10076</t>
  </si>
  <si>
    <t>Column10077</t>
  </si>
  <si>
    <t>Column10078</t>
  </si>
  <si>
    <t>Column10079</t>
  </si>
  <si>
    <t>Column10080</t>
  </si>
  <si>
    <t>Column10081</t>
  </si>
  <si>
    <t>Column10082</t>
  </si>
  <si>
    <t>Column10083</t>
  </si>
  <si>
    <t>Column10084</t>
  </si>
  <si>
    <t>Column10085</t>
  </si>
  <si>
    <t>Column10086</t>
  </si>
  <si>
    <t>Column10087</t>
  </si>
  <si>
    <t>Column10088</t>
  </si>
  <si>
    <t>Column10089</t>
  </si>
  <si>
    <t>Column10090</t>
  </si>
  <si>
    <t>Column10091</t>
  </si>
  <si>
    <t>Column10092</t>
  </si>
  <si>
    <t>Column10093</t>
  </si>
  <si>
    <t>Column10094</t>
  </si>
  <si>
    <t>Column10095</t>
  </si>
  <si>
    <t>Column10096</t>
  </si>
  <si>
    <t>Column10097</t>
  </si>
  <si>
    <t>Column10098</t>
  </si>
  <si>
    <t>Column10099</t>
  </si>
  <si>
    <t>Column10100</t>
  </si>
  <si>
    <t>Column10101</t>
  </si>
  <si>
    <t>Column10102</t>
  </si>
  <si>
    <t>Column10103</t>
  </si>
  <si>
    <t>Column10104</t>
  </si>
  <si>
    <t>Column10105</t>
  </si>
  <si>
    <t>Column10106</t>
  </si>
  <si>
    <t>Column10107</t>
  </si>
  <si>
    <t>Column10108</t>
  </si>
  <si>
    <t>Column10109</t>
  </si>
  <si>
    <t>Column10110</t>
  </si>
  <si>
    <t>Column10111</t>
  </si>
  <si>
    <t>Column10112</t>
  </si>
  <si>
    <t>Column10113</t>
  </si>
  <si>
    <t>Column10114</t>
  </si>
  <si>
    <t>Column10115</t>
  </si>
  <si>
    <t>Column10116</t>
  </si>
  <si>
    <t>Column10117</t>
  </si>
  <si>
    <t>Column10118</t>
  </si>
  <si>
    <t>Column10119</t>
  </si>
  <si>
    <t>Column10120</t>
  </si>
  <si>
    <t>Column10121</t>
  </si>
  <si>
    <t>Column10122</t>
  </si>
  <si>
    <t>Column10123</t>
  </si>
  <si>
    <t>Column10124</t>
  </si>
  <si>
    <t>Column10125</t>
  </si>
  <si>
    <t>Column10126</t>
  </si>
  <si>
    <t>Column10127</t>
  </si>
  <si>
    <t>Column10128</t>
  </si>
  <si>
    <t>Column10129</t>
  </si>
  <si>
    <t>Column10130</t>
  </si>
  <si>
    <t>Column10131</t>
  </si>
  <si>
    <t>Column10132</t>
  </si>
  <si>
    <t>Column10133</t>
  </si>
  <si>
    <t>Column10134</t>
  </si>
  <si>
    <t>Column10135</t>
  </si>
  <si>
    <t>Column10136</t>
  </si>
  <si>
    <t>Column10137</t>
  </si>
  <si>
    <t>Column10138</t>
  </si>
  <si>
    <t>Column10139</t>
  </si>
  <si>
    <t>Column10140</t>
  </si>
  <si>
    <t>Column10141</t>
  </si>
  <si>
    <t>Column10142</t>
  </si>
  <si>
    <t>Column10143</t>
  </si>
  <si>
    <t>Column10144</t>
  </si>
  <si>
    <t>Column10145</t>
  </si>
  <si>
    <t>Column10146</t>
  </si>
  <si>
    <t>Column10147</t>
  </si>
  <si>
    <t>Column10148</t>
  </si>
  <si>
    <t>Column10149</t>
  </si>
  <si>
    <t>Column10150</t>
  </si>
  <si>
    <t>Column10151</t>
  </si>
  <si>
    <t>Column10152</t>
  </si>
  <si>
    <t>Column10153</t>
  </si>
  <si>
    <t>Column10154</t>
  </si>
  <si>
    <t>Column10155</t>
  </si>
  <si>
    <t>Column10156</t>
  </si>
  <si>
    <t>Column10157</t>
  </si>
  <si>
    <t>Column10158</t>
  </si>
  <si>
    <t>Column10159</t>
  </si>
  <si>
    <t>Column10160</t>
  </si>
  <si>
    <t>Column10161</t>
  </si>
  <si>
    <t>Column10162</t>
  </si>
  <si>
    <t>Column10163</t>
  </si>
  <si>
    <t>Column10164</t>
  </si>
  <si>
    <t>Column10165</t>
  </si>
  <si>
    <t>Column10166</t>
  </si>
  <si>
    <t>Column10167</t>
  </si>
  <si>
    <t>Column10168</t>
  </si>
  <si>
    <t>Column10169</t>
  </si>
  <si>
    <t>Column10170</t>
  </si>
  <si>
    <t>Column10171</t>
  </si>
  <si>
    <t>Column10172</t>
  </si>
  <si>
    <t>Column10173</t>
  </si>
  <si>
    <t>Column10174</t>
  </si>
  <si>
    <t>Column10175</t>
  </si>
  <si>
    <t>Column10176</t>
  </si>
  <si>
    <t>Column10177</t>
  </si>
  <si>
    <t>Column10178</t>
  </si>
  <si>
    <t>Column10179</t>
  </si>
  <si>
    <t>Column10180</t>
  </si>
  <si>
    <t>Column10181</t>
  </si>
  <si>
    <t>Column10182</t>
  </si>
  <si>
    <t>Column10183</t>
  </si>
  <si>
    <t>Column10184</t>
  </si>
  <si>
    <t>Column10185</t>
  </si>
  <si>
    <t>Column10186</t>
  </si>
  <si>
    <t>Column10187</t>
  </si>
  <si>
    <t>Column10188</t>
  </si>
  <si>
    <t>Column10189</t>
  </si>
  <si>
    <t>Column10190</t>
  </si>
  <si>
    <t>Column10191</t>
  </si>
  <si>
    <t>Column10192</t>
  </si>
  <si>
    <t>Column10193</t>
  </si>
  <si>
    <t>Column10194</t>
  </si>
  <si>
    <t>Column10195</t>
  </si>
  <si>
    <t>Column10196</t>
  </si>
  <si>
    <t>Column10197</t>
  </si>
  <si>
    <t>Column10198</t>
  </si>
  <si>
    <t>Column10199</t>
  </si>
  <si>
    <t>Column10200</t>
  </si>
  <si>
    <t>Column10201</t>
  </si>
  <si>
    <t>Column10202</t>
  </si>
  <si>
    <t>Column10203</t>
  </si>
  <si>
    <t>Column10204</t>
  </si>
  <si>
    <t>Column10205</t>
  </si>
  <si>
    <t>Column10206</t>
  </si>
  <si>
    <t>Column10207</t>
  </si>
  <si>
    <t>Column10208</t>
  </si>
  <si>
    <t>Column10209</t>
  </si>
  <si>
    <t>Column10210</t>
  </si>
  <si>
    <t>Column10211</t>
  </si>
  <si>
    <t>Column10212</t>
  </si>
  <si>
    <t>Column10213</t>
  </si>
  <si>
    <t>Column10214</t>
  </si>
  <si>
    <t>Column10215</t>
  </si>
  <si>
    <t>Column10216</t>
  </si>
  <si>
    <t>Column10217</t>
  </si>
  <si>
    <t>Column10218</t>
  </si>
  <si>
    <t>Column10219</t>
  </si>
  <si>
    <t>Column10220</t>
  </si>
  <si>
    <t>Column10221</t>
  </si>
  <si>
    <t>Column10222</t>
  </si>
  <si>
    <t>Column10223</t>
  </si>
  <si>
    <t>Column10224</t>
  </si>
  <si>
    <t>Column10225</t>
  </si>
  <si>
    <t>Column10226</t>
  </si>
  <si>
    <t>Column10227</t>
  </si>
  <si>
    <t>Column10228</t>
  </si>
  <si>
    <t>Column10229</t>
  </si>
  <si>
    <t>Column10230</t>
  </si>
  <si>
    <t>Column10231</t>
  </si>
  <si>
    <t>Column10232</t>
  </si>
  <si>
    <t>Column10233</t>
  </si>
  <si>
    <t>Column10234</t>
  </si>
  <si>
    <t>Column10235</t>
  </si>
  <si>
    <t>Column10236</t>
  </si>
  <si>
    <t>Column10237</t>
  </si>
  <si>
    <t>Column10238</t>
  </si>
  <si>
    <t>Column10239</t>
  </si>
  <si>
    <t>Column10240</t>
  </si>
  <si>
    <t>Column10241</t>
  </si>
  <si>
    <t>Column10242</t>
  </si>
  <si>
    <t>Column10243</t>
  </si>
  <si>
    <t>Column10244</t>
  </si>
  <si>
    <t>Column10245</t>
  </si>
  <si>
    <t>Column10246</t>
  </si>
  <si>
    <t>Column10247</t>
  </si>
  <si>
    <t>Column10248</t>
  </si>
  <si>
    <t>Column10249</t>
  </si>
  <si>
    <t>Column10250</t>
  </si>
  <si>
    <t>Column10251</t>
  </si>
  <si>
    <t>Column10252</t>
  </si>
  <si>
    <t>Column10253</t>
  </si>
  <si>
    <t>Column10254</t>
  </si>
  <si>
    <t>Column10255</t>
  </si>
  <si>
    <t>Column10256</t>
  </si>
  <si>
    <t>Column10257</t>
  </si>
  <si>
    <t>Column10258</t>
  </si>
  <si>
    <t>Column10259</t>
  </si>
  <si>
    <t>Column10260</t>
  </si>
  <si>
    <t>Column10261</t>
  </si>
  <si>
    <t>Column10262</t>
  </si>
  <si>
    <t>Column10263</t>
  </si>
  <si>
    <t>Column10264</t>
  </si>
  <si>
    <t>Column10265</t>
  </si>
  <si>
    <t>Column10266</t>
  </si>
  <si>
    <t>Column10267</t>
  </si>
  <si>
    <t>Column10268</t>
  </si>
  <si>
    <t>Column10269</t>
  </si>
  <si>
    <t>Column10270</t>
  </si>
  <si>
    <t>Column10271</t>
  </si>
  <si>
    <t>Column10272</t>
  </si>
  <si>
    <t>Column10273</t>
  </si>
  <si>
    <t>Column10274</t>
  </si>
  <si>
    <t>Column10275</t>
  </si>
  <si>
    <t>Column10276</t>
  </si>
  <si>
    <t>Column10277</t>
  </si>
  <si>
    <t>Column10278</t>
  </si>
  <si>
    <t>Column10279</t>
  </si>
  <si>
    <t>Column10280</t>
  </si>
  <si>
    <t>Column10281</t>
  </si>
  <si>
    <t>Column10282</t>
  </si>
  <si>
    <t>Column10283</t>
  </si>
  <si>
    <t>Column10284</t>
  </si>
  <si>
    <t>Column10285</t>
  </si>
  <si>
    <t>Column10286</t>
  </si>
  <si>
    <t>Column10287</t>
  </si>
  <si>
    <t>Column10288</t>
  </si>
  <si>
    <t>Column10289</t>
  </si>
  <si>
    <t>Column10290</t>
  </si>
  <si>
    <t>Column10291</t>
  </si>
  <si>
    <t>Column10292</t>
  </si>
  <si>
    <t>Column10293</t>
  </si>
  <si>
    <t>Column10294</t>
  </si>
  <si>
    <t>Column10295</t>
  </si>
  <si>
    <t>Column10296</t>
  </si>
  <si>
    <t>Column10297</t>
  </si>
  <si>
    <t>Column10298</t>
  </si>
  <si>
    <t>Column10299</t>
  </si>
  <si>
    <t>Column10300</t>
  </si>
  <si>
    <t>Column10301</t>
  </si>
  <si>
    <t>Column10302</t>
  </si>
  <si>
    <t>Column10303</t>
  </si>
  <si>
    <t>Column10304</t>
  </si>
  <si>
    <t>Column10305</t>
  </si>
  <si>
    <t>Column10306</t>
  </si>
  <si>
    <t>Column10307</t>
  </si>
  <si>
    <t>Column10308</t>
  </si>
  <si>
    <t>Column10309</t>
  </si>
  <si>
    <t>Column10310</t>
  </si>
  <si>
    <t>Column10311</t>
  </si>
  <si>
    <t>Column10312</t>
  </si>
  <si>
    <t>Column10313</t>
  </si>
  <si>
    <t>Column10314</t>
  </si>
  <si>
    <t>Column10315</t>
  </si>
  <si>
    <t>Column10316</t>
  </si>
  <si>
    <t>Column10317</t>
  </si>
  <si>
    <t>Column10318</t>
  </si>
  <si>
    <t>Column10319</t>
  </si>
  <si>
    <t>Column10320</t>
  </si>
  <si>
    <t>Column10321</t>
  </si>
  <si>
    <t>Column10322</t>
  </si>
  <si>
    <t>Column10323</t>
  </si>
  <si>
    <t>Column10324</t>
  </si>
  <si>
    <t>Column10325</t>
  </si>
  <si>
    <t>Column10326</t>
  </si>
  <si>
    <t>Column10327</t>
  </si>
  <si>
    <t>Column10328</t>
  </si>
  <si>
    <t>Column10329</t>
  </si>
  <si>
    <t>Column10330</t>
  </si>
  <si>
    <t>Column10331</t>
  </si>
  <si>
    <t>Column10332</t>
  </si>
  <si>
    <t>Column10333</t>
  </si>
  <si>
    <t>Column10334</t>
  </si>
  <si>
    <t>Column10335</t>
  </si>
  <si>
    <t>Column10336</t>
  </si>
  <si>
    <t>Column10337</t>
  </si>
  <si>
    <t>Column10338</t>
  </si>
  <si>
    <t>Column10339</t>
  </si>
  <si>
    <t>Column10340</t>
  </si>
  <si>
    <t>Column10341</t>
  </si>
  <si>
    <t>Column10342</t>
  </si>
  <si>
    <t>Column10343</t>
  </si>
  <si>
    <t>Column10344</t>
  </si>
  <si>
    <t>Column10345</t>
  </si>
  <si>
    <t>Column10346</t>
  </si>
  <si>
    <t>Column10347</t>
  </si>
  <si>
    <t>Column10348</t>
  </si>
  <si>
    <t>Column10349</t>
  </si>
  <si>
    <t>Column10350</t>
  </si>
  <si>
    <t>Column10351</t>
  </si>
  <si>
    <t>Column10352</t>
  </si>
  <si>
    <t>Column10353</t>
  </si>
  <si>
    <t>Column10354</t>
  </si>
  <si>
    <t>Column10355</t>
  </si>
  <si>
    <t>Column10356</t>
  </si>
  <si>
    <t>Column10357</t>
  </si>
  <si>
    <t>Column10358</t>
  </si>
  <si>
    <t>Column10359</t>
  </si>
  <si>
    <t>Column10360</t>
  </si>
  <si>
    <t>Column10361</t>
  </si>
  <si>
    <t>Column10362</t>
  </si>
  <si>
    <t>Column10363</t>
  </si>
  <si>
    <t>Column10364</t>
  </si>
  <si>
    <t>Column10365</t>
  </si>
  <si>
    <t>Column10366</t>
  </si>
  <si>
    <t>Column10367</t>
  </si>
  <si>
    <t>Column10368</t>
  </si>
  <si>
    <t>Column10369</t>
  </si>
  <si>
    <t>Column10370</t>
  </si>
  <si>
    <t>Column10371</t>
  </si>
  <si>
    <t>Column10372</t>
  </si>
  <si>
    <t>Column10373</t>
  </si>
  <si>
    <t>Column10374</t>
  </si>
  <si>
    <t>Column10375</t>
  </si>
  <si>
    <t>Column10376</t>
  </si>
  <si>
    <t>Column10377</t>
  </si>
  <si>
    <t>Column10378</t>
  </si>
  <si>
    <t>Column10379</t>
  </si>
  <si>
    <t>Column10380</t>
  </si>
  <si>
    <t>Column10381</t>
  </si>
  <si>
    <t>Column10382</t>
  </si>
  <si>
    <t>Column10383</t>
  </si>
  <si>
    <t>Column10384</t>
  </si>
  <si>
    <t>Column10385</t>
  </si>
  <si>
    <t>Column10386</t>
  </si>
  <si>
    <t>Column10387</t>
  </si>
  <si>
    <t>Column10388</t>
  </si>
  <si>
    <t>Column10389</t>
  </si>
  <si>
    <t>Column10390</t>
  </si>
  <si>
    <t>Column10391</t>
  </si>
  <si>
    <t>Column10392</t>
  </si>
  <si>
    <t>Column10393</t>
  </si>
  <si>
    <t>Column10394</t>
  </si>
  <si>
    <t>Column10395</t>
  </si>
  <si>
    <t>Column10396</t>
  </si>
  <si>
    <t>Column10397</t>
  </si>
  <si>
    <t>Column10398</t>
  </si>
  <si>
    <t>Column10399</t>
  </si>
  <si>
    <t>Column10400</t>
  </si>
  <si>
    <t>Column10401</t>
  </si>
  <si>
    <t>Column10402</t>
  </si>
  <si>
    <t>Column10403</t>
  </si>
  <si>
    <t>Column10404</t>
  </si>
  <si>
    <t>Column10405</t>
  </si>
  <si>
    <t>Column10406</t>
  </si>
  <si>
    <t>Column10407</t>
  </si>
  <si>
    <t>Column10408</t>
  </si>
  <si>
    <t>Column10409</t>
  </si>
  <si>
    <t>Column10410</t>
  </si>
  <si>
    <t>Column10411</t>
  </si>
  <si>
    <t>Column10412</t>
  </si>
  <si>
    <t>Column10413</t>
  </si>
  <si>
    <t>Column10414</t>
  </si>
  <si>
    <t>Column10415</t>
  </si>
  <si>
    <t>Column10416</t>
  </si>
  <si>
    <t>Column10417</t>
  </si>
  <si>
    <t>Column10418</t>
  </si>
  <si>
    <t>Column10419</t>
  </si>
  <si>
    <t>Column10420</t>
  </si>
  <si>
    <t>Column10421</t>
  </si>
  <si>
    <t>Column10422</t>
  </si>
  <si>
    <t>Column10423</t>
  </si>
  <si>
    <t>Column10424</t>
  </si>
  <si>
    <t>Column10425</t>
  </si>
  <si>
    <t>Column10426</t>
  </si>
  <si>
    <t>Column10427</t>
  </si>
  <si>
    <t>Column10428</t>
  </si>
  <si>
    <t>Column10429</t>
  </si>
  <si>
    <t>Column10430</t>
  </si>
  <si>
    <t>Column10431</t>
  </si>
  <si>
    <t>Column10432</t>
  </si>
  <si>
    <t>Column10433</t>
  </si>
  <si>
    <t>Column10434</t>
  </si>
  <si>
    <t>Column10435</t>
  </si>
  <si>
    <t>Column10436</t>
  </si>
  <si>
    <t>Column10437</t>
  </si>
  <si>
    <t>Column10438</t>
  </si>
  <si>
    <t>Column10439</t>
  </si>
  <si>
    <t>Column10440</t>
  </si>
  <si>
    <t>Column10441</t>
  </si>
  <si>
    <t>Column10442</t>
  </si>
  <si>
    <t>Column10443</t>
  </si>
  <si>
    <t>Column10444</t>
  </si>
  <si>
    <t>Column10445</t>
  </si>
  <si>
    <t>Column10446</t>
  </si>
  <si>
    <t>Column10447</t>
  </si>
  <si>
    <t>Column10448</t>
  </si>
  <si>
    <t>Column10449</t>
  </si>
  <si>
    <t>Column10450</t>
  </si>
  <si>
    <t>Column10451</t>
  </si>
  <si>
    <t>Column10452</t>
  </si>
  <si>
    <t>Column10453</t>
  </si>
  <si>
    <t>Column10454</t>
  </si>
  <si>
    <t>Column10455</t>
  </si>
  <si>
    <t>Column10456</t>
  </si>
  <si>
    <t>Column10457</t>
  </si>
  <si>
    <t>Column10458</t>
  </si>
  <si>
    <t>Column10459</t>
  </si>
  <si>
    <t>Column10460</t>
  </si>
  <si>
    <t>Column10461</t>
  </si>
  <si>
    <t>Column10462</t>
  </si>
  <si>
    <t>Column10463</t>
  </si>
  <si>
    <t>Column10464</t>
  </si>
  <si>
    <t>Column10465</t>
  </si>
  <si>
    <t>Column10466</t>
  </si>
  <si>
    <t>Column10467</t>
  </si>
  <si>
    <t>Column10468</t>
  </si>
  <si>
    <t>Column10469</t>
  </si>
  <si>
    <t>Column10470</t>
  </si>
  <si>
    <t>Column10471</t>
  </si>
  <si>
    <t>Column10472</t>
  </si>
  <si>
    <t>Column10473</t>
  </si>
  <si>
    <t>Column10474</t>
  </si>
  <si>
    <t>Column10475</t>
  </si>
  <si>
    <t>Column10476</t>
  </si>
  <si>
    <t>Column10477</t>
  </si>
  <si>
    <t>Column10478</t>
  </si>
  <si>
    <t>Column10479</t>
  </si>
  <si>
    <t>Column10480</t>
  </si>
  <si>
    <t>Column10481</t>
  </si>
  <si>
    <t>Column10482</t>
  </si>
  <si>
    <t>Column10483</t>
  </si>
  <si>
    <t>Column10484</t>
  </si>
  <si>
    <t>Column10485</t>
  </si>
  <si>
    <t>Column10486</t>
  </si>
  <si>
    <t>Column10487</t>
  </si>
  <si>
    <t>Column10488</t>
  </si>
  <si>
    <t>Column10489</t>
  </si>
  <si>
    <t>Column10490</t>
  </si>
  <si>
    <t>Column10491</t>
  </si>
  <si>
    <t>Column10492</t>
  </si>
  <si>
    <t>Column10493</t>
  </si>
  <si>
    <t>Column10494</t>
  </si>
  <si>
    <t>Column10495</t>
  </si>
  <si>
    <t>Column10496</t>
  </si>
  <si>
    <t>Column10497</t>
  </si>
  <si>
    <t>Column10498</t>
  </si>
  <si>
    <t>Column10499</t>
  </si>
  <si>
    <t>Column10500</t>
  </si>
  <si>
    <t>Column10501</t>
  </si>
  <si>
    <t>Column10502</t>
  </si>
  <si>
    <t>Column10503</t>
  </si>
  <si>
    <t>Column10504</t>
  </si>
  <si>
    <t>Column10505</t>
  </si>
  <si>
    <t>Column10506</t>
  </si>
  <si>
    <t>Column10507</t>
  </si>
  <si>
    <t>Column10508</t>
  </si>
  <si>
    <t>Column10509</t>
  </si>
  <si>
    <t>Column10510</t>
  </si>
  <si>
    <t>Column10511</t>
  </si>
  <si>
    <t>Column10512</t>
  </si>
  <si>
    <t>Column10513</t>
  </si>
  <si>
    <t>Column10514</t>
  </si>
  <si>
    <t>Column10515</t>
  </si>
  <si>
    <t>Column10516</t>
  </si>
  <si>
    <t>Column10517</t>
  </si>
  <si>
    <t>Column10518</t>
  </si>
  <si>
    <t>Column10519</t>
  </si>
  <si>
    <t>Column10520</t>
  </si>
  <si>
    <t>Column10521</t>
  </si>
  <si>
    <t>Column10522</t>
  </si>
  <si>
    <t>Column10523</t>
  </si>
  <si>
    <t>Column10524</t>
  </si>
  <si>
    <t>Column10525</t>
  </si>
  <si>
    <t>Column10526</t>
  </si>
  <si>
    <t>Column10527</t>
  </si>
  <si>
    <t>Column10528</t>
  </si>
  <si>
    <t>Column10529</t>
  </si>
  <si>
    <t>Column10530</t>
  </si>
  <si>
    <t>Column10531</t>
  </si>
  <si>
    <t>Column10532</t>
  </si>
  <si>
    <t>Column10533</t>
  </si>
  <si>
    <t>Column10534</t>
  </si>
  <si>
    <t>Column10535</t>
  </si>
  <si>
    <t>Column10536</t>
  </si>
  <si>
    <t>Column10537</t>
  </si>
  <si>
    <t>Column10538</t>
  </si>
  <si>
    <t>Column10539</t>
  </si>
  <si>
    <t>Column10540</t>
  </si>
  <si>
    <t>Column10541</t>
  </si>
  <si>
    <t>Column10542</t>
  </si>
  <si>
    <t>Column10543</t>
  </si>
  <si>
    <t>Column10544</t>
  </si>
  <si>
    <t>Column10545</t>
  </si>
  <si>
    <t>Column10546</t>
  </si>
  <si>
    <t>Column10547</t>
  </si>
  <si>
    <t>Column10548</t>
  </si>
  <si>
    <t>Column10549</t>
  </si>
  <si>
    <t>Column10550</t>
  </si>
  <si>
    <t>Column10551</t>
  </si>
  <si>
    <t>Column10552</t>
  </si>
  <si>
    <t>Column10553</t>
  </si>
  <si>
    <t>Column10554</t>
  </si>
  <si>
    <t>Column10555</t>
  </si>
  <si>
    <t>Column10556</t>
  </si>
  <si>
    <t>Column10557</t>
  </si>
  <si>
    <t>Column10558</t>
  </si>
  <si>
    <t>Column10559</t>
  </si>
  <si>
    <t>Column10560</t>
  </si>
  <si>
    <t>Column10561</t>
  </si>
  <si>
    <t>Column10562</t>
  </si>
  <si>
    <t>Column10563</t>
  </si>
  <si>
    <t>Column10564</t>
  </si>
  <si>
    <t>Column10565</t>
  </si>
  <si>
    <t>Column10566</t>
  </si>
  <si>
    <t>Column10567</t>
  </si>
  <si>
    <t>Column10568</t>
  </si>
  <si>
    <t>Column10569</t>
  </si>
  <si>
    <t>Column10570</t>
  </si>
  <si>
    <t>Column10571</t>
  </si>
  <si>
    <t>Column10572</t>
  </si>
  <si>
    <t>Column10573</t>
  </si>
  <si>
    <t>Column10574</t>
  </si>
  <si>
    <t>Column10575</t>
  </si>
  <si>
    <t>Column10576</t>
  </si>
  <si>
    <t>Column10577</t>
  </si>
  <si>
    <t>Column10578</t>
  </si>
  <si>
    <t>Column10579</t>
  </si>
  <si>
    <t>Column10580</t>
  </si>
  <si>
    <t>Column10581</t>
  </si>
  <si>
    <t>Column10582</t>
  </si>
  <si>
    <t>Column10583</t>
  </si>
  <si>
    <t>Column10584</t>
  </si>
  <si>
    <t>Column10585</t>
  </si>
  <si>
    <t>Column10586</t>
  </si>
  <si>
    <t>Column10587</t>
  </si>
  <si>
    <t>Column10588</t>
  </si>
  <si>
    <t>Column10589</t>
  </si>
  <si>
    <t>Column10590</t>
  </si>
  <si>
    <t>Column10591</t>
  </si>
  <si>
    <t>Column10592</t>
  </si>
  <si>
    <t>Column10593</t>
  </si>
  <si>
    <t>Column10594</t>
  </si>
  <si>
    <t>Column10595</t>
  </si>
  <si>
    <t>Column10596</t>
  </si>
  <si>
    <t>Column10597</t>
  </si>
  <si>
    <t>Column10598</t>
  </si>
  <si>
    <t>Column10599</t>
  </si>
  <si>
    <t>Column10600</t>
  </si>
  <si>
    <t>Column10601</t>
  </si>
  <si>
    <t>Column10602</t>
  </si>
  <si>
    <t>Column10603</t>
  </si>
  <si>
    <t>Column10604</t>
  </si>
  <si>
    <t>Column10605</t>
  </si>
  <si>
    <t>Column10606</t>
  </si>
  <si>
    <t>Column10607</t>
  </si>
  <si>
    <t>Column10608</t>
  </si>
  <si>
    <t>Column10609</t>
  </si>
  <si>
    <t>Column10610</t>
  </si>
  <si>
    <t>Column10611</t>
  </si>
  <si>
    <t>Column10612</t>
  </si>
  <si>
    <t>Column10613</t>
  </si>
  <si>
    <t>Column10614</t>
  </si>
  <si>
    <t>Column10615</t>
  </si>
  <si>
    <t>Column10616</t>
  </si>
  <si>
    <t>Column10617</t>
  </si>
  <si>
    <t>Column10618</t>
  </si>
  <si>
    <t>Column10619</t>
  </si>
  <si>
    <t>Column10620</t>
  </si>
  <si>
    <t>Column10621</t>
  </si>
  <si>
    <t>Column10622</t>
  </si>
  <si>
    <t>Column10623</t>
  </si>
  <si>
    <t>Column10624</t>
  </si>
  <si>
    <t>Column10625</t>
  </si>
  <si>
    <t>Column10626</t>
  </si>
  <si>
    <t>Column10627</t>
  </si>
  <si>
    <t>Column10628</t>
  </si>
  <si>
    <t>Column10629</t>
  </si>
  <si>
    <t>Column10630</t>
  </si>
  <si>
    <t>Column10631</t>
  </si>
  <si>
    <t>Column10632</t>
  </si>
  <si>
    <t>Column10633</t>
  </si>
  <si>
    <t>Column10634</t>
  </si>
  <si>
    <t>Column10635</t>
  </si>
  <si>
    <t>Column10636</t>
  </si>
  <si>
    <t>Column10637</t>
  </si>
  <si>
    <t>Column10638</t>
  </si>
  <si>
    <t>Column10639</t>
  </si>
  <si>
    <t>Column10640</t>
  </si>
  <si>
    <t>Column10641</t>
  </si>
  <si>
    <t>Column10642</t>
  </si>
  <si>
    <t>Column10643</t>
  </si>
  <si>
    <t>Column10644</t>
  </si>
  <si>
    <t>Column10645</t>
  </si>
  <si>
    <t>Column10646</t>
  </si>
  <si>
    <t>Column10647</t>
  </si>
  <si>
    <t>Column10648</t>
  </si>
  <si>
    <t>Column10649</t>
  </si>
  <si>
    <t>Column10650</t>
  </si>
  <si>
    <t>Column10651</t>
  </si>
  <si>
    <t>Column10652</t>
  </si>
  <si>
    <t>Column10653</t>
  </si>
  <si>
    <t>Column10654</t>
  </si>
  <si>
    <t>Column10655</t>
  </si>
  <si>
    <t>Column10656</t>
  </si>
  <si>
    <t>Column10657</t>
  </si>
  <si>
    <t>Column10658</t>
  </si>
  <si>
    <t>Column10659</t>
  </si>
  <si>
    <t>Column10660</t>
  </si>
  <si>
    <t>Column10661</t>
  </si>
  <si>
    <t>Column10662</t>
  </si>
  <si>
    <t>Column10663</t>
  </si>
  <si>
    <t>Column10664</t>
  </si>
  <si>
    <t>Column10665</t>
  </si>
  <si>
    <t>Column10666</t>
  </si>
  <si>
    <t>Column10667</t>
  </si>
  <si>
    <t>Column10668</t>
  </si>
  <si>
    <t>Column10669</t>
  </si>
  <si>
    <t>Column10670</t>
  </si>
  <si>
    <t>Column10671</t>
  </si>
  <si>
    <t>Column10672</t>
  </si>
  <si>
    <t>Column10673</t>
  </si>
  <si>
    <t>Column10674</t>
  </si>
  <si>
    <t>Column10675</t>
  </si>
  <si>
    <t>Column10676</t>
  </si>
  <si>
    <t>Column10677</t>
  </si>
  <si>
    <t>Column10678</t>
  </si>
  <si>
    <t>Column10679</t>
  </si>
  <si>
    <t>Column10680</t>
  </si>
  <si>
    <t>Column10681</t>
  </si>
  <si>
    <t>Column10682</t>
  </si>
  <si>
    <t>Column10683</t>
  </si>
  <si>
    <t>Column10684</t>
  </si>
  <si>
    <t>Column10685</t>
  </si>
  <si>
    <t>Column10686</t>
  </si>
  <si>
    <t>Column10687</t>
  </si>
  <si>
    <t>Column10688</t>
  </si>
  <si>
    <t>Column10689</t>
  </si>
  <si>
    <t>Column10690</t>
  </si>
  <si>
    <t>Column10691</t>
  </si>
  <si>
    <t>Column10692</t>
  </si>
  <si>
    <t>Column10693</t>
  </si>
  <si>
    <t>Column10694</t>
  </si>
  <si>
    <t>Column10695</t>
  </si>
  <si>
    <t>Column10696</t>
  </si>
  <si>
    <t>Column10697</t>
  </si>
  <si>
    <t>Column10698</t>
  </si>
  <si>
    <t>Column10699</t>
  </si>
  <si>
    <t>Column10700</t>
  </si>
  <si>
    <t>Column10701</t>
  </si>
  <si>
    <t>Column10702</t>
  </si>
  <si>
    <t>Column10703</t>
  </si>
  <si>
    <t>Column10704</t>
  </si>
  <si>
    <t>Column10705</t>
  </si>
  <si>
    <t>Column10706</t>
  </si>
  <si>
    <t>Column10707</t>
  </si>
  <si>
    <t>Column10708</t>
  </si>
  <si>
    <t>Column10709</t>
  </si>
  <si>
    <t>Column10710</t>
  </si>
  <si>
    <t>Column10711</t>
  </si>
  <si>
    <t>Column10712</t>
  </si>
  <si>
    <t>Column10713</t>
  </si>
  <si>
    <t>Column10714</t>
  </si>
  <si>
    <t>Column10715</t>
  </si>
  <si>
    <t>Column10716</t>
  </si>
  <si>
    <t>Column10717</t>
  </si>
  <si>
    <t>Column10718</t>
  </si>
  <si>
    <t>Column10719</t>
  </si>
  <si>
    <t>Column10720</t>
  </si>
  <si>
    <t>Column10721</t>
  </si>
  <si>
    <t>Column10722</t>
  </si>
  <si>
    <t>Column10723</t>
  </si>
  <si>
    <t>Column10724</t>
  </si>
  <si>
    <t>Column10725</t>
  </si>
  <si>
    <t>Column10726</t>
  </si>
  <si>
    <t>Column10727</t>
  </si>
  <si>
    <t>Column10728</t>
  </si>
  <si>
    <t>Column10729</t>
  </si>
  <si>
    <t>Column10730</t>
  </si>
  <si>
    <t>Column10731</t>
  </si>
  <si>
    <t>Column10732</t>
  </si>
  <si>
    <t>Column10733</t>
  </si>
  <si>
    <t>Column10734</t>
  </si>
  <si>
    <t>Column10735</t>
  </si>
  <si>
    <t>Column10736</t>
  </si>
  <si>
    <t>Column10737</t>
  </si>
  <si>
    <t>Column10738</t>
  </si>
  <si>
    <t>Column10739</t>
  </si>
  <si>
    <t>Column10740</t>
  </si>
  <si>
    <t>Column10741</t>
  </si>
  <si>
    <t>Column10742</t>
  </si>
  <si>
    <t>Column10743</t>
  </si>
  <si>
    <t>Column10744</t>
  </si>
  <si>
    <t>Column10745</t>
  </si>
  <si>
    <t>Column10746</t>
  </si>
  <si>
    <t>Column10747</t>
  </si>
  <si>
    <t>Column10748</t>
  </si>
  <si>
    <t>Column10749</t>
  </si>
  <si>
    <t>Column10750</t>
  </si>
  <si>
    <t>Column10751</t>
  </si>
  <si>
    <t>Column10752</t>
  </si>
  <si>
    <t>Column10753</t>
  </si>
  <si>
    <t>Column10754</t>
  </si>
  <si>
    <t>Column10755</t>
  </si>
  <si>
    <t>Column10756</t>
  </si>
  <si>
    <t>Column10757</t>
  </si>
  <si>
    <t>Column10758</t>
  </si>
  <si>
    <t>Column10759</t>
  </si>
  <si>
    <t>Column10760</t>
  </si>
  <si>
    <t>Column10761</t>
  </si>
  <si>
    <t>Column10762</t>
  </si>
  <si>
    <t>Column10763</t>
  </si>
  <si>
    <t>Column10764</t>
  </si>
  <si>
    <t>Column10765</t>
  </si>
  <si>
    <t>Column10766</t>
  </si>
  <si>
    <t>Column10767</t>
  </si>
  <si>
    <t>Column10768</t>
  </si>
  <si>
    <t>Column10769</t>
  </si>
  <si>
    <t>Column10770</t>
  </si>
  <si>
    <t>Column10771</t>
  </si>
  <si>
    <t>Column10772</t>
  </si>
  <si>
    <t>Column10773</t>
  </si>
  <si>
    <t>Column10774</t>
  </si>
  <si>
    <t>Column10775</t>
  </si>
  <si>
    <t>Column10776</t>
  </si>
  <si>
    <t>Column10777</t>
  </si>
  <si>
    <t>Column10778</t>
  </si>
  <si>
    <t>Column10779</t>
  </si>
  <si>
    <t>Column10780</t>
  </si>
  <si>
    <t>Column10781</t>
  </si>
  <si>
    <t>Column10782</t>
  </si>
  <si>
    <t>Column10783</t>
  </si>
  <si>
    <t>Column10784</t>
  </si>
  <si>
    <t>Column10785</t>
  </si>
  <si>
    <t>Column10786</t>
  </si>
  <si>
    <t>Column10787</t>
  </si>
  <si>
    <t>Column10788</t>
  </si>
  <si>
    <t>Column10789</t>
  </si>
  <si>
    <t>Column10790</t>
  </si>
  <si>
    <t>Column10791</t>
  </si>
  <si>
    <t>Column10792</t>
  </si>
  <si>
    <t>Column10793</t>
  </si>
  <si>
    <t>Column10794</t>
  </si>
  <si>
    <t>Column10795</t>
  </si>
  <si>
    <t>Column10796</t>
  </si>
  <si>
    <t>Column10797</t>
  </si>
  <si>
    <t>Column10798</t>
  </si>
  <si>
    <t>Column10799</t>
  </si>
  <si>
    <t>Column10800</t>
  </si>
  <si>
    <t>Column10801</t>
  </si>
  <si>
    <t>Column10802</t>
  </si>
  <si>
    <t>Column10803</t>
  </si>
  <si>
    <t>Column10804</t>
  </si>
  <si>
    <t>Column10805</t>
  </si>
  <si>
    <t>Column10806</t>
  </si>
  <si>
    <t>Column10807</t>
  </si>
  <si>
    <t>Column10808</t>
  </si>
  <si>
    <t>Column10809</t>
  </si>
  <si>
    <t>Column10810</t>
  </si>
  <si>
    <t>Column10811</t>
  </si>
  <si>
    <t>Column10812</t>
  </si>
  <si>
    <t>Column10813</t>
  </si>
  <si>
    <t>Column10814</t>
  </si>
  <si>
    <t>Column10815</t>
  </si>
  <si>
    <t>Column10816</t>
  </si>
  <si>
    <t>Column10817</t>
  </si>
  <si>
    <t>Column10818</t>
  </si>
  <si>
    <t>Column10819</t>
  </si>
  <si>
    <t>Column10820</t>
  </si>
  <si>
    <t>Column10821</t>
  </si>
  <si>
    <t>Column10822</t>
  </si>
  <si>
    <t>Column10823</t>
  </si>
  <si>
    <t>Column10824</t>
  </si>
  <si>
    <t>Column10825</t>
  </si>
  <si>
    <t>Column10826</t>
  </si>
  <si>
    <t>Column10827</t>
  </si>
  <si>
    <t>Column10828</t>
  </si>
  <si>
    <t>Column10829</t>
  </si>
  <si>
    <t>Column10830</t>
  </si>
  <si>
    <t>Column10831</t>
  </si>
  <si>
    <t>Column10832</t>
  </si>
  <si>
    <t>Column10833</t>
  </si>
  <si>
    <t>Column10834</t>
  </si>
  <si>
    <t>Column10835</t>
  </si>
  <si>
    <t>Column10836</t>
  </si>
  <si>
    <t>Column10837</t>
  </si>
  <si>
    <t>Column10838</t>
  </si>
  <si>
    <t>Column10839</t>
  </si>
  <si>
    <t>Column10840</t>
  </si>
  <si>
    <t>Column10841</t>
  </si>
  <si>
    <t>Column10842</t>
  </si>
  <si>
    <t>Column10843</t>
  </si>
  <si>
    <t>Column10844</t>
  </si>
  <si>
    <t>Column10845</t>
  </si>
  <si>
    <t>Column10846</t>
  </si>
  <si>
    <t>Column10847</t>
  </si>
  <si>
    <t>Column10848</t>
  </si>
  <si>
    <t>Column10849</t>
  </si>
  <si>
    <t>Column10850</t>
  </si>
  <si>
    <t>Column10851</t>
  </si>
  <si>
    <t>Column10852</t>
  </si>
  <si>
    <t>Column10853</t>
  </si>
  <si>
    <t>Column10854</t>
  </si>
  <si>
    <t>Column10855</t>
  </si>
  <si>
    <t>Column10856</t>
  </si>
  <si>
    <t>Column10857</t>
  </si>
  <si>
    <t>Column10858</t>
  </si>
  <si>
    <t>Column10859</t>
  </si>
  <si>
    <t>Column10860</t>
  </si>
  <si>
    <t>Column10861</t>
  </si>
  <si>
    <t>Column10862</t>
  </si>
  <si>
    <t>Column10863</t>
  </si>
  <si>
    <t>Column10864</t>
  </si>
  <si>
    <t>Column10865</t>
  </si>
  <si>
    <t>Column10866</t>
  </si>
  <si>
    <t>Column10867</t>
  </si>
  <si>
    <t>Column10868</t>
  </si>
  <si>
    <t>Column10869</t>
  </si>
  <si>
    <t>Column10870</t>
  </si>
  <si>
    <t>Column10871</t>
  </si>
  <si>
    <t>Column10872</t>
  </si>
  <si>
    <t>Column10873</t>
  </si>
  <si>
    <t>Column10874</t>
  </si>
  <si>
    <t>Column10875</t>
  </si>
  <si>
    <t>Column10876</t>
  </si>
  <si>
    <t>Column10877</t>
  </si>
  <si>
    <t>Column10878</t>
  </si>
  <si>
    <t>Column10879</t>
  </si>
  <si>
    <t>Column10880</t>
  </si>
  <si>
    <t>Column10881</t>
  </si>
  <si>
    <t>Column10882</t>
  </si>
  <si>
    <t>Column10883</t>
  </si>
  <si>
    <t>Column10884</t>
  </si>
  <si>
    <t>Column10885</t>
  </si>
  <si>
    <t>Column10886</t>
  </si>
  <si>
    <t>Column10887</t>
  </si>
  <si>
    <t>Column10888</t>
  </si>
  <si>
    <t>Column10889</t>
  </si>
  <si>
    <t>Column10890</t>
  </si>
  <si>
    <t>Column10891</t>
  </si>
  <si>
    <t>Column10892</t>
  </si>
  <si>
    <t>Column10893</t>
  </si>
  <si>
    <t>Column10894</t>
  </si>
  <si>
    <t>Column10895</t>
  </si>
  <si>
    <t>Column10896</t>
  </si>
  <si>
    <t>Column10897</t>
  </si>
  <si>
    <t>Column10898</t>
  </si>
  <si>
    <t>Column10899</t>
  </si>
  <si>
    <t>Column10900</t>
  </si>
  <si>
    <t>Column10901</t>
  </si>
  <si>
    <t>Column10902</t>
  </si>
  <si>
    <t>Column10903</t>
  </si>
  <si>
    <t>Column10904</t>
  </si>
  <si>
    <t>Column10905</t>
  </si>
  <si>
    <t>Column10906</t>
  </si>
  <si>
    <t>Column10907</t>
  </si>
  <si>
    <t>Column10908</t>
  </si>
  <si>
    <t>Column10909</t>
  </si>
  <si>
    <t>Column10910</t>
  </si>
  <si>
    <t>Column10911</t>
  </si>
  <si>
    <t>Column10912</t>
  </si>
  <si>
    <t>Column10913</t>
  </si>
  <si>
    <t>Column10914</t>
  </si>
  <si>
    <t>Column10915</t>
  </si>
  <si>
    <t>Column10916</t>
  </si>
  <si>
    <t>Column10917</t>
  </si>
  <si>
    <t>Column10918</t>
  </si>
  <si>
    <t>Column10919</t>
  </si>
  <si>
    <t>Column10920</t>
  </si>
  <si>
    <t>Column10921</t>
  </si>
  <si>
    <t>Column10922</t>
  </si>
  <si>
    <t>Column10923</t>
  </si>
  <si>
    <t>Column10924</t>
  </si>
  <si>
    <t>Column10925</t>
  </si>
  <si>
    <t>Column10926</t>
  </si>
  <si>
    <t>Column10927</t>
  </si>
  <si>
    <t>Column10928</t>
  </si>
  <si>
    <t>Column10929</t>
  </si>
  <si>
    <t>Column10930</t>
  </si>
  <si>
    <t>Column10931</t>
  </si>
  <si>
    <t>Column10932</t>
  </si>
  <si>
    <t>Column10933</t>
  </si>
  <si>
    <t>Column10934</t>
  </si>
  <si>
    <t>Column10935</t>
  </si>
  <si>
    <t>Column10936</t>
  </si>
  <si>
    <t>Column10937</t>
  </si>
  <si>
    <t>Column10938</t>
  </si>
  <si>
    <t>Column10939</t>
  </si>
  <si>
    <t>Column10940</t>
  </si>
  <si>
    <t>Column10941</t>
  </si>
  <si>
    <t>Column10942</t>
  </si>
  <si>
    <t>Column10943</t>
  </si>
  <si>
    <t>Column10944</t>
  </si>
  <si>
    <t>Column10945</t>
  </si>
  <si>
    <t>Column10946</t>
  </si>
  <si>
    <t>Column10947</t>
  </si>
  <si>
    <t>Column10948</t>
  </si>
  <si>
    <t>Column10949</t>
  </si>
  <si>
    <t>Column10950</t>
  </si>
  <si>
    <t>Column10951</t>
  </si>
  <si>
    <t>Column10952</t>
  </si>
  <si>
    <t>Column10953</t>
  </si>
  <si>
    <t>Column10954</t>
  </si>
  <si>
    <t>Column10955</t>
  </si>
  <si>
    <t>Column10956</t>
  </si>
  <si>
    <t>Column10957</t>
  </si>
  <si>
    <t>Column10958</t>
  </si>
  <si>
    <t>Column10959</t>
  </si>
  <si>
    <t>Column10960</t>
  </si>
  <si>
    <t>Column10961</t>
  </si>
  <si>
    <t>Column10962</t>
  </si>
  <si>
    <t>Column10963</t>
  </si>
  <si>
    <t>Column10964</t>
  </si>
  <si>
    <t>Column10965</t>
  </si>
  <si>
    <t>Column10966</t>
  </si>
  <si>
    <t>Column10967</t>
  </si>
  <si>
    <t>Column10968</t>
  </si>
  <si>
    <t>Column10969</t>
  </si>
  <si>
    <t>Column10970</t>
  </si>
  <si>
    <t>Column10971</t>
  </si>
  <si>
    <t>Column10972</t>
  </si>
  <si>
    <t>Column10973</t>
  </si>
  <si>
    <t>Column10974</t>
  </si>
  <si>
    <t>Column10975</t>
  </si>
  <si>
    <t>Column10976</t>
  </si>
  <si>
    <t>Column10977</t>
  </si>
  <si>
    <t>Column10978</t>
  </si>
  <si>
    <t>Column10979</t>
  </si>
  <si>
    <t>Column10980</t>
  </si>
  <si>
    <t>Column10981</t>
  </si>
  <si>
    <t>Column10982</t>
  </si>
  <si>
    <t>Column10983</t>
  </si>
  <si>
    <t>Column10984</t>
  </si>
  <si>
    <t>Column10985</t>
  </si>
  <si>
    <t>Column10986</t>
  </si>
  <si>
    <t>Column10987</t>
  </si>
  <si>
    <t>Column10988</t>
  </si>
  <si>
    <t>Column10989</t>
  </si>
  <si>
    <t>Column10990</t>
  </si>
  <si>
    <t>Column10991</t>
  </si>
  <si>
    <t>Column10992</t>
  </si>
  <si>
    <t>Column10993</t>
  </si>
  <si>
    <t>Column10994</t>
  </si>
  <si>
    <t>Column10995</t>
  </si>
  <si>
    <t>Column10996</t>
  </si>
  <si>
    <t>Column10997</t>
  </si>
  <si>
    <t>Column10998</t>
  </si>
  <si>
    <t>Column10999</t>
  </si>
  <si>
    <t>Column11000</t>
  </si>
  <si>
    <t>Column11001</t>
  </si>
  <si>
    <t>Column11002</t>
  </si>
  <si>
    <t>Column11003</t>
  </si>
  <si>
    <t>Column11004</t>
  </si>
  <si>
    <t>Column11005</t>
  </si>
  <si>
    <t>Column11006</t>
  </si>
  <si>
    <t>Column11007</t>
  </si>
  <si>
    <t>Column11008</t>
  </si>
  <si>
    <t>Column11009</t>
  </si>
  <si>
    <t>Column11010</t>
  </si>
  <si>
    <t>Column11011</t>
  </si>
  <si>
    <t>Column11012</t>
  </si>
  <si>
    <t>Column11013</t>
  </si>
  <si>
    <t>Column11014</t>
  </si>
  <si>
    <t>Column11015</t>
  </si>
  <si>
    <t>Column11016</t>
  </si>
  <si>
    <t>Column11017</t>
  </si>
  <si>
    <t>Column11018</t>
  </si>
  <si>
    <t>Column11019</t>
  </si>
  <si>
    <t>Column11020</t>
  </si>
  <si>
    <t>Column11021</t>
  </si>
  <si>
    <t>Column11022</t>
  </si>
  <si>
    <t>Column11023</t>
  </si>
  <si>
    <t>Column11024</t>
  </si>
  <si>
    <t>Column11025</t>
  </si>
  <si>
    <t>Column11026</t>
  </si>
  <si>
    <t>Column11027</t>
  </si>
  <si>
    <t>Column11028</t>
  </si>
  <si>
    <t>Column11029</t>
  </si>
  <si>
    <t>Column11030</t>
  </si>
  <si>
    <t>Column11031</t>
  </si>
  <si>
    <t>Column11032</t>
  </si>
  <si>
    <t>Column11033</t>
  </si>
  <si>
    <t>Column11034</t>
  </si>
  <si>
    <t>Column11035</t>
  </si>
  <si>
    <t>Column11036</t>
  </si>
  <si>
    <t>Column11037</t>
  </si>
  <si>
    <t>Column11038</t>
  </si>
  <si>
    <t>Column11039</t>
  </si>
  <si>
    <t>Column11040</t>
  </si>
  <si>
    <t>Column11041</t>
  </si>
  <si>
    <t>Column11042</t>
  </si>
  <si>
    <t>Column11043</t>
  </si>
  <si>
    <t>Column11044</t>
  </si>
  <si>
    <t>Column11045</t>
  </si>
  <si>
    <t>Column11046</t>
  </si>
  <si>
    <t>Column11047</t>
  </si>
  <si>
    <t>Column11048</t>
  </si>
  <si>
    <t>Column11049</t>
  </si>
  <si>
    <t>Column11050</t>
  </si>
  <si>
    <t>Column11051</t>
  </si>
  <si>
    <t>Column11052</t>
  </si>
  <si>
    <t>Column11053</t>
  </si>
  <si>
    <t>Column11054</t>
  </si>
  <si>
    <t>Column11055</t>
  </si>
  <si>
    <t>Column11056</t>
  </si>
  <si>
    <t>Column11057</t>
  </si>
  <si>
    <t>Column11058</t>
  </si>
  <si>
    <t>Column11059</t>
  </si>
  <si>
    <t>Column11060</t>
  </si>
  <si>
    <t>Column11061</t>
  </si>
  <si>
    <t>Column11062</t>
  </si>
  <si>
    <t>Column11063</t>
  </si>
  <si>
    <t>Column11064</t>
  </si>
  <si>
    <t>Column11065</t>
  </si>
  <si>
    <t>Column11066</t>
  </si>
  <si>
    <t>Column11067</t>
  </si>
  <si>
    <t>Column11068</t>
  </si>
  <si>
    <t>Column11069</t>
  </si>
  <si>
    <t>Column11070</t>
  </si>
  <si>
    <t>Column11071</t>
  </si>
  <si>
    <t>Column11072</t>
  </si>
  <si>
    <t>Column11073</t>
  </si>
  <si>
    <t>Column11074</t>
  </si>
  <si>
    <t>Column11075</t>
  </si>
  <si>
    <t>Column11076</t>
  </si>
  <si>
    <t>Column11077</t>
  </si>
  <si>
    <t>Column11078</t>
  </si>
  <si>
    <t>Column11079</t>
  </si>
  <si>
    <t>Column11080</t>
  </si>
  <si>
    <t>Column11081</t>
  </si>
  <si>
    <t>Column11082</t>
  </si>
  <si>
    <t>Column11083</t>
  </si>
  <si>
    <t>Column11084</t>
  </si>
  <si>
    <t>Column11085</t>
  </si>
  <si>
    <t>Column11086</t>
  </si>
  <si>
    <t>Column11087</t>
  </si>
  <si>
    <t>Column11088</t>
  </si>
  <si>
    <t>Column11089</t>
  </si>
  <si>
    <t>Column11090</t>
  </si>
  <si>
    <t>Column11091</t>
  </si>
  <si>
    <t>Column11092</t>
  </si>
  <si>
    <t>Column11093</t>
  </si>
  <si>
    <t>Column11094</t>
  </si>
  <si>
    <t>Column11095</t>
  </si>
  <si>
    <t>Column11096</t>
  </si>
  <si>
    <t>Column11097</t>
  </si>
  <si>
    <t>Column11098</t>
  </si>
  <si>
    <t>Column11099</t>
  </si>
  <si>
    <t>Column11100</t>
  </si>
  <si>
    <t>Column11101</t>
  </si>
  <si>
    <t>Column11102</t>
  </si>
  <si>
    <t>Column11103</t>
  </si>
  <si>
    <t>Column11104</t>
  </si>
  <si>
    <t>Column11105</t>
  </si>
  <si>
    <t>Column11106</t>
  </si>
  <si>
    <t>Column11107</t>
  </si>
  <si>
    <t>Column11108</t>
  </si>
  <si>
    <t>Column11109</t>
  </si>
  <si>
    <t>Column11110</t>
  </si>
  <si>
    <t>Column11111</t>
  </si>
  <si>
    <t>Column11112</t>
  </si>
  <si>
    <t>Column11113</t>
  </si>
  <si>
    <t>Column11114</t>
  </si>
  <si>
    <t>Column11115</t>
  </si>
  <si>
    <t>Column11116</t>
  </si>
  <si>
    <t>Column11117</t>
  </si>
  <si>
    <t>Column11118</t>
  </si>
  <si>
    <t>Column11119</t>
  </si>
  <si>
    <t>Column11120</t>
  </si>
  <si>
    <t>Column11121</t>
  </si>
  <si>
    <t>Column11122</t>
  </si>
  <si>
    <t>Column11123</t>
  </si>
  <si>
    <t>Column11124</t>
  </si>
  <si>
    <t>Column11125</t>
  </si>
  <si>
    <t>Column11126</t>
  </si>
  <si>
    <t>Column11127</t>
  </si>
  <si>
    <t>Column11128</t>
  </si>
  <si>
    <t>Column11129</t>
  </si>
  <si>
    <t>Column11130</t>
  </si>
  <si>
    <t>Column11131</t>
  </si>
  <si>
    <t>Column11132</t>
  </si>
  <si>
    <t>Column11133</t>
  </si>
  <si>
    <t>Column11134</t>
  </si>
  <si>
    <t>Column11135</t>
  </si>
  <si>
    <t>Column11136</t>
  </si>
  <si>
    <t>Column11137</t>
  </si>
  <si>
    <t>Column11138</t>
  </si>
  <si>
    <t>Column11139</t>
  </si>
  <si>
    <t>Column11140</t>
  </si>
  <si>
    <t>Column11141</t>
  </si>
  <si>
    <t>Column11142</t>
  </si>
  <si>
    <t>Column11143</t>
  </si>
  <si>
    <t>Column11144</t>
  </si>
  <si>
    <t>Column11145</t>
  </si>
  <si>
    <t>Column11146</t>
  </si>
  <si>
    <t>Column11147</t>
  </si>
  <si>
    <t>Column11148</t>
  </si>
  <si>
    <t>Column11149</t>
  </si>
  <si>
    <t>Column11150</t>
  </si>
  <si>
    <t>Column11151</t>
  </si>
  <si>
    <t>Column11152</t>
  </si>
  <si>
    <t>Column11153</t>
  </si>
  <si>
    <t>Column11154</t>
  </si>
  <si>
    <t>Column11155</t>
  </si>
  <si>
    <t>Column11156</t>
  </si>
  <si>
    <t>Column11157</t>
  </si>
  <si>
    <t>Column11158</t>
  </si>
  <si>
    <t>Column11159</t>
  </si>
  <si>
    <t>Column11160</t>
  </si>
  <si>
    <t>Column11161</t>
  </si>
  <si>
    <t>Column11162</t>
  </si>
  <si>
    <t>Column11163</t>
  </si>
  <si>
    <t>Column11164</t>
  </si>
  <si>
    <t>Column11165</t>
  </si>
  <si>
    <t>Column11166</t>
  </si>
  <si>
    <t>Column11167</t>
  </si>
  <si>
    <t>Column11168</t>
  </si>
  <si>
    <t>Column11169</t>
  </si>
  <si>
    <t>Column11170</t>
  </si>
  <si>
    <t>Column11171</t>
  </si>
  <si>
    <t>Column11172</t>
  </si>
  <si>
    <t>Column11173</t>
  </si>
  <si>
    <t>Column11174</t>
  </si>
  <si>
    <t>Column11175</t>
  </si>
  <si>
    <t>Column11176</t>
  </si>
  <si>
    <t>Column11177</t>
  </si>
  <si>
    <t>Column11178</t>
  </si>
  <si>
    <t>Column11179</t>
  </si>
  <si>
    <t>Column11180</t>
  </si>
  <si>
    <t>Column11181</t>
  </si>
  <si>
    <t>Column11182</t>
  </si>
  <si>
    <t>Column11183</t>
  </si>
  <si>
    <t>Column11184</t>
  </si>
  <si>
    <t>Column11185</t>
  </si>
  <si>
    <t>Column11186</t>
  </si>
  <si>
    <t>Column11187</t>
  </si>
  <si>
    <t>Column11188</t>
  </si>
  <si>
    <t>Column11189</t>
  </si>
  <si>
    <t>Column11190</t>
  </si>
  <si>
    <t>Column11191</t>
  </si>
  <si>
    <t>Column11192</t>
  </si>
  <si>
    <t>Column11193</t>
  </si>
  <si>
    <t>Column11194</t>
  </si>
  <si>
    <t>Column11195</t>
  </si>
  <si>
    <t>Column11196</t>
  </si>
  <si>
    <t>Column11197</t>
  </si>
  <si>
    <t>Column11198</t>
  </si>
  <si>
    <t>Column11199</t>
  </si>
  <si>
    <t>Column11200</t>
  </si>
  <si>
    <t>Column11201</t>
  </si>
  <si>
    <t>Column11202</t>
  </si>
  <si>
    <t>Column11203</t>
  </si>
  <si>
    <t>Column11204</t>
  </si>
  <si>
    <t>Column11205</t>
  </si>
  <si>
    <t>Column11206</t>
  </si>
  <si>
    <t>Column11207</t>
  </si>
  <si>
    <t>Column11208</t>
  </si>
  <si>
    <t>Column11209</t>
  </si>
  <si>
    <t>Column11210</t>
  </si>
  <si>
    <t>Column11211</t>
  </si>
  <si>
    <t>Column11212</t>
  </si>
  <si>
    <t>Column11213</t>
  </si>
  <si>
    <t>Column11214</t>
  </si>
  <si>
    <t>Column11215</t>
  </si>
  <si>
    <t>Column11216</t>
  </si>
  <si>
    <t>Column11217</t>
  </si>
  <si>
    <t>Column11218</t>
  </si>
  <si>
    <t>Column11219</t>
  </si>
  <si>
    <t>Column11220</t>
  </si>
  <si>
    <t>Column11221</t>
  </si>
  <si>
    <t>Column11222</t>
  </si>
  <si>
    <t>Column11223</t>
  </si>
  <si>
    <t>Column11224</t>
  </si>
  <si>
    <t>Column11225</t>
  </si>
  <si>
    <t>Column11226</t>
  </si>
  <si>
    <t>Column11227</t>
  </si>
  <si>
    <t>Column11228</t>
  </si>
  <si>
    <t>Column11229</t>
  </si>
  <si>
    <t>Column11230</t>
  </si>
  <si>
    <t>Column11231</t>
  </si>
  <si>
    <t>Column11232</t>
  </si>
  <si>
    <t>Column11233</t>
  </si>
  <si>
    <t>Column11234</t>
  </si>
  <si>
    <t>Column11235</t>
  </si>
  <si>
    <t>Column11236</t>
  </si>
  <si>
    <t>Column11237</t>
  </si>
  <si>
    <t>Column11238</t>
  </si>
  <si>
    <t>Column11239</t>
  </si>
  <si>
    <t>Column11240</t>
  </si>
  <si>
    <t>Column11241</t>
  </si>
  <si>
    <t>Column11242</t>
  </si>
  <si>
    <t>Column11243</t>
  </si>
  <si>
    <t>Column11244</t>
  </si>
  <si>
    <t>Column11245</t>
  </si>
  <si>
    <t>Column11246</t>
  </si>
  <si>
    <t>Column11247</t>
  </si>
  <si>
    <t>Column11248</t>
  </si>
  <si>
    <t>Column11249</t>
  </si>
  <si>
    <t>Column11250</t>
  </si>
  <si>
    <t>Column11251</t>
  </si>
  <si>
    <t>Column11252</t>
  </si>
  <si>
    <t>Column11253</t>
  </si>
  <si>
    <t>Column11254</t>
  </si>
  <si>
    <t>Column11255</t>
  </si>
  <si>
    <t>Column11256</t>
  </si>
  <si>
    <t>Column11257</t>
  </si>
  <si>
    <t>Column11258</t>
  </si>
  <si>
    <t>Column11259</t>
  </si>
  <si>
    <t>Column11260</t>
  </si>
  <si>
    <t>Column11261</t>
  </si>
  <si>
    <t>Column11262</t>
  </si>
  <si>
    <t>Column11263</t>
  </si>
  <si>
    <t>Column11264</t>
  </si>
  <si>
    <t>Column11265</t>
  </si>
  <si>
    <t>Column11266</t>
  </si>
  <si>
    <t>Column11267</t>
  </si>
  <si>
    <t>Column11268</t>
  </si>
  <si>
    <t>Column11269</t>
  </si>
  <si>
    <t>Column11270</t>
  </si>
  <si>
    <t>Column11271</t>
  </si>
  <si>
    <t>Column11272</t>
  </si>
  <si>
    <t>Column11273</t>
  </si>
  <si>
    <t>Column11274</t>
  </si>
  <si>
    <t>Column11275</t>
  </si>
  <si>
    <t>Column11276</t>
  </si>
  <si>
    <t>Column11277</t>
  </si>
  <si>
    <t>Column11278</t>
  </si>
  <si>
    <t>Column11279</t>
  </si>
  <si>
    <t>Column11280</t>
  </si>
  <si>
    <t>Column11281</t>
  </si>
  <si>
    <t>Column11282</t>
  </si>
  <si>
    <t>Column11283</t>
  </si>
  <si>
    <t>Column11284</t>
  </si>
  <si>
    <t>Column11285</t>
  </si>
  <si>
    <t>Column11286</t>
  </si>
  <si>
    <t>Column11287</t>
  </si>
  <si>
    <t>Column11288</t>
  </si>
  <si>
    <t>Column11289</t>
  </si>
  <si>
    <t>Column11290</t>
  </si>
  <si>
    <t>Column11291</t>
  </si>
  <si>
    <t>Column11292</t>
  </si>
  <si>
    <t>Column11293</t>
  </si>
  <si>
    <t>Column11294</t>
  </si>
  <si>
    <t>Column11295</t>
  </si>
  <si>
    <t>Column11296</t>
  </si>
  <si>
    <t>Column11297</t>
  </si>
  <si>
    <t>Column11298</t>
  </si>
  <si>
    <t>Column11299</t>
  </si>
  <si>
    <t>Column11300</t>
  </si>
  <si>
    <t>Column11301</t>
  </si>
  <si>
    <t>Column11302</t>
  </si>
  <si>
    <t>Column11303</t>
  </si>
  <si>
    <t>Column11304</t>
  </si>
  <si>
    <t>Column11305</t>
  </si>
  <si>
    <t>Column11306</t>
  </si>
  <si>
    <t>Column11307</t>
  </si>
  <si>
    <t>Column11308</t>
  </si>
  <si>
    <t>Column11309</t>
  </si>
  <si>
    <t>Column11310</t>
  </si>
  <si>
    <t>Column11311</t>
  </si>
  <si>
    <t>Column11312</t>
  </si>
  <si>
    <t>Column11313</t>
  </si>
  <si>
    <t>Column11314</t>
  </si>
  <si>
    <t>Column11315</t>
  </si>
  <si>
    <t>Column11316</t>
  </si>
  <si>
    <t>Column11317</t>
  </si>
  <si>
    <t>Column11318</t>
  </si>
  <si>
    <t>Column11319</t>
  </si>
  <si>
    <t>Column11320</t>
  </si>
  <si>
    <t>Column11321</t>
  </si>
  <si>
    <t>Column11322</t>
  </si>
  <si>
    <t>Column11323</t>
  </si>
  <si>
    <t>Column11324</t>
  </si>
  <si>
    <t>Column11325</t>
  </si>
  <si>
    <t>Column11326</t>
  </si>
  <si>
    <t>Column11327</t>
  </si>
  <si>
    <t>Column11328</t>
  </si>
  <si>
    <t>Column11329</t>
  </si>
  <si>
    <t>Column11330</t>
  </si>
  <si>
    <t>Column11331</t>
  </si>
  <si>
    <t>Column11332</t>
  </si>
  <si>
    <t>Column11333</t>
  </si>
  <si>
    <t>Column11334</t>
  </si>
  <si>
    <t>Column11335</t>
  </si>
  <si>
    <t>Column11336</t>
  </si>
  <si>
    <t>Column11337</t>
  </si>
  <si>
    <t>Column11338</t>
  </si>
  <si>
    <t>Column11339</t>
  </si>
  <si>
    <t>Column11340</t>
  </si>
  <si>
    <t>Column11341</t>
  </si>
  <si>
    <t>Column11342</t>
  </si>
  <si>
    <t>Column11343</t>
  </si>
  <si>
    <t>Column11344</t>
  </si>
  <si>
    <t>Column11345</t>
  </si>
  <si>
    <t>Column11346</t>
  </si>
  <si>
    <t>Column11347</t>
  </si>
  <si>
    <t>Column11348</t>
  </si>
  <si>
    <t>Column11349</t>
  </si>
  <si>
    <t>Column11350</t>
  </si>
  <si>
    <t>Column11351</t>
  </si>
  <si>
    <t>Column11352</t>
  </si>
  <si>
    <t>Column11353</t>
  </si>
  <si>
    <t>Column11354</t>
  </si>
  <si>
    <t>Column11355</t>
  </si>
  <si>
    <t>Column11356</t>
  </si>
  <si>
    <t>Column11357</t>
  </si>
  <si>
    <t>Column11358</t>
  </si>
  <si>
    <t>Column11359</t>
  </si>
  <si>
    <t>Column11360</t>
  </si>
  <si>
    <t>Column11361</t>
  </si>
  <si>
    <t>Column11362</t>
  </si>
  <si>
    <t>Column11363</t>
  </si>
  <si>
    <t>Column11364</t>
  </si>
  <si>
    <t>Column11365</t>
  </si>
  <si>
    <t>Column11366</t>
  </si>
  <si>
    <t>Column11367</t>
  </si>
  <si>
    <t>Column11368</t>
  </si>
  <si>
    <t>Column11369</t>
  </si>
  <si>
    <t>Column11370</t>
  </si>
  <si>
    <t>Column11371</t>
  </si>
  <si>
    <t>Column11372</t>
  </si>
  <si>
    <t>Column11373</t>
  </si>
  <si>
    <t>Column11374</t>
  </si>
  <si>
    <t>Column11375</t>
  </si>
  <si>
    <t>Column11376</t>
  </si>
  <si>
    <t>Column11377</t>
  </si>
  <si>
    <t>Column11378</t>
  </si>
  <si>
    <t>Column11379</t>
  </si>
  <si>
    <t>Column11380</t>
  </si>
  <si>
    <t>Column11381</t>
  </si>
  <si>
    <t>Column11382</t>
  </si>
  <si>
    <t>Column11383</t>
  </si>
  <si>
    <t>Column11384</t>
  </si>
  <si>
    <t>Column11385</t>
  </si>
  <si>
    <t>Column11386</t>
  </si>
  <si>
    <t>Column11387</t>
  </si>
  <si>
    <t>Column11388</t>
  </si>
  <si>
    <t>Column11389</t>
  </si>
  <si>
    <t>Column11390</t>
  </si>
  <si>
    <t>Column11391</t>
  </si>
  <si>
    <t>Column11392</t>
  </si>
  <si>
    <t>Column11393</t>
  </si>
  <si>
    <t>Column11394</t>
  </si>
  <si>
    <t>Column11395</t>
  </si>
  <si>
    <t>Column11396</t>
  </si>
  <si>
    <t>Column11397</t>
  </si>
  <si>
    <t>Column11398</t>
  </si>
  <si>
    <t>Column11399</t>
  </si>
  <si>
    <t>Column11400</t>
  </si>
  <si>
    <t>Column11401</t>
  </si>
  <si>
    <t>Column11402</t>
  </si>
  <si>
    <t>Column11403</t>
  </si>
  <si>
    <t>Column11404</t>
  </si>
  <si>
    <t>Column11405</t>
  </si>
  <si>
    <t>Column11406</t>
  </si>
  <si>
    <t>Column11407</t>
  </si>
  <si>
    <t>Column11408</t>
  </si>
  <si>
    <t>Column11409</t>
  </si>
  <si>
    <t>Column11410</t>
  </si>
  <si>
    <t>Column11411</t>
  </si>
  <si>
    <t>Column11412</t>
  </si>
  <si>
    <t>Column11413</t>
  </si>
  <si>
    <t>Column11414</t>
  </si>
  <si>
    <t>Column11415</t>
  </si>
  <si>
    <t>Column11416</t>
  </si>
  <si>
    <t>Column11417</t>
  </si>
  <si>
    <t>Column11418</t>
  </si>
  <si>
    <t>Column11419</t>
  </si>
  <si>
    <t>Column11420</t>
  </si>
  <si>
    <t>Column11421</t>
  </si>
  <si>
    <t>Column11422</t>
  </si>
  <si>
    <t>Column11423</t>
  </si>
  <si>
    <t>Column11424</t>
  </si>
  <si>
    <t>Column11425</t>
  </si>
  <si>
    <t>Column11426</t>
  </si>
  <si>
    <t>Column11427</t>
  </si>
  <si>
    <t>Column11428</t>
  </si>
  <si>
    <t>Column11429</t>
  </si>
  <si>
    <t>Column11430</t>
  </si>
  <si>
    <t>Column11431</t>
  </si>
  <si>
    <t>Column11432</t>
  </si>
  <si>
    <t>Column11433</t>
  </si>
  <si>
    <t>Column11434</t>
  </si>
  <si>
    <t>Column11435</t>
  </si>
  <si>
    <t>Column11436</t>
  </si>
  <si>
    <t>Column11437</t>
  </si>
  <si>
    <t>Column11438</t>
  </si>
  <si>
    <t>Column11439</t>
  </si>
  <si>
    <t>Column11440</t>
  </si>
  <si>
    <t>Column11441</t>
  </si>
  <si>
    <t>Column11442</t>
  </si>
  <si>
    <t>Column11443</t>
  </si>
  <si>
    <t>Column11444</t>
  </si>
  <si>
    <t>Column11445</t>
  </si>
  <si>
    <t>Column11446</t>
  </si>
  <si>
    <t>Column11447</t>
  </si>
  <si>
    <t>Column11448</t>
  </si>
  <si>
    <t>Column11449</t>
  </si>
  <si>
    <t>Column11450</t>
  </si>
  <si>
    <t>Column11451</t>
  </si>
  <si>
    <t>Column11452</t>
  </si>
  <si>
    <t>Column11453</t>
  </si>
  <si>
    <t>Column11454</t>
  </si>
  <si>
    <t>Column11455</t>
  </si>
  <si>
    <t>Column11456</t>
  </si>
  <si>
    <t>Column11457</t>
  </si>
  <si>
    <t>Column11458</t>
  </si>
  <si>
    <t>Column11459</t>
  </si>
  <si>
    <t>Column11460</t>
  </si>
  <si>
    <t>Column11461</t>
  </si>
  <si>
    <t>Column11462</t>
  </si>
  <si>
    <t>Column11463</t>
  </si>
  <si>
    <t>Column11464</t>
  </si>
  <si>
    <t>Column11465</t>
  </si>
  <si>
    <t>Column11466</t>
  </si>
  <si>
    <t>Column11467</t>
  </si>
  <si>
    <t>Column11468</t>
  </si>
  <si>
    <t>Column11469</t>
  </si>
  <si>
    <t>Column11470</t>
  </si>
  <si>
    <t>Column11471</t>
  </si>
  <si>
    <t>Column11472</t>
  </si>
  <si>
    <t>Column11473</t>
  </si>
  <si>
    <t>Column11474</t>
  </si>
  <si>
    <t>Column11475</t>
  </si>
  <si>
    <t>Column11476</t>
  </si>
  <si>
    <t>Column11477</t>
  </si>
  <si>
    <t>Column11478</t>
  </si>
  <si>
    <t>Column11479</t>
  </si>
  <si>
    <t>Column11480</t>
  </si>
  <si>
    <t>Column11481</t>
  </si>
  <si>
    <t>Column11482</t>
  </si>
  <si>
    <t>Column11483</t>
  </si>
  <si>
    <t>Column11484</t>
  </si>
  <si>
    <t>Column11485</t>
  </si>
  <si>
    <t>Column11486</t>
  </si>
  <si>
    <t>Column11487</t>
  </si>
  <si>
    <t>Column11488</t>
  </si>
  <si>
    <t>Column11489</t>
  </si>
  <si>
    <t>Column11490</t>
  </si>
  <si>
    <t>Column11491</t>
  </si>
  <si>
    <t>Column11492</t>
  </si>
  <si>
    <t>Column11493</t>
  </si>
  <si>
    <t>Column11494</t>
  </si>
  <si>
    <t>Column11495</t>
  </si>
  <si>
    <t>Column11496</t>
  </si>
  <si>
    <t>Column11497</t>
  </si>
  <si>
    <t>Column11498</t>
  </si>
  <si>
    <t>Column11499</t>
  </si>
  <si>
    <t>Column11500</t>
  </si>
  <si>
    <t>Column11501</t>
  </si>
  <si>
    <t>Column11502</t>
  </si>
  <si>
    <t>Column11503</t>
  </si>
  <si>
    <t>Column11504</t>
  </si>
  <si>
    <t>Column11505</t>
  </si>
  <si>
    <t>Column11506</t>
  </si>
  <si>
    <t>Column11507</t>
  </si>
  <si>
    <t>Column11508</t>
  </si>
  <si>
    <t>Column11509</t>
  </si>
  <si>
    <t>Column11510</t>
  </si>
  <si>
    <t>Column11511</t>
  </si>
  <si>
    <t>Column11512</t>
  </si>
  <si>
    <t>Column11513</t>
  </si>
  <si>
    <t>Column11514</t>
  </si>
  <si>
    <t>Column11515</t>
  </si>
  <si>
    <t>Column11516</t>
  </si>
  <si>
    <t>Column11517</t>
  </si>
  <si>
    <t>Column11518</t>
  </si>
  <si>
    <t>Column11519</t>
  </si>
  <si>
    <t>Column11520</t>
  </si>
  <si>
    <t>Column11521</t>
  </si>
  <si>
    <t>Column11522</t>
  </si>
  <si>
    <t>Column11523</t>
  </si>
  <si>
    <t>Column11524</t>
  </si>
  <si>
    <t>Column11525</t>
  </si>
  <si>
    <t>Column11526</t>
  </si>
  <si>
    <t>Column11527</t>
  </si>
  <si>
    <t>Column11528</t>
  </si>
  <si>
    <t>Column11529</t>
  </si>
  <si>
    <t>Column11530</t>
  </si>
  <si>
    <t>Column11531</t>
  </si>
  <si>
    <t>Column11532</t>
  </si>
  <si>
    <t>Column11533</t>
  </si>
  <si>
    <t>Column11534</t>
  </si>
  <si>
    <t>Column11535</t>
  </si>
  <si>
    <t>Column11536</t>
  </si>
  <si>
    <t>Column11537</t>
  </si>
  <si>
    <t>Column11538</t>
  </si>
  <si>
    <t>Column11539</t>
  </si>
  <si>
    <t>Column11540</t>
  </si>
  <si>
    <t>Column11541</t>
  </si>
  <si>
    <t>Column11542</t>
  </si>
  <si>
    <t>Column11543</t>
  </si>
  <si>
    <t>Column11544</t>
  </si>
  <si>
    <t>Column11545</t>
  </si>
  <si>
    <t>Column11546</t>
  </si>
  <si>
    <t>Column11547</t>
  </si>
  <si>
    <t>Column11548</t>
  </si>
  <si>
    <t>Column11549</t>
  </si>
  <si>
    <t>Column11550</t>
  </si>
  <si>
    <t>Column11551</t>
  </si>
  <si>
    <t>Column11552</t>
  </si>
  <si>
    <t>Column11553</t>
  </si>
  <si>
    <t>Column11554</t>
  </si>
  <si>
    <t>Column11555</t>
  </si>
  <si>
    <t>Column11556</t>
  </si>
  <si>
    <t>Column11557</t>
  </si>
  <si>
    <t>Column11558</t>
  </si>
  <si>
    <t>Column11559</t>
  </si>
  <si>
    <t>Column11560</t>
  </si>
  <si>
    <t>Column11561</t>
  </si>
  <si>
    <t>Column11562</t>
  </si>
  <si>
    <t>Column11563</t>
  </si>
  <si>
    <t>Column11564</t>
  </si>
  <si>
    <t>Column11565</t>
  </si>
  <si>
    <t>Column11566</t>
  </si>
  <si>
    <t>Column11567</t>
  </si>
  <si>
    <t>Column11568</t>
  </si>
  <si>
    <t>Column11569</t>
  </si>
  <si>
    <t>Column11570</t>
  </si>
  <si>
    <t>Column11571</t>
  </si>
  <si>
    <t>Column11572</t>
  </si>
  <si>
    <t>Column11573</t>
  </si>
  <si>
    <t>Column11574</t>
  </si>
  <si>
    <t>Column11575</t>
  </si>
  <si>
    <t>Column11576</t>
  </si>
  <si>
    <t>Column11577</t>
  </si>
  <si>
    <t>Column11578</t>
  </si>
  <si>
    <t>Column11579</t>
  </si>
  <si>
    <t>Column11580</t>
  </si>
  <si>
    <t>Column11581</t>
  </si>
  <si>
    <t>Column11582</t>
  </si>
  <si>
    <t>Column11583</t>
  </si>
  <si>
    <t>Column11584</t>
  </si>
  <si>
    <t>Column11585</t>
  </si>
  <si>
    <t>Column11586</t>
  </si>
  <si>
    <t>Column11587</t>
  </si>
  <si>
    <t>Column11588</t>
  </si>
  <si>
    <t>Column11589</t>
  </si>
  <si>
    <t>Column11590</t>
  </si>
  <si>
    <t>Column11591</t>
  </si>
  <si>
    <t>Column11592</t>
  </si>
  <si>
    <t>Column11593</t>
  </si>
  <si>
    <t>Column11594</t>
  </si>
  <si>
    <t>Column11595</t>
  </si>
  <si>
    <t>Column11596</t>
  </si>
  <si>
    <t>Column11597</t>
  </si>
  <si>
    <t>Column11598</t>
  </si>
  <si>
    <t>Column11599</t>
  </si>
  <si>
    <t>Column11600</t>
  </si>
  <si>
    <t>Column11601</t>
  </si>
  <si>
    <t>Column11602</t>
  </si>
  <si>
    <t>Column11603</t>
  </si>
  <si>
    <t>Column11604</t>
  </si>
  <si>
    <t>Column11605</t>
  </si>
  <si>
    <t>Column11606</t>
  </si>
  <si>
    <t>Column11607</t>
  </si>
  <si>
    <t>Column11608</t>
  </si>
  <si>
    <t>Column11609</t>
  </si>
  <si>
    <t>Column11610</t>
  </si>
  <si>
    <t>Column11611</t>
  </si>
  <si>
    <t>Column11612</t>
  </si>
  <si>
    <t>Column11613</t>
  </si>
  <si>
    <t>Column11614</t>
  </si>
  <si>
    <t>Column11615</t>
  </si>
  <si>
    <t>Column11616</t>
  </si>
  <si>
    <t>Column11617</t>
  </si>
  <si>
    <t>Column11618</t>
  </si>
  <si>
    <t>Column11619</t>
  </si>
  <si>
    <t>Column11620</t>
  </si>
  <si>
    <t>Column11621</t>
  </si>
  <si>
    <t>Column11622</t>
  </si>
  <si>
    <t>Column11623</t>
  </si>
  <si>
    <t>Column11624</t>
  </si>
  <si>
    <t>Column11625</t>
  </si>
  <si>
    <t>Column11626</t>
  </si>
  <si>
    <t>Column11627</t>
  </si>
  <si>
    <t>Column11628</t>
  </si>
  <si>
    <t>Column11629</t>
  </si>
  <si>
    <t>Column11630</t>
  </si>
  <si>
    <t>Column11631</t>
  </si>
  <si>
    <t>Column11632</t>
  </si>
  <si>
    <t>Column11633</t>
  </si>
  <si>
    <t>Column11634</t>
  </si>
  <si>
    <t>Column11635</t>
  </si>
  <si>
    <t>Column11636</t>
  </si>
  <si>
    <t>Column11637</t>
  </si>
  <si>
    <t>Column11638</t>
  </si>
  <si>
    <t>Column11639</t>
  </si>
  <si>
    <t>Column11640</t>
  </si>
  <si>
    <t>Column11641</t>
  </si>
  <si>
    <t>Column11642</t>
  </si>
  <si>
    <t>Column11643</t>
  </si>
  <si>
    <t>Column11644</t>
  </si>
  <si>
    <t>Column11645</t>
  </si>
  <si>
    <t>Column11646</t>
  </si>
  <si>
    <t>Column11647</t>
  </si>
  <si>
    <t>Column11648</t>
  </si>
  <si>
    <t>Column11649</t>
  </si>
  <si>
    <t>Column11650</t>
  </si>
  <si>
    <t>Column11651</t>
  </si>
  <si>
    <t>Column11652</t>
  </si>
  <si>
    <t>Column11653</t>
  </si>
  <si>
    <t>Column11654</t>
  </si>
  <si>
    <t>Column11655</t>
  </si>
  <si>
    <t>Column11656</t>
  </si>
  <si>
    <t>Column11657</t>
  </si>
  <si>
    <t>Column11658</t>
  </si>
  <si>
    <t>Column11659</t>
  </si>
  <si>
    <t>Column11660</t>
  </si>
  <si>
    <t>Column11661</t>
  </si>
  <si>
    <t>Column11662</t>
  </si>
  <si>
    <t>Column11663</t>
  </si>
  <si>
    <t>Column11664</t>
  </si>
  <si>
    <t>Column11665</t>
  </si>
  <si>
    <t>Column11666</t>
  </si>
  <si>
    <t>Column11667</t>
  </si>
  <si>
    <t>Column11668</t>
  </si>
  <si>
    <t>Column11669</t>
  </si>
  <si>
    <t>Column11670</t>
  </si>
  <si>
    <t>Column11671</t>
  </si>
  <si>
    <t>Column11672</t>
  </si>
  <si>
    <t>Column11673</t>
  </si>
  <si>
    <t>Column11674</t>
  </si>
  <si>
    <t>Column11675</t>
  </si>
  <si>
    <t>Column11676</t>
  </si>
  <si>
    <t>Column11677</t>
  </si>
  <si>
    <t>Column11678</t>
  </si>
  <si>
    <t>Column11679</t>
  </si>
  <si>
    <t>Column11680</t>
  </si>
  <si>
    <t>Column11681</t>
  </si>
  <si>
    <t>Column11682</t>
  </si>
  <si>
    <t>Column11683</t>
  </si>
  <si>
    <t>Column11684</t>
  </si>
  <si>
    <t>Column11685</t>
  </si>
  <si>
    <t>Column11686</t>
  </si>
  <si>
    <t>Column11687</t>
  </si>
  <si>
    <t>Column11688</t>
  </si>
  <si>
    <t>Column11689</t>
  </si>
  <si>
    <t>Column11690</t>
  </si>
  <si>
    <t>Column11691</t>
  </si>
  <si>
    <t>Column11692</t>
  </si>
  <si>
    <t>Column11693</t>
  </si>
  <si>
    <t>Column11694</t>
  </si>
  <si>
    <t>Column11695</t>
  </si>
  <si>
    <t>Column11696</t>
  </si>
  <si>
    <t>Column11697</t>
  </si>
  <si>
    <t>Column11698</t>
  </si>
  <si>
    <t>Column11699</t>
  </si>
  <si>
    <t>Column11700</t>
  </si>
  <si>
    <t>Column11701</t>
  </si>
  <si>
    <t>Column11702</t>
  </si>
  <si>
    <t>Column11703</t>
  </si>
  <si>
    <t>Column11704</t>
  </si>
  <si>
    <t>Column11705</t>
  </si>
  <si>
    <t>Column11706</t>
  </si>
  <si>
    <t>Column11707</t>
  </si>
  <si>
    <t>Column11708</t>
  </si>
  <si>
    <t>Column11709</t>
  </si>
  <si>
    <t>Column11710</t>
  </si>
  <si>
    <t>Column11711</t>
  </si>
  <si>
    <t>Column11712</t>
  </si>
  <si>
    <t>Column11713</t>
  </si>
  <si>
    <t>Column11714</t>
  </si>
  <si>
    <t>Column11715</t>
  </si>
  <si>
    <t>Column11716</t>
  </si>
  <si>
    <t>Column11717</t>
  </si>
  <si>
    <t>Column11718</t>
  </si>
  <si>
    <t>Column11719</t>
  </si>
  <si>
    <t>Column11720</t>
  </si>
  <si>
    <t>Column11721</t>
  </si>
  <si>
    <t>Column11722</t>
  </si>
  <si>
    <t>Column11723</t>
  </si>
  <si>
    <t>Column11724</t>
  </si>
  <si>
    <t>Column11725</t>
  </si>
  <si>
    <t>Column11726</t>
  </si>
  <si>
    <t>Column11727</t>
  </si>
  <si>
    <t>Column11728</t>
  </si>
  <si>
    <t>Column11729</t>
  </si>
  <si>
    <t>Column11730</t>
  </si>
  <si>
    <t>Column11731</t>
  </si>
  <si>
    <t>Column11732</t>
  </si>
  <si>
    <t>Column11733</t>
  </si>
  <si>
    <t>Column11734</t>
  </si>
  <si>
    <t>Column11735</t>
  </si>
  <si>
    <t>Column11736</t>
  </si>
  <si>
    <t>Column11737</t>
  </si>
  <si>
    <t>Column11738</t>
  </si>
  <si>
    <t>Column11739</t>
  </si>
  <si>
    <t>Column11740</t>
  </si>
  <si>
    <t>Column11741</t>
  </si>
  <si>
    <t>Column11742</t>
  </si>
  <si>
    <t>Column11743</t>
  </si>
  <si>
    <t>Column11744</t>
  </si>
  <si>
    <t>Column11745</t>
  </si>
  <si>
    <t>Column11746</t>
  </si>
  <si>
    <t>Column11747</t>
  </si>
  <si>
    <t>Column11748</t>
  </si>
  <si>
    <t>Column11749</t>
  </si>
  <si>
    <t>Column11750</t>
  </si>
  <si>
    <t>Column11751</t>
  </si>
  <si>
    <t>Column11752</t>
  </si>
  <si>
    <t>Column11753</t>
  </si>
  <si>
    <t>Column11754</t>
  </si>
  <si>
    <t>Column11755</t>
  </si>
  <si>
    <t>Column11756</t>
  </si>
  <si>
    <t>Column11757</t>
  </si>
  <si>
    <t>Column11758</t>
  </si>
  <si>
    <t>Column11759</t>
  </si>
  <si>
    <t>Column11760</t>
  </si>
  <si>
    <t>Column11761</t>
  </si>
  <si>
    <t>Column11762</t>
  </si>
  <si>
    <t>Column11763</t>
  </si>
  <si>
    <t>Column11764</t>
  </si>
  <si>
    <t>Column11765</t>
  </si>
  <si>
    <t>Column11766</t>
  </si>
  <si>
    <t>Column11767</t>
  </si>
  <si>
    <t>Column11768</t>
  </si>
  <si>
    <t>Column11769</t>
  </si>
  <si>
    <t>Column11770</t>
  </si>
  <si>
    <t>Column11771</t>
  </si>
  <si>
    <t>Column11772</t>
  </si>
  <si>
    <t>Column11773</t>
  </si>
  <si>
    <t>Column11774</t>
  </si>
  <si>
    <t>Column11775</t>
  </si>
  <si>
    <t>Column11776</t>
  </si>
  <si>
    <t>Column11777</t>
  </si>
  <si>
    <t>Column11778</t>
  </si>
  <si>
    <t>Column11779</t>
  </si>
  <si>
    <t>Column11780</t>
  </si>
  <si>
    <t>Column11781</t>
  </si>
  <si>
    <t>Column11782</t>
  </si>
  <si>
    <t>Column11783</t>
  </si>
  <si>
    <t>Column11784</t>
  </si>
  <si>
    <t>Column11785</t>
  </si>
  <si>
    <t>Column11786</t>
  </si>
  <si>
    <t>Column11787</t>
  </si>
  <si>
    <t>Column11788</t>
  </si>
  <si>
    <t>Column11789</t>
  </si>
  <si>
    <t>Column11790</t>
  </si>
  <si>
    <t>Column11791</t>
  </si>
  <si>
    <t>Column11792</t>
  </si>
  <si>
    <t>Column11793</t>
  </si>
  <si>
    <t>Column11794</t>
  </si>
  <si>
    <t>Column11795</t>
  </si>
  <si>
    <t>Column11796</t>
  </si>
  <si>
    <t>Column11797</t>
  </si>
  <si>
    <t>Column11798</t>
  </si>
  <si>
    <t>Column11799</t>
  </si>
  <si>
    <t>Column11800</t>
  </si>
  <si>
    <t>Column11801</t>
  </si>
  <si>
    <t>Column11802</t>
  </si>
  <si>
    <t>Column11803</t>
  </si>
  <si>
    <t>Column11804</t>
  </si>
  <si>
    <t>Column11805</t>
  </si>
  <si>
    <t>Column11806</t>
  </si>
  <si>
    <t>Column11807</t>
  </si>
  <si>
    <t>Column11808</t>
  </si>
  <si>
    <t>Column11809</t>
  </si>
  <si>
    <t>Column11810</t>
  </si>
  <si>
    <t>Column11811</t>
  </si>
  <si>
    <t>Column11812</t>
  </si>
  <si>
    <t>Column11813</t>
  </si>
  <si>
    <t>Column11814</t>
  </si>
  <si>
    <t>Column11815</t>
  </si>
  <si>
    <t>Column11816</t>
  </si>
  <si>
    <t>Column11817</t>
  </si>
  <si>
    <t>Column11818</t>
  </si>
  <si>
    <t>Column11819</t>
  </si>
  <si>
    <t>Column11820</t>
  </si>
  <si>
    <t>Column11821</t>
  </si>
  <si>
    <t>Column11822</t>
  </si>
  <si>
    <t>Column11823</t>
  </si>
  <si>
    <t>Column11824</t>
  </si>
  <si>
    <t>Column11825</t>
  </si>
  <si>
    <t>Column11826</t>
  </si>
  <si>
    <t>Column11827</t>
  </si>
  <si>
    <t>Column11828</t>
  </si>
  <si>
    <t>Column11829</t>
  </si>
  <si>
    <t>Column11830</t>
  </si>
  <si>
    <t>Column11831</t>
  </si>
  <si>
    <t>Column11832</t>
  </si>
  <si>
    <t>Column11833</t>
  </si>
  <si>
    <t>Column11834</t>
  </si>
  <si>
    <t>Column11835</t>
  </si>
  <si>
    <t>Column11836</t>
  </si>
  <si>
    <t>Column11837</t>
  </si>
  <si>
    <t>Column11838</t>
  </si>
  <si>
    <t>Column11839</t>
  </si>
  <si>
    <t>Column11840</t>
  </si>
  <si>
    <t>Column11841</t>
  </si>
  <si>
    <t>Column11842</t>
  </si>
  <si>
    <t>Column11843</t>
  </si>
  <si>
    <t>Column11844</t>
  </si>
  <si>
    <t>Column11845</t>
  </si>
  <si>
    <t>Column11846</t>
  </si>
  <si>
    <t>Column11847</t>
  </si>
  <si>
    <t>Column11848</t>
  </si>
  <si>
    <t>Column11849</t>
  </si>
  <si>
    <t>Column11850</t>
  </si>
  <si>
    <t>Column11851</t>
  </si>
  <si>
    <t>Column11852</t>
  </si>
  <si>
    <t>Column11853</t>
  </si>
  <si>
    <t>Column11854</t>
  </si>
  <si>
    <t>Column11855</t>
  </si>
  <si>
    <t>Column11856</t>
  </si>
  <si>
    <t>Column11857</t>
  </si>
  <si>
    <t>Column11858</t>
  </si>
  <si>
    <t>Column11859</t>
  </si>
  <si>
    <t>Column11860</t>
  </si>
  <si>
    <t>Column11861</t>
  </si>
  <si>
    <t>Column11862</t>
  </si>
  <si>
    <t>Column11863</t>
  </si>
  <si>
    <t>Column11864</t>
  </si>
  <si>
    <t>Column11865</t>
  </si>
  <si>
    <t>Column11866</t>
  </si>
  <si>
    <t>Column11867</t>
  </si>
  <si>
    <t>Column11868</t>
  </si>
  <si>
    <t>Column11869</t>
  </si>
  <si>
    <t>Column11870</t>
  </si>
  <si>
    <t>Column11871</t>
  </si>
  <si>
    <t>Column11872</t>
  </si>
  <si>
    <t>Column11873</t>
  </si>
  <si>
    <t>Column11874</t>
  </si>
  <si>
    <t>Column11875</t>
  </si>
  <si>
    <t>Column11876</t>
  </si>
  <si>
    <t>Column11877</t>
  </si>
  <si>
    <t>Column11878</t>
  </si>
  <si>
    <t>Column11879</t>
  </si>
  <si>
    <t>Column11880</t>
  </si>
  <si>
    <t>Column11881</t>
  </si>
  <si>
    <t>Column11882</t>
  </si>
  <si>
    <t>Column11883</t>
  </si>
  <si>
    <t>Column11884</t>
  </si>
  <si>
    <t>Column11885</t>
  </si>
  <si>
    <t>Column11886</t>
  </si>
  <si>
    <t>Column11887</t>
  </si>
  <si>
    <t>Column11888</t>
  </si>
  <si>
    <t>Column11889</t>
  </si>
  <si>
    <t>Column11890</t>
  </si>
  <si>
    <t>Column11891</t>
  </si>
  <si>
    <t>Column11892</t>
  </si>
  <si>
    <t>Column11893</t>
  </si>
  <si>
    <t>Column11894</t>
  </si>
  <si>
    <t>Column11895</t>
  </si>
  <si>
    <t>Column11896</t>
  </si>
  <si>
    <t>Column11897</t>
  </si>
  <si>
    <t>Column11898</t>
  </si>
  <si>
    <t>Column11899</t>
  </si>
  <si>
    <t>Column11900</t>
  </si>
  <si>
    <t>Column11901</t>
  </si>
  <si>
    <t>Column11902</t>
  </si>
  <si>
    <t>Column11903</t>
  </si>
  <si>
    <t>Column11904</t>
  </si>
  <si>
    <t>Column11905</t>
  </si>
  <si>
    <t>Column11906</t>
  </si>
  <si>
    <t>Column11907</t>
  </si>
  <si>
    <t>Column11908</t>
  </si>
  <si>
    <t>Column11909</t>
  </si>
  <si>
    <t>Column11910</t>
  </si>
  <si>
    <t>Column11911</t>
  </si>
  <si>
    <t>Column11912</t>
  </si>
  <si>
    <t>Column11913</t>
  </si>
  <si>
    <t>Column11914</t>
  </si>
  <si>
    <t>Column11915</t>
  </si>
  <si>
    <t>Column11916</t>
  </si>
  <si>
    <t>Column11917</t>
  </si>
  <si>
    <t>Column11918</t>
  </si>
  <si>
    <t>Column11919</t>
  </si>
  <si>
    <t>Column11920</t>
  </si>
  <si>
    <t>Column11921</t>
  </si>
  <si>
    <t>Column11922</t>
  </si>
  <si>
    <t>Column11923</t>
  </si>
  <si>
    <t>Column11924</t>
  </si>
  <si>
    <t>Column11925</t>
  </si>
  <si>
    <t>Column11926</t>
  </si>
  <si>
    <t>Column11927</t>
  </si>
  <si>
    <t>Column11928</t>
  </si>
  <si>
    <t>Column11929</t>
  </si>
  <si>
    <t>Column11930</t>
  </si>
  <si>
    <t>Column11931</t>
  </si>
  <si>
    <t>Column11932</t>
  </si>
  <si>
    <t>Column11933</t>
  </si>
  <si>
    <t>Column11934</t>
  </si>
  <si>
    <t>Column11935</t>
  </si>
  <si>
    <t>Column11936</t>
  </si>
  <si>
    <t>Column11937</t>
  </si>
  <si>
    <t>Column11938</t>
  </si>
  <si>
    <t>Column11939</t>
  </si>
  <si>
    <t>Column11940</t>
  </si>
  <si>
    <t>Column11941</t>
  </si>
  <si>
    <t>Column11942</t>
  </si>
  <si>
    <t>Column11943</t>
  </si>
  <si>
    <t>Column11944</t>
  </si>
  <si>
    <t>Column11945</t>
  </si>
  <si>
    <t>Column11946</t>
  </si>
  <si>
    <t>Column11947</t>
  </si>
  <si>
    <t>Column11948</t>
  </si>
  <si>
    <t>Column11949</t>
  </si>
  <si>
    <t>Column11950</t>
  </si>
  <si>
    <t>Column11951</t>
  </si>
  <si>
    <t>Column11952</t>
  </si>
  <si>
    <t>Column11953</t>
  </si>
  <si>
    <t>Column11954</t>
  </si>
  <si>
    <t>Column11955</t>
  </si>
  <si>
    <t>Column11956</t>
  </si>
  <si>
    <t>Column11957</t>
  </si>
  <si>
    <t>Column11958</t>
  </si>
  <si>
    <t>Column11959</t>
  </si>
  <si>
    <t>Column11960</t>
  </si>
  <si>
    <t>Column11961</t>
  </si>
  <si>
    <t>Column11962</t>
  </si>
  <si>
    <t>Column11963</t>
  </si>
  <si>
    <t>Column11964</t>
  </si>
  <si>
    <t>Column11965</t>
  </si>
  <si>
    <t>Column11966</t>
  </si>
  <si>
    <t>Column11967</t>
  </si>
  <si>
    <t>Column11968</t>
  </si>
  <si>
    <t>Column11969</t>
  </si>
  <si>
    <t>Column11970</t>
  </si>
  <si>
    <t>Column11971</t>
  </si>
  <si>
    <t>Column11972</t>
  </si>
  <si>
    <t>Column11973</t>
  </si>
  <si>
    <t>Column11974</t>
  </si>
  <si>
    <t>Column11975</t>
  </si>
  <si>
    <t>Column11976</t>
  </si>
  <si>
    <t>Column11977</t>
  </si>
  <si>
    <t>Column11978</t>
  </si>
  <si>
    <t>Column11979</t>
  </si>
  <si>
    <t>Column11980</t>
  </si>
  <si>
    <t>Column11981</t>
  </si>
  <si>
    <t>Column11982</t>
  </si>
  <si>
    <t>Column11983</t>
  </si>
  <si>
    <t>Column11984</t>
  </si>
  <si>
    <t>Column11985</t>
  </si>
  <si>
    <t>Column11986</t>
  </si>
  <si>
    <t>Column11987</t>
  </si>
  <si>
    <t>Column11988</t>
  </si>
  <si>
    <t>Column11989</t>
  </si>
  <si>
    <t>Column11990</t>
  </si>
  <si>
    <t>Column11991</t>
  </si>
  <si>
    <t>Column11992</t>
  </si>
  <si>
    <t>Column11993</t>
  </si>
  <si>
    <t>Column11994</t>
  </si>
  <si>
    <t>Column11995</t>
  </si>
  <si>
    <t>Column11996</t>
  </si>
  <si>
    <t>Column11997</t>
  </si>
  <si>
    <t>Column11998</t>
  </si>
  <si>
    <t>Column11999</t>
  </si>
  <si>
    <t>Column12000</t>
  </si>
  <si>
    <t>Column12001</t>
  </si>
  <si>
    <t>Column12002</t>
  </si>
  <si>
    <t>Column12003</t>
  </si>
  <si>
    <t>Column12004</t>
  </si>
  <si>
    <t>Column12005</t>
  </si>
  <si>
    <t>Column12006</t>
  </si>
  <si>
    <t>Column12007</t>
  </si>
  <si>
    <t>Column12008</t>
  </si>
  <si>
    <t>Column12009</t>
  </si>
  <si>
    <t>Column12010</t>
  </si>
  <si>
    <t>Column12011</t>
  </si>
  <si>
    <t>Column12012</t>
  </si>
  <si>
    <t>Column12013</t>
  </si>
  <si>
    <t>Column12014</t>
  </si>
  <si>
    <t>Column12015</t>
  </si>
  <si>
    <t>Column12016</t>
  </si>
  <si>
    <t>Column12017</t>
  </si>
  <si>
    <t>Column12018</t>
  </si>
  <si>
    <t>Column12019</t>
  </si>
  <si>
    <t>Column12020</t>
  </si>
  <si>
    <t>Column12021</t>
  </si>
  <si>
    <t>Column12022</t>
  </si>
  <si>
    <t>Column12023</t>
  </si>
  <si>
    <t>Column12024</t>
  </si>
  <si>
    <t>Column12025</t>
  </si>
  <si>
    <t>Column12026</t>
  </si>
  <si>
    <t>Column12027</t>
  </si>
  <si>
    <t>Column12028</t>
  </si>
  <si>
    <t>Column12029</t>
  </si>
  <si>
    <t>Column12030</t>
  </si>
  <si>
    <t>Column12031</t>
  </si>
  <si>
    <t>Column12032</t>
  </si>
  <si>
    <t>Column12033</t>
  </si>
  <si>
    <t>Column12034</t>
  </si>
  <si>
    <t>Column12035</t>
  </si>
  <si>
    <t>Column12036</t>
  </si>
  <si>
    <t>Column12037</t>
  </si>
  <si>
    <t>Column12038</t>
  </si>
  <si>
    <t>Column12039</t>
  </si>
  <si>
    <t>Column12040</t>
  </si>
  <si>
    <t>Column12041</t>
  </si>
  <si>
    <t>Column12042</t>
  </si>
  <si>
    <t>Column12043</t>
  </si>
  <si>
    <t>Column12044</t>
  </si>
  <si>
    <t>Column12045</t>
  </si>
  <si>
    <t>Column12046</t>
  </si>
  <si>
    <t>Column12047</t>
  </si>
  <si>
    <t>Column12048</t>
  </si>
  <si>
    <t>Column12049</t>
  </si>
  <si>
    <t>Column12050</t>
  </si>
  <si>
    <t>Column12051</t>
  </si>
  <si>
    <t>Column12052</t>
  </si>
  <si>
    <t>Column12053</t>
  </si>
  <si>
    <t>Column12054</t>
  </si>
  <si>
    <t>Column12055</t>
  </si>
  <si>
    <t>Column12056</t>
  </si>
  <si>
    <t>Column12057</t>
  </si>
  <si>
    <t>Column12058</t>
  </si>
  <si>
    <t>Column12059</t>
  </si>
  <si>
    <t>Column12060</t>
  </si>
  <si>
    <t>Column12061</t>
  </si>
  <si>
    <t>Column12062</t>
  </si>
  <si>
    <t>Column12063</t>
  </si>
  <si>
    <t>Column12064</t>
  </si>
  <si>
    <t>Column12065</t>
  </si>
  <si>
    <t>Column12066</t>
  </si>
  <si>
    <t>Column12067</t>
  </si>
  <si>
    <t>Column12068</t>
  </si>
  <si>
    <t>Column12069</t>
  </si>
  <si>
    <t>Column12070</t>
  </si>
  <si>
    <t>Column12071</t>
  </si>
  <si>
    <t>Column12072</t>
  </si>
  <si>
    <t>Column12073</t>
  </si>
  <si>
    <t>Column12074</t>
  </si>
  <si>
    <t>Column12075</t>
  </si>
  <si>
    <t>Column12076</t>
  </si>
  <si>
    <t>Column12077</t>
  </si>
  <si>
    <t>Column12078</t>
  </si>
  <si>
    <t>Column12079</t>
  </si>
  <si>
    <t>Column12080</t>
  </si>
  <si>
    <t>Column12081</t>
  </si>
  <si>
    <t>Column12082</t>
  </si>
  <si>
    <t>Column12083</t>
  </si>
  <si>
    <t>Column12084</t>
  </si>
  <si>
    <t>Column12085</t>
  </si>
  <si>
    <t>Column12086</t>
  </si>
  <si>
    <t>Column12087</t>
  </si>
  <si>
    <t>Column12088</t>
  </si>
  <si>
    <t>Column12089</t>
  </si>
  <si>
    <t>Column12090</t>
  </si>
  <si>
    <t>Column12091</t>
  </si>
  <si>
    <t>Column12092</t>
  </si>
  <si>
    <t>Column12093</t>
  </si>
  <si>
    <t>Column12094</t>
  </si>
  <si>
    <t>Column12095</t>
  </si>
  <si>
    <t>Column12096</t>
  </si>
  <si>
    <t>Column12097</t>
  </si>
  <si>
    <t>Column12098</t>
  </si>
  <si>
    <t>Column12099</t>
  </si>
  <si>
    <t>Column12100</t>
  </si>
  <si>
    <t>Column12101</t>
  </si>
  <si>
    <t>Column12102</t>
  </si>
  <si>
    <t>Column12103</t>
  </si>
  <si>
    <t>Column12104</t>
  </si>
  <si>
    <t>Column12105</t>
  </si>
  <si>
    <t>Column12106</t>
  </si>
  <si>
    <t>Column12107</t>
  </si>
  <si>
    <t>Column12108</t>
  </si>
  <si>
    <t>Column12109</t>
  </si>
  <si>
    <t>Column12110</t>
  </si>
  <si>
    <t>Column12111</t>
  </si>
  <si>
    <t>Column12112</t>
  </si>
  <si>
    <t>Column12113</t>
  </si>
  <si>
    <t>Column12114</t>
  </si>
  <si>
    <t>Column12115</t>
  </si>
  <si>
    <t>Column12116</t>
  </si>
  <si>
    <t>Column12117</t>
  </si>
  <si>
    <t>Column12118</t>
  </si>
  <si>
    <t>Column12119</t>
  </si>
  <si>
    <t>Column12120</t>
  </si>
  <si>
    <t>Column12121</t>
  </si>
  <si>
    <t>Column12122</t>
  </si>
  <si>
    <t>Column12123</t>
  </si>
  <si>
    <t>Column12124</t>
  </si>
  <si>
    <t>Column12125</t>
  </si>
  <si>
    <t>Column12126</t>
  </si>
  <si>
    <t>Column12127</t>
  </si>
  <si>
    <t>Column12128</t>
  </si>
  <si>
    <t>Column12129</t>
  </si>
  <si>
    <t>Column12130</t>
  </si>
  <si>
    <t>Column12131</t>
  </si>
  <si>
    <t>Column12132</t>
  </si>
  <si>
    <t>Column12133</t>
  </si>
  <si>
    <t>Column12134</t>
  </si>
  <si>
    <t>Column12135</t>
  </si>
  <si>
    <t>Column12136</t>
  </si>
  <si>
    <t>Column12137</t>
  </si>
  <si>
    <t>Column12138</t>
  </si>
  <si>
    <t>Column12139</t>
  </si>
  <si>
    <t>Column12140</t>
  </si>
  <si>
    <t>Column12141</t>
  </si>
  <si>
    <t>Column12142</t>
  </si>
  <si>
    <t>Column12143</t>
  </si>
  <si>
    <t>Column12144</t>
  </si>
  <si>
    <t>Column12145</t>
  </si>
  <si>
    <t>Column12146</t>
  </si>
  <si>
    <t>Column12147</t>
  </si>
  <si>
    <t>Column12148</t>
  </si>
  <si>
    <t>Column12149</t>
  </si>
  <si>
    <t>Column12150</t>
  </si>
  <si>
    <t>Column12151</t>
  </si>
  <si>
    <t>Column12152</t>
  </si>
  <si>
    <t>Column12153</t>
  </si>
  <si>
    <t>Column12154</t>
  </si>
  <si>
    <t>Column12155</t>
  </si>
  <si>
    <t>Column12156</t>
  </si>
  <si>
    <t>Column12157</t>
  </si>
  <si>
    <t>Column12158</t>
  </si>
  <si>
    <t>Column12159</t>
  </si>
  <si>
    <t>Column12160</t>
  </si>
  <si>
    <t>Column12161</t>
  </si>
  <si>
    <t>Column12162</t>
  </si>
  <si>
    <t>Column12163</t>
  </si>
  <si>
    <t>Column12164</t>
  </si>
  <si>
    <t>Column12165</t>
  </si>
  <si>
    <t>Column12166</t>
  </si>
  <si>
    <t>Column12167</t>
  </si>
  <si>
    <t>Column12168</t>
  </si>
  <si>
    <t>Column12169</t>
  </si>
  <si>
    <t>Column12170</t>
  </si>
  <si>
    <t>Column12171</t>
  </si>
  <si>
    <t>Column12172</t>
  </si>
  <si>
    <t>Column12173</t>
  </si>
  <si>
    <t>Column12174</t>
  </si>
  <si>
    <t>Column12175</t>
  </si>
  <si>
    <t>Column12176</t>
  </si>
  <si>
    <t>Column12177</t>
  </si>
  <si>
    <t>Column12178</t>
  </si>
  <si>
    <t>Column12179</t>
  </si>
  <si>
    <t>Column12180</t>
  </si>
  <si>
    <t>Column12181</t>
  </si>
  <si>
    <t>Column12182</t>
  </si>
  <si>
    <t>Column12183</t>
  </si>
  <si>
    <t>Column12184</t>
  </si>
  <si>
    <t>Column12185</t>
  </si>
  <si>
    <t>Column12186</t>
  </si>
  <si>
    <t>Column12187</t>
  </si>
  <si>
    <t>Column12188</t>
  </si>
  <si>
    <t>Column12189</t>
  </si>
  <si>
    <t>Column12190</t>
  </si>
  <si>
    <t>Column12191</t>
  </si>
  <si>
    <t>Column12192</t>
  </si>
  <si>
    <t>Column12193</t>
  </si>
  <si>
    <t>Column12194</t>
  </si>
  <si>
    <t>Column12195</t>
  </si>
  <si>
    <t>Column12196</t>
  </si>
  <si>
    <t>Column12197</t>
  </si>
  <si>
    <t>Column12198</t>
  </si>
  <si>
    <t>Column12199</t>
  </si>
  <si>
    <t>Column12200</t>
  </si>
  <si>
    <t>Column12201</t>
  </si>
  <si>
    <t>Column12202</t>
  </si>
  <si>
    <t>Column12203</t>
  </si>
  <si>
    <t>Column12204</t>
  </si>
  <si>
    <t>Column12205</t>
  </si>
  <si>
    <t>Column12206</t>
  </si>
  <si>
    <t>Column12207</t>
  </si>
  <si>
    <t>Column12208</t>
  </si>
  <si>
    <t>Column12209</t>
  </si>
  <si>
    <t>Column12210</t>
  </si>
  <si>
    <t>Column12211</t>
  </si>
  <si>
    <t>Column12212</t>
  </si>
  <si>
    <t>Column12213</t>
  </si>
  <si>
    <t>Column12214</t>
  </si>
  <si>
    <t>Column12215</t>
  </si>
  <si>
    <t>Column12216</t>
  </si>
  <si>
    <t>Column12217</t>
  </si>
  <si>
    <t>Column12218</t>
  </si>
  <si>
    <t>Column12219</t>
  </si>
  <si>
    <t>Column12220</t>
  </si>
  <si>
    <t>Column12221</t>
  </si>
  <si>
    <t>Column12222</t>
  </si>
  <si>
    <t>Column12223</t>
  </si>
  <si>
    <t>Column12224</t>
  </si>
  <si>
    <t>Column12225</t>
  </si>
  <si>
    <t>Column12226</t>
  </si>
  <si>
    <t>Column12227</t>
  </si>
  <si>
    <t>Column12228</t>
  </si>
  <si>
    <t>Column12229</t>
  </si>
  <si>
    <t>Column12230</t>
  </si>
  <si>
    <t>Column12231</t>
  </si>
  <si>
    <t>Column12232</t>
  </si>
  <si>
    <t>Column12233</t>
  </si>
  <si>
    <t>Column12234</t>
  </si>
  <si>
    <t>Column12235</t>
  </si>
  <si>
    <t>Column12236</t>
  </si>
  <si>
    <t>Column12237</t>
  </si>
  <si>
    <t>Column12238</t>
  </si>
  <si>
    <t>Column12239</t>
  </si>
  <si>
    <t>Column12240</t>
  </si>
  <si>
    <t>Column12241</t>
  </si>
  <si>
    <t>Column12242</t>
  </si>
  <si>
    <t>Column12243</t>
  </si>
  <si>
    <t>Column12244</t>
  </si>
  <si>
    <t>Column12245</t>
  </si>
  <si>
    <t>Column12246</t>
  </si>
  <si>
    <t>Column12247</t>
  </si>
  <si>
    <t>Column12248</t>
  </si>
  <si>
    <t>Column12249</t>
  </si>
  <si>
    <t>Column12250</t>
  </si>
  <si>
    <t>Column12251</t>
  </si>
  <si>
    <t>Column12252</t>
  </si>
  <si>
    <t>Column12253</t>
  </si>
  <si>
    <t>Column12254</t>
  </si>
  <si>
    <t>Column12255</t>
  </si>
  <si>
    <t>Column12256</t>
  </si>
  <si>
    <t>Column12257</t>
  </si>
  <si>
    <t>Column12258</t>
  </si>
  <si>
    <t>Column12259</t>
  </si>
  <si>
    <t>Column12260</t>
  </si>
  <si>
    <t>Column12261</t>
  </si>
  <si>
    <t>Column12262</t>
  </si>
  <si>
    <t>Column12263</t>
  </si>
  <si>
    <t>Column12264</t>
  </si>
  <si>
    <t>Column12265</t>
  </si>
  <si>
    <t>Column12266</t>
  </si>
  <si>
    <t>Column12267</t>
  </si>
  <si>
    <t>Column12268</t>
  </si>
  <si>
    <t>Column12269</t>
  </si>
  <si>
    <t>Column12270</t>
  </si>
  <si>
    <t>Column12271</t>
  </si>
  <si>
    <t>Column12272</t>
  </si>
  <si>
    <t>Column12273</t>
  </si>
  <si>
    <t>Column12274</t>
  </si>
  <si>
    <t>Column12275</t>
  </si>
  <si>
    <t>Column12276</t>
  </si>
  <si>
    <t>Column12277</t>
  </si>
  <si>
    <t>Column12278</t>
  </si>
  <si>
    <t>Column12279</t>
  </si>
  <si>
    <t>Column12280</t>
  </si>
  <si>
    <t>Column12281</t>
  </si>
  <si>
    <t>Column12282</t>
  </si>
  <si>
    <t>Column12283</t>
  </si>
  <si>
    <t>Column12284</t>
  </si>
  <si>
    <t>Column12285</t>
  </si>
  <si>
    <t>Column12286</t>
  </si>
  <si>
    <t>Column12287</t>
  </si>
  <si>
    <t>Column12288</t>
  </si>
  <si>
    <t>Column12289</t>
  </si>
  <si>
    <t>Column12290</t>
  </si>
  <si>
    <t>Column12291</t>
  </si>
  <si>
    <t>Column12292</t>
  </si>
  <si>
    <t>Column12293</t>
  </si>
  <si>
    <t>Column12294</t>
  </si>
  <si>
    <t>Column12295</t>
  </si>
  <si>
    <t>Column12296</t>
  </si>
  <si>
    <t>Column12297</t>
  </si>
  <si>
    <t>Column12298</t>
  </si>
  <si>
    <t>Column12299</t>
  </si>
  <si>
    <t>Column12300</t>
  </si>
  <si>
    <t>Column12301</t>
  </si>
  <si>
    <t>Column12302</t>
  </si>
  <si>
    <t>Column12303</t>
  </si>
  <si>
    <t>Column12304</t>
  </si>
  <si>
    <t>Column12305</t>
  </si>
  <si>
    <t>Column12306</t>
  </si>
  <si>
    <t>Column12307</t>
  </si>
  <si>
    <t>Column12308</t>
  </si>
  <si>
    <t>Column12309</t>
  </si>
  <si>
    <t>Column12310</t>
  </si>
  <si>
    <t>Column12311</t>
  </si>
  <si>
    <t>Column12312</t>
  </si>
  <si>
    <t>Column12313</t>
  </si>
  <si>
    <t>Column12314</t>
  </si>
  <si>
    <t>Column12315</t>
  </si>
  <si>
    <t>Column12316</t>
  </si>
  <si>
    <t>Column12317</t>
  </si>
  <si>
    <t>Column12318</t>
  </si>
  <si>
    <t>Column12319</t>
  </si>
  <si>
    <t>Column12320</t>
  </si>
  <si>
    <t>Column12321</t>
  </si>
  <si>
    <t>Column12322</t>
  </si>
  <si>
    <t>Column12323</t>
  </si>
  <si>
    <t>Column12324</t>
  </si>
  <si>
    <t>Column12325</t>
  </si>
  <si>
    <t>Column12326</t>
  </si>
  <si>
    <t>Column12327</t>
  </si>
  <si>
    <t>Column12328</t>
  </si>
  <si>
    <t>Column12329</t>
  </si>
  <si>
    <t>Column12330</t>
  </si>
  <si>
    <t>Column12331</t>
  </si>
  <si>
    <t>Column12332</t>
  </si>
  <si>
    <t>Column12333</t>
  </si>
  <si>
    <t>Column12334</t>
  </si>
  <si>
    <t>Column12335</t>
  </si>
  <si>
    <t>Column12336</t>
  </si>
  <si>
    <t>Column12337</t>
  </si>
  <si>
    <t>Column12338</t>
  </si>
  <si>
    <t>Column12339</t>
  </si>
  <si>
    <t>Column12340</t>
  </si>
  <si>
    <t>Column12341</t>
  </si>
  <si>
    <t>Column12342</t>
  </si>
  <si>
    <t>Column12343</t>
  </si>
  <si>
    <t>Column12344</t>
  </si>
  <si>
    <t>Column12345</t>
  </si>
  <si>
    <t>Column12346</t>
  </si>
  <si>
    <t>Column12347</t>
  </si>
  <si>
    <t>Column12348</t>
  </si>
  <si>
    <t>Column12349</t>
  </si>
  <si>
    <t>Column12350</t>
  </si>
  <si>
    <t>Column12351</t>
  </si>
  <si>
    <t>Column12352</t>
  </si>
  <si>
    <t>Column12353</t>
  </si>
  <si>
    <t>Column12354</t>
  </si>
  <si>
    <t>Column12355</t>
  </si>
  <si>
    <t>Column12356</t>
  </si>
  <si>
    <t>Column12357</t>
  </si>
  <si>
    <t>Column12358</t>
  </si>
  <si>
    <t>Column12359</t>
  </si>
  <si>
    <t>Column12360</t>
  </si>
  <si>
    <t>Column12361</t>
  </si>
  <si>
    <t>Column12362</t>
  </si>
  <si>
    <t>Column12363</t>
  </si>
  <si>
    <t>Column12364</t>
  </si>
  <si>
    <t>Column12365</t>
  </si>
  <si>
    <t>Column12366</t>
  </si>
  <si>
    <t>Column12367</t>
  </si>
  <si>
    <t>Column12368</t>
  </si>
  <si>
    <t>Column12369</t>
  </si>
  <si>
    <t>Column12370</t>
  </si>
  <si>
    <t>Column12371</t>
  </si>
  <si>
    <t>Column12372</t>
  </si>
  <si>
    <t>Column12373</t>
  </si>
  <si>
    <t>Column12374</t>
  </si>
  <si>
    <t>Column12375</t>
  </si>
  <si>
    <t>Column12376</t>
  </si>
  <si>
    <t>Column12377</t>
  </si>
  <si>
    <t>Column12378</t>
  </si>
  <si>
    <t>Column12379</t>
  </si>
  <si>
    <t>Column12380</t>
  </si>
  <si>
    <t>Column12381</t>
  </si>
  <si>
    <t>Column12382</t>
  </si>
  <si>
    <t>Column12383</t>
  </si>
  <si>
    <t>Column12384</t>
  </si>
  <si>
    <t>Column12385</t>
  </si>
  <si>
    <t>Column12386</t>
  </si>
  <si>
    <t>Column12387</t>
  </si>
  <si>
    <t>Column12388</t>
  </si>
  <si>
    <t>Column12389</t>
  </si>
  <si>
    <t>Column12390</t>
  </si>
  <si>
    <t>Column12391</t>
  </si>
  <si>
    <t>Column12392</t>
  </si>
  <si>
    <t>Column12393</t>
  </si>
  <si>
    <t>Column12394</t>
  </si>
  <si>
    <t>Column12395</t>
  </si>
  <si>
    <t>Column12396</t>
  </si>
  <si>
    <t>Column12397</t>
  </si>
  <si>
    <t>Column12398</t>
  </si>
  <si>
    <t>Column12399</t>
  </si>
  <si>
    <t>Column12400</t>
  </si>
  <si>
    <t>Column12401</t>
  </si>
  <si>
    <t>Column12402</t>
  </si>
  <si>
    <t>Column12403</t>
  </si>
  <si>
    <t>Column12404</t>
  </si>
  <si>
    <t>Column12405</t>
  </si>
  <si>
    <t>Column12406</t>
  </si>
  <si>
    <t>Column12407</t>
  </si>
  <si>
    <t>Column12408</t>
  </si>
  <si>
    <t>Column12409</t>
  </si>
  <si>
    <t>Column12410</t>
  </si>
  <si>
    <t>Column12411</t>
  </si>
  <si>
    <t>Column12412</t>
  </si>
  <si>
    <t>Column12413</t>
  </si>
  <si>
    <t>Column12414</t>
  </si>
  <si>
    <t>Column12415</t>
  </si>
  <si>
    <t>Column12416</t>
  </si>
  <si>
    <t>Column12417</t>
  </si>
  <si>
    <t>Column12418</t>
  </si>
  <si>
    <t>Column12419</t>
  </si>
  <si>
    <t>Column12420</t>
  </si>
  <si>
    <t>Column12421</t>
  </si>
  <si>
    <t>Column12422</t>
  </si>
  <si>
    <t>Column12423</t>
  </si>
  <si>
    <t>Column12424</t>
  </si>
  <si>
    <t>Column12425</t>
  </si>
  <si>
    <t>Column12426</t>
  </si>
  <si>
    <t>Column12427</t>
  </si>
  <si>
    <t>Column12428</t>
  </si>
  <si>
    <t>Column12429</t>
  </si>
  <si>
    <t>Column12430</t>
  </si>
  <si>
    <t>Column12431</t>
  </si>
  <si>
    <t>Column12432</t>
  </si>
  <si>
    <t>Column12433</t>
  </si>
  <si>
    <t>Column12434</t>
  </si>
  <si>
    <t>Column12435</t>
  </si>
  <si>
    <t>Column12436</t>
  </si>
  <si>
    <t>Column12437</t>
  </si>
  <si>
    <t>Column12438</t>
  </si>
  <si>
    <t>Column12439</t>
  </si>
  <si>
    <t>Column12440</t>
  </si>
  <si>
    <t>Column12441</t>
  </si>
  <si>
    <t>Column12442</t>
  </si>
  <si>
    <t>Column12443</t>
  </si>
  <si>
    <t>Column12444</t>
  </si>
  <si>
    <t>Column12445</t>
  </si>
  <si>
    <t>Column12446</t>
  </si>
  <si>
    <t>Column12447</t>
  </si>
  <si>
    <t>Column12448</t>
  </si>
  <si>
    <t>Column12449</t>
  </si>
  <si>
    <t>Column12450</t>
  </si>
  <si>
    <t>Column12451</t>
  </si>
  <si>
    <t>Column12452</t>
  </si>
  <si>
    <t>Column12453</t>
  </si>
  <si>
    <t>Column12454</t>
  </si>
  <si>
    <t>Column12455</t>
  </si>
  <si>
    <t>Column12456</t>
  </si>
  <si>
    <t>Column12457</t>
  </si>
  <si>
    <t>Column12458</t>
  </si>
  <si>
    <t>Column12459</t>
  </si>
  <si>
    <t>Column12460</t>
  </si>
  <si>
    <t>Column12461</t>
  </si>
  <si>
    <t>Column12462</t>
  </si>
  <si>
    <t>Column12463</t>
  </si>
  <si>
    <t>Column12464</t>
  </si>
  <si>
    <t>Column12465</t>
  </si>
  <si>
    <t>Column12466</t>
  </si>
  <si>
    <t>Column12467</t>
  </si>
  <si>
    <t>Column12468</t>
  </si>
  <si>
    <t>Column12469</t>
  </si>
  <si>
    <t>Column12470</t>
  </si>
  <si>
    <t>Column12471</t>
  </si>
  <si>
    <t>Column12472</t>
  </si>
  <si>
    <t>Column12473</t>
  </si>
  <si>
    <t>Column12474</t>
  </si>
  <si>
    <t>Column12475</t>
  </si>
  <si>
    <t>Column12476</t>
  </si>
  <si>
    <t>Column12477</t>
  </si>
  <si>
    <t>Column12478</t>
  </si>
  <si>
    <t>Column12479</t>
  </si>
  <si>
    <t>Column12480</t>
  </si>
  <si>
    <t>Column12481</t>
  </si>
  <si>
    <t>Column12482</t>
  </si>
  <si>
    <t>Column12483</t>
  </si>
  <si>
    <t>Column12484</t>
  </si>
  <si>
    <t>Column12485</t>
  </si>
  <si>
    <t>Column12486</t>
  </si>
  <si>
    <t>Column12487</t>
  </si>
  <si>
    <t>Column12488</t>
  </si>
  <si>
    <t>Column12489</t>
  </si>
  <si>
    <t>Column12490</t>
  </si>
  <si>
    <t>Column12491</t>
  </si>
  <si>
    <t>Column12492</t>
  </si>
  <si>
    <t>Column12493</t>
  </si>
  <si>
    <t>Column12494</t>
  </si>
  <si>
    <t>Column12495</t>
  </si>
  <si>
    <t>Column12496</t>
  </si>
  <si>
    <t>Column12497</t>
  </si>
  <si>
    <t>Column12498</t>
  </si>
  <si>
    <t>Column12499</t>
  </si>
  <si>
    <t>Column12500</t>
  </si>
  <si>
    <t>Column12501</t>
  </si>
  <si>
    <t>Column12502</t>
  </si>
  <si>
    <t>Column12503</t>
  </si>
  <si>
    <t>Column12504</t>
  </si>
  <si>
    <t>Column12505</t>
  </si>
  <si>
    <t>Column12506</t>
  </si>
  <si>
    <t>Column12507</t>
  </si>
  <si>
    <t>Column12508</t>
  </si>
  <si>
    <t>Column12509</t>
  </si>
  <si>
    <t>Column12510</t>
  </si>
  <si>
    <t>Column12511</t>
  </si>
  <si>
    <t>Column12512</t>
  </si>
  <si>
    <t>Column12513</t>
  </si>
  <si>
    <t>Column12514</t>
  </si>
  <si>
    <t>Column12515</t>
  </si>
  <si>
    <t>Column12516</t>
  </si>
  <si>
    <t>Column12517</t>
  </si>
  <si>
    <t>Column12518</t>
  </si>
  <si>
    <t>Column12519</t>
  </si>
  <si>
    <t>Column12520</t>
  </si>
  <si>
    <t>Column12521</t>
  </si>
  <si>
    <t>Column12522</t>
  </si>
  <si>
    <t>Column12523</t>
  </si>
  <si>
    <t>Column12524</t>
  </si>
  <si>
    <t>Column12525</t>
  </si>
  <si>
    <t>Column12526</t>
  </si>
  <si>
    <t>Column12527</t>
  </si>
  <si>
    <t>Column12528</t>
  </si>
  <si>
    <t>Column12529</t>
  </si>
  <si>
    <t>Column12530</t>
  </si>
  <si>
    <t>Column12531</t>
  </si>
  <si>
    <t>Column12532</t>
  </si>
  <si>
    <t>Column12533</t>
  </si>
  <si>
    <t>Column12534</t>
  </si>
  <si>
    <t>Column12535</t>
  </si>
  <si>
    <t>Column12536</t>
  </si>
  <si>
    <t>Column12537</t>
  </si>
  <si>
    <t>Column12538</t>
  </si>
  <si>
    <t>Column12539</t>
  </si>
  <si>
    <t>Column12540</t>
  </si>
  <si>
    <t>Column12541</t>
  </si>
  <si>
    <t>Column12542</t>
  </si>
  <si>
    <t>Column12543</t>
  </si>
  <si>
    <t>Column12544</t>
  </si>
  <si>
    <t>Column12545</t>
  </si>
  <si>
    <t>Column12546</t>
  </si>
  <si>
    <t>Column12547</t>
  </si>
  <si>
    <t>Column12548</t>
  </si>
  <si>
    <t>Column12549</t>
  </si>
  <si>
    <t>Column12550</t>
  </si>
  <si>
    <t>Column12551</t>
  </si>
  <si>
    <t>Column12552</t>
  </si>
  <si>
    <t>Column12553</t>
  </si>
  <si>
    <t>Column12554</t>
  </si>
  <si>
    <t>Column12555</t>
  </si>
  <si>
    <t>Column12556</t>
  </si>
  <si>
    <t>Column12557</t>
  </si>
  <si>
    <t>Column12558</t>
  </si>
  <si>
    <t>Column12559</t>
  </si>
  <si>
    <t>Column12560</t>
  </si>
  <si>
    <t>Column12561</t>
  </si>
  <si>
    <t>Column12562</t>
  </si>
  <si>
    <t>Column12563</t>
  </si>
  <si>
    <t>Column12564</t>
  </si>
  <si>
    <t>Column12565</t>
  </si>
  <si>
    <t>Column12566</t>
  </si>
  <si>
    <t>Column12567</t>
  </si>
  <si>
    <t>Column12568</t>
  </si>
  <si>
    <t>Column12569</t>
  </si>
  <si>
    <t>Column12570</t>
  </si>
  <si>
    <t>Column12571</t>
  </si>
  <si>
    <t>Column12572</t>
  </si>
  <si>
    <t>Column12573</t>
  </si>
  <si>
    <t>Column12574</t>
  </si>
  <si>
    <t>Column12575</t>
  </si>
  <si>
    <t>Column12576</t>
  </si>
  <si>
    <t>Column12577</t>
  </si>
  <si>
    <t>Column12578</t>
  </si>
  <si>
    <t>Column12579</t>
  </si>
  <si>
    <t>Column12580</t>
  </si>
  <si>
    <t>Column12581</t>
  </si>
  <si>
    <t>Column12582</t>
  </si>
  <si>
    <t>Column12583</t>
  </si>
  <si>
    <t>Column12584</t>
  </si>
  <si>
    <t>Column12585</t>
  </si>
  <si>
    <t>Column12586</t>
  </si>
  <si>
    <t>Column12587</t>
  </si>
  <si>
    <t>Column12588</t>
  </si>
  <si>
    <t>Column12589</t>
  </si>
  <si>
    <t>Column12590</t>
  </si>
  <si>
    <t>Column12591</t>
  </si>
  <si>
    <t>Column12592</t>
  </si>
  <si>
    <t>Column12593</t>
  </si>
  <si>
    <t>Column12594</t>
  </si>
  <si>
    <t>Column12595</t>
  </si>
  <si>
    <t>Column12596</t>
  </si>
  <si>
    <t>Column12597</t>
  </si>
  <si>
    <t>Column12598</t>
  </si>
  <si>
    <t>Column12599</t>
  </si>
  <si>
    <t>Column12600</t>
  </si>
  <si>
    <t>Column12601</t>
  </si>
  <si>
    <t>Column12602</t>
  </si>
  <si>
    <t>Column12603</t>
  </si>
  <si>
    <t>Column12604</t>
  </si>
  <si>
    <t>Column12605</t>
  </si>
  <si>
    <t>Column12606</t>
  </si>
  <si>
    <t>Column12607</t>
  </si>
  <si>
    <t>Column12608</t>
  </si>
  <si>
    <t>Column12609</t>
  </si>
  <si>
    <t>Column12610</t>
  </si>
  <si>
    <t>Column12611</t>
  </si>
  <si>
    <t>Column12612</t>
  </si>
  <si>
    <t>Column12613</t>
  </si>
  <si>
    <t>Column12614</t>
  </si>
  <si>
    <t>Column12615</t>
  </si>
  <si>
    <t>Column12616</t>
  </si>
  <si>
    <t>Column12617</t>
  </si>
  <si>
    <t>Column12618</t>
  </si>
  <si>
    <t>Column12619</t>
  </si>
  <si>
    <t>Column12620</t>
  </si>
  <si>
    <t>Column12621</t>
  </si>
  <si>
    <t>Column12622</t>
  </si>
  <si>
    <t>Column12623</t>
  </si>
  <si>
    <t>Column12624</t>
  </si>
  <si>
    <t>Column12625</t>
  </si>
  <si>
    <t>Column12626</t>
  </si>
  <si>
    <t>Column12627</t>
  </si>
  <si>
    <t>Column12628</t>
  </si>
  <si>
    <t>Column12629</t>
  </si>
  <si>
    <t>Column12630</t>
  </si>
  <si>
    <t>Column12631</t>
  </si>
  <si>
    <t>Column12632</t>
  </si>
  <si>
    <t>Column12633</t>
  </si>
  <si>
    <t>Column12634</t>
  </si>
  <si>
    <t>Column12635</t>
  </si>
  <si>
    <t>Column12636</t>
  </si>
  <si>
    <t>Column12637</t>
  </si>
  <si>
    <t>Column12638</t>
  </si>
  <si>
    <t>Column12639</t>
  </si>
  <si>
    <t>Column12640</t>
  </si>
  <si>
    <t>Column12641</t>
  </si>
  <si>
    <t>Column12642</t>
  </si>
  <si>
    <t>Column12643</t>
  </si>
  <si>
    <t>Column12644</t>
  </si>
  <si>
    <t>Column12645</t>
  </si>
  <si>
    <t>Column12646</t>
  </si>
  <si>
    <t>Column12647</t>
  </si>
  <si>
    <t>Column12648</t>
  </si>
  <si>
    <t>Column12649</t>
  </si>
  <si>
    <t>Column12650</t>
  </si>
  <si>
    <t>Column12651</t>
  </si>
  <si>
    <t>Column12652</t>
  </si>
  <si>
    <t>Column12653</t>
  </si>
  <si>
    <t>Column12654</t>
  </si>
  <si>
    <t>Column12655</t>
  </si>
  <si>
    <t>Column12656</t>
  </si>
  <si>
    <t>Column12657</t>
  </si>
  <si>
    <t>Column12658</t>
  </si>
  <si>
    <t>Column12659</t>
  </si>
  <si>
    <t>Column12660</t>
  </si>
  <si>
    <t>Column12661</t>
  </si>
  <si>
    <t>Column12662</t>
  </si>
  <si>
    <t>Column12663</t>
  </si>
  <si>
    <t>Column12664</t>
  </si>
  <si>
    <t>Column12665</t>
  </si>
  <si>
    <t>Column12666</t>
  </si>
  <si>
    <t>Column12667</t>
  </si>
  <si>
    <t>Column12668</t>
  </si>
  <si>
    <t>Column12669</t>
  </si>
  <si>
    <t>Column12670</t>
  </si>
  <si>
    <t>Column12671</t>
  </si>
  <si>
    <t>Column12672</t>
  </si>
  <si>
    <t>Column12673</t>
  </si>
  <si>
    <t>Column12674</t>
  </si>
  <si>
    <t>Column12675</t>
  </si>
  <si>
    <t>Column12676</t>
  </si>
  <si>
    <t>Column12677</t>
  </si>
  <si>
    <t>Column12678</t>
  </si>
  <si>
    <t>Column12679</t>
  </si>
  <si>
    <t>Column12680</t>
  </si>
  <si>
    <t>Column12681</t>
  </si>
  <si>
    <t>Column12682</t>
  </si>
  <si>
    <t>Column12683</t>
  </si>
  <si>
    <t>Column12684</t>
  </si>
  <si>
    <t>Column12685</t>
  </si>
  <si>
    <t>Column12686</t>
  </si>
  <si>
    <t>Column12687</t>
  </si>
  <si>
    <t>Column12688</t>
  </si>
  <si>
    <t>Column12689</t>
  </si>
  <si>
    <t>Column12690</t>
  </si>
  <si>
    <t>Column12691</t>
  </si>
  <si>
    <t>Column12692</t>
  </si>
  <si>
    <t>Column12693</t>
  </si>
  <si>
    <t>Column12694</t>
  </si>
  <si>
    <t>Column12695</t>
  </si>
  <si>
    <t>Column12696</t>
  </si>
  <si>
    <t>Column12697</t>
  </si>
  <si>
    <t>Column12698</t>
  </si>
  <si>
    <t>Column12699</t>
  </si>
  <si>
    <t>Column12700</t>
  </si>
  <si>
    <t>Column12701</t>
  </si>
  <si>
    <t>Column12702</t>
  </si>
  <si>
    <t>Column12703</t>
  </si>
  <si>
    <t>Column12704</t>
  </si>
  <si>
    <t>Column12705</t>
  </si>
  <si>
    <t>Column12706</t>
  </si>
  <si>
    <t>Column12707</t>
  </si>
  <si>
    <t>Column12708</t>
  </si>
  <si>
    <t>Column12709</t>
  </si>
  <si>
    <t>Column12710</t>
  </si>
  <si>
    <t>Column12711</t>
  </si>
  <si>
    <t>Column12712</t>
  </si>
  <si>
    <t>Column12713</t>
  </si>
  <si>
    <t>Column12714</t>
  </si>
  <si>
    <t>Column12715</t>
  </si>
  <si>
    <t>Column12716</t>
  </si>
  <si>
    <t>Column12717</t>
  </si>
  <si>
    <t>Column12718</t>
  </si>
  <si>
    <t>Column12719</t>
  </si>
  <si>
    <t>Column12720</t>
  </si>
  <si>
    <t>Column12721</t>
  </si>
  <si>
    <t>Column12722</t>
  </si>
  <si>
    <t>Column12723</t>
  </si>
  <si>
    <t>Column12724</t>
  </si>
  <si>
    <t>Column12725</t>
  </si>
  <si>
    <t>Column12726</t>
  </si>
  <si>
    <t>Column12727</t>
  </si>
  <si>
    <t>Column12728</t>
  </si>
  <si>
    <t>Column12729</t>
  </si>
  <si>
    <t>Column12730</t>
  </si>
  <si>
    <t>Column12731</t>
  </si>
  <si>
    <t>Column12732</t>
  </si>
  <si>
    <t>Column12733</t>
  </si>
  <si>
    <t>Column12734</t>
  </si>
  <si>
    <t>Column12735</t>
  </si>
  <si>
    <t>Column12736</t>
  </si>
  <si>
    <t>Column12737</t>
  </si>
  <si>
    <t>Column12738</t>
  </si>
  <si>
    <t>Column12739</t>
  </si>
  <si>
    <t>Column12740</t>
  </si>
  <si>
    <t>Column12741</t>
  </si>
  <si>
    <t>Column12742</t>
  </si>
  <si>
    <t>Column12743</t>
  </si>
  <si>
    <t>Column12744</t>
  </si>
  <si>
    <t>Column12745</t>
  </si>
  <si>
    <t>Column12746</t>
  </si>
  <si>
    <t>Column12747</t>
  </si>
  <si>
    <t>Column12748</t>
  </si>
  <si>
    <t>Column12749</t>
  </si>
  <si>
    <t>Column12750</t>
  </si>
  <si>
    <t>Column12751</t>
  </si>
  <si>
    <t>Column12752</t>
  </si>
  <si>
    <t>Column12753</t>
  </si>
  <si>
    <t>Column12754</t>
  </si>
  <si>
    <t>Column12755</t>
  </si>
  <si>
    <t>Column12756</t>
  </si>
  <si>
    <t>Column12757</t>
  </si>
  <si>
    <t>Column12758</t>
  </si>
  <si>
    <t>Column12759</t>
  </si>
  <si>
    <t>Column12760</t>
  </si>
  <si>
    <t>Column12761</t>
  </si>
  <si>
    <t>Column12762</t>
  </si>
  <si>
    <t>Column12763</t>
  </si>
  <si>
    <t>Column12764</t>
  </si>
  <si>
    <t>Column12765</t>
  </si>
  <si>
    <t>Column12766</t>
  </si>
  <si>
    <t>Column12767</t>
  </si>
  <si>
    <t>Column12768</t>
  </si>
  <si>
    <t>Column12769</t>
  </si>
  <si>
    <t>Column12770</t>
  </si>
  <si>
    <t>Column12771</t>
  </si>
  <si>
    <t>Column12772</t>
  </si>
  <si>
    <t>Column12773</t>
  </si>
  <si>
    <t>Column12774</t>
  </si>
  <si>
    <t>Column12775</t>
  </si>
  <si>
    <t>Column12776</t>
  </si>
  <si>
    <t>Column12777</t>
  </si>
  <si>
    <t>Column12778</t>
  </si>
  <si>
    <t>Column12779</t>
  </si>
  <si>
    <t>Column12780</t>
  </si>
  <si>
    <t>Column12781</t>
  </si>
  <si>
    <t>Column12782</t>
  </si>
  <si>
    <t>Column12783</t>
  </si>
  <si>
    <t>Column12784</t>
  </si>
  <si>
    <t>Column12785</t>
  </si>
  <si>
    <t>Column12786</t>
  </si>
  <si>
    <t>Column12787</t>
  </si>
  <si>
    <t>Column12788</t>
  </si>
  <si>
    <t>Column12789</t>
  </si>
  <si>
    <t>Column12790</t>
  </si>
  <si>
    <t>Column12791</t>
  </si>
  <si>
    <t>Column12792</t>
  </si>
  <si>
    <t>Column12793</t>
  </si>
  <si>
    <t>Column12794</t>
  </si>
  <si>
    <t>Column12795</t>
  </si>
  <si>
    <t>Column12796</t>
  </si>
  <si>
    <t>Column12797</t>
  </si>
  <si>
    <t>Column12798</t>
  </si>
  <si>
    <t>Column12799</t>
  </si>
  <si>
    <t>Column12800</t>
  </si>
  <si>
    <t>Column12801</t>
  </si>
  <si>
    <t>Column12802</t>
  </si>
  <si>
    <t>Column12803</t>
  </si>
  <si>
    <t>Column12804</t>
  </si>
  <si>
    <t>Column12805</t>
  </si>
  <si>
    <t>Column12806</t>
  </si>
  <si>
    <t>Column12807</t>
  </si>
  <si>
    <t>Column12808</t>
  </si>
  <si>
    <t>Column12809</t>
  </si>
  <si>
    <t>Column12810</t>
  </si>
  <si>
    <t>Column12811</t>
  </si>
  <si>
    <t>Column12812</t>
  </si>
  <si>
    <t>Column12813</t>
  </si>
  <si>
    <t>Column12814</t>
  </si>
  <si>
    <t>Column12815</t>
  </si>
  <si>
    <t>Column12816</t>
  </si>
  <si>
    <t>Column12817</t>
  </si>
  <si>
    <t>Column12818</t>
  </si>
  <si>
    <t>Column12819</t>
  </si>
  <si>
    <t>Column12820</t>
  </si>
  <si>
    <t>Column12821</t>
  </si>
  <si>
    <t>Column12822</t>
  </si>
  <si>
    <t>Column12823</t>
  </si>
  <si>
    <t>Column12824</t>
  </si>
  <si>
    <t>Column12825</t>
  </si>
  <si>
    <t>Column12826</t>
  </si>
  <si>
    <t>Column12827</t>
  </si>
  <si>
    <t>Column12828</t>
  </si>
  <si>
    <t>Column12829</t>
  </si>
  <si>
    <t>Column12830</t>
  </si>
  <si>
    <t>Column12831</t>
  </si>
  <si>
    <t>Column12832</t>
  </si>
  <si>
    <t>Column12833</t>
  </si>
  <si>
    <t>Column12834</t>
  </si>
  <si>
    <t>Column12835</t>
  </si>
  <si>
    <t>Column12836</t>
  </si>
  <si>
    <t>Column12837</t>
  </si>
  <si>
    <t>Column12838</t>
  </si>
  <si>
    <t>Column12839</t>
  </si>
  <si>
    <t>Column12840</t>
  </si>
  <si>
    <t>Column12841</t>
  </si>
  <si>
    <t>Column12842</t>
  </si>
  <si>
    <t>Column12843</t>
  </si>
  <si>
    <t>Column12844</t>
  </si>
  <si>
    <t>Column12845</t>
  </si>
  <si>
    <t>Column12846</t>
  </si>
  <si>
    <t>Column12847</t>
  </si>
  <si>
    <t>Column12848</t>
  </si>
  <si>
    <t>Column12849</t>
  </si>
  <si>
    <t>Column12850</t>
  </si>
  <si>
    <t>Column12851</t>
  </si>
  <si>
    <t>Column12852</t>
  </si>
  <si>
    <t>Column12853</t>
  </si>
  <si>
    <t>Column12854</t>
  </si>
  <si>
    <t>Column12855</t>
  </si>
  <si>
    <t>Column12856</t>
  </si>
  <si>
    <t>Column12857</t>
  </si>
  <si>
    <t>Column12858</t>
  </si>
  <si>
    <t>Column12859</t>
  </si>
  <si>
    <t>Column12860</t>
  </si>
  <si>
    <t>Column12861</t>
  </si>
  <si>
    <t>Column12862</t>
  </si>
  <si>
    <t>Column12863</t>
  </si>
  <si>
    <t>Column12864</t>
  </si>
  <si>
    <t>Column12865</t>
  </si>
  <si>
    <t>Column12866</t>
  </si>
  <si>
    <t>Column12867</t>
  </si>
  <si>
    <t>Column12868</t>
  </si>
  <si>
    <t>Column12869</t>
  </si>
  <si>
    <t>Column12870</t>
  </si>
  <si>
    <t>Column12871</t>
  </si>
  <si>
    <t>Column12872</t>
  </si>
  <si>
    <t>Column12873</t>
  </si>
  <si>
    <t>Column12874</t>
  </si>
  <si>
    <t>Column12875</t>
  </si>
  <si>
    <t>Column12876</t>
  </si>
  <si>
    <t>Column12877</t>
  </si>
  <si>
    <t>Column12878</t>
  </si>
  <si>
    <t>Column12879</t>
  </si>
  <si>
    <t>Column12880</t>
  </si>
  <si>
    <t>Column12881</t>
  </si>
  <si>
    <t>Column12882</t>
  </si>
  <si>
    <t>Column12883</t>
  </si>
  <si>
    <t>Column12884</t>
  </si>
  <si>
    <t>Column12885</t>
  </si>
  <si>
    <t>Column12886</t>
  </si>
  <si>
    <t>Column12887</t>
  </si>
  <si>
    <t>Column12888</t>
  </si>
  <si>
    <t>Column12889</t>
  </si>
  <si>
    <t>Column12890</t>
  </si>
  <si>
    <t>Column12891</t>
  </si>
  <si>
    <t>Column12892</t>
  </si>
  <si>
    <t>Column12893</t>
  </si>
  <si>
    <t>Column12894</t>
  </si>
  <si>
    <t>Column12895</t>
  </si>
  <si>
    <t>Column12896</t>
  </si>
  <si>
    <t>Column12897</t>
  </si>
  <si>
    <t>Column12898</t>
  </si>
  <si>
    <t>Column12899</t>
  </si>
  <si>
    <t>Column12900</t>
  </si>
  <si>
    <t>Column12901</t>
  </si>
  <si>
    <t>Column12902</t>
  </si>
  <si>
    <t>Column12903</t>
  </si>
  <si>
    <t>Column12904</t>
  </si>
  <si>
    <t>Column12905</t>
  </si>
  <si>
    <t>Column12906</t>
  </si>
  <si>
    <t>Column12907</t>
  </si>
  <si>
    <t>Column12908</t>
  </si>
  <si>
    <t>Column12909</t>
  </si>
  <si>
    <t>Column12910</t>
  </si>
  <si>
    <t>Column12911</t>
  </si>
  <si>
    <t>Column12912</t>
  </si>
  <si>
    <t>Column12913</t>
  </si>
  <si>
    <t>Column12914</t>
  </si>
  <si>
    <t>Column12915</t>
  </si>
  <si>
    <t>Column12916</t>
  </si>
  <si>
    <t>Column12917</t>
  </si>
  <si>
    <t>Column12918</t>
  </si>
  <si>
    <t>Column12919</t>
  </si>
  <si>
    <t>Column12920</t>
  </si>
  <si>
    <t>Column12921</t>
  </si>
  <si>
    <t>Column12922</t>
  </si>
  <si>
    <t>Column12923</t>
  </si>
  <si>
    <t>Column12924</t>
  </si>
  <si>
    <t>Column12925</t>
  </si>
  <si>
    <t>Column12926</t>
  </si>
  <si>
    <t>Column12927</t>
  </si>
  <si>
    <t>Column12928</t>
  </si>
  <si>
    <t>Column12929</t>
  </si>
  <si>
    <t>Column12930</t>
  </si>
  <si>
    <t>Column12931</t>
  </si>
  <si>
    <t>Column12932</t>
  </si>
  <si>
    <t>Column12933</t>
  </si>
  <si>
    <t>Column12934</t>
  </si>
  <si>
    <t>Column12935</t>
  </si>
  <si>
    <t>Column12936</t>
  </si>
  <si>
    <t>Column12937</t>
  </si>
  <si>
    <t>Column12938</t>
  </si>
  <si>
    <t>Column12939</t>
  </si>
  <si>
    <t>Column12940</t>
  </si>
  <si>
    <t>Column12941</t>
  </si>
  <si>
    <t>Column12942</t>
  </si>
  <si>
    <t>Column12943</t>
  </si>
  <si>
    <t>Column12944</t>
  </si>
  <si>
    <t>Column12945</t>
  </si>
  <si>
    <t>Column12946</t>
  </si>
  <si>
    <t>Column12947</t>
  </si>
  <si>
    <t>Column12948</t>
  </si>
  <si>
    <t>Column12949</t>
  </si>
  <si>
    <t>Column12950</t>
  </si>
  <si>
    <t>Column12951</t>
  </si>
  <si>
    <t>Column12952</t>
  </si>
  <si>
    <t>Column12953</t>
  </si>
  <si>
    <t>Column12954</t>
  </si>
  <si>
    <t>Column12955</t>
  </si>
  <si>
    <t>Column12956</t>
  </si>
  <si>
    <t>Column12957</t>
  </si>
  <si>
    <t>Column12958</t>
  </si>
  <si>
    <t>Column12959</t>
  </si>
  <si>
    <t>Column12960</t>
  </si>
  <si>
    <t>Column12961</t>
  </si>
  <si>
    <t>Column12962</t>
  </si>
  <si>
    <t>Column12963</t>
  </si>
  <si>
    <t>Column12964</t>
  </si>
  <si>
    <t>Column12965</t>
  </si>
  <si>
    <t>Column12966</t>
  </si>
  <si>
    <t>Column12967</t>
  </si>
  <si>
    <t>Column12968</t>
  </si>
  <si>
    <t>Column12969</t>
  </si>
  <si>
    <t>Column12970</t>
  </si>
  <si>
    <t>Column12971</t>
  </si>
  <si>
    <t>Column12972</t>
  </si>
  <si>
    <t>Column12973</t>
  </si>
  <si>
    <t>Column12974</t>
  </si>
  <si>
    <t>Column12975</t>
  </si>
  <si>
    <t>Column12976</t>
  </si>
  <si>
    <t>Column12977</t>
  </si>
  <si>
    <t>Column12978</t>
  </si>
  <si>
    <t>Column12979</t>
  </si>
  <si>
    <t>Column12980</t>
  </si>
  <si>
    <t>Column12981</t>
  </si>
  <si>
    <t>Column12982</t>
  </si>
  <si>
    <t>Column12983</t>
  </si>
  <si>
    <t>Column12984</t>
  </si>
  <si>
    <t>Column12985</t>
  </si>
  <si>
    <t>Column12986</t>
  </si>
  <si>
    <t>Column12987</t>
  </si>
  <si>
    <t>Column12988</t>
  </si>
  <si>
    <t>Column12989</t>
  </si>
  <si>
    <t>Column12990</t>
  </si>
  <si>
    <t>Column12991</t>
  </si>
  <si>
    <t>Column12992</t>
  </si>
  <si>
    <t>Column12993</t>
  </si>
  <si>
    <t>Column12994</t>
  </si>
  <si>
    <t>Column12995</t>
  </si>
  <si>
    <t>Column12996</t>
  </si>
  <si>
    <t>Column12997</t>
  </si>
  <si>
    <t>Column12998</t>
  </si>
  <si>
    <t>Column12999</t>
  </si>
  <si>
    <t>Column13000</t>
  </si>
  <si>
    <t>Column13001</t>
  </si>
  <si>
    <t>Column13002</t>
  </si>
  <si>
    <t>Column13003</t>
  </si>
  <si>
    <t>Column13004</t>
  </si>
  <si>
    <t>Column13005</t>
  </si>
  <si>
    <t>Column13006</t>
  </si>
  <si>
    <t>Column13007</t>
  </si>
  <si>
    <t>Column13008</t>
  </si>
  <si>
    <t>Column13009</t>
  </si>
  <si>
    <t>Column13010</t>
  </si>
  <si>
    <t>Column13011</t>
  </si>
  <si>
    <t>Column13012</t>
  </si>
  <si>
    <t>Column13013</t>
  </si>
  <si>
    <t>Column13014</t>
  </si>
  <si>
    <t>Column13015</t>
  </si>
  <si>
    <t>Column13016</t>
  </si>
  <si>
    <t>Column13017</t>
  </si>
  <si>
    <t>Column13018</t>
  </si>
  <si>
    <t>Column13019</t>
  </si>
  <si>
    <t>Column13020</t>
  </si>
  <si>
    <t>Column13021</t>
  </si>
  <si>
    <t>Column13022</t>
  </si>
  <si>
    <t>Column13023</t>
  </si>
  <si>
    <t>Column13024</t>
  </si>
  <si>
    <t>Column13025</t>
  </si>
  <si>
    <t>Column13026</t>
  </si>
  <si>
    <t>Column13027</t>
  </si>
  <si>
    <t>Column13028</t>
  </si>
  <si>
    <t>Column13029</t>
  </si>
  <si>
    <t>Column13030</t>
  </si>
  <si>
    <t>Column13031</t>
  </si>
  <si>
    <t>Column13032</t>
  </si>
  <si>
    <t>Column13033</t>
  </si>
  <si>
    <t>Column13034</t>
  </si>
  <si>
    <t>Column13035</t>
  </si>
  <si>
    <t>Column13036</t>
  </si>
  <si>
    <t>Column13037</t>
  </si>
  <si>
    <t>Column13038</t>
  </si>
  <si>
    <t>Column13039</t>
  </si>
  <si>
    <t>Column13040</t>
  </si>
  <si>
    <t>Column13041</t>
  </si>
  <si>
    <t>Column13042</t>
  </si>
  <si>
    <t>Column13043</t>
  </si>
  <si>
    <t>Column13044</t>
  </si>
  <si>
    <t>Column13045</t>
  </si>
  <si>
    <t>Column13046</t>
  </si>
  <si>
    <t>Column13047</t>
  </si>
  <si>
    <t>Column13048</t>
  </si>
  <si>
    <t>Column13049</t>
  </si>
  <si>
    <t>Column13050</t>
  </si>
  <si>
    <t>Column13051</t>
  </si>
  <si>
    <t>Column13052</t>
  </si>
  <si>
    <t>Column13053</t>
  </si>
  <si>
    <t>Column13054</t>
  </si>
  <si>
    <t>Column13055</t>
  </si>
  <si>
    <t>Column13056</t>
  </si>
  <si>
    <t>Column13057</t>
  </si>
  <si>
    <t>Column13058</t>
  </si>
  <si>
    <t>Column13059</t>
  </si>
  <si>
    <t>Column13060</t>
  </si>
  <si>
    <t>Column13061</t>
  </si>
  <si>
    <t>Column13062</t>
  </si>
  <si>
    <t>Column13063</t>
  </si>
  <si>
    <t>Column13064</t>
  </si>
  <si>
    <t>Column13065</t>
  </si>
  <si>
    <t>Column13066</t>
  </si>
  <si>
    <t>Column13067</t>
  </si>
  <si>
    <t>Column13068</t>
  </si>
  <si>
    <t>Column13069</t>
  </si>
  <si>
    <t>Column13070</t>
  </si>
  <si>
    <t>Column13071</t>
  </si>
  <si>
    <t>Column13072</t>
  </si>
  <si>
    <t>Column13073</t>
  </si>
  <si>
    <t>Column13074</t>
  </si>
  <si>
    <t>Column13075</t>
  </si>
  <si>
    <t>Column13076</t>
  </si>
  <si>
    <t>Column13077</t>
  </si>
  <si>
    <t>Column13078</t>
  </si>
  <si>
    <t>Column13079</t>
  </si>
  <si>
    <t>Column13080</t>
  </si>
  <si>
    <t>Column13081</t>
  </si>
  <si>
    <t>Column13082</t>
  </si>
  <si>
    <t>Column13083</t>
  </si>
  <si>
    <t>Column13084</t>
  </si>
  <si>
    <t>Column13085</t>
  </si>
  <si>
    <t>Column13086</t>
  </si>
  <si>
    <t>Column13087</t>
  </si>
  <si>
    <t>Column13088</t>
  </si>
  <si>
    <t>Column13089</t>
  </si>
  <si>
    <t>Column13090</t>
  </si>
  <si>
    <t>Column13091</t>
  </si>
  <si>
    <t>Column13092</t>
  </si>
  <si>
    <t>Column13093</t>
  </si>
  <si>
    <t>Column13094</t>
  </si>
  <si>
    <t>Column13095</t>
  </si>
  <si>
    <t>Column13096</t>
  </si>
  <si>
    <t>Column13097</t>
  </si>
  <si>
    <t>Column13098</t>
  </si>
  <si>
    <t>Column13099</t>
  </si>
  <si>
    <t>Column13100</t>
  </si>
  <si>
    <t>Column13101</t>
  </si>
  <si>
    <t>Column13102</t>
  </si>
  <si>
    <t>Column13103</t>
  </si>
  <si>
    <t>Column13104</t>
  </si>
  <si>
    <t>Column13105</t>
  </si>
  <si>
    <t>Column13106</t>
  </si>
  <si>
    <t>Column13107</t>
  </si>
  <si>
    <t>Column13108</t>
  </si>
  <si>
    <t>Column13109</t>
  </si>
  <si>
    <t>Column13110</t>
  </si>
  <si>
    <t>Column13111</t>
  </si>
  <si>
    <t>Column13112</t>
  </si>
  <si>
    <t>Column13113</t>
  </si>
  <si>
    <t>Column13114</t>
  </si>
  <si>
    <t>Column13115</t>
  </si>
  <si>
    <t>Column13116</t>
  </si>
  <si>
    <t>Column13117</t>
  </si>
  <si>
    <t>Column13118</t>
  </si>
  <si>
    <t>Column13119</t>
  </si>
  <si>
    <t>Column13120</t>
  </si>
  <si>
    <t>Column13121</t>
  </si>
  <si>
    <t>Column13122</t>
  </si>
  <si>
    <t>Column13123</t>
  </si>
  <si>
    <t>Column13124</t>
  </si>
  <si>
    <t>Column13125</t>
  </si>
  <si>
    <t>Column13126</t>
  </si>
  <si>
    <t>Column13127</t>
  </si>
  <si>
    <t>Column13128</t>
  </si>
  <si>
    <t>Column13129</t>
  </si>
  <si>
    <t>Column13130</t>
  </si>
  <si>
    <t>Column13131</t>
  </si>
  <si>
    <t>Column13132</t>
  </si>
  <si>
    <t>Column13133</t>
  </si>
  <si>
    <t>Column13134</t>
  </si>
  <si>
    <t>Column13135</t>
  </si>
  <si>
    <t>Column13136</t>
  </si>
  <si>
    <t>Column13137</t>
  </si>
  <si>
    <t>Column13138</t>
  </si>
  <si>
    <t>Column13139</t>
  </si>
  <si>
    <t>Column13140</t>
  </si>
  <si>
    <t>Column13141</t>
  </si>
  <si>
    <t>Column13142</t>
  </si>
  <si>
    <t>Column13143</t>
  </si>
  <si>
    <t>Column13144</t>
  </si>
  <si>
    <t>Column13145</t>
  </si>
  <si>
    <t>Column13146</t>
  </si>
  <si>
    <t>Column13147</t>
  </si>
  <si>
    <t>Column13148</t>
  </si>
  <si>
    <t>Column13149</t>
  </si>
  <si>
    <t>Column13150</t>
  </si>
  <si>
    <t>Column13151</t>
  </si>
  <si>
    <t>Column13152</t>
  </si>
  <si>
    <t>Column13153</t>
  </si>
  <si>
    <t>Column13154</t>
  </si>
  <si>
    <t>Column13155</t>
  </si>
  <si>
    <t>Column13156</t>
  </si>
  <si>
    <t>Column13157</t>
  </si>
  <si>
    <t>Column13158</t>
  </si>
  <si>
    <t>Column13159</t>
  </si>
  <si>
    <t>Column13160</t>
  </si>
  <si>
    <t>Column13161</t>
  </si>
  <si>
    <t>Column13162</t>
  </si>
  <si>
    <t>Column13163</t>
  </si>
  <si>
    <t>Column13164</t>
  </si>
  <si>
    <t>Column13165</t>
  </si>
  <si>
    <t>Column13166</t>
  </si>
  <si>
    <t>Column13167</t>
  </si>
  <si>
    <t>Column13168</t>
  </si>
  <si>
    <t>Column13169</t>
  </si>
  <si>
    <t>Column13170</t>
  </si>
  <si>
    <t>Column13171</t>
  </si>
  <si>
    <t>Column13172</t>
  </si>
  <si>
    <t>Column13173</t>
  </si>
  <si>
    <t>Column13174</t>
  </si>
  <si>
    <t>Column13175</t>
  </si>
  <si>
    <t>Column13176</t>
  </si>
  <si>
    <t>Column13177</t>
  </si>
  <si>
    <t>Column13178</t>
  </si>
  <si>
    <t>Column13179</t>
  </si>
  <si>
    <t>Column13180</t>
  </si>
  <si>
    <t>Column13181</t>
  </si>
  <si>
    <t>Column13182</t>
  </si>
  <si>
    <t>Column13183</t>
  </si>
  <si>
    <t>Column13184</t>
  </si>
  <si>
    <t>Column13185</t>
  </si>
  <si>
    <t>Column13186</t>
  </si>
  <si>
    <t>Column13187</t>
  </si>
  <si>
    <t>Column13188</t>
  </si>
  <si>
    <t>Column13189</t>
  </si>
  <si>
    <t>Column13190</t>
  </si>
  <si>
    <t>Column13191</t>
  </si>
  <si>
    <t>Column13192</t>
  </si>
  <si>
    <t>Column13193</t>
  </si>
  <si>
    <t>Column13194</t>
  </si>
  <si>
    <t>Column13195</t>
  </si>
  <si>
    <t>Column13196</t>
  </si>
  <si>
    <t>Column13197</t>
  </si>
  <si>
    <t>Column13198</t>
  </si>
  <si>
    <t>Column13199</t>
  </si>
  <si>
    <t>Column13200</t>
  </si>
  <si>
    <t>Column13201</t>
  </si>
  <si>
    <t>Column13202</t>
  </si>
  <si>
    <t>Column13203</t>
  </si>
  <si>
    <t>Column13204</t>
  </si>
  <si>
    <t>Column13205</t>
  </si>
  <si>
    <t>Column13206</t>
  </si>
  <si>
    <t>Column13207</t>
  </si>
  <si>
    <t>Column13208</t>
  </si>
  <si>
    <t>Column13209</t>
  </si>
  <si>
    <t>Column13210</t>
  </si>
  <si>
    <t>Column13211</t>
  </si>
  <si>
    <t>Column13212</t>
  </si>
  <si>
    <t>Column13213</t>
  </si>
  <si>
    <t>Column13214</t>
  </si>
  <si>
    <t>Column13215</t>
  </si>
  <si>
    <t>Column13216</t>
  </si>
  <si>
    <t>Column13217</t>
  </si>
  <si>
    <t>Column13218</t>
  </si>
  <si>
    <t>Column13219</t>
  </si>
  <si>
    <t>Column13220</t>
  </si>
  <si>
    <t>Column13221</t>
  </si>
  <si>
    <t>Column13222</t>
  </si>
  <si>
    <t>Column13223</t>
  </si>
  <si>
    <t>Column13224</t>
  </si>
  <si>
    <t>Column13225</t>
  </si>
  <si>
    <t>Column13226</t>
  </si>
  <si>
    <t>Column13227</t>
  </si>
  <si>
    <t>Column13228</t>
  </si>
  <si>
    <t>Column13229</t>
  </si>
  <si>
    <t>Column13230</t>
  </si>
  <si>
    <t>Column13231</t>
  </si>
  <si>
    <t>Column13232</t>
  </si>
  <si>
    <t>Column13233</t>
  </si>
  <si>
    <t>Column13234</t>
  </si>
  <si>
    <t>Column13235</t>
  </si>
  <si>
    <t>Column13236</t>
  </si>
  <si>
    <t>Column13237</t>
  </si>
  <si>
    <t>Column13238</t>
  </si>
  <si>
    <t>Column13239</t>
  </si>
  <si>
    <t>Column13240</t>
  </si>
  <si>
    <t>Column13241</t>
  </si>
  <si>
    <t>Column13242</t>
  </si>
  <si>
    <t>Column13243</t>
  </si>
  <si>
    <t>Column13244</t>
  </si>
  <si>
    <t>Column13245</t>
  </si>
  <si>
    <t>Column13246</t>
  </si>
  <si>
    <t>Column13247</t>
  </si>
  <si>
    <t>Column13248</t>
  </si>
  <si>
    <t>Column13249</t>
  </si>
  <si>
    <t>Column13250</t>
  </si>
  <si>
    <t>Column13251</t>
  </si>
  <si>
    <t>Column13252</t>
  </si>
  <si>
    <t>Column13253</t>
  </si>
  <si>
    <t>Column13254</t>
  </si>
  <si>
    <t>Column13255</t>
  </si>
  <si>
    <t>Column13256</t>
  </si>
  <si>
    <t>Column13257</t>
  </si>
  <si>
    <t>Column13258</t>
  </si>
  <si>
    <t>Column13259</t>
  </si>
  <si>
    <t>Column13260</t>
  </si>
  <si>
    <t>Column13261</t>
  </si>
  <si>
    <t>Column13262</t>
  </si>
  <si>
    <t>Column13263</t>
  </si>
  <si>
    <t>Column13264</t>
  </si>
  <si>
    <t>Column13265</t>
  </si>
  <si>
    <t>Column13266</t>
  </si>
  <si>
    <t>Column13267</t>
  </si>
  <si>
    <t>Column13268</t>
  </si>
  <si>
    <t>Column13269</t>
  </si>
  <si>
    <t>Column13270</t>
  </si>
  <si>
    <t>Column13271</t>
  </si>
  <si>
    <t>Column13272</t>
  </si>
  <si>
    <t>Column13273</t>
  </si>
  <si>
    <t>Column13274</t>
  </si>
  <si>
    <t>Column13275</t>
  </si>
  <si>
    <t>Column13276</t>
  </si>
  <si>
    <t>Column13277</t>
  </si>
  <si>
    <t>Column13278</t>
  </si>
  <si>
    <t>Column13279</t>
  </si>
  <si>
    <t>Column13280</t>
  </si>
  <si>
    <t>Column13281</t>
  </si>
  <si>
    <t>Column13282</t>
  </si>
  <si>
    <t>Column13283</t>
  </si>
  <si>
    <t>Column13284</t>
  </si>
  <si>
    <t>Column13285</t>
  </si>
  <si>
    <t>Column13286</t>
  </si>
  <si>
    <t>Column13287</t>
  </si>
  <si>
    <t>Column13288</t>
  </si>
  <si>
    <t>Column13289</t>
  </si>
  <si>
    <t>Column13290</t>
  </si>
  <si>
    <t>Column13291</t>
  </si>
  <si>
    <t>Column13292</t>
  </si>
  <si>
    <t>Column13293</t>
  </si>
  <si>
    <t>Column13294</t>
  </si>
  <si>
    <t>Column13295</t>
  </si>
  <si>
    <t>Column13296</t>
  </si>
  <si>
    <t>Column13297</t>
  </si>
  <si>
    <t>Column13298</t>
  </si>
  <si>
    <t>Column13299</t>
  </si>
  <si>
    <t>Column13300</t>
  </si>
  <si>
    <t>Column13301</t>
  </si>
  <si>
    <t>Column13302</t>
  </si>
  <si>
    <t>Column13303</t>
  </si>
  <si>
    <t>Column13304</t>
  </si>
  <si>
    <t>Column13305</t>
  </si>
  <si>
    <t>Column13306</t>
  </si>
  <si>
    <t>Column13307</t>
  </si>
  <si>
    <t>Column13308</t>
  </si>
  <si>
    <t>Column13309</t>
  </si>
  <si>
    <t>Column13310</t>
  </si>
  <si>
    <t>Column13311</t>
  </si>
  <si>
    <t>Column13312</t>
  </si>
  <si>
    <t>Column13313</t>
  </si>
  <si>
    <t>Column13314</t>
  </si>
  <si>
    <t>Column13315</t>
  </si>
  <si>
    <t>Column13316</t>
  </si>
  <si>
    <t>Column13317</t>
  </si>
  <si>
    <t>Column13318</t>
  </si>
  <si>
    <t>Column13319</t>
  </si>
  <si>
    <t>Column13320</t>
  </si>
  <si>
    <t>Column13321</t>
  </si>
  <si>
    <t>Column13322</t>
  </si>
  <si>
    <t>Column13323</t>
  </si>
  <si>
    <t>Column13324</t>
  </si>
  <si>
    <t>Column13325</t>
  </si>
  <si>
    <t>Column13326</t>
  </si>
  <si>
    <t>Column13327</t>
  </si>
  <si>
    <t>Column13328</t>
  </si>
  <si>
    <t>Column13329</t>
  </si>
  <si>
    <t>Column13330</t>
  </si>
  <si>
    <t>Column13331</t>
  </si>
  <si>
    <t>Column13332</t>
  </si>
  <si>
    <t>Column13333</t>
  </si>
  <si>
    <t>Column13334</t>
  </si>
  <si>
    <t>Column13335</t>
  </si>
  <si>
    <t>Column13336</t>
  </si>
  <si>
    <t>Column13337</t>
  </si>
  <si>
    <t>Column13338</t>
  </si>
  <si>
    <t>Column13339</t>
  </si>
  <si>
    <t>Column13340</t>
  </si>
  <si>
    <t>Column13341</t>
  </si>
  <si>
    <t>Column13342</t>
  </si>
  <si>
    <t>Column13343</t>
  </si>
  <si>
    <t>Column13344</t>
  </si>
  <si>
    <t>Column13345</t>
  </si>
  <si>
    <t>Column13346</t>
  </si>
  <si>
    <t>Column13347</t>
  </si>
  <si>
    <t>Column13348</t>
  </si>
  <si>
    <t>Column13349</t>
  </si>
  <si>
    <t>Column13350</t>
  </si>
  <si>
    <t>Column13351</t>
  </si>
  <si>
    <t>Column13352</t>
  </si>
  <si>
    <t>Column13353</t>
  </si>
  <si>
    <t>Column13354</t>
  </si>
  <si>
    <t>Column13355</t>
  </si>
  <si>
    <t>Column13356</t>
  </si>
  <si>
    <t>Column13357</t>
  </si>
  <si>
    <t>Column13358</t>
  </si>
  <si>
    <t>Column13359</t>
  </si>
  <si>
    <t>Column13360</t>
  </si>
  <si>
    <t>Column13361</t>
  </si>
  <si>
    <t>Column13362</t>
  </si>
  <si>
    <t>Column13363</t>
  </si>
  <si>
    <t>Column13364</t>
  </si>
  <si>
    <t>Column13365</t>
  </si>
  <si>
    <t>Column13366</t>
  </si>
  <si>
    <t>Column13367</t>
  </si>
  <si>
    <t>Column13368</t>
  </si>
  <si>
    <t>Column13369</t>
  </si>
  <si>
    <t>Column13370</t>
  </si>
  <si>
    <t>Column13371</t>
  </si>
  <si>
    <t>Column13372</t>
  </si>
  <si>
    <t>Column13373</t>
  </si>
  <si>
    <t>Column13374</t>
  </si>
  <si>
    <t>Column13375</t>
  </si>
  <si>
    <t>Column13376</t>
  </si>
  <si>
    <t>Column13377</t>
  </si>
  <si>
    <t>Column13378</t>
  </si>
  <si>
    <t>Column13379</t>
  </si>
  <si>
    <t>Column13380</t>
  </si>
  <si>
    <t>Column13381</t>
  </si>
  <si>
    <t>Column13382</t>
  </si>
  <si>
    <t>Column13383</t>
  </si>
  <si>
    <t>Column13384</t>
  </si>
  <si>
    <t>Column13385</t>
  </si>
  <si>
    <t>Column13386</t>
  </si>
  <si>
    <t>Column13387</t>
  </si>
  <si>
    <t>Column13388</t>
  </si>
  <si>
    <t>Column13389</t>
  </si>
  <si>
    <t>Column13390</t>
  </si>
  <si>
    <t>Column13391</t>
  </si>
  <si>
    <t>Column13392</t>
  </si>
  <si>
    <t>Column13393</t>
  </si>
  <si>
    <t>Column13394</t>
  </si>
  <si>
    <t>Column13395</t>
  </si>
  <si>
    <t>Column13396</t>
  </si>
  <si>
    <t>Column13397</t>
  </si>
  <si>
    <t>Column13398</t>
  </si>
  <si>
    <t>Column13399</t>
  </si>
  <si>
    <t>Column13400</t>
  </si>
  <si>
    <t>Column13401</t>
  </si>
  <si>
    <t>Column13402</t>
  </si>
  <si>
    <t>Column13403</t>
  </si>
  <si>
    <t>Column13404</t>
  </si>
  <si>
    <t>Column13405</t>
  </si>
  <si>
    <t>Column13406</t>
  </si>
  <si>
    <t>Column13407</t>
  </si>
  <si>
    <t>Column13408</t>
  </si>
  <si>
    <t>Column13409</t>
  </si>
  <si>
    <t>Column13410</t>
  </si>
  <si>
    <t>Column13411</t>
  </si>
  <si>
    <t>Column13412</t>
  </si>
  <si>
    <t>Column13413</t>
  </si>
  <si>
    <t>Column13414</t>
  </si>
  <si>
    <t>Column13415</t>
  </si>
  <si>
    <t>Column13416</t>
  </si>
  <si>
    <t>Column13417</t>
  </si>
  <si>
    <t>Column13418</t>
  </si>
  <si>
    <t>Column13419</t>
  </si>
  <si>
    <t>Column13420</t>
  </si>
  <si>
    <t>Column13421</t>
  </si>
  <si>
    <t>Column13422</t>
  </si>
  <si>
    <t>Column13423</t>
  </si>
  <si>
    <t>Column13424</t>
  </si>
  <si>
    <t>Column13425</t>
  </si>
  <si>
    <t>Column13426</t>
  </si>
  <si>
    <t>Column13427</t>
  </si>
  <si>
    <t>Column13428</t>
  </si>
  <si>
    <t>Column13429</t>
  </si>
  <si>
    <t>Column13430</t>
  </si>
  <si>
    <t>Column13431</t>
  </si>
  <si>
    <t>Column13432</t>
  </si>
  <si>
    <t>Column13433</t>
  </si>
  <si>
    <t>Column13434</t>
  </si>
  <si>
    <t>Column13435</t>
  </si>
  <si>
    <t>Column13436</t>
  </si>
  <si>
    <t>Column13437</t>
  </si>
  <si>
    <t>Column13438</t>
  </si>
  <si>
    <t>Column13439</t>
  </si>
  <si>
    <t>Column13440</t>
  </si>
  <si>
    <t>Column13441</t>
  </si>
  <si>
    <t>Column13442</t>
  </si>
  <si>
    <t>Column13443</t>
  </si>
  <si>
    <t>Column13444</t>
  </si>
  <si>
    <t>Column13445</t>
  </si>
  <si>
    <t>Column13446</t>
  </si>
  <si>
    <t>Column13447</t>
  </si>
  <si>
    <t>Column13448</t>
  </si>
  <si>
    <t>Column13449</t>
  </si>
  <si>
    <t>Column13450</t>
  </si>
  <si>
    <t>Column13451</t>
  </si>
  <si>
    <t>Column13452</t>
  </si>
  <si>
    <t>Column13453</t>
  </si>
  <si>
    <t>Column13454</t>
  </si>
  <si>
    <t>Column13455</t>
  </si>
  <si>
    <t>Column13456</t>
  </si>
  <si>
    <t>Column13457</t>
  </si>
  <si>
    <t>Column13458</t>
  </si>
  <si>
    <t>Column13459</t>
  </si>
  <si>
    <t>Column13460</t>
  </si>
  <si>
    <t>Column13461</t>
  </si>
  <si>
    <t>Column13462</t>
  </si>
  <si>
    <t>Column13463</t>
  </si>
  <si>
    <t>Column13464</t>
  </si>
  <si>
    <t>Column13465</t>
  </si>
  <si>
    <t>Column13466</t>
  </si>
  <si>
    <t>Column13467</t>
  </si>
  <si>
    <t>Column13468</t>
  </si>
  <si>
    <t>Column13469</t>
  </si>
  <si>
    <t>Column13470</t>
  </si>
  <si>
    <t>Column13471</t>
  </si>
  <si>
    <t>Column13472</t>
  </si>
  <si>
    <t>Column13473</t>
  </si>
  <si>
    <t>Column13474</t>
  </si>
  <si>
    <t>Column13475</t>
  </si>
  <si>
    <t>Column13476</t>
  </si>
  <si>
    <t>Column13477</t>
  </si>
  <si>
    <t>Column13478</t>
  </si>
  <si>
    <t>Column13479</t>
  </si>
  <si>
    <t>Column13480</t>
  </si>
  <si>
    <t>Column13481</t>
  </si>
  <si>
    <t>Column13482</t>
  </si>
  <si>
    <t>Column13483</t>
  </si>
  <si>
    <t>Column13484</t>
  </si>
  <si>
    <t>Column13485</t>
  </si>
  <si>
    <t>Column13486</t>
  </si>
  <si>
    <t>Column13487</t>
  </si>
  <si>
    <t>Column13488</t>
  </si>
  <si>
    <t>Column13489</t>
  </si>
  <si>
    <t>Column13490</t>
  </si>
  <si>
    <t>Column13491</t>
  </si>
  <si>
    <t>Column13492</t>
  </si>
  <si>
    <t>Column13493</t>
  </si>
  <si>
    <t>Column13494</t>
  </si>
  <si>
    <t>Column13495</t>
  </si>
  <si>
    <t>Column13496</t>
  </si>
  <si>
    <t>Column13497</t>
  </si>
  <si>
    <t>Column13498</t>
  </si>
  <si>
    <t>Column13499</t>
  </si>
  <si>
    <t>Column13500</t>
  </si>
  <si>
    <t>Column13501</t>
  </si>
  <si>
    <t>Column13502</t>
  </si>
  <si>
    <t>Column13503</t>
  </si>
  <si>
    <t>Column13504</t>
  </si>
  <si>
    <t>Column13505</t>
  </si>
  <si>
    <t>Column13506</t>
  </si>
  <si>
    <t>Column13507</t>
  </si>
  <si>
    <t>Column13508</t>
  </si>
  <si>
    <t>Column13509</t>
  </si>
  <si>
    <t>Column13510</t>
  </si>
  <si>
    <t>Column13511</t>
  </si>
  <si>
    <t>Column13512</t>
  </si>
  <si>
    <t>Column13513</t>
  </si>
  <si>
    <t>Column13514</t>
  </si>
  <si>
    <t>Column13515</t>
  </si>
  <si>
    <t>Column13516</t>
  </si>
  <si>
    <t>Column13517</t>
  </si>
  <si>
    <t>Column13518</t>
  </si>
  <si>
    <t>Column13519</t>
  </si>
  <si>
    <t>Column13520</t>
  </si>
  <si>
    <t>Column13521</t>
  </si>
  <si>
    <t>Column13522</t>
  </si>
  <si>
    <t>Column13523</t>
  </si>
  <si>
    <t>Column13524</t>
  </si>
  <si>
    <t>Column13525</t>
  </si>
  <si>
    <t>Column13526</t>
  </si>
  <si>
    <t>Column13527</t>
  </si>
  <si>
    <t>Column13528</t>
  </si>
  <si>
    <t>Column13529</t>
  </si>
  <si>
    <t>Column13530</t>
  </si>
  <si>
    <t>Column13531</t>
  </si>
  <si>
    <t>Column13532</t>
  </si>
  <si>
    <t>Column13533</t>
  </si>
  <si>
    <t>Column13534</t>
  </si>
  <si>
    <t>Column13535</t>
  </si>
  <si>
    <t>Column13536</t>
  </si>
  <si>
    <t>Column13537</t>
  </si>
  <si>
    <t>Column13538</t>
  </si>
  <si>
    <t>Column13539</t>
  </si>
  <si>
    <t>Column13540</t>
  </si>
  <si>
    <t>Column13541</t>
  </si>
  <si>
    <t>Column13542</t>
  </si>
  <si>
    <t>Column13543</t>
  </si>
  <si>
    <t>Column13544</t>
  </si>
  <si>
    <t>Column13545</t>
  </si>
  <si>
    <t>Column13546</t>
  </si>
  <si>
    <t>Column13547</t>
  </si>
  <si>
    <t>Column13548</t>
  </si>
  <si>
    <t>Column13549</t>
  </si>
  <si>
    <t>Column13550</t>
  </si>
  <si>
    <t>Column13551</t>
  </si>
  <si>
    <t>Column13552</t>
  </si>
  <si>
    <t>Column13553</t>
  </si>
  <si>
    <t>Column13554</t>
  </si>
  <si>
    <t>Column13555</t>
  </si>
  <si>
    <t>Column13556</t>
  </si>
  <si>
    <t>Column13557</t>
  </si>
  <si>
    <t>Column13558</t>
  </si>
  <si>
    <t>Column13559</t>
  </si>
  <si>
    <t>Column13560</t>
  </si>
  <si>
    <t>Column13561</t>
  </si>
  <si>
    <t>Column13562</t>
  </si>
  <si>
    <t>Column13563</t>
  </si>
  <si>
    <t>Column13564</t>
  </si>
  <si>
    <t>Column13565</t>
  </si>
  <si>
    <t>Column13566</t>
  </si>
  <si>
    <t>Column13567</t>
  </si>
  <si>
    <t>Column13568</t>
  </si>
  <si>
    <t>Column13569</t>
  </si>
  <si>
    <t>Column13570</t>
  </si>
  <si>
    <t>Column13571</t>
  </si>
  <si>
    <t>Column13572</t>
  </si>
  <si>
    <t>Column13573</t>
  </si>
  <si>
    <t>Column13574</t>
  </si>
  <si>
    <t>Column13575</t>
  </si>
  <si>
    <t>Column13576</t>
  </si>
  <si>
    <t>Column13577</t>
  </si>
  <si>
    <t>Column13578</t>
  </si>
  <si>
    <t>Column13579</t>
  </si>
  <si>
    <t>Column13580</t>
  </si>
  <si>
    <t>Column13581</t>
  </si>
  <si>
    <t>Column13582</t>
  </si>
  <si>
    <t>Column13583</t>
  </si>
  <si>
    <t>Column13584</t>
  </si>
  <si>
    <t>Column13585</t>
  </si>
  <si>
    <t>Column13586</t>
  </si>
  <si>
    <t>Column13587</t>
  </si>
  <si>
    <t>Column13588</t>
  </si>
  <si>
    <t>Column13589</t>
  </si>
  <si>
    <t>Column13590</t>
  </si>
  <si>
    <t>Column13591</t>
  </si>
  <si>
    <t>Column13592</t>
  </si>
  <si>
    <t>Column13593</t>
  </si>
  <si>
    <t>Column13594</t>
  </si>
  <si>
    <t>Column13595</t>
  </si>
  <si>
    <t>Column13596</t>
  </si>
  <si>
    <t>Column13597</t>
  </si>
  <si>
    <t>Column13598</t>
  </si>
  <si>
    <t>Column13599</t>
  </si>
  <si>
    <t>Column13600</t>
  </si>
  <si>
    <t>Column13601</t>
  </si>
  <si>
    <t>Column13602</t>
  </si>
  <si>
    <t>Column13603</t>
  </si>
  <si>
    <t>Column13604</t>
  </si>
  <si>
    <t>Column13605</t>
  </si>
  <si>
    <t>Column13606</t>
  </si>
  <si>
    <t>Column13607</t>
  </si>
  <si>
    <t>Column13608</t>
  </si>
  <si>
    <t>Column13609</t>
  </si>
  <si>
    <t>Column13610</t>
  </si>
  <si>
    <t>Column13611</t>
  </si>
  <si>
    <t>Column13612</t>
  </si>
  <si>
    <t>Column13613</t>
  </si>
  <si>
    <t>Column13614</t>
  </si>
  <si>
    <t>Column13615</t>
  </si>
  <si>
    <t>Column13616</t>
  </si>
  <si>
    <t>Column13617</t>
  </si>
  <si>
    <t>Column13618</t>
  </si>
  <si>
    <t>Column13619</t>
  </si>
  <si>
    <t>Column13620</t>
  </si>
  <si>
    <t>Column13621</t>
  </si>
  <si>
    <t>Column13622</t>
  </si>
  <si>
    <t>Column13623</t>
  </si>
  <si>
    <t>Column13624</t>
  </si>
  <si>
    <t>Column13625</t>
  </si>
  <si>
    <t>Column13626</t>
  </si>
  <si>
    <t>Column13627</t>
  </si>
  <si>
    <t>Column13628</t>
  </si>
  <si>
    <t>Column13629</t>
  </si>
  <si>
    <t>Column13630</t>
  </si>
  <si>
    <t>Column13631</t>
  </si>
  <si>
    <t>Column13632</t>
  </si>
  <si>
    <t>Column13633</t>
  </si>
  <si>
    <t>Column13634</t>
  </si>
  <si>
    <t>Column13635</t>
  </si>
  <si>
    <t>Column13636</t>
  </si>
  <si>
    <t>Column13637</t>
  </si>
  <si>
    <t>Column13638</t>
  </si>
  <si>
    <t>Column13639</t>
  </si>
  <si>
    <t>Column13640</t>
  </si>
  <si>
    <t>Column13641</t>
  </si>
  <si>
    <t>Column13642</t>
  </si>
  <si>
    <t>Column13643</t>
  </si>
  <si>
    <t>Column13644</t>
  </si>
  <si>
    <t>Column13645</t>
  </si>
  <si>
    <t>Column13646</t>
  </si>
  <si>
    <t>Column13647</t>
  </si>
  <si>
    <t>Column13648</t>
  </si>
  <si>
    <t>Column13649</t>
  </si>
  <si>
    <t>Column13650</t>
  </si>
  <si>
    <t>Column13651</t>
  </si>
  <si>
    <t>Column13652</t>
  </si>
  <si>
    <t>Column13653</t>
  </si>
  <si>
    <t>Column13654</t>
  </si>
  <si>
    <t>Column13655</t>
  </si>
  <si>
    <t>Column13656</t>
  </si>
  <si>
    <t>Column13657</t>
  </si>
  <si>
    <t>Column13658</t>
  </si>
  <si>
    <t>Column13659</t>
  </si>
  <si>
    <t>Column13660</t>
  </si>
  <si>
    <t>Column13661</t>
  </si>
  <si>
    <t>Column13662</t>
  </si>
  <si>
    <t>Column13663</t>
  </si>
  <si>
    <t>Column13664</t>
  </si>
  <si>
    <t>Column13665</t>
  </si>
  <si>
    <t>Column13666</t>
  </si>
  <si>
    <t>Column13667</t>
  </si>
  <si>
    <t>Column13668</t>
  </si>
  <si>
    <t>Column13669</t>
  </si>
  <si>
    <t>Column13670</t>
  </si>
  <si>
    <t>Column13671</t>
  </si>
  <si>
    <t>Column13672</t>
  </si>
  <si>
    <t>Column13673</t>
  </si>
  <si>
    <t>Column13674</t>
  </si>
  <si>
    <t>Column13675</t>
  </si>
  <si>
    <t>Column13676</t>
  </si>
  <si>
    <t>Column13677</t>
  </si>
  <si>
    <t>Column13678</t>
  </si>
  <si>
    <t>Column13679</t>
  </si>
  <si>
    <t>Column13680</t>
  </si>
  <si>
    <t>Column13681</t>
  </si>
  <si>
    <t>Column13682</t>
  </si>
  <si>
    <t>Column13683</t>
  </si>
  <si>
    <t>Column13684</t>
  </si>
  <si>
    <t>Column13685</t>
  </si>
  <si>
    <t>Column13686</t>
  </si>
  <si>
    <t>Column13687</t>
  </si>
  <si>
    <t>Column13688</t>
  </si>
  <si>
    <t>Column13689</t>
  </si>
  <si>
    <t>Column13690</t>
  </si>
  <si>
    <t>Column13691</t>
  </si>
  <si>
    <t>Column13692</t>
  </si>
  <si>
    <t>Column13693</t>
  </si>
  <si>
    <t>Column13694</t>
  </si>
  <si>
    <t>Column13695</t>
  </si>
  <si>
    <t>Column13696</t>
  </si>
  <si>
    <t>Column13697</t>
  </si>
  <si>
    <t>Column13698</t>
  </si>
  <si>
    <t>Column13699</t>
  </si>
  <si>
    <t>Column13700</t>
  </si>
  <si>
    <t>Column13701</t>
  </si>
  <si>
    <t>Column13702</t>
  </si>
  <si>
    <t>Column13703</t>
  </si>
  <si>
    <t>Column13704</t>
  </si>
  <si>
    <t>Column13705</t>
  </si>
  <si>
    <t>Column13706</t>
  </si>
  <si>
    <t>Column13707</t>
  </si>
  <si>
    <t>Column13708</t>
  </si>
  <si>
    <t>Column13709</t>
  </si>
  <si>
    <t>Column13710</t>
  </si>
  <si>
    <t>Column13711</t>
  </si>
  <si>
    <t>Column13712</t>
  </si>
  <si>
    <t>Column13713</t>
  </si>
  <si>
    <t>Column13714</t>
  </si>
  <si>
    <t>Column13715</t>
  </si>
  <si>
    <t>Column13716</t>
  </si>
  <si>
    <t>Column13717</t>
  </si>
  <si>
    <t>Column13718</t>
  </si>
  <si>
    <t>Column13719</t>
  </si>
  <si>
    <t>Column13720</t>
  </si>
  <si>
    <t>Column13721</t>
  </si>
  <si>
    <t>Column13722</t>
  </si>
  <si>
    <t>Column13723</t>
  </si>
  <si>
    <t>Column13724</t>
  </si>
  <si>
    <t>Column13725</t>
  </si>
  <si>
    <t>Column13726</t>
  </si>
  <si>
    <t>Column13727</t>
  </si>
  <si>
    <t>Column13728</t>
  </si>
  <si>
    <t>Column13729</t>
  </si>
  <si>
    <t>Column13730</t>
  </si>
  <si>
    <t>Column13731</t>
  </si>
  <si>
    <t>Column13732</t>
  </si>
  <si>
    <t>Column13733</t>
  </si>
  <si>
    <t>Column13734</t>
  </si>
  <si>
    <t>Column13735</t>
  </si>
  <si>
    <t>Column13736</t>
  </si>
  <si>
    <t>Column13737</t>
  </si>
  <si>
    <t>Column13738</t>
  </si>
  <si>
    <t>Column13739</t>
  </si>
  <si>
    <t>Column13740</t>
  </si>
  <si>
    <t>Column13741</t>
  </si>
  <si>
    <t>Column13742</t>
  </si>
  <si>
    <t>Column13743</t>
  </si>
  <si>
    <t>Column13744</t>
  </si>
  <si>
    <t>Column13745</t>
  </si>
  <si>
    <t>Column13746</t>
  </si>
  <si>
    <t>Column13747</t>
  </si>
  <si>
    <t>Column13748</t>
  </si>
  <si>
    <t>Column13749</t>
  </si>
  <si>
    <t>Column13750</t>
  </si>
  <si>
    <t>Column13751</t>
  </si>
  <si>
    <t>Column13752</t>
  </si>
  <si>
    <t>Column13753</t>
  </si>
  <si>
    <t>Column13754</t>
  </si>
  <si>
    <t>Column13755</t>
  </si>
  <si>
    <t>Column13756</t>
  </si>
  <si>
    <t>Column13757</t>
  </si>
  <si>
    <t>Column13758</t>
  </si>
  <si>
    <t>Column13759</t>
  </si>
  <si>
    <t>Column13760</t>
  </si>
  <si>
    <t>Column13761</t>
  </si>
  <si>
    <t>Column13762</t>
  </si>
  <si>
    <t>Column13763</t>
  </si>
  <si>
    <t>Column13764</t>
  </si>
  <si>
    <t>Column13765</t>
  </si>
  <si>
    <t>Column13766</t>
  </si>
  <si>
    <t>Column13767</t>
  </si>
  <si>
    <t>Column13768</t>
  </si>
  <si>
    <t>Column13769</t>
  </si>
  <si>
    <t>Column13770</t>
  </si>
  <si>
    <t>Column13771</t>
  </si>
  <si>
    <t>Column13772</t>
  </si>
  <si>
    <t>Column13773</t>
  </si>
  <si>
    <t>Column13774</t>
  </si>
  <si>
    <t>Column13775</t>
  </si>
  <si>
    <t>Column13776</t>
  </si>
  <si>
    <t>Column13777</t>
  </si>
  <si>
    <t>Column13778</t>
  </si>
  <si>
    <t>Column13779</t>
  </si>
  <si>
    <t>Column13780</t>
  </si>
  <si>
    <t>Column13781</t>
  </si>
  <si>
    <t>Column13782</t>
  </si>
  <si>
    <t>Column13783</t>
  </si>
  <si>
    <t>Column13784</t>
  </si>
  <si>
    <t>Column13785</t>
  </si>
  <si>
    <t>Column13786</t>
  </si>
  <si>
    <t>Column13787</t>
  </si>
  <si>
    <t>Column13788</t>
  </si>
  <si>
    <t>Column13789</t>
  </si>
  <si>
    <t>Column13790</t>
  </si>
  <si>
    <t>Column13791</t>
  </si>
  <si>
    <t>Column13792</t>
  </si>
  <si>
    <t>Column13793</t>
  </si>
  <si>
    <t>Column13794</t>
  </si>
  <si>
    <t>Column13795</t>
  </si>
  <si>
    <t>Column13796</t>
  </si>
  <si>
    <t>Column13797</t>
  </si>
  <si>
    <t>Column13798</t>
  </si>
  <si>
    <t>Column13799</t>
  </si>
  <si>
    <t>Column13800</t>
  </si>
  <si>
    <t>Column13801</t>
  </si>
  <si>
    <t>Column13802</t>
  </si>
  <si>
    <t>Column13803</t>
  </si>
  <si>
    <t>Column13804</t>
  </si>
  <si>
    <t>Column13805</t>
  </si>
  <si>
    <t>Column13806</t>
  </si>
  <si>
    <t>Column13807</t>
  </si>
  <si>
    <t>Column13808</t>
  </si>
  <si>
    <t>Column13809</t>
  </si>
  <si>
    <t>Column13810</t>
  </si>
  <si>
    <t>Column13811</t>
  </si>
  <si>
    <t>Column13812</t>
  </si>
  <si>
    <t>Column13813</t>
  </si>
  <si>
    <t>Column13814</t>
  </si>
  <si>
    <t>Column13815</t>
  </si>
  <si>
    <t>Column13816</t>
  </si>
  <si>
    <t>Column13817</t>
  </si>
  <si>
    <t>Column13818</t>
  </si>
  <si>
    <t>Column13819</t>
  </si>
  <si>
    <t>Column13820</t>
  </si>
  <si>
    <t>Column13821</t>
  </si>
  <si>
    <t>Column13822</t>
  </si>
  <si>
    <t>Column13823</t>
  </si>
  <si>
    <t>Column13824</t>
  </si>
  <si>
    <t>Column13825</t>
  </si>
  <si>
    <t>Column13826</t>
  </si>
  <si>
    <t>Column13827</t>
  </si>
  <si>
    <t>Column13828</t>
  </si>
  <si>
    <t>Column13829</t>
  </si>
  <si>
    <t>Column13830</t>
  </si>
  <si>
    <t>Column13831</t>
  </si>
  <si>
    <t>Column13832</t>
  </si>
  <si>
    <t>Column13833</t>
  </si>
  <si>
    <t>Column13834</t>
  </si>
  <si>
    <t>Column13835</t>
  </si>
  <si>
    <t>Column13836</t>
  </si>
  <si>
    <t>Column13837</t>
  </si>
  <si>
    <t>Column13838</t>
  </si>
  <si>
    <t>Column13839</t>
  </si>
  <si>
    <t>Column13840</t>
  </si>
  <si>
    <t>Column13841</t>
  </si>
  <si>
    <t>Column13842</t>
  </si>
  <si>
    <t>Column13843</t>
  </si>
  <si>
    <t>Column13844</t>
  </si>
  <si>
    <t>Column13845</t>
  </si>
  <si>
    <t>Column13846</t>
  </si>
  <si>
    <t>Column13847</t>
  </si>
  <si>
    <t>Column13848</t>
  </si>
  <si>
    <t>Column13849</t>
  </si>
  <si>
    <t>Column13850</t>
  </si>
  <si>
    <t>Column13851</t>
  </si>
  <si>
    <t>Column13852</t>
  </si>
  <si>
    <t>Column13853</t>
  </si>
  <si>
    <t>Column13854</t>
  </si>
  <si>
    <t>Column13855</t>
  </si>
  <si>
    <t>Column13856</t>
  </si>
  <si>
    <t>Column13857</t>
  </si>
  <si>
    <t>Column13858</t>
  </si>
  <si>
    <t>Column13859</t>
  </si>
  <si>
    <t>Column13860</t>
  </si>
  <si>
    <t>Column13861</t>
  </si>
  <si>
    <t>Column13862</t>
  </si>
  <si>
    <t>Column13863</t>
  </si>
  <si>
    <t>Column13864</t>
  </si>
  <si>
    <t>Column13865</t>
  </si>
  <si>
    <t>Column13866</t>
  </si>
  <si>
    <t>Column13867</t>
  </si>
  <si>
    <t>Column13868</t>
  </si>
  <si>
    <t>Column13869</t>
  </si>
  <si>
    <t>Column13870</t>
  </si>
  <si>
    <t>Column13871</t>
  </si>
  <si>
    <t>Column13872</t>
  </si>
  <si>
    <t>Column13873</t>
  </si>
  <si>
    <t>Column13874</t>
  </si>
  <si>
    <t>Column13875</t>
  </si>
  <si>
    <t>Column13876</t>
  </si>
  <si>
    <t>Column13877</t>
  </si>
  <si>
    <t>Column13878</t>
  </si>
  <si>
    <t>Column13879</t>
  </si>
  <si>
    <t>Column13880</t>
  </si>
  <si>
    <t>Column13881</t>
  </si>
  <si>
    <t>Column13882</t>
  </si>
  <si>
    <t>Column13883</t>
  </si>
  <si>
    <t>Column13884</t>
  </si>
  <si>
    <t>Column13885</t>
  </si>
  <si>
    <t>Column13886</t>
  </si>
  <si>
    <t>Column13887</t>
  </si>
  <si>
    <t>Column13888</t>
  </si>
  <si>
    <t>Column13889</t>
  </si>
  <si>
    <t>Column13890</t>
  </si>
  <si>
    <t>Column13891</t>
  </si>
  <si>
    <t>Column13892</t>
  </si>
  <si>
    <t>Column13893</t>
  </si>
  <si>
    <t>Column13894</t>
  </si>
  <si>
    <t>Column13895</t>
  </si>
  <si>
    <t>Column13896</t>
  </si>
  <si>
    <t>Column13897</t>
  </si>
  <si>
    <t>Column13898</t>
  </si>
  <si>
    <t>Column13899</t>
  </si>
  <si>
    <t>Column13900</t>
  </si>
  <si>
    <t>Column13901</t>
  </si>
  <si>
    <t>Column13902</t>
  </si>
  <si>
    <t>Column13903</t>
  </si>
  <si>
    <t>Column13904</t>
  </si>
  <si>
    <t>Column13905</t>
  </si>
  <si>
    <t>Column13906</t>
  </si>
  <si>
    <t>Column13907</t>
  </si>
  <si>
    <t>Column13908</t>
  </si>
  <si>
    <t>Column13909</t>
  </si>
  <si>
    <t>Column13910</t>
  </si>
  <si>
    <t>Column13911</t>
  </si>
  <si>
    <t>Column13912</t>
  </si>
  <si>
    <t>Column13913</t>
  </si>
  <si>
    <t>Column13914</t>
  </si>
  <si>
    <t>Column13915</t>
  </si>
  <si>
    <t>Column13916</t>
  </si>
  <si>
    <t>Column13917</t>
  </si>
  <si>
    <t>Column13918</t>
  </si>
  <si>
    <t>Column13919</t>
  </si>
  <si>
    <t>Column13920</t>
  </si>
  <si>
    <t>Column13921</t>
  </si>
  <si>
    <t>Column13922</t>
  </si>
  <si>
    <t>Column13923</t>
  </si>
  <si>
    <t>Column13924</t>
  </si>
  <si>
    <t>Column13925</t>
  </si>
  <si>
    <t>Column13926</t>
  </si>
  <si>
    <t>Column13927</t>
  </si>
  <si>
    <t>Column13928</t>
  </si>
  <si>
    <t>Column13929</t>
  </si>
  <si>
    <t>Column13930</t>
  </si>
  <si>
    <t>Column13931</t>
  </si>
  <si>
    <t>Column13932</t>
  </si>
  <si>
    <t>Column13933</t>
  </si>
  <si>
    <t>Column13934</t>
  </si>
  <si>
    <t>Column13935</t>
  </si>
  <si>
    <t>Column13936</t>
  </si>
  <si>
    <t>Column13937</t>
  </si>
  <si>
    <t>Column13938</t>
  </si>
  <si>
    <t>Column13939</t>
  </si>
  <si>
    <t>Column13940</t>
  </si>
  <si>
    <t>Column13941</t>
  </si>
  <si>
    <t>Column13942</t>
  </si>
  <si>
    <t>Column13943</t>
  </si>
  <si>
    <t>Column13944</t>
  </si>
  <si>
    <t>Column13945</t>
  </si>
  <si>
    <t>Column13946</t>
  </si>
  <si>
    <t>Column13947</t>
  </si>
  <si>
    <t>Column13948</t>
  </si>
  <si>
    <t>Column13949</t>
  </si>
  <si>
    <t>Column13950</t>
  </si>
  <si>
    <t>Column13951</t>
  </si>
  <si>
    <t>Column13952</t>
  </si>
  <si>
    <t>Column13953</t>
  </si>
  <si>
    <t>Column13954</t>
  </si>
  <si>
    <t>Column13955</t>
  </si>
  <si>
    <t>Column13956</t>
  </si>
  <si>
    <t>Column13957</t>
  </si>
  <si>
    <t>Column13958</t>
  </si>
  <si>
    <t>Column13959</t>
  </si>
  <si>
    <t>Column13960</t>
  </si>
  <si>
    <t>Column13961</t>
  </si>
  <si>
    <t>Column13962</t>
  </si>
  <si>
    <t>Column13963</t>
  </si>
  <si>
    <t>Column13964</t>
  </si>
  <si>
    <t>Column13965</t>
  </si>
  <si>
    <t>Column13966</t>
  </si>
  <si>
    <t>Column13967</t>
  </si>
  <si>
    <t>Column13968</t>
  </si>
  <si>
    <t>Column13969</t>
  </si>
  <si>
    <t>Column13970</t>
  </si>
  <si>
    <t>Column13971</t>
  </si>
  <si>
    <t>Column13972</t>
  </si>
  <si>
    <t>Column13973</t>
  </si>
  <si>
    <t>Column13974</t>
  </si>
  <si>
    <t>Column13975</t>
  </si>
  <si>
    <t>Column13976</t>
  </si>
  <si>
    <t>Column13977</t>
  </si>
  <si>
    <t>Column13978</t>
  </si>
  <si>
    <t>Column13979</t>
  </si>
  <si>
    <t>Column13980</t>
  </si>
  <si>
    <t>Column13981</t>
  </si>
  <si>
    <t>Column13982</t>
  </si>
  <si>
    <t>Column13983</t>
  </si>
  <si>
    <t>Column13984</t>
  </si>
  <si>
    <t>Column13985</t>
  </si>
  <si>
    <t>Column13986</t>
  </si>
  <si>
    <t>Column13987</t>
  </si>
  <si>
    <t>Column13988</t>
  </si>
  <si>
    <t>Column13989</t>
  </si>
  <si>
    <t>Column13990</t>
  </si>
  <si>
    <t>Column13991</t>
  </si>
  <si>
    <t>Column13992</t>
  </si>
  <si>
    <t>Column13993</t>
  </si>
  <si>
    <t>Column13994</t>
  </si>
  <si>
    <t>Column13995</t>
  </si>
  <si>
    <t>Column13996</t>
  </si>
  <si>
    <t>Column13997</t>
  </si>
  <si>
    <t>Column13998</t>
  </si>
  <si>
    <t>Column13999</t>
  </si>
  <si>
    <t>Column14000</t>
  </si>
  <si>
    <t>Column14001</t>
  </si>
  <si>
    <t>Column14002</t>
  </si>
  <si>
    <t>Column14003</t>
  </si>
  <si>
    <t>Column14004</t>
  </si>
  <si>
    <t>Column14005</t>
  </si>
  <si>
    <t>Column14006</t>
  </si>
  <si>
    <t>Column14007</t>
  </si>
  <si>
    <t>Column14008</t>
  </si>
  <si>
    <t>Column14009</t>
  </si>
  <si>
    <t>Column14010</t>
  </si>
  <si>
    <t>Column14011</t>
  </si>
  <si>
    <t>Column14012</t>
  </si>
  <si>
    <t>Column14013</t>
  </si>
  <si>
    <t>Column14014</t>
  </si>
  <si>
    <t>Column14015</t>
  </si>
  <si>
    <t>Column14016</t>
  </si>
  <si>
    <t>Column14017</t>
  </si>
  <si>
    <t>Column14018</t>
  </si>
  <si>
    <t>Column14019</t>
  </si>
  <si>
    <t>Column14020</t>
  </si>
  <si>
    <t>Column14021</t>
  </si>
  <si>
    <t>Column14022</t>
  </si>
  <si>
    <t>Column14023</t>
  </si>
  <si>
    <t>Column14024</t>
  </si>
  <si>
    <t>Column14025</t>
  </si>
  <si>
    <t>Column14026</t>
  </si>
  <si>
    <t>Column14027</t>
  </si>
  <si>
    <t>Column14028</t>
  </si>
  <si>
    <t>Column14029</t>
  </si>
  <si>
    <t>Column14030</t>
  </si>
  <si>
    <t>Column14031</t>
  </si>
  <si>
    <t>Column14032</t>
  </si>
  <si>
    <t>Column14033</t>
  </si>
  <si>
    <t>Column14034</t>
  </si>
  <si>
    <t>Column14035</t>
  </si>
  <si>
    <t>Column14036</t>
  </si>
  <si>
    <t>Column14037</t>
  </si>
  <si>
    <t>Column14038</t>
  </si>
  <si>
    <t>Column14039</t>
  </si>
  <si>
    <t>Column14040</t>
  </si>
  <si>
    <t>Column14041</t>
  </si>
  <si>
    <t>Column14042</t>
  </si>
  <si>
    <t>Column14043</t>
  </si>
  <si>
    <t>Column14044</t>
  </si>
  <si>
    <t>Column14045</t>
  </si>
  <si>
    <t>Column14046</t>
  </si>
  <si>
    <t>Column14047</t>
  </si>
  <si>
    <t>Column14048</t>
  </si>
  <si>
    <t>Column14049</t>
  </si>
  <si>
    <t>Column14050</t>
  </si>
  <si>
    <t>Column14051</t>
  </si>
  <si>
    <t>Column14052</t>
  </si>
  <si>
    <t>Column14053</t>
  </si>
  <si>
    <t>Column14054</t>
  </si>
  <si>
    <t>Column14055</t>
  </si>
  <si>
    <t>Column14056</t>
  </si>
  <si>
    <t>Column14057</t>
  </si>
  <si>
    <t>Column14058</t>
  </si>
  <si>
    <t>Column14059</t>
  </si>
  <si>
    <t>Column14060</t>
  </si>
  <si>
    <t>Column14061</t>
  </si>
  <si>
    <t>Column14062</t>
  </si>
  <si>
    <t>Column14063</t>
  </si>
  <si>
    <t>Column14064</t>
  </si>
  <si>
    <t>Column14065</t>
  </si>
  <si>
    <t>Column14066</t>
  </si>
  <si>
    <t>Column14067</t>
  </si>
  <si>
    <t>Column14068</t>
  </si>
  <si>
    <t>Column14069</t>
  </si>
  <si>
    <t>Column14070</t>
  </si>
  <si>
    <t>Column14071</t>
  </si>
  <si>
    <t>Column14072</t>
  </si>
  <si>
    <t>Column14073</t>
  </si>
  <si>
    <t>Column14074</t>
  </si>
  <si>
    <t>Column14075</t>
  </si>
  <si>
    <t>Column14076</t>
  </si>
  <si>
    <t>Column14077</t>
  </si>
  <si>
    <t>Column14078</t>
  </si>
  <si>
    <t>Column14079</t>
  </si>
  <si>
    <t>Column14080</t>
  </si>
  <si>
    <t>Column14081</t>
  </si>
  <si>
    <t>Column14082</t>
  </si>
  <si>
    <t>Column14083</t>
  </si>
  <si>
    <t>Column14084</t>
  </si>
  <si>
    <t>Column14085</t>
  </si>
  <si>
    <t>Column14086</t>
  </si>
  <si>
    <t>Column14087</t>
  </si>
  <si>
    <t>Column14088</t>
  </si>
  <si>
    <t>Column14089</t>
  </si>
  <si>
    <t>Column14090</t>
  </si>
  <si>
    <t>Column14091</t>
  </si>
  <si>
    <t>Column14092</t>
  </si>
  <si>
    <t>Column14093</t>
  </si>
  <si>
    <t>Column14094</t>
  </si>
  <si>
    <t>Column14095</t>
  </si>
  <si>
    <t>Column14096</t>
  </si>
  <si>
    <t>Column14097</t>
  </si>
  <si>
    <t>Column14098</t>
  </si>
  <si>
    <t>Column14099</t>
  </si>
  <si>
    <t>Column14100</t>
  </si>
  <si>
    <t>Column14101</t>
  </si>
  <si>
    <t>Column14102</t>
  </si>
  <si>
    <t>Column14103</t>
  </si>
  <si>
    <t>Column14104</t>
  </si>
  <si>
    <t>Column14105</t>
  </si>
  <si>
    <t>Column14106</t>
  </si>
  <si>
    <t>Column14107</t>
  </si>
  <si>
    <t>Column14108</t>
  </si>
  <si>
    <t>Column14109</t>
  </si>
  <si>
    <t>Column14110</t>
  </si>
  <si>
    <t>Column14111</t>
  </si>
  <si>
    <t>Column14112</t>
  </si>
  <si>
    <t>Column14113</t>
  </si>
  <si>
    <t>Column14114</t>
  </si>
  <si>
    <t>Column14115</t>
  </si>
  <si>
    <t>Column14116</t>
  </si>
  <si>
    <t>Column14117</t>
  </si>
  <si>
    <t>Column14118</t>
  </si>
  <si>
    <t>Column14119</t>
  </si>
  <si>
    <t>Column14120</t>
  </si>
  <si>
    <t>Column14121</t>
  </si>
  <si>
    <t>Column14122</t>
  </si>
  <si>
    <t>Column14123</t>
  </si>
  <si>
    <t>Column14124</t>
  </si>
  <si>
    <t>Column14125</t>
  </si>
  <si>
    <t>Column14126</t>
  </si>
  <si>
    <t>Column14127</t>
  </si>
  <si>
    <t>Column14128</t>
  </si>
  <si>
    <t>Column14129</t>
  </si>
  <si>
    <t>Column14130</t>
  </si>
  <si>
    <t>Column14131</t>
  </si>
  <si>
    <t>Column14132</t>
  </si>
  <si>
    <t>Column14133</t>
  </si>
  <si>
    <t>Column14134</t>
  </si>
  <si>
    <t>Column14135</t>
  </si>
  <si>
    <t>Column14136</t>
  </si>
  <si>
    <t>Column14137</t>
  </si>
  <si>
    <t>Column14138</t>
  </si>
  <si>
    <t>Column14139</t>
  </si>
  <si>
    <t>Column14140</t>
  </si>
  <si>
    <t>Column14141</t>
  </si>
  <si>
    <t>Column14142</t>
  </si>
  <si>
    <t>Column14143</t>
  </si>
  <si>
    <t>Column14144</t>
  </si>
  <si>
    <t>Column14145</t>
  </si>
  <si>
    <t>Column14146</t>
  </si>
  <si>
    <t>Column14147</t>
  </si>
  <si>
    <t>Column14148</t>
  </si>
  <si>
    <t>Column14149</t>
  </si>
  <si>
    <t>Column14150</t>
  </si>
  <si>
    <t>Column14151</t>
  </si>
  <si>
    <t>Column14152</t>
  </si>
  <si>
    <t>Column14153</t>
  </si>
  <si>
    <t>Column14154</t>
  </si>
  <si>
    <t>Column14155</t>
  </si>
  <si>
    <t>Column14156</t>
  </si>
  <si>
    <t>Column14157</t>
  </si>
  <si>
    <t>Column14158</t>
  </si>
  <si>
    <t>Column14159</t>
  </si>
  <si>
    <t>Column14160</t>
  </si>
  <si>
    <t>Column14161</t>
  </si>
  <si>
    <t>Column14162</t>
  </si>
  <si>
    <t>Column14163</t>
  </si>
  <si>
    <t>Column14164</t>
  </si>
  <si>
    <t>Column14165</t>
  </si>
  <si>
    <t>Column14166</t>
  </si>
  <si>
    <t>Column14167</t>
  </si>
  <si>
    <t>Column14168</t>
  </si>
  <si>
    <t>Column14169</t>
  </si>
  <si>
    <t>Column14170</t>
  </si>
  <si>
    <t>Column14171</t>
  </si>
  <si>
    <t>Column14172</t>
  </si>
  <si>
    <t>Column14173</t>
  </si>
  <si>
    <t>Column14174</t>
  </si>
  <si>
    <t>Column14175</t>
  </si>
  <si>
    <t>Column14176</t>
  </si>
  <si>
    <t>Column14177</t>
  </si>
  <si>
    <t>Column14178</t>
  </si>
  <si>
    <t>Column14179</t>
  </si>
  <si>
    <t>Column14180</t>
  </si>
  <si>
    <t>Column14181</t>
  </si>
  <si>
    <t>Column14182</t>
  </si>
  <si>
    <t>Column14183</t>
  </si>
  <si>
    <t>Column14184</t>
  </si>
  <si>
    <t>Column14185</t>
  </si>
  <si>
    <t>Column14186</t>
  </si>
  <si>
    <t>Column14187</t>
  </si>
  <si>
    <t>Column14188</t>
  </si>
  <si>
    <t>Column14189</t>
  </si>
  <si>
    <t>Column14190</t>
  </si>
  <si>
    <t>Column14191</t>
  </si>
  <si>
    <t>Column14192</t>
  </si>
  <si>
    <t>Column14193</t>
  </si>
  <si>
    <t>Column14194</t>
  </si>
  <si>
    <t>Column14195</t>
  </si>
  <si>
    <t>Column14196</t>
  </si>
  <si>
    <t>Column14197</t>
  </si>
  <si>
    <t>Column14198</t>
  </si>
  <si>
    <t>Column14199</t>
  </si>
  <si>
    <t>Column14200</t>
  </si>
  <si>
    <t>Column14201</t>
  </si>
  <si>
    <t>Column14202</t>
  </si>
  <si>
    <t>Column14203</t>
  </si>
  <si>
    <t>Column14204</t>
  </si>
  <si>
    <t>Column14205</t>
  </si>
  <si>
    <t>Column14206</t>
  </si>
  <si>
    <t>Column14207</t>
  </si>
  <si>
    <t>Column14208</t>
  </si>
  <si>
    <t>Column14209</t>
  </si>
  <si>
    <t>Column14210</t>
  </si>
  <si>
    <t>Column14211</t>
  </si>
  <si>
    <t>Column14212</t>
  </si>
  <si>
    <t>Column14213</t>
  </si>
  <si>
    <t>Column14214</t>
  </si>
  <si>
    <t>Column14215</t>
  </si>
  <si>
    <t>Column14216</t>
  </si>
  <si>
    <t>Column14217</t>
  </si>
  <si>
    <t>Column14218</t>
  </si>
  <si>
    <t>Column14219</t>
  </si>
  <si>
    <t>Column14220</t>
  </si>
  <si>
    <t>Column14221</t>
  </si>
  <si>
    <t>Column14222</t>
  </si>
  <si>
    <t>Column14223</t>
  </si>
  <si>
    <t>Column14224</t>
  </si>
  <si>
    <t>Column14225</t>
  </si>
  <si>
    <t>Column14226</t>
  </si>
  <si>
    <t>Column14227</t>
  </si>
  <si>
    <t>Column14228</t>
  </si>
  <si>
    <t>Column14229</t>
  </si>
  <si>
    <t>Column14230</t>
  </si>
  <si>
    <t>Column14231</t>
  </si>
  <si>
    <t>Column14232</t>
  </si>
  <si>
    <t>Column14233</t>
  </si>
  <si>
    <t>Column14234</t>
  </si>
  <si>
    <t>Column14235</t>
  </si>
  <si>
    <t>Column14236</t>
  </si>
  <si>
    <t>Column14237</t>
  </si>
  <si>
    <t>Column14238</t>
  </si>
  <si>
    <t>Column14239</t>
  </si>
  <si>
    <t>Column14240</t>
  </si>
  <si>
    <t>Column14241</t>
  </si>
  <si>
    <t>Column14242</t>
  </si>
  <si>
    <t>Column14243</t>
  </si>
  <si>
    <t>Column14244</t>
  </si>
  <si>
    <t>Column14245</t>
  </si>
  <si>
    <t>Column14246</t>
  </si>
  <si>
    <t>Column14247</t>
  </si>
  <si>
    <t>Column14248</t>
  </si>
  <si>
    <t>Column14249</t>
  </si>
  <si>
    <t>Column14250</t>
  </si>
  <si>
    <t>Column14251</t>
  </si>
  <si>
    <t>Column14252</t>
  </si>
  <si>
    <t>Column14253</t>
  </si>
  <si>
    <t>Column14254</t>
  </si>
  <si>
    <t>Column14255</t>
  </si>
  <si>
    <t>Column14256</t>
  </si>
  <si>
    <t>Column14257</t>
  </si>
  <si>
    <t>Column14258</t>
  </si>
  <si>
    <t>Column14259</t>
  </si>
  <si>
    <t>Column14260</t>
  </si>
  <si>
    <t>Column14261</t>
  </si>
  <si>
    <t>Column14262</t>
  </si>
  <si>
    <t>Column14263</t>
  </si>
  <si>
    <t>Column14264</t>
  </si>
  <si>
    <t>Column14265</t>
  </si>
  <si>
    <t>Column14266</t>
  </si>
  <si>
    <t>Column14267</t>
  </si>
  <si>
    <t>Column14268</t>
  </si>
  <si>
    <t>Column14269</t>
  </si>
  <si>
    <t>Column14270</t>
  </si>
  <si>
    <t>Column14271</t>
  </si>
  <si>
    <t>Column14272</t>
  </si>
  <si>
    <t>Column14273</t>
  </si>
  <si>
    <t>Column14274</t>
  </si>
  <si>
    <t>Column14275</t>
  </si>
  <si>
    <t>Column14276</t>
  </si>
  <si>
    <t>Column14277</t>
  </si>
  <si>
    <t>Column14278</t>
  </si>
  <si>
    <t>Column14279</t>
  </si>
  <si>
    <t>Column14280</t>
  </si>
  <si>
    <t>Column14281</t>
  </si>
  <si>
    <t>Column14282</t>
  </si>
  <si>
    <t>Column14283</t>
  </si>
  <si>
    <t>Column14284</t>
  </si>
  <si>
    <t>Column14285</t>
  </si>
  <si>
    <t>Column14286</t>
  </si>
  <si>
    <t>Column14287</t>
  </si>
  <si>
    <t>Column14288</t>
  </si>
  <si>
    <t>Column14289</t>
  </si>
  <si>
    <t>Column14290</t>
  </si>
  <si>
    <t>Column14291</t>
  </si>
  <si>
    <t>Column14292</t>
  </si>
  <si>
    <t>Column14293</t>
  </si>
  <si>
    <t>Column14294</t>
  </si>
  <si>
    <t>Column14295</t>
  </si>
  <si>
    <t>Column14296</t>
  </si>
  <si>
    <t>Column14297</t>
  </si>
  <si>
    <t>Column14298</t>
  </si>
  <si>
    <t>Column14299</t>
  </si>
  <si>
    <t>Column14300</t>
  </si>
  <si>
    <t>Column14301</t>
  </si>
  <si>
    <t>Column14302</t>
  </si>
  <si>
    <t>Column14303</t>
  </si>
  <si>
    <t>Column14304</t>
  </si>
  <si>
    <t>Column14305</t>
  </si>
  <si>
    <t>Column14306</t>
  </si>
  <si>
    <t>Column14307</t>
  </si>
  <si>
    <t>Column14308</t>
  </si>
  <si>
    <t>Column14309</t>
  </si>
  <si>
    <t>Column14310</t>
  </si>
  <si>
    <t>Column14311</t>
  </si>
  <si>
    <t>Column14312</t>
  </si>
  <si>
    <t>Column14313</t>
  </si>
  <si>
    <t>Column14314</t>
  </si>
  <si>
    <t>Column14315</t>
  </si>
  <si>
    <t>Column14316</t>
  </si>
  <si>
    <t>Column14317</t>
  </si>
  <si>
    <t>Column14318</t>
  </si>
  <si>
    <t>Column14319</t>
  </si>
  <si>
    <t>Column14320</t>
  </si>
  <si>
    <t>Column14321</t>
  </si>
  <si>
    <t>Column14322</t>
  </si>
  <si>
    <t>Column14323</t>
  </si>
  <si>
    <t>Column14324</t>
  </si>
  <si>
    <t>Column14325</t>
  </si>
  <si>
    <t>Column14326</t>
  </si>
  <si>
    <t>Column14327</t>
  </si>
  <si>
    <t>Column14328</t>
  </si>
  <si>
    <t>Column14329</t>
  </si>
  <si>
    <t>Column14330</t>
  </si>
  <si>
    <t>Column14331</t>
  </si>
  <si>
    <t>Column14332</t>
  </si>
  <si>
    <t>Column14333</t>
  </si>
  <si>
    <t>Column14334</t>
  </si>
  <si>
    <t>Column14335</t>
  </si>
  <si>
    <t>Column14336</t>
  </si>
  <si>
    <t>Column14337</t>
  </si>
  <si>
    <t>Column14338</t>
  </si>
  <si>
    <t>Column14339</t>
  </si>
  <si>
    <t>Column14340</t>
  </si>
  <si>
    <t>Column14341</t>
  </si>
  <si>
    <t>Column14342</t>
  </si>
  <si>
    <t>Column14343</t>
  </si>
  <si>
    <t>Column14344</t>
  </si>
  <si>
    <t>Column14345</t>
  </si>
  <si>
    <t>Column14346</t>
  </si>
  <si>
    <t>Column14347</t>
  </si>
  <si>
    <t>Column14348</t>
  </si>
  <si>
    <t>Column14349</t>
  </si>
  <si>
    <t>Column14350</t>
  </si>
  <si>
    <t>Column14351</t>
  </si>
  <si>
    <t>Column14352</t>
  </si>
  <si>
    <t>Column14353</t>
  </si>
  <si>
    <t>Column14354</t>
  </si>
  <si>
    <t>Column14355</t>
  </si>
  <si>
    <t>Column14356</t>
  </si>
  <si>
    <t>Column14357</t>
  </si>
  <si>
    <t>Column14358</t>
  </si>
  <si>
    <t>Column14359</t>
  </si>
  <si>
    <t>Column14360</t>
  </si>
  <si>
    <t>Column14361</t>
  </si>
  <si>
    <t>Column14362</t>
  </si>
  <si>
    <t>Column14363</t>
  </si>
  <si>
    <t>Column14364</t>
  </si>
  <si>
    <t>Column14365</t>
  </si>
  <si>
    <t>Column14366</t>
  </si>
  <si>
    <t>Column14367</t>
  </si>
  <si>
    <t>Column14368</t>
  </si>
  <si>
    <t>Column14369</t>
  </si>
  <si>
    <t>Column14370</t>
  </si>
  <si>
    <t>Column14371</t>
  </si>
  <si>
    <t>Column14372</t>
  </si>
  <si>
    <t>Column14373</t>
  </si>
  <si>
    <t>Column14374</t>
  </si>
  <si>
    <t>Column14375</t>
  </si>
  <si>
    <t>Column14376</t>
  </si>
  <si>
    <t>Column14377</t>
  </si>
  <si>
    <t>Column14378</t>
  </si>
  <si>
    <t>Column14379</t>
  </si>
  <si>
    <t>Column14380</t>
  </si>
  <si>
    <t>Column14381</t>
  </si>
  <si>
    <t>Column14382</t>
  </si>
  <si>
    <t>Column14383</t>
  </si>
  <si>
    <t>Column14384</t>
  </si>
  <si>
    <t>Column14385</t>
  </si>
  <si>
    <t>Column14386</t>
  </si>
  <si>
    <t>Column14387</t>
  </si>
  <si>
    <t>Column14388</t>
  </si>
  <si>
    <t>Column14389</t>
  </si>
  <si>
    <t>Column14390</t>
  </si>
  <si>
    <t>Column14391</t>
  </si>
  <si>
    <t>Column14392</t>
  </si>
  <si>
    <t>Column14393</t>
  </si>
  <si>
    <t>Column14394</t>
  </si>
  <si>
    <t>Column14395</t>
  </si>
  <si>
    <t>Column14396</t>
  </si>
  <si>
    <t>Column14397</t>
  </si>
  <si>
    <t>Column14398</t>
  </si>
  <si>
    <t>Column14399</t>
  </si>
  <si>
    <t>Column14400</t>
  </si>
  <si>
    <t>Column14401</t>
  </si>
  <si>
    <t>Column14402</t>
  </si>
  <si>
    <t>Column14403</t>
  </si>
  <si>
    <t>Column14404</t>
  </si>
  <si>
    <t>Column14405</t>
  </si>
  <si>
    <t>Column14406</t>
  </si>
  <si>
    <t>Column14407</t>
  </si>
  <si>
    <t>Column14408</t>
  </si>
  <si>
    <t>Column14409</t>
  </si>
  <si>
    <t>Column14410</t>
  </si>
  <si>
    <t>Column14411</t>
  </si>
  <si>
    <t>Column14412</t>
  </si>
  <si>
    <t>Column14413</t>
  </si>
  <si>
    <t>Column14414</t>
  </si>
  <si>
    <t>Column14415</t>
  </si>
  <si>
    <t>Column14416</t>
  </si>
  <si>
    <t>Column14417</t>
  </si>
  <si>
    <t>Column14418</t>
  </si>
  <si>
    <t>Column14419</t>
  </si>
  <si>
    <t>Column14420</t>
  </si>
  <si>
    <t>Column14421</t>
  </si>
  <si>
    <t>Column14422</t>
  </si>
  <si>
    <t>Column14423</t>
  </si>
  <si>
    <t>Column14424</t>
  </si>
  <si>
    <t>Column14425</t>
  </si>
  <si>
    <t>Column14426</t>
  </si>
  <si>
    <t>Column14427</t>
  </si>
  <si>
    <t>Column14428</t>
  </si>
  <si>
    <t>Column14429</t>
  </si>
  <si>
    <t>Column14430</t>
  </si>
  <si>
    <t>Column14431</t>
  </si>
  <si>
    <t>Column14432</t>
  </si>
  <si>
    <t>Column14433</t>
  </si>
  <si>
    <t>Column14434</t>
  </si>
  <si>
    <t>Column14435</t>
  </si>
  <si>
    <t>Column14436</t>
  </si>
  <si>
    <t>Column14437</t>
  </si>
  <si>
    <t>Column14438</t>
  </si>
  <si>
    <t>Column14439</t>
  </si>
  <si>
    <t>Column14440</t>
  </si>
  <si>
    <t>Column14441</t>
  </si>
  <si>
    <t>Column14442</t>
  </si>
  <si>
    <t>Column14443</t>
  </si>
  <si>
    <t>Column14444</t>
  </si>
  <si>
    <t>Column14445</t>
  </si>
  <si>
    <t>Column14446</t>
  </si>
  <si>
    <t>Column14447</t>
  </si>
  <si>
    <t>Column14448</t>
  </si>
  <si>
    <t>Column14449</t>
  </si>
  <si>
    <t>Column14450</t>
  </si>
  <si>
    <t>Column14451</t>
  </si>
  <si>
    <t>Column14452</t>
  </si>
  <si>
    <t>Column14453</t>
  </si>
  <si>
    <t>Column14454</t>
  </si>
  <si>
    <t>Column14455</t>
  </si>
  <si>
    <t>Column14456</t>
  </si>
  <si>
    <t>Column14457</t>
  </si>
  <si>
    <t>Column14458</t>
  </si>
  <si>
    <t>Column14459</t>
  </si>
  <si>
    <t>Column14460</t>
  </si>
  <si>
    <t>Column14461</t>
  </si>
  <si>
    <t>Column14462</t>
  </si>
  <si>
    <t>Column14463</t>
  </si>
  <si>
    <t>Column14464</t>
  </si>
  <si>
    <t>Column14465</t>
  </si>
  <si>
    <t>Column14466</t>
  </si>
  <si>
    <t>Column14467</t>
  </si>
  <si>
    <t>Column14468</t>
  </si>
  <si>
    <t>Column14469</t>
  </si>
  <si>
    <t>Column14470</t>
  </si>
  <si>
    <t>Column14471</t>
  </si>
  <si>
    <t>Column14472</t>
  </si>
  <si>
    <t>Column14473</t>
  </si>
  <si>
    <t>Column14474</t>
  </si>
  <si>
    <t>Column14475</t>
  </si>
  <si>
    <t>Column14476</t>
  </si>
  <si>
    <t>Column14477</t>
  </si>
  <si>
    <t>Column14478</t>
  </si>
  <si>
    <t>Column14479</t>
  </si>
  <si>
    <t>Column14480</t>
  </si>
  <si>
    <t>Column14481</t>
  </si>
  <si>
    <t>Column14482</t>
  </si>
  <si>
    <t>Column14483</t>
  </si>
  <si>
    <t>Column14484</t>
  </si>
  <si>
    <t>Column14485</t>
  </si>
  <si>
    <t>Column14486</t>
  </si>
  <si>
    <t>Column14487</t>
  </si>
  <si>
    <t>Column14488</t>
  </si>
  <si>
    <t>Column14489</t>
  </si>
  <si>
    <t>Column14490</t>
  </si>
  <si>
    <t>Column14491</t>
  </si>
  <si>
    <t>Column14492</t>
  </si>
  <si>
    <t>Column14493</t>
  </si>
  <si>
    <t>Column14494</t>
  </si>
  <si>
    <t>Column14495</t>
  </si>
  <si>
    <t>Column14496</t>
  </si>
  <si>
    <t>Column14497</t>
  </si>
  <si>
    <t>Column14498</t>
  </si>
  <si>
    <t>Column14499</t>
  </si>
  <si>
    <t>Column14500</t>
  </si>
  <si>
    <t>Column14501</t>
  </si>
  <si>
    <t>Column14502</t>
  </si>
  <si>
    <t>Column14503</t>
  </si>
  <si>
    <t>Column14504</t>
  </si>
  <si>
    <t>Column14505</t>
  </si>
  <si>
    <t>Column14506</t>
  </si>
  <si>
    <t>Column14507</t>
  </si>
  <si>
    <t>Column14508</t>
  </si>
  <si>
    <t>Column14509</t>
  </si>
  <si>
    <t>Column14510</t>
  </si>
  <si>
    <t>Column14511</t>
  </si>
  <si>
    <t>Column14512</t>
  </si>
  <si>
    <t>Column14513</t>
  </si>
  <si>
    <t>Column14514</t>
  </si>
  <si>
    <t>Column14515</t>
  </si>
  <si>
    <t>Column14516</t>
  </si>
  <si>
    <t>Column14517</t>
  </si>
  <si>
    <t>Column14518</t>
  </si>
  <si>
    <t>Column14519</t>
  </si>
  <si>
    <t>Column14520</t>
  </si>
  <si>
    <t>Column14521</t>
  </si>
  <si>
    <t>Column14522</t>
  </si>
  <si>
    <t>Column14523</t>
  </si>
  <si>
    <t>Column14524</t>
  </si>
  <si>
    <t>Column14525</t>
  </si>
  <si>
    <t>Column14526</t>
  </si>
  <si>
    <t>Column14527</t>
  </si>
  <si>
    <t>Column14528</t>
  </si>
  <si>
    <t>Column14529</t>
  </si>
  <si>
    <t>Column14530</t>
  </si>
  <si>
    <t>Column14531</t>
  </si>
  <si>
    <t>Column14532</t>
  </si>
  <si>
    <t>Column14533</t>
  </si>
  <si>
    <t>Column14534</t>
  </si>
  <si>
    <t>Column14535</t>
  </si>
  <si>
    <t>Column14536</t>
  </si>
  <si>
    <t>Column14537</t>
  </si>
  <si>
    <t>Column14538</t>
  </si>
  <si>
    <t>Column14539</t>
  </si>
  <si>
    <t>Column14540</t>
  </si>
  <si>
    <t>Column14541</t>
  </si>
  <si>
    <t>Column14542</t>
  </si>
  <si>
    <t>Column14543</t>
  </si>
  <si>
    <t>Column14544</t>
  </si>
  <si>
    <t>Column14545</t>
  </si>
  <si>
    <t>Column14546</t>
  </si>
  <si>
    <t>Column14547</t>
  </si>
  <si>
    <t>Column14548</t>
  </si>
  <si>
    <t>Column14549</t>
  </si>
  <si>
    <t>Column14550</t>
  </si>
  <si>
    <t>Column14551</t>
  </si>
  <si>
    <t>Column14552</t>
  </si>
  <si>
    <t>Column14553</t>
  </si>
  <si>
    <t>Column14554</t>
  </si>
  <si>
    <t>Column14555</t>
  </si>
  <si>
    <t>Column14556</t>
  </si>
  <si>
    <t>Column14557</t>
  </si>
  <si>
    <t>Column14558</t>
  </si>
  <si>
    <t>Column14559</t>
  </si>
  <si>
    <t>Column14560</t>
  </si>
  <si>
    <t>Column14561</t>
  </si>
  <si>
    <t>Column14562</t>
  </si>
  <si>
    <t>Column14563</t>
  </si>
  <si>
    <t>Column14564</t>
  </si>
  <si>
    <t>Column14565</t>
  </si>
  <si>
    <t>Column14566</t>
  </si>
  <si>
    <t>Column14567</t>
  </si>
  <si>
    <t>Column14568</t>
  </si>
  <si>
    <t>Column14569</t>
  </si>
  <si>
    <t>Column14570</t>
  </si>
  <si>
    <t>Column14571</t>
  </si>
  <si>
    <t>Column14572</t>
  </si>
  <si>
    <t>Column14573</t>
  </si>
  <si>
    <t>Column14574</t>
  </si>
  <si>
    <t>Column14575</t>
  </si>
  <si>
    <t>Column14576</t>
  </si>
  <si>
    <t>Column14577</t>
  </si>
  <si>
    <t>Column14578</t>
  </si>
  <si>
    <t>Column14579</t>
  </si>
  <si>
    <t>Column14580</t>
  </si>
  <si>
    <t>Column14581</t>
  </si>
  <si>
    <t>Column14582</t>
  </si>
  <si>
    <t>Column14583</t>
  </si>
  <si>
    <t>Column14584</t>
  </si>
  <si>
    <t>Column14585</t>
  </si>
  <si>
    <t>Column14586</t>
  </si>
  <si>
    <t>Column14587</t>
  </si>
  <si>
    <t>Column14588</t>
  </si>
  <si>
    <t>Column14589</t>
  </si>
  <si>
    <t>Column14590</t>
  </si>
  <si>
    <t>Column14591</t>
  </si>
  <si>
    <t>Column14592</t>
  </si>
  <si>
    <t>Column14593</t>
  </si>
  <si>
    <t>Column14594</t>
  </si>
  <si>
    <t>Column14595</t>
  </si>
  <si>
    <t>Column14596</t>
  </si>
  <si>
    <t>Column14597</t>
  </si>
  <si>
    <t>Column14598</t>
  </si>
  <si>
    <t>Column14599</t>
  </si>
  <si>
    <t>Column14600</t>
  </si>
  <si>
    <t>Column14601</t>
  </si>
  <si>
    <t>Column14602</t>
  </si>
  <si>
    <t>Column14603</t>
  </si>
  <si>
    <t>Column14604</t>
  </si>
  <si>
    <t>Column14605</t>
  </si>
  <si>
    <t>Column14606</t>
  </si>
  <si>
    <t>Column14607</t>
  </si>
  <si>
    <t>Column14608</t>
  </si>
  <si>
    <t>Column14609</t>
  </si>
  <si>
    <t>Column14610</t>
  </si>
  <si>
    <t>Column14611</t>
  </si>
  <si>
    <t>Column14612</t>
  </si>
  <si>
    <t>Column14613</t>
  </si>
  <si>
    <t>Column14614</t>
  </si>
  <si>
    <t>Column14615</t>
  </si>
  <si>
    <t>Column14616</t>
  </si>
  <si>
    <t>Column14617</t>
  </si>
  <si>
    <t>Column14618</t>
  </si>
  <si>
    <t>Column14619</t>
  </si>
  <si>
    <t>Column14620</t>
  </si>
  <si>
    <t>Column14621</t>
  </si>
  <si>
    <t>Column14622</t>
  </si>
  <si>
    <t>Column14623</t>
  </si>
  <si>
    <t>Column14624</t>
  </si>
  <si>
    <t>Column14625</t>
  </si>
  <si>
    <t>Column14626</t>
  </si>
  <si>
    <t>Column14627</t>
  </si>
  <si>
    <t>Column14628</t>
  </si>
  <si>
    <t>Column14629</t>
  </si>
  <si>
    <t>Column14630</t>
  </si>
  <si>
    <t>Column14631</t>
  </si>
  <si>
    <t>Column14632</t>
  </si>
  <si>
    <t>Column14633</t>
  </si>
  <si>
    <t>Column14634</t>
  </si>
  <si>
    <t>Column14635</t>
  </si>
  <si>
    <t>Column14636</t>
  </si>
  <si>
    <t>Column14637</t>
  </si>
  <si>
    <t>Column14638</t>
  </si>
  <si>
    <t>Column14639</t>
  </si>
  <si>
    <t>Column14640</t>
  </si>
  <si>
    <t>Column14641</t>
  </si>
  <si>
    <t>Column14642</t>
  </si>
  <si>
    <t>Column14643</t>
  </si>
  <si>
    <t>Column14644</t>
  </si>
  <si>
    <t>Column14645</t>
  </si>
  <si>
    <t>Column14646</t>
  </si>
  <si>
    <t>Column14647</t>
  </si>
  <si>
    <t>Column14648</t>
  </si>
  <si>
    <t>Column14649</t>
  </si>
  <si>
    <t>Column14650</t>
  </si>
  <si>
    <t>Column14651</t>
  </si>
  <si>
    <t>Column14652</t>
  </si>
  <si>
    <t>Column14653</t>
  </si>
  <si>
    <t>Column14654</t>
  </si>
  <si>
    <t>Column14655</t>
  </si>
  <si>
    <t>Column14656</t>
  </si>
  <si>
    <t>Column14657</t>
  </si>
  <si>
    <t>Column14658</t>
  </si>
  <si>
    <t>Column14659</t>
  </si>
  <si>
    <t>Column14660</t>
  </si>
  <si>
    <t>Column14661</t>
  </si>
  <si>
    <t>Column14662</t>
  </si>
  <si>
    <t>Column14663</t>
  </si>
  <si>
    <t>Column14664</t>
  </si>
  <si>
    <t>Column14665</t>
  </si>
  <si>
    <t>Column14666</t>
  </si>
  <si>
    <t>Column14667</t>
  </si>
  <si>
    <t>Column14668</t>
  </si>
  <si>
    <t>Column14669</t>
  </si>
  <si>
    <t>Column14670</t>
  </si>
  <si>
    <t>Column14671</t>
  </si>
  <si>
    <t>Column14672</t>
  </si>
  <si>
    <t>Column14673</t>
  </si>
  <si>
    <t>Column14674</t>
  </si>
  <si>
    <t>Column14675</t>
  </si>
  <si>
    <t>Column14676</t>
  </si>
  <si>
    <t>Column14677</t>
  </si>
  <si>
    <t>Column14678</t>
  </si>
  <si>
    <t>Column14679</t>
  </si>
  <si>
    <t>Column14680</t>
  </si>
  <si>
    <t>Column14681</t>
  </si>
  <si>
    <t>Column14682</t>
  </si>
  <si>
    <t>Column14683</t>
  </si>
  <si>
    <t>Column14684</t>
  </si>
  <si>
    <t>Column14685</t>
  </si>
  <si>
    <t>Column14686</t>
  </si>
  <si>
    <t>Column14687</t>
  </si>
  <si>
    <t>Column14688</t>
  </si>
  <si>
    <t>Column14689</t>
  </si>
  <si>
    <t>Column14690</t>
  </si>
  <si>
    <t>Column14691</t>
  </si>
  <si>
    <t>Column14692</t>
  </si>
  <si>
    <t>Column14693</t>
  </si>
  <si>
    <t>Column14694</t>
  </si>
  <si>
    <t>Column14695</t>
  </si>
  <si>
    <t>Column14696</t>
  </si>
  <si>
    <t>Column14697</t>
  </si>
  <si>
    <t>Column14698</t>
  </si>
  <si>
    <t>Column14699</t>
  </si>
  <si>
    <t>Column14700</t>
  </si>
  <si>
    <t>Column14701</t>
  </si>
  <si>
    <t>Column14702</t>
  </si>
  <si>
    <t>Column14703</t>
  </si>
  <si>
    <t>Column14704</t>
  </si>
  <si>
    <t>Column14705</t>
  </si>
  <si>
    <t>Column14706</t>
  </si>
  <si>
    <t>Column14707</t>
  </si>
  <si>
    <t>Column14708</t>
  </si>
  <si>
    <t>Column14709</t>
  </si>
  <si>
    <t>Column14710</t>
  </si>
  <si>
    <t>Column14711</t>
  </si>
  <si>
    <t>Column14712</t>
  </si>
  <si>
    <t>Column14713</t>
  </si>
  <si>
    <t>Column14714</t>
  </si>
  <si>
    <t>Column14715</t>
  </si>
  <si>
    <t>Column14716</t>
  </si>
  <si>
    <t>Column14717</t>
  </si>
  <si>
    <t>Column14718</t>
  </si>
  <si>
    <t>Column14719</t>
  </si>
  <si>
    <t>Column14720</t>
  </si>
  <si>
    <t>Column14721</t>
  </si>
  <si>
    <t>Column14722</t>
  </si>
  <si>
    <t>Column14723</t>
  </si>
  <si>
    <t>Column14724</t>
  </si>
  <si>
    <t>Column14725</t>
  </si>
  <si>
    <t>Column14726</t>
  </si>
  <si>
    <t>Column14727</t>
  </si>
  <si>
    <t>Column14728</t>
  </si>
  <si>
    <t>Column14729</t>
  </si>
  <si>
    <t>Column14730</t>
  </si>
  <si>
    <t>Column14731</t>
  </si>
  <si>
    <t>Column14732</t>
  </si>
  <si>
    <t>Column14733</t>
  </si>
  <si>
    <t>Column14734</t>
  </si>
  <si>
    <t>Column14735</t>
  </si>
  <si>
    <t>Column14736</t>
  </si>
  <si>
    <t>Column14737</t>
  </si>
  <si>
    <t>Column14738</t>
  </si>
  <si>
    <t>Column14739</t>
  </si>
  <si>
    <t>Column14740</t>
  </si>
  <si>
    <t>Column14741</t>
  </si>
  <si>
    <t>Column14742</t>
  </si>
  <si>
    <t>Column14743</t>
  </si>
  <si>
    <t>Column14744</t>
  </si>
  <si>
    <t>Column14745</t>
  </si>
  <si>
    <t>Column14746</t>
  </si>
  <si>
    <t>Column14747</t>
  </si>
  <si>
    <t>Column14748</t>
  </si>
  <si>
    <t>Column14749</t>
  </si>
  <si>
    <t>Column14750</t>
  </si>
  <si>
    <t>Column14751</t>
  </si>
  <si>
    <t>Column14752</t>
  </si>
  <si>
    <t>Column14753</t>
  </si>
  <si>
    <t>Column14754</t>
  </si>
  <si>
    <t>Column14755</t>
  </si>
  <si>
    <t>Column14756</t>
  </si>
  <si>
    <t>Column14757</t>
  </si>
  <si>
    <t>Column14758</t>
  </si>
  <si>
    <t>Column14759</t>
  </si>
  <si>
    <t>Column14760</t>
  </si>
  <si>
    <t>Column14761</t>
  </si>
  <si>
    <t>Column14762</t>
  </si>
  <si>
    <t>Column14763</t>
  </si>
  <si>
    <t>Column14764</t>
  </si>
  <si>
    <t>Column14765</t>
  </si>
  <si>
    <t>Column14766</t>
  </si>
  <si>
    <t>Column14767</t>
  </si>
  <si>
    <t>Column14768</t>
  </si>
  <si>
    <t>Column14769</t>
  </si>
  <si>
    <t>Column14770</t>
  </si>
  <si>
    <t>Column14771</t>
  </si>
  <si>
    <t>Column14772</t>
  </si>
  <si>
    <t>Column14773</t>
  </si>
  <si>
    <t>Column14774</t>
  </si>
  <si>
    <t>Column14775</t>
  </si>
  <si>
    <t>Column14776</t>
  </si>
  <si>
    <t>Column14777</t>
  </si>
  <si>
    <t>Column14778</t>
  </si>
  <si>
    <t>Column14779</t>
  </si>
  <si>
    <t>Column14780</t>
  </si>
  <si>
    <t>Column14781</t>
  </si>
  <si>
    <t>Column14782</t>
  </si>
  <si>
    <t>Column14783</t>
  </si>
  <si>
    <t>Column14784</t>
  </si>
  <si>
    <t>Column14785</t>
  </si>
  <si>
    <t>Column14786</t>
  </si>
  <si>
    <t>Column14787</t>
  </si>
  <si>
    <t>Column14788</t>
  </si>
  <si>
    <t>Column14789</t>
  </si>
  <si>
    <t>Column14790</t>
  </si>
  <si>
    <t>Column14791</t>
  </si>
  <si>
    <t>Column14792</t>
  </si>
  <si>
    <t>Column14793</t>
  </si>
  <si>
    <t>Column14794</t>
  </si>
  <si>
    <t>Column14795</t>
  </si>
  <si>
    <t>Column14796</t>
  </si>
  <si>
    <t>Column14797</t>
  </si>
  <si>
    <t>Column14798</t>
  </si>
  <si>
    <t>Column14799</t>
  </si>
  <si>
    <t>Column14800</t>
  </si>
  <si>
    <t>Column14801</t>
  </si>
  <si>
    <t>Column14802</t>
  </si>
  <si>
    <t>Column14803</t>
  </si>
  <si>
    <t>Column14804</t>
  </si>
  <si>
    <t>Column14805</t>
  </si>
  <si>
    <t>Column14806</t>
  </si>
  <si>
    <t>Column14807</t>
  </si>
  <si>
    <t>Column14808</t>
  </si>
  <si>
    <t>Column14809</t>
  </si>
  <si>
    <t>Column14810</t>
  </si>
  <si>
    <t>Column14811</t>
  </si>
  <si>
    <t>Column14812</t>
  </si>
  <si>
    <t>Column14813</t>
  </si>
  <si>
    <t>Column14814</t>
  </si>
  <si>
    <t>Column14815</t>
  </si>
  <si>
    <t>Column14816</t>
  </si>
  <si>
    <t>Column14817</t>
  </si>
  <si>
    <t>Column14818</t>
  </si>
  <si>
    <t>Column14819</t>
  </si>
  <si>
    <t>Column14820</t>
  </si>
  <si>
    <t>Column14821</t>
  </si>
  <si>
    <t>Column14822</t>
  </si>
  <si>
    <t>Column14823</t>
  </si>
  <si>
    <t>Column14824</t>
  </si>
  <si>
    <t>Column14825</t>
  </si>
  <si>
    <t>Column14826</t>
  </si>
  <si>
    <t>Column14827</t>
  </si>
  <si>
    <t>Column14828</t>
  </si>
  <si>
    <t>Column14829</t>
  </si>
  <si>
    <t>Column14830</t>
  </si>
  <si>
    <t>Column14831</t>
  </si>
  <si>
    <t>Column14832</t>
  </si>
  <si>
    <t>Column14833</t>
  </si>
  <si>
    <t>Column14834</t>
  </si>
  <si>
    <t>Column14835</t>
  </si>
  <si>
    <t>Column14836</t>
  </si>
  <si>
    <t>Column14837</t>
  </si>
  <si>
    <t>Column14838</t>
  </si>
  <si>
    <t>Column14839</t>
  </si>
  <si>
    <t>Column14840</t>
  </si>
  <si>
    <t>Column14841</t>
  </si>
  <si>
    <t>Column14842</t>
  </si>
  <si>
    <t>Column14843</t>
  </si>
  <si>
    <t>Column14844</t>
  </si>
  <si>
    <t>Column14845</t>
  </si>
  <si>
    <t>Column14846</t>
  </si>
  <si>
    <t>Column14847</t>
  </si>
  <si>
    <t>Column14848</t>
  </si>
  <si>
    <t>Column14849</t>
  </si>
  <si>
    <t>Column14850</t>
  </si>
  <si>
    <t>Column14851</t>
  </si>
  <si>
    <t>Column14852</t>
  </si>
  <si>
    <t>Column14853</t>
  </si>
  <si>
    <t>Column14854</t>
  </si>
  <si>
    <t>Column14855</t>
  </si>
  <si>
    <t>Column14856</t>
  </si>
  <si>
    <t>Column14857</t>
  </si>
  <si>
    <t>Column14858</t>
  </si>
  <si>
    <t>Column14859</t>
  </si>
  <si>
    <t>Column14860</t>
  </si>
  <si>
    <t>Column14861</t>
  </si>
  <si>
    <t>Column14862</t>
  </si>
  <si>
    <t>Column14863</t>
  </si>
  <si>
    <t>Column14864</t>
  </si>
  <si>
    <t>Column14865</t>
  </si>
  <si>
    <t>Column14866</t>
  </si>
  <si>
    <t>Column14867</t>
  </si>
  <si>
    <t>Column14868</t>
  </si>
  <si>
    <t>Column14869</t>
  </si>
  <si>
    <t>Column14870</t>
  </si>
  <si>
    <t>Column14871</t>
  </si>
  <si>
    <t>Column14872</t>
  </si>
  <si>
    <t>Column14873</t>
  </si>
  <si>
    <t>Column14874</t>
  </si>
  <si>
    <t>Column14875</t>
  </si>
  <si>
    <t>Column14876</t>
  </si>
  <si>
    <t>Column14877</t>
  </si>
  <si>
    <t>Column14878</t>
  </si>
  <si>
    <t>Column14879</t>
  </si>
  <si>
    <t>Column14880</t>
  </si>
  <si>
    <t>Column14881</t>
  </si>
  <si>
    <t>Column14882</t>
  </si>
  <si>
    <t>Column14883</t>
  </si>
  <si>
    <t>Column14884</t>
  </si>
  <si>
    <t>Column14885</t>
  </si>
  <si>
    <t>Column14886</t>
  </si>
  <si>
    <t>Column14887</t>
  </si>
  <si>
    <t>Column14888</t>
  </si>
  <si>
    <t>Column14889</t>
  </si>
  <si>
    <t>Column14890</t>
  </si>
  <si>
    <t>Column14891</t>
  </si>
  <si>
    <t>Column14892</t>
  </si>
  <si>
    <t>Column14893</t>
  </si>
  <si>
    <t>Column14894</t>
  </si>
  <si>
    <t>Column14895</t>
  </si>
  <si>
    <t>Column14896</t>
  </si>
  <si>
    <t>Column14897</t>
  </si>
  <si>
    <t>Column14898</t>
  </si>
  <si>
    <t>Column14899</t>
  </si>
  <si>
    <t>Column14900</t>
  </si>
  <si>
    <t>Column14901</t>
  </si>
  <si>
    <t>Column14902</t>
  </si>
  <si>
    <t>Column14903</t>
  </si>
  <si>
    <t>Column14904</t>
  </si>
  <si>
    <t>Column14905</t>
  </si>
  <si>
    <t>Column14906</t>
  </si>
  <si>
    <t>Column14907</t>
  </si>
  <si>
    <t>Column14908</t>
  </si>
  <si>
    <t>Column14909</t>
  </si>
  <si>
    <t>Column14910</t>
  </si>
  <si>
    <t>Column14911</t>
  </si>
  <si>
    <t>Column14912</t>
  </si>
  <si>
    <t>Column14913</t>
  </si>
  <si>
    <t>Column14914</t>
  </si>
  <si>
    <t>Column14915</t>
  </si>
  <si>
    <t>Column14916</t>
  </si>
  <si>
    <t>Column14917</t>
  </si>
  <si>
    <t>Column14918</t>
  </si>
  <si>
    <t>Column14919</t>
  </si>
  <si>
    <t>Column14920</t>
  </si>
  <si>
    <t>Column14921</t>
  </si>
  <si>
    <t>Column14922</t>
  </si>
  <si>
    <t>Column14923</t>
  </si>
  <si>
    <t>Column14924</t>
  </si>
  <si>
    <t>Column14925</t>
  </si>
  <si>
    <t>Column14926</t>
  </si>
  <si>
    <t>Column14927</t>
  </si>
  <si>
    <t>Column14928</t>
  </si>
  <si>
    <t>Column14929</t>
  </si>
  <si>
    <t>Column14930</t>
  </si>
  <si>
    <t>Column14931</t>
  </si>
  <si>
    <t>Column14932</t>
  </si>
  <si>
    <t>Column14933</t>
  </si>
  <si>
    <t>Column14934</t>
  </si>
  <si>
    <t>Column14935</t>
  </si>
  <si>
    <t>Column14936</t>
  </si>
  <si>
    <t>Column14937</t>
  </si>
  <si>
    <t>Column14938</t>
  </si>
  <si>
    <t>Column14939</t>
  </si>
  <si>
    <t>Column14940</t>
  </si>
  <si>
    <t>Column14941</t>
  </si>
  <si>
    <t>Column14942</t>
  </si>
  <si>
    <t>Column14943</t>
  </si>
  <si>
    <t>Column14944</t>
  </si>
  <si>
    <t>Column14945</t>
  </si>
  <si>
    <t>Column14946</t>
  </si>
  <si>
    <t>Column14947</t>
  </si>
  <si>
    <t>Column14948</t>
  </si>
  <si>
    <t>Column14949</t>
  </si>
  <si>
    <t>Column14950</t>
  </si>
  <si>
    <t>Column14951</t>
  </si>
  <si>
    <t>Column14952</t>
  </si>
  <si>
    <t>Column14953</t>
  </si>
  <si>
    <t>Column14954</t>
  </si>
  <si>
    <t>Column14955</t>
  </si>
  <si>
    <t>Column14956</t>
  </si>
  <si>
    <t>Column14957</t>
  </si>
  <si>
    <t>Column14958</t>
  </si>
  <si>
    <t>Column14959</t>
  </si>
  <si>
    <t>Column14960</t>
  </si>
  <si>
    <t>Column14961</t>
  </si>
  <si>
    <t>Column14962</t>
  </si>
  <si>
    <t>Column14963</t>
  </si>
  <si>
    <t>Column14964</t>
  </si>
  <si>
    <t>Column14965</t>
  </si>
  <si>
    <t>Column14966</t>
  </si>
  <si>
    <t>Column14967</t>
  </si>
  <si>
    <t>Column14968</t>
  </si>
  <si>
    <t>Column14969</t>
  </si>
  <si>
    <t>Column14970</t>
  </si>
  <si>
    <t>Column14971</t>
  </si>
  <si>
    <t>Column14972</t>
  </si>
  <si>
    <t>Column14973</t>
  </si>
  <si>
    <t>Column14974</t>
  </si>
  <si>
    <t>Column14975</t>
  </si>
  <si>
    <t>Column14976</t>
  </si>
  <si>
    <t>Column14977</t>
  </si>
  <si>
    <t>Column14978</t>
  </si>
  <si>
    <t>Column14979</t>
  </si>
  <si>
    <t>Column14980</t>
  </si>
  <si>
    <t>Column14981</t>
  </si>
  <si>
    <t>Column14982</t>
  </si>
  <si>
    <t>Column14983</t>
  </si>
  <si>
    <t>Column14984</t>
  </si>
  <si>
    <t>Column14985</t>
  </si>
  <si>
    <t>Column14986</t>
  </si>
  <si>
    <t>Column14987</t>
  </si>
  <si>
    <t>Column14988</t>
  </si>
  <si>
    <t>Column14989</t>
  </si>
  <si>
    <t>Column14990</t>
  </si>
  <si>
    <t>Column14991</t>
  </si>
  <si>
    <t>Column14992</t>
  </si>
  <si>
    <t>Column14993</t>
  </si>
  <si>
    <t>Column14994</t>
  </si>
  <si>
    <t>Column14995</t>
  </si>
  <si>
    <t>Column14996</t>
  </si>
  <si>
    <t>Column14997</t>
  </si>
  <si>
    <t>Column14998</t>
  </si>
  <si>
    <t>Column14999</t>
  </si>
  <si>
    <t>Column15000</t>
  </si>
  <si>
    <t>Column15001</t>
  </si>
  <si>
    <t>Column15002</t>
  </si>
  <si>
    <t>Column15003</t>
  </si>
  <si>
    <t>Column15004</t>
  </si>
  <si>
    <t>Column15005</t>
  </si>
  <si>
    <t>Column15006</t>
  </si>
  <si>
    <t>Column15007</t>
  </si>
  <si>
    <t>Column15008</t>
  </si>
  <si>
    <t>Column15009</t>
  </si>
  <si>
    <t>Column15010</t>
  </si>
  <si>
    <t>Column15011</t>
  </si>
  <si>
    <t>Column15012</t>
  </si>
  <si>
    <t>Column15013</t>
  </si>
  <si>
    <t>Column15014</t>
  </si>
  <si>
    <t>Column15015</t>
  </si>
  <si>
    <t>Column15016</t>
  </si>
  <si>
    <t>Column15017</t>
  </si>
  <si>
    <t>Column15018</t>
  </si>
  <si>
    <t>Column15019</t>
  </si>
  <si>
    <t>Column15020</t>
  </si>
  <si>
    <t>Column15021</t>
  </si>
  <si>
    <t>Column15022</t>
  </si>
  <si>
    <t>Column15023</t>
  </si>
  <si>
    <t>Column15024</t>
  </si>
  <si>
    <t>Column15025</t>
  </si>
  <si>
    <t>Column15026</t>
  </si>
  <si>
    <t>Column15027</t>
  </si>
  <si>
    <t>Column15028</t>
  </si>
  <si>
    <t>Column15029</t>
  </si>
  <si>
    <t>Column15030</t>
  </si>
  <si>
    <t>Column15031</t>
  </si>
  <si>
    <t>Column15032</t>
  </si>
  <si>
    <t>Column15033</t>
  </si>
  <si>
    <t>Column15034</t>
  </si>
  <si>
    <t>Column15035</t>
  </si>
  <si>
    <t>Column15036</t>
  </si>
  <si>
    <t>Column15037</t>
  </si>
  <si>
    <t>Column15038</t>
  </si>
  <si>
    <t>Column15039</t>
  </si>
  <si>
    <t>Column15040</t>
  </si>
  <si>
    <t>Column15041</t>
  </si>
  <si>
    <t>Column15042</t>
  </si>
  <si>
    <t>Column15043</t>
  </si>
  <si>
    <t>Column15044</t>
  </si>
  <si>
    <t>Column15045</t>
  </si>
  <si>
    <t>Column15046</t>
  </si>
  <si>
    <t>Column15047</t>
  </si>
  <si>
    <t>Column15048</t>
  </si>
  <si>
    <t>Column15049</t>
  </si>
  <si>
    <t>Column15050</t>
  </si>
  <si>
    <t>Column15051</t>
  </si>
  <si>
    <t>Column15052</t>
  </si>
  <si>
    <t>Column15053</t>
  </si>
  <si>
    <t>Column15054</t>
  </si>
  <si>
    <t>Column15055</t>
  </si>
  <si>
    <t>Column15056</t>
  </si>
  <si>
    <t>Column15057</t>
  </si>
  <si>
    <t>Column15058</t>
  </si>
  <si>
    <t>Column15059</t>
  </si>
  <si>
    <t>Column15060</t>
  </si>
  <si>
    <t>Column15061</t>
  </si>
  <si>
    <t>Column15062</t>
  </si>
  <si>
    <t>Column15063</t>
  </si>
  <si>
    <t>Column15064</t>
  </si>
  <si>
    <t>Column15065</t>
  </si>
  <si>
    <t>Column15066</t>
  </si>
  <si>
    <t>Column15067</t>
  </si>
  <si>
    <t>Column15068</t>
  </si>
  <si>
    <t>Column15069</t>
  </si>
  <si>
    <t>Column15070</t>
  </si>
  <si>
    <t>Column15071</t>
  </si>
  <si>
    <t>Column15072</t>
  </si>
  <si>
    <t>Column15073</t>
  </si>
  <si>
    <t>Column15074</t>
  </si>
  <si>
    <t>Column15075</t>
  </si>
  <si>
    <t>Column15076</t>
  </si>
  <si>
    <t>Column15077</t>
  </si>
  <si>
    <t>Column15078</t>
  </si>
  <si>
    <t>Column15079</t>
  </si>
  <si>
    <t>Column15080</t>
  </si>
  <si>
    <t>Column15081</t>
  </si>
  <si>
    <t>Column15082</t>
  </si>
  <si>
    <t>Column15083</t>
  </si>
  <si>
    <t>Column15084</t>
  </si>
  <si>
    <t>Column15085</t>
  </si>
  <si>
    <t>Column15086</t>
  </si>
  <si>
    <t>Column15087</t>
  </si>
  <si>
    <t>Column15088</t>
  </si>
  <si>
    <t>Column15089</t>
  </si>
  <si>
    <t>Column15090</t>
  </si>
  <si>
    <t>Column15091</t>
  </si>
  <si>
    <t>Column15092</t>
  </si>
  <si>
    <t>Column15093</t>
  </si>
  <si>
    <t>Column15094</t>
  </si>
  <si>
    <t>Column15095</t>
  </si>
  <si>
    <t>Column15096</t>
  </si>
  <si>
    <t>Column15097</t>
  </si>
  <si>
    <t>Column15098</t>
  </si>
  <si>
    <t>Column15099</t>
  </si>
  <si>
    <t>Column15100</t>
  </si>
  <si>
    <t>Column15101</t>
  </si>
  <si>
    <t>Column15102</t>
  </si>
  <si>
    <t>Column15103</t>
  </si>
  <si>
    <t>Column15104</t>
  </si>
  <si>
    <t>Column15105</t>
  </si>
  <si>
    <t>Column15106</t>
  </si>
  <si>
    <t>Column15107</t>
  </si>
  <si>
    <t>Column15108</t>
  </si>
  <si>
    <t>Column15109</t>
  </si>
  <si>
    <t>Column15110</t>
  </si>
  <si>
    <t>Column15111</t>
  </si>
  <si>
    <t>Column15112</t>
  </si>
  <si>
    <t>Column15113</t>
  </si>
  <si>
    <t>Column15114</t>
  </si>
  <si>
    <t>Column15115</t>
  </si>
  <si>
    <t>Column15116</t>
  </si>
  <si>
    <t>Column15117</t>
  </si>
  <si>
    <t>Column15118</t>
  </si>
  <si>
    <t>Column15119</t>
  </si>
  <si>
    <t>Column15120</t>
  </si>
  <si>
    <t>Column15121</t>
  </si>
  <si>
    <t>Column15122</t>
  </si>
  <si>
    <t>Column15123</t>
  </si>
  <si>
    <t>Column15124</t>
  </si>
  <si>
    <t>Column15125</t>
  </si>
  <si>
    <t>Column15126</t>
  </si>
  <si>
    <t>Column15127</t>
  </si>
  <si>
    <t>Column15128</t>
  </si>
  <si>
    <t>Column15129</t>
  </si>
  <si>
    <t>Column15130</t>
  </si>
  <si>
    <t>Column15131</t>
  </si>
  <si>
    <t>Column15132</t>
  </si>
  <si>
    <t>Column15133</t>
  </si>
  <si>
    <t>Column15134</t>
  </si>
  <si>
    <t>Column15135</t>
  </si>
  <si>
    <t>Column15136</t>
  </si>
  <si>
    <t>Column15137</t>
  </si>
  <si>
    <t>Column15138</t>
  </si>
  <si>
    <t>Column15139</t>
  </si>
  <si>
    <t>Column15140</t>
  </si>
  <si>
    <t>Column15141</t>
  </si>
  <si>
    <t>Column15142</t>
  </si>
  <si>
    <t>Column15143</t>
  </si>
  <si>
    <t>Column15144</t>
  </si>
  <si>
    <t>Column15145</t>
  </si>
  <si>
    <t>Column15146</t>
  </si>
  <si>
    <t>Column15147</t>
  </si>
  <si>
    <t>Column15148</t>
  </si>
  <si>
    <t>Column15149</t>
  </si>
  <si>
    <t>Column15150</t>
  </si>
  <si>
    <t>Column15151</t>
  </si>
  <si>
    <t>Column15152</t>
  </si>
  <si>
    <t>Column15153</t>
  </si>
  <si>
    <t>Column15154</t>
  </si>
  <si>
    <t>Column15155</t>
  </si>
  <si>
    <t>Column15156</t>
  </si>
  <si>
    <t>Column15157</t>
  </si>
  <si>
    <t>Column15158</t>
  </si>
  <si>
    <t>Column15159</t>
  </si>
  <si>
    <t>Column15160</t>
  </si>
  <si>
    <t>Column15161</t>
  </si>
  <si>
    <t>Column15162</t>
  </si>
  <si>
    <t>Column15163</t>
  </si>
  <si>
    <t>Column15164</t>
  </si>
  <si>
    <t>Column15165</t>
  </si>
  <si>
    <t>Column15166</t>
  </si>
  <si>
    <t>Column15167</t>
  </si>
  <si>
    <t>Column15168</t>
  </si>
  <si>
    <t>Column15169</t>
  </si>
  <si>
    <t>Column15170</t>
  </si>
  <si>
    <t>Column15171</t>
  </si>
  <si>
    <t>Column15172</t>
  </si>
  <si>
    <t>Column15173</t>
  </si>
  <si>
    <t>Column15174</t>
  </si>
  <si>
    <t>Column15175</t>
  </si>
  <si>
    <t>Column15176</t>
  </si>
  <si>
    <t>Column15177</t>
  </si>
  <si>
    <t>Column15178</t>
  </si>
  <si>
    <t>Column15179</t>
  </si>
  <si>
    <t>Column15180</t>
  </si>
  <si>
    <t>Column15181</t>
  </si>
  <si>
    <t>Column15182</t>
  </si>
  <si>
    <t>Column15183</t>
  </si>
  <si>
    <t>Column15184</t>
  </si>
  <si>
    <t>Column15185</t>
  </si>
  <si>
    <t>Column15186</t>
  </si>
  <si>
    <t>Column15187</t>
  </si>
  <si>
    <t>Column15188</t>
  </si>
  <si>
    <t>Column15189</t>
  </si>
  <si>
    <t>Column15190</t>
  </si>
  <si>
    <t>Column15191</t>
  </si>
  <si>
    <t>Column15192</t>
  </si>
  <si>
    <t>Column15193</t>
  </si>
  <si>
    <t>Column15194</t>
  </si>
  <si>
    <t>Column15195</t>
  </si>
  <si>
    <t>Column15196</t>
  </si>
  <si>
    <t>Column15197</t>
  </si>
  <si>
    <t>Column15198</t>
  </si>
  <si>
    <t>Column15199</t>
  </si>
  <si>
    <t>Column15200</t>
  </si>
  <si>
    <t>Column15201</t>
  </si>
  <si>
    <t>Column15202</t>
  </si>
  <si>
    <t>Column15203</t>
  </si>
  <si>
    <t>Column15204</t>
  </si>
  <si>
    <t>Column15205</t>
  </si>
  <si>
    <t>Column15206</t>
  </si>
  <si>
    <t>Column15207</t>
  </si>
  <si>
    <t>Column15208</t>
  </si>
  <si>
    <t>Column15209</t>
  </si>
  <si>
    <t>Column15210</t>
  </si>
  <si>
    <t>Column15211</t>
  </si>
  <si>
    <t>Column15212</t>
  </si>
  <si>
    <t>Column15213</t>
  </si>
  <si>
    <t>Column15214</t>
  </si>
  <si>
    <t>Column15215</t>
  </si>
  <si>
    <t>Column15216</t>
  </si>
  <si>
    <t>Column15217</t>
  </si>
  <si>
    <t>Column15218</t>
  </si>
  <si>
    <t>Column15219</t>
  </si>
  <si>
    <t>Column15220</t>
  </si>
  <si>
    <t>Column15221</t>
  </si>
  <si>
    <t>Column15222</t>
  </si>
  <si>
    <t>Column15223</t>
  </si>
  <si>
    <t>Column15224</t>
  </si>
  <si>
    <t>Column15225</t>
  </si>
  <si>
    <t>Column15226</t>
  </si>
  <si>
    <t>Column15227</t>
  </si>
  <si>
    <t>Column15228</t>
  </si>
  <si>
    <t>Column15229</t>
  </si>
  <si>
    <t>Column15230</t>
  </si>
  <si>
    <t>Column15231</t>
  </si>
  <si>
    <t>Column15232</t>
  </si>
  <si>
    <t>Column15233</t>
  </si>
  <si>
    <t>Column15234</t>
  </si>
  <si>
    <t>Column15235</t>
  </si>
  <si>
    <t>Column15236</t>
  </si>
  <si>
    <t>Column15237</t>
  </si>
  <si>
    <t>Column15238</t>
  </si>
  <si>
    <t>Column15239</t>
  </si>
  <si>
    <t>Column15240</t>
  </si>
  <si>
    <t>Column15241</t>
  </si>
  <si>
    <t>Column15242</t>
  </si>
  <si>
    <t>Column15243</t>
  </si>
  <si>
    <t>Column15244</t>
  </si>
  <si>
    <t>Column15245</t>
  </si>
  <si>
    <t>Column15246</t>
  </si>
  <si>
    <t>Column15247</t>
  </si>
  <si>
    <t>Column15248</t>
  </si>
  <si>
    <t>Column15249</t>
  </si>
  <si>
    <t>Column15250</t>
  </si>
  <si>
    <t>Column15251</t>
  </si>
  <si>
    <t>Column15252</t>
  </si>
  <si>
    <t>Column15253</t>
  </si>
  <si>
    <t>Column15254</t>
  </si>
  <si>
    <t>Column15255</t>
  </si>
  <si>
    <t>Column15256</t>
  </si>
  <si>
    <t>Column15257</t>
  </si>
  <si>
    <t>Column15258</t>
  </si>
  <si>
    <t>Column15259</t>
  </si>
  <si>
    <t>Column15260</t>
  </si>
  <si>
    <t>Column15261</t>
  </si>
  <si>
    <t>Column15262</t>
  </si>
  <si>
    <t>Column15263</t>
  </si>
  <si>
    <t>Column15264</t>
  </si>
  <si>
    <t>Column15265</t>
  </si>
  <si>
    <t>Column15266</t>
  </si>
  <si>
    <t>Column15267</t>
  </si>
  <si>
    <t>Column15268</t>
  </si>
  <si>
    <t>Column15269</t>
  </si>
  <si>
    <t>Column15270</t>
  </si>
  <si>
    <t>Column15271</t>
  </si>
  <si>
    <t>Column15272</t>
  </si>
  <si>
    <t>Column15273</t>
  </si>
  <si>
    <t>Column15274</t>
  </si>
  <si>
    <t>Column15275</t>
  </si>
  <si>
    <t>Column15276</t>
  </si>
  <si>
    <t>Column15277</t>
  </si>
  <si>
    <t>Column15278</t>
  </si>
  <si>
    <t>Column15279</t>
  </si>
  <si>
    <t>Column15280</t>
  </si>
  <si>
    <t>Column15281</t>
  </si>
  <si>
    <t>Column15282</t>
  </si>
  <si>
    <t>Column15283</t>
  </si>
  <si>
    <t>Column15284</t>
  </si>
  <si>
    <t>Column15285</t>
  </si>
  <si>
    <t>Column15286</t>
  </si>
  <si>
    <t>Column15287</t>
  </si>
  <si>
    <t>Column15288</t>
  </si>
  <si>
    <t>Column15289</t>
  </si>
  <si>
    <t>Column15290</t>
  </si>
  <si>
    <t>Column15291</t>
  </si>
  <si>
    <t>Column15292</t>
  </si>
  <si>
    <t>Column15293</t>
  </si>
  <si>
    <t>Column15294</t>
  </si>
  <si>
    <t>Column15295</t>
  </si>
  <si>
    <t>Column15296</t>
  </si>
  <si>
    <t>Column15297</t>
  </si>
  <si>
    <t>Column15298</t>
  </si>
  <si>
    <t>Column15299</t>
  </si>
  <si>
    <t>Column15300</t>
  </si>
  <si>
    <t>Column15301</t>
  </si>
  <si>
    <t>Column15302</t>
  </si>
  <si>
    <t>Column15303</t>
  </si>
  <si>
    <t>Column15304</t>
  </si>
  <si>
    <t>Column15305</t>
  </si>
  <si>
    <t>Column15306</t>
  </si>
  <si>
    <t>Column15307</t>
  </si>
  <si>
    <t>Column15308</t>
  </si>
  <si>
    <t>Column15309</t>
  </si>
  <si>
    <t>Column15310</t>
  </si>
  <si>
    <t>Column15311</t>
  </si>
  <si>
    <t>Column15312</t>
  </si>
  <si>
    <t>Column15313</t>
  </si>
  <si>
    <t>Column15314</t>
  </si>
  <si>
    <t>Column15315</t>
  </si>
  <si>
    <t>Column15316</t>
  </si>
  <si>
    <t>Column15317</t>
  </si>
  <si>
    <t>Column15318</t>
  </si>
  <si>
    <t>Column15319</t>
  </si>
  <si>
    <t>Column15320</t>
  </si>
  <si>
    <t>Column15321</t>
  </si>
  <si>
    <t>Column15322</t>
  </si>
  <si>
    <t>Column15323</t>
  </si>
  <si>
    <t>Column15324</t>
  </si>
  <si>
    <t>Column15325</t>
  </si>
  <si>
    <t>Column15326</t>
  </si>
  <si>
    <t>Column15327</t>
  </si>
  <si>
    <t>Column15328</t>
  </si>
  <si>
    <t>Column15329</t>
  </si>
  <si>
    <t>Column15330</t>
  </si>
  <si>
    <t>Column15331</t>
  </si>
  <si>
    <t>Column15332</t>
  </si>
  <si>
    <t>Column15333</t>
  </si>
  <si>
    <t>Column15334</t>
  </si>
  <si>
    <t>Column15335</t>
  </si>
  <si>
    <t>Column15336</t>
  </si>
  <si>
    <t>Column15337</t>
  </si>
  <si>
    <t>Column15338</t>
  </si>
  <si>
    <t>Column15339</t>
  </si>
  <si>
    <t>Column15340</t>
  </si>
  <si>
    <t>Column15341</t>
  </si>
  <si>
    <t>Column15342</t>
  </si>
  <si>
    <t>Column15343</t>
  </si>
  <si>
    <t>Column15344</t>
  </si>
  <si>
    <t>Column15345</t>
  </si>
  <si>
    <t>Column15346</t>
  </si>
  <si>
    <t>Column15347</t>
  </si>
  <si>
    <t>Column15348</t>
  </si>
  <si>
    <t>Column15349</t>
  </si>
  <si>
    <t>Column15350</t>
  </si>
  <si>
    <t>Column15351</t>
  </si>
  <si>
    <t>Column15352</t>
  </si>
  <si>
    <t>Column15353</t>
  </si>
  <si>
    <t>Column15354</t>
  </si>
  <si>
    <t>Column15355</t>
  </si>
  <si>
    <t>Column15356</t>
  </si>
  <si>
    <t>Column15357</t>
  </si>
  <si>
    <t>Column15358</t>
  </si>
  <si>
    <t>Column15359</t>
  </si>
  <si>
    <t>Column15360</t>
  </si>
  <si>
    <t>Column15361</t>
  </si>
  <si>
    <t>Column15362</t>
  </si>
  <si>
    <t>Column15363</t>
  </si>
  <si>
    <t>Column15364</t>
  </si>
  <si>
    <t>Column15365</t>
  </si>
  <si>
    <t>Column15366</t>
  </si>
  <si>
    <t>Column15367</t>
  </si>
  <si>
    <t>Column15368</t>
  </si>
  <si>
    <t>Column15369</t>
  </si>
  <si>
    <t>Column15370</t>
  </si>
  <si>
    <t>Column15371</t>
  </si>
  <si>
    <t>Column15372</t>
  </si>
  <si>
    <t>Column15373</t>
  </si>
  <si>
    <t>Column15374</t>
  </si>
  <si>
    <t>Column15375</t>
  </si>
  <si>
    <t>Column15376</t>
  </si>
  <si>
    <t>Column15377</t>
  </si>
  <si>
    <t>Column15378</t>
  </si>
  <si>
    <t>Column15379</t>
  </si>
  <si>
    <t>Column15380</t>
  </si>
  <si>
    <t>Column15381</t>
  </si>
  <si>
    <t>Column15382</t>
  </si>
  <si>
    <t>Column15383</t>
  </si>
  <si>
    <t>Column15384</t>
  </si>
  <si>
    <t>Column15385</t>
  </si>
  <si>
    <t>Column15386</t>
  </si>
  <si>
    <t>Column15387</t>
  </si>
  <si>
    <t>Column15388</t>
  </si>
  <si>
    <t>Column15389</t>
  </si>
  <si>
    <t>Column15390</t>
  </si>
  <si>
    <t>Column15391</t>
  </si>
  <si>
    <t>Column15392</t>
  </si>
  <si>
    <t>Column15393</t>
  </si>
  <si>
    <t>Column15394</t>
  </si>
  <si>
    <t>Column15395</t>
  </si>
  <si>
    <t>Column15396</t>
  </si>
  <si>
    <t>Column15397</t>
  </si>
  <si>
    <t>Column15398</t>
  </si>
  <si>
    <t>Column15399</t>
  </si>
  <si>
    <t>Column15400</t>
  </si>
  <si>
    <t>Column15401</t>
  </si>
  <si>
    <t>Column15402</t>
  </si>
  <si>
    <t>Column15403</t>
  </si>
  <si>
    <t>Column15404</t>
  </si>
  <si>
    <t>Column15405</t>
  </si>
  <si>
    <t>Column15406</t>
  </si>
  <si>
    <t>Column15407</t>
  </si>
  <si>
    <t>Column15408</t>
  </si>
  <si>
    <t>Column15409</t>
  </si>
  <si>
    <t>Column15410</t>
  </si>
  <si>
    <t>Column15411</t>
  </si>
  <si>
    <t>Column15412</t>
  </si>
  <si>
    <t>Column15413</t>
  </si>
  <si>
    <t>Column15414</t>
  </si>
  <si>
    <t>Column15415</t>
  </si>
  <si>
    <t>Column15416</t>
  </si>
  <si>
    <t>Column15417</t>
  </si>
  <si>
    <t>Column15418</t>
  </si>
  <si>
    <t>Column15419</t>
  </si>
  <si>
    <t>Column15420</t>
  </si>
  <si>
    <t>Column15421</t>
  </si>
  <si>
    <t>Column15422</t>
  </si>
  <si>
    <t>Column15423</t>
  </si>
  <si>
    <t>Column15424</t>
  </si>
  <si>
    <t>Column15425</t>
  </si>
  <si>
    <t>Column15426</t>
  </si>
  <si>
    <t>Column15427</t>
  </si>
  <si>
    <t>Column15428</t>
  </si>
  <si>
    <t>Column15429</t>
  </si>
  <si>
    <t>Column15430</t>
  </si>
  <si>
    <t>Column15431</t>
  </si>
  <si>
    <t>Column15432</t>
  </si>
  <si>
    <t>Column15433</t>
  </si>
  <si>
    <t>Column15434</t>
  </si>
  <si>
    <t>Column15435</t>
  </si>
  <si>
    <t>Column15436</t>
  </si>
  <si>
    <t>Column15437</t>
  </si>
  <si>
    <t>Column15438</t>
  </si>
  <si>
    <t>Column15439</t>
  </si>
  <si>
    <t>Column15440</t>
  </si>
  <si>
    <t>Column15441</t>
  </si>
  <si>
    <t>Column15442</t>
  </si>
  <si>
    <t>Column15443</t>
  </si>
  <si>
    <t>Column15444</t>
  </si>
  <si>
    <t>Column15445</t>
  </si>
  <si>
    <t>Column15446</t>
  </si>
  <si>
    <t>Column15447</t>
  </si>
  <si>
    <t>Column15448</t>
  </si>
  <si>
    <t>Column15449</t>
  </si>
  <si>
    <t>Column15450</t>
  </si>
  <si>
    <t>Column15451</t>
  </si>
  <si>
    <t>Column15452</t>
  </si>
  <si>
    <t>Column15453</t>
  </si>
  <si>
    <t>Column15454</t>
  </si>
  <si>
    <t>Column15455</t>
  </si>
  <si>
    <t>Column15456</t>
  </si>
  <si>
    <t>Column15457</t>
  </si>
  <si>
    <t>Column15458</t>
  </si>
  <si>
    <t>Column15459</t>
  </si>
  <si>
    <t>Column15460</t>
  </si>
  <si>
    <t>Column15461</t>
  </si>
  <si>
    <t>Column15462</t>
  </si>
  <si>
    <t>Column15463</t>
  </si>
  <si>
    <t>Column15464</t>
  </si>
  <si>
    <t>Column15465</t>
  </si>
  <si>
    <t>Column15466</t>
  </si>
  <si>
    <t>Column15467</t>
  </si>
  <si>
    <t>Column15468</t>
  </si>
  <si>
    <t>Column15469</t>
  </si>
  <si>
    <t>Column15470</t>
  </si>
  <si>
    <t>Column15471</t>
  </si>
  <si>
    <t>Column15472</t>
  </si>
  <si>
    <t>Column15473</t>
  </si>
  <si>
    <t>Column15474</t>
  </si>
  <si>
    <t>Column15475</t>
  </si>
  <si>
    <t>Column15476</t>
  </si>
  <si>
    <t>Column15477</t>
  </si>
  <si>
    <t>Column15478</t>
  </si>
  <si>
    <t>Column15479</t>
  </si>
  <si>
    <t>Column15480</t>
  </si>
  <si>
    <t>Column15481</t>
  </si>
  <si>
    <t>Column15482</t>
  </si>
  <si>
    <t>Column15483</t>
  </si>
  <si>
    <t>Column15484</t>
  </si>
  <si>
    <t>Column15485</t>
  </si>
  <si>
    <t>Column15486</t>
  </si>
  <si>
    <t>Column15487</t>
  </si>
  <si>
    <t>Column15488</t>
  </si>
  <si>
    <t>Column15489</t>
  </si>
  <si>
    <t>Column15490</t>
  </si>
  <si>
    <t>Column15491</t>
  </si>
  <si>
    <t>Column15492</t>
  </si>
  <si>
    <t>Column15493</t>
  </si>
  <si>
    <t>Column15494</t>
  </si>
  <si>
    <t>Column15495</t>
  </si>
  <si>
    <t>Column15496</t>
  </si>
  <si>
    <t>Column15497</t>
  </si>
  <si>
    <t>Column15498</t>
  </si>
  <si>
    <t>Column15499</t>
  </si>
  <si>
    <t>Column15500</t>
  </si>
  <si>
    <t>Column15501</t>
  </si>
  <si>
    <t>Column15502</t>
  </si>
  <si>
    <t>Column15503</t>
  </si>
  <si>
    <t>Column15504</t>
  </si>
  <si>
    <t>Column15505</t>
  </si>
  <si>
    <t>Column15506</t>
  </si>
  <si>
    <t>Column15507</t>
  </si>
  <si>
    <t>Column15508</t>
  </si>
  <si>
    <t>Column15509</t>
  </si>
  <si>
    <t>Column15510</t>
  </si>
  <si>
    <t>Column15511</t>
  </si>
  <si>
    <t>Column15512</t>
  </si>
  <si>
    <t>Column15513</t>
  </si>
  <si>
    <t>Column15514</t>
  </si>
  <si>
    <t>Column15515</t>
  </si>
  <si>
    <t>Column15516</t>
  </si>
  <si>
    <t>Column15517</t>
  </si>
  <si>
    <t>Column15518</t>
  </si>
  <si>
    <t>Column15519</t>
  </si>
  <si>
    <t>Column15520</t>
  </si>
  <si>
    <t>Column15521</t>
  </si>
  <si>
    <t>Column15522</t>
  </si>
  <si>
    <t>Column15523</t>
  </si>
  <si>
    <t>Column15524</t>
  </si>
  <si>
    <t>Column15525</t>
  </si>
  <si>
    <t>Column15526</t>
  </si>
  <si>
    <t>Column15527</t>
  </si>
  <si>
    <t>Column15528</t>
  </si>
  <si>
    <t>Column15529</t>
  </si>
  <si>
    <t>Column15530</t>
  </si>
  <si>
    <t>Column15531</t>
  </si>
  <si>
    <t>Column15532</t>
  </si>
  <si>
    <t>Column15533</t>
  </si>
  <si>
    <t>Column15534</t>
  </si>
  <si>
    <t>Column15535</t>
  </si>
  <si>
    <t>Column15536</t>
  </si>
  <si>
    <t>Column15537</t>
  </si>
  <si>
    <t>Column15538</t>
  </si>
  <si>
    <t>Column15539</t>
  </si>
  <si>
    <t>Column15540</t>
  </si>
  <si>
    <t>Column15541</t>
  </si>
  <si>
    <t>Column15542</t>
  </si>
  <si>
    <t>Column15543</t>
  </si>
  <si>
    <t>Column15544</t>
  </si>
  <si>
    <t>Column15545</t>
  </si>
  <si>
    <t>Column15546</t>
  </si>
  <si>
    <t>Column15547</t>
  </si>
  <si>
    <t>Column15548</t>
  </si>
  <si>
    <t>Column15549</t>
  </si>
  <si>
    <t>Column15550</t>
  </si>
  <si>
    <t>Column15551</t>
  </si>
  <si>
    <t>Column15552</t>
  </si>
  <si>
    <t>Column15553</t>
  </si>
  <si>
    <t>Column15554</t>
  </si>
  <si>
    <t>Column15555</t>
  </si>
  <si>
    <t>Column15556</t>
  </si>
  <si>
    <t>Column15557</t>
  </si>
  <si>
    <t>Column15558</t>
  </si>
  <si>
    <t>Column15559</t>
  </si>
  <si>
    <t>Column15560</t>
  </si>
  <si>
    <t>Column15561</t>
  </si>
  <si>
    <t>Column15562</t>
  </si>
  <si>
    <t>Column15563</t>
  </si>
  <si>
    <t>Column15564</t>
  </si>
  <si>
    <t>Column15565</t>
  </si>
  <si>
    <t>Column15566</t>
  </si>
  <si>
    <t>Column15567</t>
  </si>
  <si>
    <t>Column15568</t>
  </si>
  <si>
    <t>Column15569</t>
  </si>
  <si>
    <t>Column15570</t>
  </si>
  <si>
    <t>Column15571</t>
  </si>
  <si>
    <t>Column15572</t>
  </si>
  <si>
    <t>Column15573</t>
  </si>
  <si>
    <t>Column15574</t>
  </si>
  <si>
    <t>Column15575</t>
  </si>
  <si>
    <t>Column15576</t>
  </si>
  <si>
    <t>Column15577</t>
  </si>
  <si>
    <t>Column15578</t>
  </si>
  <si>
    <t>Column15579</t>
  </si>
  <si>
    <t>Column15580</t>
  </si>
  <si>
    <t>Column15581</t>
  </si>
  <si>
    <t>Column15582</t>
  </si>
  <si>
    <t>Column15583</t>
  </si>
  <si>
    <t>Column15584</t>
  </si>
  <si>
    <t>Column15585</t>
  </si>
  <si>
    <t>Column15586</t>
  </si>
  <si>
    <t>Column15587</t>
  </si>
  <si>
    <t>Column15588</t>
  </si>
  <si>
    <t>Column15589</t>
  </si>
  <si>
    <t>Column15590</t>
  </si>
  <si>
    <t>Column15591</t>
  </si>
  <si>
    <t>Column15592</t>
  </si>
  <si>
    <t>Column15593</t>
  </si>
  <si>
    <t>Column15594</t>
  </si>
  <si>
    <t>Column15595</t>
  </si>
  <si>
    <t>Column15596</t>
  </si>
  <si>
    <t>Column15597</t>
  </si>
  <si>
    <t>Column15598</t>
  </si>
  <si>
    <t>Column15599</t>
  </si>
  <si>
    <t>Column15600</t>
  </si>
  <si>
    <t>Column15601</t>
  </si>
  <si>
    <t>Column15602</t>
  </si>
  <si>
    <t>Column15603</t>
  </si>
  <si>
    <t>Column15604</t>
  </si>
  <si>
    <t>Column15605</t>
  </si>
  <si>
    <t>Column15606</t>
  </si>
  <si>
    <t>Column15607</t>
  </si>
  <si>
    <t>Column15608</t>
  </si>
  <si>
    <t>Column15609</t>
  </si>
  <si>
    <t>Column15610</t>
  </si>
  <si>
    <t>Column15611</t>
  </si>
  <si>
    <t>Column15612</t>
  </si>
  <si>
    <t>Column15613</t>
  </si>
  <si>
    <t>Column15614</t>
  </si>
  <si>
    <t>Column15615</t>
  </si>
  <si>
    <t>Column15616</t>
  </si>
  <si>
    <t>Column15617</t>
  </si>
  <si>
    <t>Column15618</t>
  </si>
  <si>
    <t>Column15619</t>
  </si>
  <si>
    <t>Column15620</t>
  </si>
  <si>
    <t>Column15621</t>
  </si>
  <si>
    <t>Column15622</t>
  </si>
  <si>
    <t>Column15623</t>
  </si>
  <si>
    <t>Column15624</t>
  </si>
  <si>
    <t>Column15625</t>
  </si>
  <si>
    <t>Column15626</t>
  </si>
  <si>
    <t>Column15627</t>
  </si>
  <si>
    <t>Column15628</t>
  </si>
  <si>
    <t>Column15629</t>
  </si>
  <si>
    <t>Column15630</t>
  </si>
  <si>
    <t>Column15631</t>
  </si>
  <si>
    <t>Column15632</t>
  </si>
  <si>
    <t>Column15633</t>
  </si>
  <si>
    <t>Column15634</t>
  </si>
  <si>
    <t>Column15635</t>
  </si>
  <si>
    <t>Column15636</t>
  </si>
  <si>
    <t>Column15637</t>
  </si>
  <si>
    <t>Column15638</t>
  </si>
  <si>
    <t>Column15639</t>
  </si>
  <si>
    <t>Column15640</t>
  </si>
  <si>
    <t>Column15641</t>
  </si>
  <si>
    <t>Column15642</t>
  </si>
  <si>
    <t>Column15643</t>
  </si>
  <si>
    <t>Column15644</t>
  </si>
  <si>
    <t>Column15645</t>
  </si>
  <si>
    <t>Column15646</t>
  </si>
  <si>
    <t>Column15647</t>
  </si>
  <si>
    <t>Column15648</t>
  </si>
  <si>
    <t>Column15649</t>
  </si>
  <si>
    <t>Column15650</t>
  </si>
  <si>
    <t>Column15651</t>
  </si>
  <si>
    <t>Column15652</t>
  </si>
  <si>
    <t>Column15653</t>
  </si>
  <si>
    <t>Column15654</t>
  </si>
  <si>
    <t>Column15655</t>
  </si>
  <si>
    <t>Column15656</t>
  </si>
  <si>
    <t>Column15657</t>
  </si>
  <si>
    <t>Column15658</t>
  </si>
  <si>
    <t>Column15659</t>
  </si>
  <si>
    <t>Column15660</t>
  </si>
  <si>
    <t>Column15661</t>
  </si>
  <si>
    <t>Column15662</t>
  </si>
  <si>
    <t>Column15663</t>
  </si>
  <si>
    <t>Column15664</t>
  </si>
  <si>
    <t>Column15665</t>
  </si>
  <si>
    <t>Column15666</t>
  </si>
  <si>
    <t>Column15667</t>
  </si>
  <si>
    <t>Column15668</t>
  </si>
  <si>
    <t>Column15669</t>
  </si>
  <si>
    <t>Column15670</t>
  </si>
  <si>
    <t>Column15671</t>
  </si>
  <si>
    <t>Column15672</t>
  </si>
  <si>
    <t>Column15673</t>
  </si>
  <si>
    <t>Column15674</t>
  </si>
  <si>
    <t>Column15675</t>
  </si>
  <si>
    <t>Column15676</t>
  </si>
  <si>
    <t>Column15677</t>
  </si>
  <si>
    <t>Column15678</t>
  </si>
  <si>
    <t>Column15679</t>
  </si>
  <si>
    <t>Column15680</t>
  </si>
  <si>
    <t>Column15681</t>
  </si>
  <si>
    <t>Column15682</t>
  </si>
  <si>
    <t>Column15683</t>
  </si>
  <si>
    <t>Column15684</t>
  </si>
  <si>
    <t>Column15685</t>
  </si>
  <si>
    <t>Column15686</t>
  </si>
  <si>
    <t>Column15687</t>
  </si>
  <si>
    <t>Column15688</t>
  </si>
  <si>
    <t>Column15689</t>
  </si>
  <si>
    <t>Column15690</t>
  </si>
  <si>
    <t>Column15691</t>
  </si>
  <si>
    <t>Column15692</t>
  </si>
  <si>
    <t>Column15693</t>
  </si>
  <si>
    <t>Column15694</t>
  </si>
  <si>
    <t>Column15695</t>
  </si>
  <si>
    <t>Column15696</t>
  </si>
  <si>
    <t>Column15697</t>
  </si>
  <si>
    <t>Column15698</t>
  </si>
  <si>
    <t>Column15699</t>
  </si>
  <si>
    <t>Column15700</t>
  </si>
  <si>
    <t>Column15701</t>
  </si>
  <si>
    <t>Column15702</t>
  </si>
  <si>
    <t>Column15703</t>
  </si>
  <si>
    <t>Column15704</t>
  </si>
  <si>
    <t>Column15705</t>
  </si>
  <si>
    <t>Column15706</t>
  </si>
  <si>
    <t>Column15707</t>
  </si>
  <si>
    <t>Column15708</t>
  </si>
  <si>
    <t>Column15709</t>
  </si>
  <si>
    <t>Column15710</t>
  </si>
  <si>
    <t>Column15711</t>
  </si>
  <si>
    <t>Column15712</t>
  </si>
  <si>
    <t>Column15713</t>
  </si>
  <si>
    <t>Column15714</t>
  </si>
  <si>
    <t>Column15715</t>
  </si>
  <si>
    <t>Column15716</t>
  </si>
  <si>
    <t>Column15717</t>
  </si>
  <si>
    <t>Column15718</t>
  </si>
  <si>
    <t>Column15719</t>
  </si>
  <si>
    <t>Column15720</t>
  </si>
  <si>
    <t>Column15721</t>
  </si>
  <si>
    <t>Column15722</t>
  </si>
  <si>
    <t>Column15723</t>
  </si>
  <si>
    <t>Column15724</t>
  </si>
  <si>
    <t>Column15725</t>
  </si>
  <si>
    <t>Column15726</t>
  </si>
  <si>
    <t>Column15727</t>
  </si>
  <si>
    <t>Column15728</t>
  </si>
  <si>
    <t>Column15729</t>
  </si>
  <si>
    <t>Column15730</t>
  </si>
  <si>
    <t>Column15731</t>
  </si>
  <si>
    <t>Column15732</t>
  </si>
  <si>
    <t>Column15733</t>
  </si>
  <si>
    <t>Column15734</t>
  </si>
  <si>
    <t>Column15735</t>
  </si>
  <si>
    <t>Column15736</t>
  </si>
  <si>
    <t>Column15737</t>
  </si>
  <si>
    <t>Column15738</t>
  </si>
  <si>
    <t>Column15739</t>
  </si>
  <si>
    <t>Column15740</t>
  </si>
  <si>
    <t>Column15741</t>
  </si>
  <si>
    <t>Column15742</t>
  </si>
  <si>
    <t>Column15743</t>
  </si>
  <si>
    <t>Column15744</t>
  </si>
  <si>
    <t>Column15745</t>
  </si>
  <si>
    <t>Column15746</t>
  </si>
  <si>
    <t>Column15747</t>
  </si>
  <si>
    <t>Column15748</t>
  </si>
  <si>
    <t>Column15749</t>
  </si>
  <si>
    <t>Column15750</t>
  </si>
  <si>
    <t>Column15751</t>
  </si>
  <si>
    <t>Column15752</t>
  </si>
  <si>
    <t>Column15753</t>
  </si>
  <si>
    <t>Column15754</t>
  </si>
  <si>
    <t>Column15755</t>
  </si>
  <si>
    <t>Column15756</t>
  </si>
  <si>
    <t>Column15757</t>
  </si>
  <si>
    <t>Column15758</t>
  </si>
  <si>
    <t>Column15759</t>
  </si>
  <si>
    <t>Column15760</t>
  </si>
  <si>
    <t>Column15761</t>
  </si>
  <si>
    <t>Column15762</t>
  </si>
  <si>
    <t>Column15763</t>
  </si>
  <si>
    <t>Column15764</t>
  </si>
  <si>
    <t>Column15765</t>
  </si>
  <si>
    <t>Column15766</t>
  </si>
  <si>
    <t>Column15767</t>
  </si>
  <si>
    <t>Column15768</t>
  </si>
  <si>
    <t>Column15769</t>
  </si>
  <si>
    <t>Column15770</t>
  </si>
  <si>
    <t>Column15771</t>
  </si>
  <si>
    <t>Column15772</t>
  </si>
  <si>
    <t>Column15773</t>
  </si>
  <si>
    <t>Column15774</t>
  </si>
  <si>
    <t>Column15775</t>
  </si>
  <si>
    <t>Column15776</t>
  </si>
  <si>
    <t>Column15777</t>
  </si>
  <si>
    <t>Column15778</t>
  </si>
  <si>
    <t>Column15779</t>
  </si>
  <si>
    <t>Column15780</t>
  </si>
  <si>
    <t>Column15781</t>
  </si>
  <si>
    <t>Column15782</t>
  </si>
  <si>
    <t>Column15783</t>
  </si>
  <si>
    <t>Column15784</t>
  </si>
  <si>
    <t>Column15785</t>
  </si>
  <si>
    <t>Column15786</t>
  </si>
  <si>
    <t>Column15787</t>
  </si>
  <si>
    <t>Column15788</t>
  </si>
  <si>
    <t>Column15789</t>
  </si>
  <si>
    <t>Column15790</t>
  </si>
  <si>
    <t>Column15791</t>
  </si>
  <si>
    <t>Column15792</t>
  </si>
  <si>
    <t>Column15793</t>
  </si>
  <si>
    <t>Column15794</t>
  </si>
  <si>
    <t>Column15795</t>
  </si>
  <si>
    <t>Column15796</t>
  </si>
  <si>
    <t>Column15797</t>
  </si>
  <si>
    <t>Column15798</t>
  </si>
  <si>
    <t>Column15799</t>
  </si>
  <si>
    <t>Column15800</t>
  </si>
  <si>
    <t>Column15801</t>
  </si>
  <si>
    <t>Column15802</t>
  </si>
  <si>
    <t>Column15803</t>
  </si>
  <si>
    <t>Column15804</t>
  </si>
  <si>
    <t>Column15805</t>
  </si>
  <si>
    <t>Column15806</t>
  </si>
  <si>
    <t>Column15807</t>
  </si>
  <si>
    <t>Column15808</t>
  </si>
  <si>
    <t>Column15809</t>
  </si>
  <si>
    <t>Column15810</t>
  </si>
  <si>
    <t>Column15811</t>
  </si>
  <si>
    <t>Column15812</t>
  </si>
  <si>
    <t>Column15813</t>
  </si>
  <si>
    <t>Column15814</t>
  </si>
  <si>
    <t>Column15815</t>
  </si>
  <si>
    <t>Column15816</t>
  </si>
  <si>
    <t>Column15817</t>
  </si>
  <si>
    <t>Column15818</t>
  </si>
  <si>
    <t>Column15819</t>
  </si>
  <si>
    <t>Column15820</t>
  </si>
  <si>
    <t>Column15821</t>
  </si>
  <si>
    <t>Column15822</t>
  </si>
  <si>
    <t>Column15823</t>
  </si>
  <si>
    <t>Column15824</t>
  </si>
  <si>
    <t>Column15825</t>
  </si>
  <si>
    <t>Column15826</t>
  </si>
  <si>
    <t>Column15827</t>
  </si>
  <si>
    <t>Column15828</t>
  </si>
  <si>
    <t>Column15829</t>
  </si>
  <si>
    <t>Column15830</t>
  </si>
  <si>
    <t>Column15831</t>
  </si>
  <si>
    <t>Column15832</t>
  </si>
  <si>
    <t>Column15833</t>
  </si>
  <si>
    <t>Column15834</t>
  </si>
  <si>
    <t>Column15835</t>
  </si>
  <si>
    <t>Column15836</t>
  </si>
  <si>
    <t>Column15837</t>
  </si>
  <si>
    <t>Column15838</t>
  </si>
  <si>
    <t>Column15839</t>
  </si>
  <si>
    <t>Column15840</t>
  </si>
  <si>
    <t>Column15841</t>
  </si>
  <si>
    <t>Column15842</t>
  </si>
  <si>
    <t>Column15843</t>
  </si>
  <si>
    <t>Column15844</t>
  </si>
  <si>
    <t>Column15845</t>
  </si>
  <si>
    <t>Column15846</t>
  </si>
  <si>
    <t>Column15847</t>
  </si>
  <si>
    <t>Column15848</t>
  </si>
  <si>
    <t>Column15849</t>
  </si>
  <si>
    <t>Column15850</t>
  </si>
  <si>
    <t>Column15851</t>
  </si>
  <si>
    <t>Column15852</t>
  </si>
  <si>
    <t>Column15853</t>
  </si>
  <si>
    <t>Column15854</t>
  </si>
  <si>
    <t>Column15855</t>
  </si>
  <si>
    <t>Column15856</t>
  </si>
  <si>
    <t>Column15857</t>
  </si>
  <si>
    <t>Column15858</t>
  </si>
  <si>
    <t>Column15859</t>
  </si>
  <si>
    <t>Column15860</t>
  </si>
  <si>
    <t>Column15861</t>
  </si>
  <si>
    <t>Column15862</t>
  </si>
  <si>
    <t>Column15863</t>
  </si>
  <si>
    <t>Column15864</t>
  </si>
  <si>
    <t>Column15865</t>
  </si>
  <si>
    <t>Column15866</t>
  </si>
  <si>
    <t>Column15867</t>
  </si>
  <si>
    <t>Column15868</t>
  </si>
  <si>
    <t>Column15869</t>
  </si>
  <si>
    <t>Column15870</t>
  </si>
  <si>
    <t>Column15871</t>
  </si>
  <si>
    <t>Column15872</t>
  </si>
  <si>
    <t>Column15873</t>
  </si>
  <si>
    <t>Column15874</t>
  </si>
  <si>
    <t>Column15875</t>
  </si>
  <si>
    <t>Column15876</t>
  </si>
  <si>
    <t>Column15877</t>
  </si>
  <si>
    <t>Column15878</t>
  </si>
  <si>
    <t>Column15879</t>
  </si>
  <si>
    <t>Column15880</t>
  </si>
  <si>
    <t>Column15881</t>
  </si>
  <si>
    <t>Column15882</t>
  </si>
  <si>
    <t>Column15883</t>
  </si>
  <si>
    <t>Column15884</t>
  </si>
  <si>
    <t>Column15885</t>
  </si>
  <si>
    <t>Column15886</t>
  </si>
  <si>
    <t>Column15887</t>
  </si>
  <si>
    <t>Column15888</t>
  </si>
  <si>
    <t>Column15889</t>
  </si>
  <si>
    <t>Column15890</t>
  </si>
  <si>
    <t>Column15891</t>
  </si>
  <si>
    <t>Column15892</t>
  </si>
  <si>
    <t>Column15893</t>
  </si>
  <si>
    <t>Column15894</t>
  </si>
  <si>
    <t>Column15895</t>
  </si>
  <si>
    <t>Column15896</t>
  </si>
  <si>
    <t>Column15897</t>
  </si>
  <si>
    <t>Column15898</t>
  </si>
  <si>
    <t>Column15899</t>
  </si>
  <si>
    <t>Column15900</t>
  </si>
  <si>
    <t>Column15901</t>
  </si>
  <si>
    <t>Column15902</t>
  </si>
  <si>
    <t>Column15903</t>
  </si>
  <si>
    <t>Column15904</t>
  </si>
  <si>
    <t>Column15905</t>
  </si>
  <si>
    <t>Column15906</t>
  </si>
  <si>
    <t>Column15907</t>
  </si>
  <si>
    <t>Column15908</t>
  </si>
  <si>
    <t>Column15909</t>
  </si>
  <si>
    <t>Column15910</t>
  </si>
  <si>
    <t>Column15911</t>
  </si>
  <si>
    <t>Column15912</t>
  </si>
  <si>
    <t>Column15913</t>
  </si>
  <si>
    <t>Column15914</t>
  </si>
  <si>
    <t>Column15915</t>
  </si>
  <si>
    <t>Column15916</t>
  </si>
  <si>
    <t>Column15917</t>
  </si>
  <si>
    <t>Column15918</t>
  </si>
  <si>
    <t>Column15919</t>
  </si>
  <si>
    <t>Column15920</t>
  </si>
  <si>
    <t>Column15921</t>
  </si>
  <si>
    <t>Column15922</t>
  </si>
  <si>
    <t>Column15923</t>
  </si>
  <si>
    <t>Column15924</t>
  </si>
  <si>
    <t>Column15925</t>
  </si>
  <si>
    <t>Column15926</t>
  </si>
  <si>
    <t>Column15927</t>
  </si>
  <si>
    <t>Column15928</t>
  </si>
  <si>
    <t>Column15929</t>
  </si>
  <si>
    <t>Column15930</t>
  </si>
  <si>
    <t>Column15931</t>
  </si>
  <si>
    <t>Column15932</t>
  </si>
  <si>
    <t>Column15933</t>
  </si>
  <si>
    <t>Column15934</t>
  </si>
  <si>
    <t>Column15935</t>
  </si>
  <si>
    <t>Column15936</t>
  </si>
  <si>
    <t>Column15937</t>
  </si>
  <si>
    <t>Column15938</t>
  </si>
  <si>
    <t>Column15939</t>
  </si>
  <si>
    <t>Column15940</t>
  </si>
  <si>
    <t>Column15941</t>
  </si>
  <si>
    <t>Column15942</t>
  </si>
  <si>
    <t>Column15943</t>
  </si>
  <si>
    <t>Column15944</t>
  </si>
  <si>
    <t>Column15945</t>
  </si>
  <si>
    <t>Column15946</t>
  </si>
  <si>
    <t>Column15947</t>
  </si>
  <si>
    <t>Column15948</t>
  </si>
  <si>
    <t>Column15949</t>
  </si>
  <si>
    <t>Column15950</t>
  </si>
  <si>
    <t>Column15951</t>
  </si>
  <si>
    <t>Column15952</t>
  </si>
  <si>
    <t>Column15953</t>
  </si>
  <si>
    <t>Column15954</t>
  </si>
  <si>
    <t>Column15955</t>
  </si>
  <si>
    <t>Column15956</t>
  </si>
  <si>
    <t>Column15957</t>
  </si>
  <si>
    <t>Column15958</t>
  </si>
  <si>
    <t>Column15959</t>
  </si>
  <si>
    <t>Column15960</t>
  </si>
  <si>
    <t>Column15961</t>
  </si>
  <si>
    <t>Column15962</t>
  </si>
  <si>
    <t>Column15963</t>
  </si>
  <si>
    <t>Column15964</t>
  </si>
  <si>
    <t>Column15965</t>
  </si>
  <si>
    <t>Column15966</t>
  </si>
  <si>
    <t>Column15967</t>
  </si>
  <si>
    <t>Column15968</t>
  </si>
  <si>
    <t>Column15969</t>
  </si>
  <si>
    <t>Column15970</t>
  </si>
  <si>
    <t>Column15971</t>
  </si>
  <si>
    <t>Column15972</t>
  </si>
  <si>
    <t>Column15973</t>
  </si>
  <si>
    <t>Column15974</t>
  </si>
  <si>
    <t>Column15975</t>
  </si>
  <si>
    <t>Column15976</t>
  </si>
  <si>
    <t>Column15977</t>
  </si>
  <si>
    <t>Column15978</t>
  </si>
  <si>
    <t>Column15979</t>
  </si>
  <si>
    <t>Column15980</t>
  </si>
  <si>
    <t>Column15981</t>
  </si>
  <si>
    <t>Column15982</t>
  </si>
  <si>
    <t>Column15983</t>
  </si>
  <si>
    <t>Column15984</t>
  </si>
  <si>
    <t>Column15985</t>
  </si>
  <si>
    <t>Column15986</t>
  </si>
  <si>
    <t>Column15987</t>
  </si>
  <si>
    <t>Column15988</t>
  </si>
  <si>
    <t>Column15989</t>
  </si>
  <si>
    <t>Column15990</t>
  </si>
  <si>
    <t>Column15991</t>
  </si>
  <si>
    <t>Column15992</t>
  </si>
  <si>
    <t>Column15993</t>
  </si>
  <si>
    <t>Column15994</t>
  </si>
  <si>
    <t>Column15995</t>
  </si>
  <si>
    <t>Column15996</t>
  </si>
  <si>
    <t>Column15997</t>
  </si>
  <si>
    <t>Column15998</t>
  </si>
  <si>
    <t>Column15999</t>
  </si>
  <si>
    <t>Column16000</t>
  </si>
  <si>
    <t>Column16001</t>
  </si>
  <si>
    <t>Column16002</t>
  </si>
  <si>
    <t>Column16003</t>
  </si>
  <si>
    <t>Column16004</t>
  </si>
  <si>
    <t>Column16005</t>
  </si>
  <si>
    <t>Column16006</t>
  </si>
  <si>
    <t>Column16007</t>
  </si>
  <si>
    <t>Column16008</t>
  </si>
  <si>
    <t>Column16009</t>
  </si>
  <si>
    <t>Column16010</t>
  </si>
  <si>
    <t>Column16011</t>
  </si>
  <si>
    <t>Column16012</t>
  </si>
  <si>
    <t>Column16013</t>
  </si>
  <si>
    <t>Column16014</t>
  </si>
  <si>
    <t>Column16015</t>
  </si>
  <si>
    <t>Column16016</t>
  </si>
  <si>
    <t>Column16017</t>
  </si>
  <si>
    <t>Column16018</t>
  </si>
  <si>
    <t>Column16019</t>
  </si>
  <si>
    <t>Column16020</t>
  </si>
  <si>
    <t>Column16021</t>
  </si>
  <si>
    <t>Column16022</t>
  </si>
  <si>
    <t>Column16023</t>
  </si>
  <si>
    <t>Column16024</t>
  </si>
  <si>
    <t>Column16025</t>
  </si>
  <si>
    <t>Column16026</t>
  </si>
  <si>
    <t>Column16027</t>
  </si>
  <si>
    <t>Column16028</t>
  </si>
  <si>
    <t>Column16029</t>
  </si>
  <si>
    <t>Column16030</t>
  </si>
  <si>
    <t>Column16031</t>
  </si>
  <si>
    <t>Column16032</t>
  </si>
  <si>
    <t>Column16033</t>
  </si>
  <si>
    <t>Column16034</t>
  </si>
  <si>
    <t>Column16035</t>
  </si>
  <si>
    <t>Column16036</t>
  </si>
  <si>
    <t>Column16037</t>
  </si>
  <si>
    <t>Column16038</t>
  </si>
  <si>
    <t>Column16039</t>
  </si>
  <si>
    <t>Column16040</t>
  </si>
  <si>
    <t>Column16041</t>
  </si>
  <si>
    <t>Column16042</t>
  </si>
  <si>
    <t>Column16043</t>
  </si>
  <si>
    <t>Column16044</t>
  </si>
  <si>
    <t>Column16045</t>
  </si>
  <si>
    <t>Column16046</t>
  </si>
  <si>
    <t>Column16047</t>
  </si>
  <si>
    <t>Column16048</t>
  </si>
  <si>
    <t>Column16049</t>
  </si>
  <si>
    <t>Column16050</t>
  </si>
  <si>
    <t>Column16051</t>
  </si>
  <si>
    <t>Column16052</t>
  </si>
  <si>
    <t>Column16053</t>
  </si>
  <si>
    <t>Column16054</t>
  </si>
  <si>
    <t>Column16055</t>
  </si>
  <si>
    <t>Column16056</t>
  </si>
  <si>
    <t>Column16057</t>
  </si>
  <si>
    <t>Column16058</t>
  </si>
  <si>
    <t>Column16059</t>
  </si>
  <si>
    <t>Column16060</t>
  </si>
  <si>
    <t>Column16061</t>
  </si>
  <si>
    <t>Column16062</t>
  </si>
  <si>
    <t>Column16063</t>
  </si>
  <si>
    <t>Column16064</t>
  </si>
  <si>
    <t>Column16065</t>
  </si>
  <si>
    <t>Column16066</t>
  </si>
  <si>
    <t>Column16067</t>
  </si>
  <si>
    <t>Column16068</t>
  </si>
  <si>
    <t>Column16069</t>
  </si>
  <si>
    <t>Column16070</t>
  </si>
  <si>
    <t>Column16071</t>
  </si>
  <si>
    <t>Column16072</t>
  </si>
  <si>
    <t>Column16073</t>
  </si>
  <si>
    <t>Column16074</t>
  </si>
  <si>
    <t>Column16075</t>
  </si>
  <si>
    <t>Column16076</t>
  </si>
  <si>
    <t>Column16077</t>
  </si>
  <si>
    <t>Column16078</t>
  </si>
  <si>
    <t>Column16079</t>
  </si>
  <si>
    <t>Column16080</t>
  </si>
  <si>
    <t>Column16081</t>
  </si>
  <si>
    <t>Column16082</t>
  </si>
  <si>
    <t>Column16083</t>
  </si>
  <si>
    <t>Column16084</t>
  </si>
  <si>
    <t>Column16085</t>
  </si>
  <si>
    <t>Column16086</t>
  </si>
  <si>
    <t>Column16087</t>
  </si>
  <si>
    <t>Column16088</t>
  </si>
  <si>
    <t>Column16089</t>
  </si>
  <si>
    <t>Column16090</t>
  </si>
  <si>
    <t>Column16091</t>
  </si>
  <si>
    <t>Column16092</t>
  </si>
  <si>
    <t>Column16093</t>
  </si>
  <si>
    <t>Column16094</t>
  </si>
  <si>
    <t>Column16095</t>
  </si>
  <si>
    <t>Column16096</t>
  </si>
  <si>
    <t>Column16097</t>
  </si>
  <si>
    <t>Column16098</t>
  </si>
  <si>
    <t>Column16099</t>
  </si>
  <si>
    <t>Column16100</t>
  </si>
  <si>
    <t>Column16101</t>
  </si>
  <si>
    <t>Column16102</t>
  </si>
  <si>
    <t>Column16103</t>
  </si>
  <si>
    <t>Column16104</t>
  </si>
  <si>
    <t>Column16105</t>
  </si>
  <si>
    <t>Column16106</t>
  </si>
  <si>
    <t>Column16107</t>
  </si>
  <si>
    <t>Column16108</t>
  </si>
  <si>
    <t>Column16109</t>
  </si>
  <si>
    <t>Column16110</t>
  </si>
  <si>
    <t>Column16111</t>
  </si>
  <si>
    <t>Column16112</t>
  </si>
  <si>
    <t>Column16113</t>
  </si>
  <si>
    <t>Column16114</t>
  </si>
  <si>
    <t>Column16115</t>
  </si>
  <si>
    <t>Column16116</t>
  </si>
  <si>
    <t>Column16117</t>
  </si>
  <si>
    <t>Column16118</t>
  </si>
  <si>
    <t>Column16119</t>
  </si>
  <si>
    <t>Column16120</t>
  </si>
  <si>
    <t>Column16121</t>
  </si>
  <si>
    <t>Column16122</t>
  </si>
  <si>
    <t>Column16123</t>
  </si>
  <si>
    <t>Column16124</t>
  </si>
  <si>
    <t>Column16125</t>
  </si>
  <si>
    <t>Column16126</t>
  </si>
  <si>
    <t>Column16127</t>
  </si>
  <si>
    <t>Column16128</t>
  </si>
  <si>
    <t>Column16129</t>
  </si>
  <si>
    <t>Column16130</t>
  </si>
  <si>
    <t>Column16131</t>
  </si>
  <si>
    <t>Column16132</t>
  </si>
  <si>
    <t>Column16133</t>
  </si>
  <si>
    <t>Column16134</t>
  </si>
  <si>
    <t>Column16135</t>
  </si>
  <si>
    <t>Column16136</t>
  </si>
  <si>
    <t>Column16137</t>
  </si>
  <si>
    <t>Column16138</t>
  </si>
  <si>
    <t>Column16139</t>
  </si>
  <si>
    <t>Column16140</t>
  </si>
  <si>
    <t>Column16141</t>
  </si>
  <si>
    <t>Column16142</t>
  </si>
  <si>
    <t>Column16143</t>
  </si>
  <si>
    <t>Column16144</t>
  </si>
  <si>
    <t>Column16145</t>
  </si>
  <si>
    <t>Column16146</t>
  </si>
  <si>
    <t>Column16147</t>
  </si>
  <si>
    <t>Column16148</t>
  </si>
  <si>
    <t>Column16149</t>
  </si>
  <si>
    <t>Column16150</t>
  </si>
  <si>
    <t>Column16151</t>
  </si>
  <si>
    <t>Column16152</t>
  </si>
  <si>
    <t>Column16153</t>
  </si>
  <si>
    <t>Column16154</t>
  </si>
  <si>
    <t>Column16155</t>
  </si>
  <si>
    <t>Column16156</t>
  </si>
  <si>
    <t>Column16157</t>
  </si>
  <si>
    <t>Column16158</t>
  </si>
  <si>
    <t>Column16159</t>
  </si>
  <si>
    <t>Column16160</t>
  </si>
  <si>
    <t>Column16161</t>
  </si>
  <si>
    <t>Column16162</t>
  </si>
  <si>
    <t>Column16163</t>
  </si>
  <si>
    <t>Column16164</t>
  </si>
  <si>
    <t>Column16165</t>
  </si>
  <si>
    <t>Column16166</t>
  </si>
  <si>
    <t>Column16167</t>
  </si>
  <si>
    <t>Column16168</t>
  </si>
  <si>
    <t>Column16169</t>
  </si>
  <si>
    <t>Column16170</t>
  </si>
  <si>
    <t>Column16171</t>
  </si>
  <si>
    <t>Column16172</t>
  </si>
  <si>
    <t>Column16173</t>
  </si>
  <si>
    <t>Column16174</t>
  </si>
  <si>
    <t>Column16175</t>
  </si>
  <si>
    <t>Column16176</t>
  </si>
  <si>
    <t>Column16177</t>
  </si>
  <si>
    <t>Column16178</t>
  </si>
  <si>
    <t>Column16179</t>
  </si>
  <si>
    <t>Column16180</t>
  </si>
  <si>
    <t>Column16181</t>
  </si>
  <si>
    <t>Column16182</t>
  </si>
  <si>
    <t>Column16183</t>
  </si>
  <si>
    <t>Column16184</t>
  </si>
  <si>
    <t>Column16185</t>
  </si>
  <si>
    <t>Column16186</t>
  </si>
  <si>
    <t>Column16187</t>
  </si>
  <si>
    <t>Column16188</t>
  </si>
  <si>
    <t>Column16189</t>
  </si>
  <si>
    <t>Column16190</t>
  </si>
  <si>
    <t>Column16191</t>
  </si>
  <si>
    <t>Column16192</t>
  </si>
  <si>
    <t>Column16193</t>
  </si>
  <si>
    <t>Column16194</t>
  </si>
  <si>
    <t>Column16195</t>
  </si>
  <si>
    <t>Column16196</t>
  </si>
  <si>
    <t>Column16197</t>
  </si>
  <si>
    <t>Column16198</t>
  </si>
  <si>
    <t>Column16199</t>
  </si>
  <si>
    <t>Column16200</t>
  </si>
  <si>
    <t>Column16201</t>
  </si>
  <si>
    <t>Column16202</t>
  </si>
  <si>
    <t>Column16203</t>
  </si>
  <si>
    <t>Column16204</t>
  </si>
  <si>
    <t>Column16205</t>
  </si>
  <si>
    <t>Column16206</t>
  </si>
  <si>
    <t>Column16207</t>
  </si>
  <si>
    <t>Column16208</t>
  </si>
  <si>
    <t>Column16209</t>
  </si>
  <si>
    <t>Column16210</t>
  </si>
  <si>
    <t>Column16211</t>
  </si>
  <si>
    <t>Column16212</t>
  </si>
  <si>
    <t>Column16213</t>
  </si>
  <si>
    <t>Column16214</t>
  </si>
  <si>
    <t>Column16215</t>
  </si>
  <si>
    <t>Column16216</t>
  </si>
  <si>
    <t>Column16217</t>
  </si>
  <si>
    <t>Column16218</t>
  </si>
  <si>
    <t>Column16219</t>
  </si>
  <si>
    <t>Column16220</t>
  </si>
  <si>
    <t>Column16221</t>
  </si>
  <si>
    <t>Column16222</t>
  </si>
  <si>
    <t>Column16223</t>
  </si>
  <si>
    <t>Column16224</t>
  </si>
  <si>
    <t>Column16225</t>
  </si>
  <si>
    <t>Column16226</t>
  </si>
  <si>
    <t>Column16227</t>
  </si>
  <si>
    <t>Column16228</t>
  </si>
  <si>
    <t>Column16229</t>
  </si>
  <si>
    <t>Column16230</t>
  </si>
  <si>
    <t>Column16231</t>
  </si>
  <si>
    <t>Column16232</t>
  </si>
  <si>
    <t>Column16233</t>
  </si>
  <si>
    <t>Column16234</t>
  </si>
  <si>
    <t>Column16235</t>
  </si>
  <si>
    <t>Column16236</t>
  </si>
  <si>
    <t>Column16237</t>
  </si>
  <si>
    <t>Column16238</t>
  </si>
  <si>
    <t>Column16239</t>
  </si>
  <si>
    <t>Column16240</t>
  </si>
  <si>
    <t>Column16241</t>
  </si>
  <si>
    <t>Column16242</t>
  </si>
  <si>
    <t>Column16243</t>
  </si>
  <si>
    <t>Column16244</t>
  </si>
  <si>
    <t>Column16245</t>
  </si>
  <si>
    <t>Column16246</t>
  </si>
  <si>
    <t>Column16247</t>
  </si>
  <si>
    <t>Column16248</t>
  </si>
  <si>
    <t>Column16249</t>
  </si>
  <si>
    <t>Column16250</t>
  </si>
  <si>
    <t>Column16251</t>
  </si>
  <si>
    <t>Column16252</t>
  </si>
  <si>
    <t>Column16253</t>
  </si>
  <si>
    <t>Column16254</t>
  </si>
  <si>
    <t>Column16255</t>
  </si>
  <si>
    <t>Column16256</t>
  </si>
  <si>
    <t>Column16257</t>
  </si>
  <si>
    <t>Column16258</t>
  </si>
  <si>
    <t>Column16259</t>
  </si>
  <si>
    <t>Column16260</t>
  </si>
  <si>
    <t>Column16261</t>
  </si>
  <si>
    <t>Column16262</t>
  </si>
  <si>
    <t>Column16263</t>
  </si>
  <si>
    <t>Column16264</t>
  </si>
  <si>
    <t>Column16265</t>
  </si>
  <si>
    <t>Column16266</t>
  </si>
  <si>
    <t>Column16267</t>
  </si>
  <si>
    <t>Column16268</t>
  </si>
  <si>
    <t>Column16269</t>
  </si>
  <si>
    <t>Column16270</t>
  </si>
  <si>
    <t>Column16271</t>
  </si>
  <si>
    <t>Column16272</t>
  </si>
  <si>
    <t>Column16273</t>
  </si>
  <si>
    <t>Column16274</t>
  </si>
  <si>
    <t>Column16275</t>
  </si>
  <si>
    <t>Column16276</t>
  </si>
  <si>
    <t>Column16277</t>
  </si>
  <si>
    <t>Column16278</t>
  </si>
  <si>
    <t>Column16279</t>
  </si>
  <si>
    <t>Column16280</t>
  </si>
  <si>
    <t>Column16281</t>
  </si>
  <si>
    <t>Column16282</t>
  </si>
  <si>
    <t>Column16283</t>
  </si>
  <si>
    <t>Column16284</t>
  </si>
  <si>
    <t>Column16285</t>
  </si>
  <si>
    <t>Column16286</t>
  </si>
  <si>
    <t>Column16287</t>
  </si>
  <si>
    <t>Column16288</t>
  </si>
  <si>
    <t>Column16289</t>
  </si>
  <si>
    <t>Column16290</t>
  </si>
  <si>
    <t>Column16291</t>
  </si>
  <si>
    <t>Column16292</t>
  </si>
  <si>
    <t>Column16293</t>
  </si>
  <si>
    <t>Column16294</t>
  </si>
  <si>
    <t>Column16295</t>
  </si>
  <si>
    <t>Column16296</t>
  </si>
  <si>
    <t>Column16297</t>
  </si>
  <si>
    <t>Column16298</t>
  </si>
  <si>
    <t>Column16299</t>
  </si>
  <si>
    <t>Column16300</t>
  </si>
  <si>
    <t>Column16301</t>
  </si>
  <si>
    <t>Column16302</t>
  </si>
  <si>
    <t>Column16303</t>
  </si>
  <si>
    <t>Column16304</t>
  </si>
  <si>
    <t>Column16305</t>
  </si>
  <si>
    <t>Column16306</t>
  </si>
  <si>
    <t>Column16307</t>
  </si>
  <si>
    <t>Column16308</t>
  </si>
  <si>
    <t>Column16309</t>
  </si>
  <si>
    <t>Column16310</t>
  </si>
  <si>
    <t>Column16311</t>
  </si>
  <si>
    <t>Column16312</t>
  </si>
  <si>
    <t>Column16313</t>
  </si>
  <si>
    <t>Column16314</t>
  </si>
  <si>
    <t>Column16315</t>
  </si>
  <si>
    <t>Column16316</t>
  </si>
  <si>
    <t>Column16317</t>
  </si>
  <si>
    <t>Column16318</t>
  </si>
  <si>
    <t>Column16319</t>
  </si>
  <si>
    <t>Column16320</t>
  </si>
  <si>
    <t>Column16321</t>
  </si>
  <si>
    <t>Column16322</t>
  </si>
  <si>
    <t>Column16323</t>
  </si>
  <si>
    <t>Column16324</t>
  </si>
  <si>
    <t>Column16325</t>
  </si>
  <si>
    <t>Column16326</t>
  </si>
  <si>
    <t>Column16327</t>
  </si>
  <si>
    <t>Column16328</t>
  </si>
  <si>
    <t>Column16329</t>
  </si>
  <si>
    <t>Column16330</t>
  </si>
  <si>
    <t>Column16331</t>
  </si>
  <si>
    <t>Column16332</t>
  </si>
  <si>
    <t>Column16333</t>
  </si>
  <si>
    <t>Column16334</t>
  </si>
  <si>
    <t>Column16335</t>
  </si>
  <si>
    <t>Column16336</t>
  </si>
  <si>
    <t>Column16337</t>
  </si>
  <si>
    <t>Column16338</t>
  </si>
  <si>
    <t>Column16339</t>
  </si>
  <si>
    <t>Column16340</t>
  </si>
  <si>
    <t>Column16341</t>
  </si>
  <si>
    <t>Column16342</t>
  </si>
  <si>
    <t>Column16343</t>
  </si>
  <si>
    <t>Column16344</t>
  </si>
  <si>
    <t>Column16345</t>
  </si>
  <si>
    <t>Column16346</t>
  </si>
  <si>
    <t>Column16347</t>
  </si>
  <si>
    <t>Column16348</t>
  </si>
  <si>
    <t>Column16349</t>
  </si>
  <si>
    <t>Column16350</t>
  </si>
  <si>
    <t>Column16351</t>
  </si>
  <si>
    <t>Column16352</t>
  </si>
  <si>
    <t>Column16353</t>
  </si>
  <si>
    <t>Column16354</t>
  </si>
  <si>
    <t>Column16355</t>
  </si>
  <si>
    <t>Column16356</t>
  </si>
  <si>
    <t>Column16357</t>
  </si>
  <si>
    <t>Column16358</t>
  </si>
  <si>
    <t>Column16359</t>
  </si>
  <si>
    <t>Column16360</t>
  </si>
  <si>
    <t>Column16361</t>
  </si>
  <si>
    <t>Column16362</t>
  </si>
  <si>
    <t>Column16363</t>
  </si>
  <si>
    <t>Canada</t>
  </si>
  <si>
    <t>Wireline</t>
  </si>
  <si>
    <t>CAD to USD conversion: https://www.oecd.org/en/data/indicators/exchange-rates.html?oecdcontrol-38c744bfa4-var1=CAN&amp;oecdcontrol-00b22b2429-var3=1984</t>
  </si>
  <si>
    <t>LR:
CRTC Communications Monitoring Report, 2008, p. 183</t>
  </si>
  <si>
    <t xml:space="preserve">LR:
CRTC Communications Monitoring Report 2011, p. 18; Wireline Rev 24.2, exclude ISP Rev (6.2) from CRTC Communications Monitoring Report 2009, p.217 </t>
  </si>
  <si>
    <t>LR:
CRTC Communications Monitoring Report 2011, p. 18; Wireline Rev 23.7, exclude ISP Rev (P.137) 6.8</t>
  </si>
  <si>
    <t>LR:
CRTC 2011</t>
  </si>
  <si>
    <t>Dwayne Winseck:
CRTC 2013 CMR, p. 120.</t>
  </si>
  <si>
    <t>CRTC 2014 CMR, p. 134. Minus ISP $.</t>
  </si>
  <si>
    <t>CRTC 2015 CMR, p. 148. Minus ISP $.</t>
  </si>
  <si>
    <t xml:space="preserve">CRTC 2016 CMR, p. 205. Minus ISP $. </t>
  </si>
  <si>
    <t>Estimate based on the sum total of company revenues for the wireline sector after ISP and BDU revenues substracted.</t>
  </si>
  <si>
    <t>Wireless</t>
  </si>
  <si>
    <t>CRTC 2015 CMR p. 148</t>
  </si>
  <si>
    <t>Dwayne Winseck:
CRTC 2015 CMR p. 148</t>
  </si>
  <si>
    <t>CRTC 2015 CMR, p. 148.</t>
  </si>
  <si>
    <t>Total based on sum of company revenues reported in companies' annual reports. Figure reported in CRTC, CMR 2016, p. 205 is $23600m.</t>
  </si>
  <si>
    <t>Total based on sum of company revenues reported in companies' annual reports. Figure reported by CRTC 2018 Quarterly results for retail telecommunications sectors and broadcasting distribution, Retail Telecom and BDU Quarterly Data - Q4 2017 is $23371m https://open.canada.ca/data/en/dataset/f92a9711-fe13-421c-bbfb-38c93d7807e5</t>
  </si>
  <si>
    <t>CRTC (2018). CMR https://crtc.gc.ca/eng/publications/reports/PolicyMonitoring/2018/index.htm#4.0 (December 20).</t>
  </si>
  <si>
    <t>Estimate based on sum of the revenues reported by the companies and as stated and cited on the "Wireless" sheet + revenue of $140.1 million for Eastlink and $98.8 million for TBayTel, as explained in the notes for those two entries in the "Wireless Sheet".</t>
  </si>
  <si>
    <t>Estimate based on sum of the revenues reported by the companies and as stated and cited on the "Wireless" sheet + revenue of $156.7 million for Eastlink and $102 million for TBayTel, as explained in the notes for those two entries in the "Wireless Sheet".</t>
  </si>
  <si>
    <t xml:space="preserve">Estimate based on sum of the revenues reported by the companies and as stated and cited on the "Wireless" sheet + revenue of $171.6 million for Eastlink and $132 million for TBayTel, as explained in the notes for those two entries in the "Wireless Sheet". </t>
  </si>
  <si>
    <t xml:space="preserve">Estimate based on sum of the revenues reported by the companies and as stated and cited on the "Wireless" sheet + revenue of $197.8 million for Eastlink and $134.54 million for TBayTel, as explained in the notes for those two entries in the "Wireless Sheet". </t>
  </si>
  <si>
    <t xml:space="preserve">Estimate based on sum of the revenues reported by the companies and as stated and cited on the "Wireless" sheet + revenue of $220.50 million for Eastlink and $132.68 million for TBayTel, as explained in the notes for those two entries in the "Wireless Sheet". </t>
  </si>
  <si>
    <t xml:space="preserve">Estimate based on sum of the revenues reported by the companies and as stated and cited on the "Wireless" sheet + revenue of $226.05million for Eastlink and $133.71 million for TBayTel, as explained in the notes for those two entries in the "Wireless Sheet". </t>
  </si>
  <si>
    <t>ISP</t>
  </si>
  <si>
    <t>Internet access revenues for 1996 are actually for 1997 because they are not available before that and to help maintainconsistency for comparissons across sectors where 1996 is the common denominator.</t>
  </si>
  <si>
    <t>CRTC, 2014 CMR, Table 5.3.1, p. 173.</t>
  </si>
  <si>
    <t>CRTC. (2023). Communications Market Reports - Open Data, Retail Fixed internet (Nov. 2023), Table N-I2 Overview of residential internet access market, 2017-2022.</t>
  </si>
  <si>
    <t>CRTC. (2024). Communications Market Reports - Open Data, Highlights of telecommunications sector (Nov. 2024), Table T-I5 Overview of residential internet access market, 2018-2023.</t>
  </si>
  <si>
    <t>Multichannel Video Distribution (Cable/DBS/IPTV)</t>
  </si>
  <si>
    <t>CRTC CMR 2014 Table 4.3.1.</t>
  </si>
  <si>
    <t>CRTC (2016). Cable, Internet Protocol Television (IPTV), Multipoint Distribution Systems (MDS) and Direct-to-Home (DTH) 2011-2015</t>
  </si>
  <si>
    <t>CRTC (2019). Cable, Internet Protocol Television (IPTV), Multipoint Distribution Systems (MDS) and Direct-to-Home (DTH) 2014-2018. https://applications.crtc.gc.ca/OpenData/CASP/Financial%20Broadcasting%20Summaries/Books%202018/BDU/2018%20Distribution_Statistical%20and%20Financial%20Summaries.pdf</t>
  </si>
  <si>
    <t>CRTC (2021). Cable, Internet Protocol Television (IPTV), Multipoint Distribution Systems (MDS) and Direct-to-Home (DTH) 2016-2020. https://applications.crtc.gc.ca/OpenData/CASP/Financial%20Broadcasting%20Summaries/Books%202020/2020%20Industry%20Statistical%20and%20Financial%20Summaries/English/2020%20Distribution_Statistical%20and%20Financial%20Summaries.pdf?_ga=2.108601858.1627724561.1629220026-242139216.1599143575</t>
  </si>
  <si>
    <t xml:space="preserve">CRTC (2021). Cable, Internet Protocol Television (IPTV), Multipoint Distribution Systems (MDS) and Direct-to-Home (DTH) 2016-2020. https://applications.crtc.gc.ca/OpenData/CASP/Financial%20Broadcasting%20Summaries/Books%202020/2020%20Industry%20Statistical%20and%20Financial%20Summaries/English/2020%20Distribution_Statistical%20and%20Financial%20Summaries.pdf?_ga=2.108601858.1627724561.1629220026-242139216.1599143575.  CRTC (2021). Communications Market Report--Open Data (Broadcasting Distribution sector). Table U-I1. https://crtc.gc.ca/eng/publications/reports/PolicyMonitoring/cmrd.htm. ARPU for cable=$62.19; for IPTV=$60.10; for DTH=$82.60; for BDU as a whole, $65.00 (Table U-T2).  </t>
  </si>
  <si>
    <t xml:space="preserve">CRTC (2023). Cable, Internet Protocol Television (IPTV), Multipoint Distribution Systems (MDS) and Direct-to-Home (DTH) 2018-2022. https://applications.crtc.gc.ca/OpenData/CASP/Financial%20Broadcasting%20Summaries/Books%202022/2022%20Broadcasting%20Statistical%20and%20Financial%20Summaries%20-%20Discretionary%20and%20On-demand/English/2022%20Discretionary%20and%20On-Demand%20-%20Statistical%20and%20Financial%20Summaries.xlsx?_ga=2.70724950.756064072.1689082029-1657545705.1688749945. CRTC (2021). Communications Market Report--Open Data (Broadcasting Distribution sector). Table U-I1. https://crtc.gc.ca/eng/publications/reports/PolicyMonitoring/cmrd.htm. ARPU for cable=$62.19; for IPTV=$60.10; for DTH=$82.60; for BDU as a whole, $65.00 (Table U-T2).  </t>
  </si>
  <si>
    <t xml:space="preserve">CRTC (2023). Cable, Internet Protocol Television (IPTV), Multipoint Distribution Systems (MDS) and Direct-to-Home (DTH) 2018-2022. Table U-I1. https://crtc.gc.ca/eng/publications/reports/PolicyMonitoring/cmrd.htm. ARPU for cable=$62.19; for IPTV=$60.10; for DTH=$82.60; for BDU as a whole, $64.0 (Table U-T2).  </t>
  </si>
  <si>
    <t xml:space="preserve">CRTC (2024). Cable, Internet Protocol Television (IPTV), Multipoint Distribution Systems (MDS) and Direct-to-Home (DTH) 2018-2022. Table U-I1. https://crtc.gc.ca/eng/publications/reports/PolicyMonitoring/cmrd.htm. ARPU for cable=$62.19; for IPTV=$60.10; for DTH=$82.60; for BDU as a whole, $64.0 (Table U-T2).  </t>
  </si>
  <si>
    <t>Broadcast TV</t>
  </si>
  <si>
    <t>CRTC Broadcasting Policy Monitoring Report + CBC Annual Reports (https://cbc.radio-canada.ca/en/impact-and-accountability/finances/annual-reports).</t>
  </si>
  <si>
    <t>CRTC Financial Summaries for the Broadcasting Sector (Conventional Television) (https://crtc.gc.ca/eng/industr/fin.htm) + CBC Annual Reports (https://cbc.radio-canada.ca/en/impact-and-accountability/finances/annual-reports). The "Other" segment also includes $100 million from the Local Program Improvement Fund, with an estimated $55.47m of that going to commercial tv and $44.53m to the CBC. The LPIF ran between 2010 and 2014. The estimated split is based on average of the known split for the years between 2011 and 2011 and the program's end.</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</si>
  <si>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2011 was the reverse of the usual, with the CBC’s aggregate annual report showing a result slightly higher than what it reported in its annual report. In this case, we used the value shown in its aggregate annual return. The "Other" segment also includes $106 million from the Local Program Improvement Fund, with $64.2m of that going to commercial tv and $41.8m to the CBC. The LPIF ran between 2010 and 2014. 
</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</si>
  <si>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2012 was the reverse of the usual, with the CBC’s aggregate annual report showing a result slightly higher than what it reported in its annual report. In this case, we used the value shown in its aggregate annual return.  The "Other" segment also includes $111.5 million from the Local Program Improvement Fund, with $64.37m of that going to commercial tv and $47.16m to the CBC. The LPIF ran between 2010 and 2014. 
</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</si>
  <si>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2013, for example, was $76.2 million.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"Other" segment also includes $74.7m from the Local Program Improvement Fund, with $39.9m of that going to commercial tv and $34.8m to the CBC. The LPIF ran between 2010 and 2014. 
</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</si>
  <si>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2014, for example, was $87.58 million.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"Other" segment also includes $39.3 million from the Local Program Improvement Fund, with $21.7m of that going to commercial tv and $17.6m to the CBC. The LPIF ran between 2010 and 2014. 
</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</si>
  <si>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2015, for example, was $11.37 million.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For 2015, the ”Other” category also includes funding of $8.975 million from the Small Market Local Programming Fund.
</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</si>
  <si>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2016 was the reverse of the usual, with the CBC’s aggregate annual report showing a result slightly higher than what it reported in its annual report. In this case, we used the value shown in its aggregate annual return. 
For 2016, the ”Other” category also includes funding of $8.56 million for commercial broadcast tv services from the Small Market Local Programming Fund.
</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</si>
  <si>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2017, for example, was $139.53 million.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For 2017, the ”Other” category also includes funding of $7.3 million for commercial broadcast tv services from the Small Market Local Programming Fund.
</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</si>
  <si>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2018, for example, was $151.06 million.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</si>
  <si>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2019, for example, was $214.50 million.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</si>
  <si>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2020, for example, was $205.84 million.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</si>
  <si>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2021, for example, was $200.68 million.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
  </si>
  <si>
    <t xml:space="preserve">Source and Notes: The total revenue for the broadcasting sector is the sum of advertising revenue, the CBC’s annual parliamentary funding and the “other” category as stated it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2022, for example, was $262.2 million.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
  </si>
  <si>
    <t xml:space="preserve">Source and Notes: The total revenue for the broadcasting sector is the sum of advertising revenue, the CBC’s annual parliamentary funding and the “other” category as stated it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
  </si>
  <si>
    <t>Pay TV Programming Services</t>
  </si>
  <si>
    <t>CRTC Communications Monitoring Report 2008, Figure 4.3.2
2065 is the listed number</t>
  </si>
  <si>
    <t>http://www.crtc.gc.ca/eng/publications/reports/BrAnalysis/psp2012/psp2012_1.htm</t>
  </si>
  <si>
    <t>CRTC, Pay, Pay-Per view, VOD &amp; Specialty Services, 2010-2014. http://crtc.gc.ca/eng/publications/reports/BrAnalysis/psp2014/psp2014.htm</t>
  </si>
  <si>
    <t>CRTC, Pay, Pay-Per view, VOD &amp; Specialty Services, 2011-2015. http://www.crtc.gc.ca/eng/publications/reports/branalysis/psp2015/psp2015.htm</t>
  </si>
  <si>
    <t>CRTC, Pay, Pay-Per view, VOD &amp; Specialty Services, 2012-2016. http://crtc.gc.ca/eng/publications/reports/BrAnalysis/psp2016/psp2016.xlsx</t>
  </si>
  <si>
    <t>CRTC 2017 Broadcasting
Financial Summaries Highlights https://crtc.gc.ca/eng/publications/reports/branalysis/fin2017.htm</t>
  </si>
  <si>
    <t>CRTC 2018 Discretionary and On-Demand_Statistical and Financial Summaries. https://applications.crtc.gc.ca/OpenData/CASP/Financial%20Broadcasting%20Summaries/Books%202018/Discretionary%20and%20On-Demand%20publication/2018%20Discretionary%20and%20On-Demand_Statistical%20and%20Financial%20Summaries.pdf</t>
  </si>
  <si>
    <t>CRTC 2019 Discretionary and On-Demand_Statistical and Financial Summaries, p.1</t>
  </si>
  <si>
    <t>CRTC 2020 Discretionary and On-Demand_Statistical and Financial Summaries, p.1</t>
  </si>
  <si>
    <t>CRTC, 2021 Discretionary and On-Demand_Statistical and Financial Summaries, p.1. https://open.canada.ca/data/en/dataset/140d0033-99cf-4dac-bab1-85c0bd123e99/resource/1dc76738-690b-4dba-8a92-05ebd088aad2</t>
  </si>
  <si>
    <t>CRTC, 2022 Discretionary and On-Demand_Statistical and Financial Summaries, p.1. https://applications.crtc.gc.ca/OpenData/CASP/Financial%20Broadcasting%20Summaries/Books%202022/2022%20Broadcasting%20Statistical%20and%20Financial%20Summaries%20-%20Discretionary%20and%20On-demand/English/2022%20Discretionary%20and%20On-Demand%20-%20Statistical%20and%20Financial%20Summaries.xlsx?_ga=2.24209916.756064072.1689082029-1657545705.1688749945.</t>
  </si>
  <si>
    <t>CRTC, 2023 Discretionary and On-Demand_Statistical and Financial Summaries, p.1. https://applications.crtc.gc.ca/OpenData/CASP/Financial%20Broadcasting%20Summaries/Books%202023/2023%20Broadcasting%20Statistical%20and%20Financial%20Summaries%20-%20Discretionary%20and%20On-demand/English/2023%20Discretionary%20and%20On-Demand%20-%20Statistical%20and%20Financial%20Summaries.xlsx?_ga=2.266175046.850988713.1722353009-902855495.1711384166</t>
  </si>
  <si>
    <t>Online Video Services</t>
  </si>
  <si>
    <t xml:space="preserve">Estimated revenue equals the sum of revenue for individual online video service providers. </t>
  </si>
  <si>
    <t>Digital Games</t>
  </si>
  <si>
    <t xml:space="preserve">Estimates of total revenue for the games sector and each of its subcomponents is based on Newzoo Global games market report for 2015-2022 and breakdowns for each subcomponent that make up the games industry: consoles, PCs, mobile, digital services and other. Newzoo also breaks down global revenue into several geographical regions: North America, Latin America, Europe, Asia-Pacific, Middle East &amp; Africa. https://newzoo.com/resources/trend-reports/newzoo-global-games-market-report-2022-free-version 
The North American share of global revenue is known from the above reports for 2015-2022. Prior to that, ie. 2010-2014, when such information is not available, we use the average North American share of the global market from 2015-2022 as a proxy, i.e. 25.6%
Estimates for 2010-2014 based on CAGR for consoles, PC and total, while mobile game revenues are known for 2014 based on Newzoo (2015). Mobile Games Market Landscape, 2015. 
The other category includes revenue from app stores, subscription services not accounted in the console, PC or mobile categories, in-game advertising otherwise not accounted for, and in-game purchases, i.e. player mods, etc. 
A stand-alone estimate for Canada for Consoles and PC uses the size of the traditional digital games market (PC &amp; Console) in Canada vs in the U.S. That figure ranges from 7.2% and 7% in 2018 and 2019, respectively, and was 6.8% for the years 2020-2022. Years prior to 2018 use the average for 2018-2022, i.e. 7%. The stand-alone estimate for “Mobile” and “Other” in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t>
  </si>
  <si>
    <t xml:space="preserve">Author's compilation based on company reports and estimates. This differs from our usual reliance on Newzoo estimates of revenue for the games sector and each of its main subcomponents: consoles, PCs, mobile, digital services and other. In 2020 and 2021, however, the sums of our estimates exceeded the NewZoo total. We will revisit these results in the future and take account of any revisions to our usual source data. 
Newzoo also breaks down global revenue into several geographical regions: North America, Latin America, Europe, Asia-Pacific, Middle East &amp; Africa. https://newzoo.com/resources/trend-reports/newzoo-global-games-market-report-2022-free-version. The North American share of global revenue is known from the above reports for 2015-2022. Prior to that, ie. 2010-2014, when such information is not available, we use the average North American share of the global market from 2015-2022 as a proxy, i.e. 25.6%
The other category includes revenue from app stores, subscription services not accounted in the console, PC or mobile categories, in-game advertising otherwise not accounted for, and in-game purchases, i.e. player mods, etc. 
A stand-alone estimate for Canada for Consoles and PC uses the size of the traditional digital games market (PC &amp; Console) in Canada vs in the U.S. That figure ranges from 7.2% and 7% in 2018 and 2019, respectively, and was 6.8% for the years 2020-2022. Years prior to 2018 use the average for 2018-2022, i.e. 7%. The stand-alone estimate for “Mobile” and “Other” in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t>
  </si>
  <si>
    <t>Estimates of total revenue for the games sector and each of its subcomponents is based on Newzoo Global games market report for 2015-2023 and breakdowns for each subcomponent that make up the games industry: consoles, PCs, mobile, digital services and other. Newzoo also breaks down global revenue into several geographical regions: North America, Latin America, Europe, Asia-Pacific, Middle East &amp; Africa. https://newzoo.com/resources/trend-reports/newzoo-global-games-market-report-2023-free-version  
The North American share of global revenue is known from the above reports for 2015-2023. In the 2024 edition of PWC's GEMO, a new Cloud and subscription gaming sub-segment was added to the social and casual gaming segment that more clearly tracks PC, console and cloud gaming. Based on the social and casual gaming segment, Canadian revenue for mobile games was 7.4% that of the US. A stand-alone estimate for Canada for Consoles and PC uses the size of the video games market (PC &amp; Console) in Canada vs the U.S., i.e. 6.4% in 2023. 
US currency converted into Canadian dollars based on the Bank of Canada’s average annual currency exchange rate. exchange rate of 1.3497.</t>
  </si>
  <si>
    <t>Broadcast Radio</t>
  </si>
  <si>
    <t>CRTC Broadcasting Policy Monitoring Report + CBC Annual Reports (various years).</t>
  </si>
  <si>
    <t xml:space="preserve">CRTC Broadcasting Policy Monitoring Report + CBC Annual Reports (various years). Paid Audio estimates for 2013-2022 use the size of the commercial radio market in Canada relative to the US in each of these years as a proxy for the relative size of the paid audio market in Canada relative to the US. The range of that ratio is between 5.3-10%, with a general downward trend over time. The average is 7.6%. Revenue estimates for the US are from US Census Bureau's Service Annual Survey, 2021, Table 4. Estimated Sources of Revenue for Employer Firms: 2013 Through 2021. fohttps://www.census.gov/data/tables/2021/econ/services/sas-naics.html.The years 2008 to 2012 are based on annual reports published by Canadian Satellite Radio Holdings (XM Canada) before it was acquired in a reverse take-over by Sirius Satellite Radio and rebranded Sirius XM Canada. CSR Holdings published revenue figures for 2008-2010 are added to the estimates for Sirius' Satellite Radio's in Canada to arrive at a total estimate for "paid audio services". Stingray Annual Report 2020, p. 74. Sum is for the Broadcasting and Commercial Music segment minus revenue reported to the CRTC for Stingray's discretionary Naturescape.  </t>
  </si>
  <si>
    <t xml:space="preserve">CRTC Commercial Radio Financial Summary (various years) + CBC Radio aggregate annual returns (FR + Eng) as well as the paid audio services of Canadian Satellite Radio Holdings (XM Canada) before it was acquired in a reverse take-over by Sirius Satellite Radio and rebranded Sirius XM Canada as well as Stingray's paid audio services. The notes to Sirius XM and Stringray in the Broadcast Radio sheet give more details on estimates for each of them for each year covered. </t>
  </si>
  <si>
    <t>CRTC Commercial Radio Financial Summary (various years) + + CBC Radio aggregate annual returns (FR + Eng) and annual reports.</t>
  </si>
  <si>
    <t xml:space="preserve">CRTC Commercial Radio Financial Summary (various years) + + CBC Radio aggregate annual returns (FR + Eng) and annual reports. Paid Audio estimates for 2013-2022 use the size of the commercial radio market in Canada relative to the US in each of these years as a proxy for the relative size of the paid audio market in Canada relative to the US. The range of that ratio is between 5.3-10%, with a general downward trend over time. The average is 7.6%. Revenue estimates for the US are from US Census Bureau's Service Annual Survey, 2021, Table 4. Estimated Sources of Revenue for Employer Firms: 2013 Through 2021. fohttps://www.census.gov/data/tables/2021/econ/services/sas-naics.html.The years 2008 to 2012 are based on annual reports published by Canadian Satellite Radio Holdings (XM Canada) before it was acquired in a reverse take-over by Sirius Satellite Radio and rebranded Sirius XM Canada. CSR Holdings published revenue figures for 2008-2010 are added to the estimates for Sirius' Satellite Radio's in Canada to arrive at a total estimate for "paid audio services". Stingray Annual Report 2020, p. 74. Sum is for the Broadcasting and Commercial Music segment minus revenue reported to the CRTC for Stingray's discretionary Naturescape.  </t>
  </si>
  <si>
    <t>CRTC Commercial Radio Financial Summary (various years) + + CBC Radio aggregate annual returns (FR + Eng) as well as the paid audio services of Canadian Satellite Radio Holdings (XM Canada) before it was acquired in a reverse take-over by Sirius Satellite Radio and rebranded Sirius XM Canada as well as Stingray's paid audio services. The notes to Sirius XM and Stringray in the Broadcast Radio sheet give more details on estimates for each of them for each year covered.</t>
  </si>
  <si>
    <t>CRTC, CMR 2015, p. 38 + CBC annual appropriation from CBC AR 2015. Paid Audio estimates for 2013-2022 are based on estimates for Sirius XM Canada as well as Stingray's paid audio services, as detailed in the notes for both of those entities on the Broadcast Radio sheet.</t>
  </si>
  <si>
    <t>CRTC Commercial Radio Financial Summary, 2011-2015 + CBC Annual Parliamentary Appropriation. Paid Audio estimates for 2013-2022 are based on estimates for Sirius XM Canada as well as Stingray's paid audio services, as detailed in the notes for both of those entities on the Broadcast Radio sheet.</t>
  </si>
  <si>
    <t>CRTC Commercial Radio Financial Summary, 2012-2016 + CBC Annual Parliamentary Appropriation. Paid Audio estimates for 2013-2022 are based on estimates for Sirius XM Canada as well as Stingray's paid audio services, as detailed in the notes for both of those entities on the Broadcast Radio sheet.</t>
  </si>
  <si>
    <t>CRTC Commercial Radio Financial Summary, 2013-2017 + CBC's CRTC Aggregate Annual Reports, English and French. Paid Audio estimates for 2013-2022 are based on estimates for Sirius XM Canada as well as Stingray's paid audio services, as detailed in the notes for both of those entities on the Broadcast Radio sheet.</t>
  </si>
  <si>
    <t>CRTC Radio Statistical and Financial Summaries, 2014 - 2018 + CBC Radio Aggregate annual returns (FR + Eng). https://crtc.gc.ca/public/5040/cbc_2018_radio_aggregate_return_public.pdf; https://crtc.gc.ca/public/5040/src_radio_cumule_2018_publique.pdf. Paid Audio estimates for 2013-2022 are based on estimates for Sirius XM Canada as well as Stingray's paid audio services, as detailed in the notes for both of those entities on the Broadcast Radio sheet.</t>
  </si>
  <si>
    <t>CRTC Radio Statistical and Financial Summaries 2015 - 2019 (p.1, commerical radio sector) + CBC Radio Aggregate annual returns (FR + Eng). Paid Audio estimates for 2013-2022 are based on estimates for Sirius XM Canada as well as Stingray's paid audio services, as detailed in the notes for both of those entities on the Broadcast Radio sheet.</t>
  </si>
  <si>
    <t>CRTC 2022 Broadcasting Financial Summaries--Radio, 2016-2021. https://crtc.gc.ca/eng/industr/fin.htm + CBC Radio annual returns (FR + Eng) and annual reports. Paid Audio estimates for 2013-2022 are based on estimates for Sirius XM Canada as well as Stingray's paid audio services, as detailed in the notes for both of those entities on the Broadcast Radio sheet.</t>
  </si>
  <si>
    <t>CRTC 2023 Broadcasting Financial Summaries--Radio, 2017-2022. https://crtc.gc.ca/eng/industr/fin.htm; CBC Radio annual returns (FR + Eng) and annual reports; Paid Audio estimates for 2013-2022 use the size of the commercial radio market in Canada relative to the US in each of these years as a proxy for the relative size of the paid audio market in Canada relative to the US. The range of that ratio is between 5.3-10%, with a general downward trend over time. The average is 7.6%. Revenue estimates for the US are from US Census Bureau's Service Annual Survey, 2021, Table 4. Estimated Sources of Revenue for Employer Firms: 2013 Through 2021. fohttps://www.census.gov/data/tables/2021/econ/services/sas-naics.html.The years 2008 to 2012 are based on annual reports published by Canadian Satellite Radio Holdings (XM Canada) before it was acquired in a reverse take-over by Sirius Satellite Radio and rebranded Sirius XM Canada. CSR Holdings published revenue figures for 2008-2010 are added to the estimates for Sirius' Satellite Radio's in Canada to arrive at a total estimate for "paid audio services". Stingray Annual Report 2022, p. 72. Sum is for the Broadcasting and Commercial Music segment minus revenue reported to the CRTC for Stingray's discretionary Naturescape.</t>
  </si>
  <si>
    <t>CRTC 2024 Broadcasting Financial Summaries--Radio, 2019-2023. https://crtc.gc.ca/eng/industr/fin.htm; CBC Radio annual returns (FR + Eng) and annual reports; Paid Audio estimates for 2013-2023 use the size of the commercial radio market in Canada relative to the US in each of these years as a proxy for the relative size of the paid audio market in Canada relative to the US. The range of that ratio is between 5.3-10%, with a general downward trend over time. The average is 7.6%. Revenue estimates for the US are from US Census Bureau's Service Annual Survey, 2021, Table 4. Estimated Sources of Revenue for Employer Firms: 2013 Through 2021. https://www.census.gov/data/tables/2021/econ/services/sas-naics.html.The years 2008 to 2012 are based on annual reports published by Canadian Satellite Radio Holdings (XM Canada) before it was acquired in a reverse take-over by Sirius Satellite Radio and rebranded Sirius XM Canada. CSR Holdings published revenue figures for 2008-2010 are added to the estimates for Sirius' Satellite Radio's in Canada to arrive at a total estimate for "paid audio services". Stingray Annual Report 2022, p. 72. Sum is for the Broadcasting and Commercial Music segment minus revenue reported to the CRTC for Stingray's discretionary Naturescape.</t>
  </si>
  <si>
    <t>Music Services</t>
  </si>
  <si>
    <t xml:space="preserve">Revenue for the music industries in Canada consists of four elements: physical sales, online streaming (paid subscriptions and advertising-funded), publishing royalties, and live concerts. 
Total revenue for the music industries in Canada is estimated to be 6.3% of the revenue for these sectors, combined, in the United States for the years 1984 through to the 1996, based on data from the Recording Industry Association of America (RIAA). Recorded music revenue by format (March 9, 2023) (https://public.tableau.com/app/profile/riaa1295/viz/U_S_RecordedMusicRevenuesbyFormat_0/RevenuesbyFormat) and Statistics Canada (2005). Summary table: The sound recording industry in Canada, 1998 to 2003”. https://www150.statcan.gc.ca/n1/pub/87f0008x/2005001/4153133-eng.htm (and subsequent years). 
Physical sales
Sources: Physical Sales: Statista (nd) Physical music sales revenue in Canada from 2011 to 2020. https://www.statista.com/statistics/439631/physical-music-market-revenue-canada/ (appears to be the same source used for this indicator by the Wall Communications 2019 and 2021 reports). Estimate for 2021 and 2022 based on CAGR reported in IFPI Global Music Report 2023, p. 13. https://ifpi-website-cms.s3.eu-west-2.amazonaws.com/GMR_2023_State_of_the_Industry_ee2ea600e2.pdf. For 2006-2011, see Statistics Canada (various years). Sound recording and music publishing, summary statistics, by North American Industry Classification System (NAICS). Table: 33-10-0096-01. https://www150.statcan.gc.ca/t1/tbl1/en/tv.action?pid=3310009601&amp;pickMembers%5B0%5D=1.1&amp;cubeTimeFrame.startYear=2005&amp;cubeTimeFrame.endYear=2011&amp;referencePeriods=20050101%2C20110101. 
Streaming and download services
Estimates for paid subscription- and advertising-supported streaming services and download services are based on the following: 1. Revenue for such services in the US are from the RIAA. U.S. Recorded music revenue by format (last updated March 9, 2023). 2. USD revenue figures are converted to Canadian dollars based on Bank of Canada average annual currency conversion rates for any given year. 3. The relative size of each type of service in Canada is based on the estimated size relative to the US based on figures reported in PWC’s Global entertainment media outlook, 2023-2027 for the period 2018-2022 and for each specific year. 
For subscription-based services, that average was 6.47%, for advertising-funded services 5.85%, and for download services 7.54%. The specific figure for each year is used for each year where that value is known.
This leads to higher revenue estimates than a series of studies and reports in Canada that, over the period 2012-2021, put the average relative weight of streaming services in Canada at 4.6%. See Wall Communications (2022). Study of the economic impacts of music streaming on the Canadian music industry (Study prepared for Heritage Canada). See, in particular, Figure 2: Recorded Music by format (IFPI Global Music Report: Canada) 2016 – 2020 (USD converted to CDN$ based on Bank of Canada average annual annual exchange rate). https://www.canada.ca/en/canadian-heritage/services/copyright-policy-publications/economic-impacts-music-streaming.html#tbl4. See, for example, Wall Communications (2019). Study on the economic impacts of music streaming platforms on Canadian creators (Study prepared for Heritage Canada). https://www.canada.ca/en/canadian-heritage/services/copyright-policy-publications/economic-impacts-music-streaming.html#tbl4. See, in particular, Table 5: Retail revenues from recorded music by source (Canada), 2012 – 2017 ($ CDN). Also, CRTC (2022). Harnessing Change: Financial model of Canadian audio sector, FIgure 6: Audio sectore revenue in Canada by platform. https://crtc.gc.ca/eng/publications/reports/modelaudio23.htm#3.1. While the Wall Communications reports typically give a low and high figure for each of its estimates, the estimates it foregrounds seem low, based on the PWC report cited above and trends in other sectors. For example, advertising spend in Canada is, on average, 5-6% of US rates while subscription-based services, such as Netflix, are 9-11% the size of their counterparts in the U.S. 
The value of “free”: to capture the value of “free” music services such as the music offering that Amazon bundles into its Amazon Prime membership (e.g. home delivery, video, music, etc.), our estimate of the value of this service is added to the revenue streams of the music industry. This seems appropriate because the estimates by RIAA that we rely do not appear to include this element. 
Publishing revenue from SOCAN Annual Report (various years). https://www.socanannualreport.ca/. Past editions of SOCAN’s annual report are available from the project director upon request. 
Live entertainment / concerts (ticket sales) is based on revenue data from PWC Global Entertainment &amp; Media Outlook (Various Years). Ticket sales are included while sponsorship and merchandising is not. Where the split between ticket sales and sponsorship is not known, i.e. the years before 2018, total revenue for live entertainment / concerts is multiplied by .79 to reflect the average split between the two for 2018-2022. 
</t>
  </si>
  <si>
    <t xml:space="preserve">Revenue for the music industries consists of online streaming (paid subscriptions and advertising-funded), publishing royalties, live concerts, physical sales, and the estimated value of “free music” services. Estimated revenue for these sectors is based on their size in Canada relative to the US, except royalties and live concerts, as reported by the RIAA (updated Mar 26, 2024). Recorded music revenue by format (https://public.tableau.com/app/profile/riaa1295/viz/U_S_RecordedMusicRevenuesbyFormat_0/RevenuesbyFormat). The estimated size of each segment in Canada relative to the U.S. is from PWC Global entertainment and media outlook, 2024-2028. 
Streaming and download services. Estimates for paid subscription- and advertising-supported streaming services and download services are based on the following: 1. Revenue for such services in the US are from the RIAA. U.S. Recorded music revenue by format (updated Mar 26, 2024). 2. USD revenue figures are converted to Canadian dollars based on Bank of Canada average annual currency conversion rates for any given year. 3. The relative size of each type of service in Canada is based on the estimated size relative to the US based on figures reported in PWC’s Global entertainment media outlook, 2024-2028. 
For subscription-based services, that average was 6.1%, for advertising-funded services 5.85%, and for download services 7.54%. The specific figure for each year is used for each year where that value is known.
Publishing revenue from SOCAN Annual Report (various years). https://www.socanannualreport.ca/. For 2023 data, see Socan Annual Report 2023. https://www.socan.com/wp-content/uploads/2024/07/SOCAN-Annual-Report-EN-AODA.pdf. Past editions of SOCAN’s annual report are available from the project director upon request.
Live entertainment / concerts (ticket sales) is based on revenue data from PWC Global Entertainment &amp; Media Outlook (Various Years). Ticket sales are included while sponsorship and merchandising is not. Where the split between ticket sales and sponsorship is not known, i.e. the years before 2018, total revenue for live entertainment / concerts is multiplied by .79 to reflect the average split between the two for 2018-2022. 
Physical Sales. US revenue reported by the RIAA (updated Mar 26, 2024). Recorded music revenue by format (https://public.tableau.com/app/profile/riaa1295/viz/U_S_RecordedMusicRevenuesbyFormat_0/RevenuesbyFormat). The estimated size of the physical sales segment in Canada relative to the U.S. was 4.14% in 2023 and is from PWC Global entertainment and media outlook, 2024-2028 for 2023. 
The value of “free” tries to capture the value of “free” music services such as the music offering that Amazon bundles into its Amazon Prime membership (e.g. home delivery, video, music, etc.). Our estimate of the value of this service is added to the revenue streams of the music industry reported by RIAA, Socan and PWC. This seems appropriate because these other sources do not appear to include this element. </t>
  </si>
  <si>
    <t>Newspapers</t>
  </si>
  <si>
    <t>News Media Canada (2017). Newspaper Net Advertising Revenue 2016 + NMC (2017). Newspaper Circulation Revenue Trending 2016.</t>
  </si>
  <si>
    <t>News Media Canada (2019). Newspaper Net Advertising Revenue 2018 + NMC (2018). Newspaper Circulation Revenue Trending 2017.</t>
  </si>
  <si>
    <t>News Media Canada (2019). Newspaper Net Advertising Revenue 2018 + NMC (2019). Newspaper Circulation Revenue Trending 2018.</t>
  </si>
  <si>
    <t>2018 marks a change in data sources to Stats Can (2021). Table 21-10-0193-01 (formerly361-0083) https://www150.statcan.gc.ca/t1/tbl1/en/tv.action?pid=2110019301 from News Media Canada (2019) Newspaper Net Advertising Revenue 2018 for daily newspaper revenue because NMC had become seemingly increasingly unreliable and untimely in its data releses. Also, Stats Can covers all news papers rather than only those that are NMC members. News Media Canada (2019) has been kept as the source of community newspaper revenue.</t>
  </si>
  <si>
    <t>From 2019 to 2025, total newspaper revenue includes paid circulation, advertising and government subsidies from the Canadian Journalism Support Program: Stats Can (2021). Table 21-10-0193-01 (formerly361-0083) https://www150.statcan.gc.ca/t1/tbl1/en/tv.action?pid=2110019301 for daily newspaper revenue and News Media Canada (2019) as the source of community newspaper revenue. The Canadian Journalism Support Program provides $595 million distributed over five fiscal years from 2019-2020 to 2023-2024. See the 2019 Federal Budget for this program (https://www.budget.gc.ca/2019/docs/plan/chap-04-en.html). The pay-out schedule over the 5 years of the program is indicated in this table at this source on the federal budget https://www.budget.gc.ca/2019/docs/plan/chap-04-en.html. In 2019-2020, the pay-out was $45 million, all of which has been allocated to the 2019 calendar year in our data sets. In addition, "in 2019, the Local Journalism Initiative was [also] launched as a five-year commitment with a budget of $50 million to ensure trusted, local perspectives are available and to encourage local community engagement. The Recovery Fund for Arts, Culture, Heritage and Sport Sectors increased the initial funding support to $60 million over five years. The Budget 2022 funding commitments are further strengthening this support to a total of $70 million over five years." The program runs until 2023-2024. The $20 million added in 2021 and the 2022 budget to the original LJI funding was split evenly across 3 years for the total indicated here.</t>
  </si>
  <si>
    <t>From 2019 to 2025, total newspaper revenue includes paid circulation, advertising and government subsidies from the Canadian Journalism Support Program: Stats Can (2021). Table 21-10-0193-01 (formerly361-0083) https://www150.statcan.gc.ca/t1/tbl1/en/tv.action?pid=2110019301 for daily newspaper revenue and News Media Canada (2019) as the source of community newspaper revenue. he Canadian Journalism Support Program provides $595 million distributed over five fiscal years from 2019-2020 to 2023-2024. See the 2019 Federal Budget for this program (https://www.budget.gc.ca/2019/docs/plan/chap-04-en.html). The pay-out schedule over the 5 years of the program is indicated in this table at this source on the federal budget https://www.budget.gc.ca/2019/docs/plan/chap-04-en.html. In 2020-2021, the pay-out was $105 million, all of which has been allocated to the 2020 calendar year in our data sets. In addition, "in 2019, the Local Journalism Initiative was [also] launched as a five-year commitment with a budget of $50 million to ensure trusted, local perspectives are available and to encourage local community engagement. The Recovery Fund for Arts, Culture, Heritage and Sport Sectors increased the initial funding support to $60 million over five years. The Budget 2022 funding commitments are further strengthening this support to a total of $70 million over five years." The program runs until 2023-2024. The $20 million added in 2021 and the 2022 budget to the original LJI funding was split evenly across 3 years for the total indicated here.</t>
  </si>
  <si>
    <t>From 2019 to 2025, total newspaper revenue includes paid circulation, advertising and government subsidies from the Canadian Journalism Support Program: Stats Can (2021). Table 21-10-0193-01 (formerly361-0083) https://www150.statcan.gc.ca/t1/tbl1/en/tv.action?pid=2110019301 for daily newspaper revenue and News Media Canada (2019) as the source of community newspaper revenue. he Canadian Journalism Support Program provides $595 million distributed over five fiscal years from 2019-2020 to 2023-2024. See the 2019 Federal Budget for this program (https://www.budget.gc.ca/2019/docs/plan/chap-04-en.html). The pay-out schedule over the 5 years of the program is indicated in this table at this source on the federal budget https://www.budget.gc.ca/2019/docs/plan/chap-04-en.html. In 2021-2022, the pay-out was $130 million, all of which has been allocated to the 2021 calendar year in our data sets. In addition, "in 2019, the Local Journalism Initiative was [also] launched as a five-year commitment with a budget of $50 million to ensure trusted, local perspectives are available and to encourage local community engagement. The Recovery Fund for Arts, Culture, Heritage and Sport Sectors increased the initial funding support to $60 million over five years. The Budget 2022 funding commitments are further strengthening this support to a total of $70 million over five years." The program runs until 2023-2024. The $20 million added in 2021 and the 2022 budget to the original LJI funding was split evenly across 3 years for the total indicated here.</t>
  </si>
  <si>
    <t>From 2019 to 2025, total newspaper revenue includes paid circulation, advertising and government subsidies from the Canadian Journalism Support Program: Stats Can (2021). Table 21-10-0193-01 (formerly361-0083) https://www150.statcan.gc.ca/t1/tbl1/en/tv.action?pid=2110019301 for daily newspaper revenue and News Media Canada as the source of community newspaper revenue. The Canadian Journalism Support Program provides $595 million distributed over five fiscal years from 2019-2020 to 2023-2024. See the 2019 Federal Budget for this program (https://www.budget.gc.ca/2019/docs/plan/chap-04-en.html). The pay-out schedule over the 5 years of the program is indicated in this table at this source on the federal budget https://www.budget.gc.ca/2019/docs/plan/chap-04-en.html. In 2021-2022, the pay-out was $130 million, all of which has been allocated to the 2021 calendar year in our data sets. In addition, in 2019, the Local Journalism Initiative was [also] launched as a five-year commitment with a budget of $50 million to ensure trusted, local perspectives are available and to encourage local community engagement. The Recovery Fund for Arts, Culture, Heritage and Sport Sectors increased the initial funding support to $60 million over five years. The Budget 2022 funding commitments are further strengthening this support to a total of $70 million over five years." The program runs until 2023-2024. The $20 million added in 2021 and the 2022 budget to the original LJI funding was split evenly across 3 years for the total indicated here. Estimates for subscriber, advertising and online revenue for 2022 based on average y-o-y growth / decline indicated in company annual reports for which such data is available (i.e. Postmedia, FP Newspapers), estimates for The Globe and Mail, as well as from News Media Canada / ThinkTV Net Advertising Volume, 2012-2021.</t>
  </si>
  <si>
    <t>Magazines</t>
  </si>
  <si>
    <t>Statistics Canada Table 36-0032 Periodical Publishers, Summary Statistics. http://www5.statcan.gc.ca/cansim/a26?lang=eng&amp;retrLang=eng&amp;id=3610032&amp;paSer=&amp;pattern=&amp;stByVal=1&amp;p1=1&amp;p2=31&amp;tabMode=dataTable&amp;csid=</t>
  </si>
  <si>
    <t>Estimate based on average of revenues in 2009 and 2011, respectively, as reported by Statistics Canada Table 36-0032 Periodical Publishers, Summary Statistics. http://www5.statcan.gc.ca/cansim/a26?lang=eng&amp;retrLang=eng&amp;id=3610032&amp;paSer=&amp;pattern=&amp;stByVal=1&amp;p1=1&amp;p2=31&amp;tabMode=dataTable&amp;csid=</t>
  </si>
  <si>
    <t>Estimate based on average of revenues in 2011 and 2013, respectively, as reported by Statistics Canada Table 36-0032 Periodical Publishers, Summary Statistics. http://www5.statcan.gc.ca/cansim/a26?lang=eng&amp;retrLang=eng&amp;id=3610032&amp;paSer=&amp;pattern=&amp;stByVal=1&amp;p1=1&amp;p2=31&amp;tabMode=dataTable&amp;csid=</t>
  </si>
  <si>
    <t>Estimate based on average of revenues in 2013 and 2015, respectively, as reported by Statistics Canada Table 36-0032 Periodical Publishers, Summary Statistics. http://www5.statcan.gc.ca/cansim/a26?lang=eng&amp;retrLang=eng&amp;id=3610032&amp;paSer=&amp;pattern=&amp;stByVal=1&amp;p1=1&amp;p2=31&amp;tabMode=dataTable&amp;csid=</t>
  </si>
  <si>
    <t>Statistics Canada Table 36-0032 Periodical Publishers, Summary Statistics. http://www5.statcan.gc.ca/cansim/a26?lang=eng&amp;retrLang=eng&amp;id=3610032&amp;paSer=&amp;pattern=&amp;stByVal=1&amp;p1=1&amp;p2=31&amp;tabMode=dataTable&amp;csid= Last visited: 09082017.</t>
  </si>
  <si>
    <t>Estimate based on averagebetween 2013 and 2015 revenue, as stated in Statistics Canada Table 36-0032 Periodical Publishers, Summary Statistics. http://www5.statcan.gc.ca/cansim/a26?lang=eng&amp;retrLang=eng&amp;id=3610032&amp;paSer=&amp;pattern=&amp;stByVal=1&amp;p1=1&amp;p2=31&amp;tabMode=dataTable&amp;csid= Last visited: 09082017.</t>
  </si>
  <si>
    <t>Statistics Canada Table 36-0032 Periodical Publishers, Summary Statistics. https://www150.statcan.gc.ca/t1/tbl1/en/tv.action?pid=2110005301</t>
  </si>
  <si>
    <t xml:space="preserve">Estimated based on average of 2017 and 2019 revenues. </t>
  </si>
  <si>
    <t xml:space="preserve">Estimated based on average of 2019 and 2021 revenues. </t>
  </si>
  <si>
    <t>Estimate based on y-o-y decline of -3.7, as per PWC Global entertainment &amp; media outlook, 2023-2027.</t>
  </si>
  <si>
    <t>Estimate based on y-o-y decline of -3.06, as per PWC Global entertainment &amp; media outlook, 2024-2028.</t>
  </si>
  <si>
    <t>Internet Advertising</t>
  </si>
  <si>
    <t>Iab.Canada 2010 Actual + 2011 (plus various years). http://iabcanada.com/annual-internet-advertising-revenue-reports/</t>
  </si>
  <si>
    <t>Iab.Canada 2012 Actual + 2013 (plus various years). http://iabcanada.com/annual-internet-advertising-revenue-reports/</t>
  </si>
  <si>
    <t>Iab.Canada 2013 Actual + 2014 Estimated Canadian Internet Advertising Revenue Survey</t>
  </si>
  <si>
    <t>Iab.Canada 2014 Actual + 2015 Estimated Canadian Internet Advertising Revenue Survey</t>
  </si>
  <si>
    <t>Iab.Canada 2015 Actual + 2016 Estimated Canadian Internet Advertising Revenue Survey</t>
  </si>
  <si>
    <t>Iab.Canada 2016 Actual + 2017 Estimated Canadian Internet Advertising Revenue Survey</t>
  </si>
  <si>
    <t>Iab.Canada 2017 Actual + 2018 Estimated Canadian Internet Advertising Revenue Survey</t>
  </si>
  <si>
    <t>Iab.Canada (2019). 2018 Actual + 2019 Estimated Canadian Internet Advertising Revenue Survey. http://iabcanada.com/annual-internet-advertising-revenue-reports/</t>
  </si>
  <si>
    <t xml:space="preserve">Iab.Canada (October 2021). 2020 Internet Ad Revenue Survey. </t>
  </si>
  <si>
    <t>Author's compilation based on company reports and estimates. Iab.Canada (June 2022). 2021 Internet Ad Revenue Survey reported total revenue of $12.3 billion for 2021. https://iabcanada.com/content/uploads/2022/06/IAB-Canada-Revenue-Survey-2021-Final.pdf. Baseed on IAB data, the Canadian online advertising market is 5.193% of the US online advertising market, which had expenditures of $189.3 billion (USD) in 2021) (CDN$237.29 billion at average annual conversion rate of 1.2535). https://www.iab.com/wp-content/uploads/2022/04/IAB_Internet_Advertising_Revenue_Report_Full_Year_2021.pdf.</t>
  </si>
  <si>
    <t xml:space="preserve">Iab.Canada and PWC work together to create annual accounts of online advertising revenue. Their results are usually the same or have slight variations. As this year's Iab.Canada report observes, "PwC provides the summarized data to IAB Canada to prepare [its annual Internet ad Revenue] survey report".  For 2022, however, the figure reported by PWC is slightly larger than what the Iab.Canada reports, i.e. $14.39 billion vs $14.2 billion. We use the PWC number this year for the practical reason that the sum of the firm revenue estimates we arrived at exceeds the Iab.Canada figure by a correspondingly small amount. The small difference avoids that problem. We also believe that this is reasonable because the two entities work so closely together and the PWC report is subject to periodic revisions. See Iab.Canada (June 2023). 2022 Internet Ad Revenue Survey https://iabcanada.com/content/uploads/2023/06/IABCanadaRevenueSurvey2022_Final.pdf. Canadian online advertising market is 5.2% of the US online advertising market, which had expenditures of $209.7 billion (USD) in 2022) (CDN$272.88 billion at average annual conversion rate of 1.3013). PWC. Global entertainment &amp; media outlook, 2023-2027.   </t>
  </si>
  <si>
    <t xml:space="preserve">Iab.Canada and PWC work together to create annual accounts of online advertising revenue. Their results are usually the same or have slight variations. For 2023, as of July 30, 2024, PWC reports a preliminary estimate for online adverstising in Canada of $16,551.37 millions (after currency conversion at US$:CDN$ of 1.3497. See Iab.Canada (June 2023). 2022 Internet Ad Revenue Survey https://iabcanada.com/content/uploads/2023/06/IABCanadaRevenueSurvey2022_Final.pdf. Canadian online advertising market is 5.45% of the US online advertising market, which had expenditures of $225 billion (USD) in 2023) (CDN$303.68 billion at average annual conversion rate of 1.3497). PWC. Global entertainment &amp; media outlook, 2024-2028.   </t>
  </si>
  <si>
    <t>App Distribution</t>
  </si>
  <si>
    <t xml:space="preserve">Base data for the value of Apple App Store and Google Play Store revenue is from Aqbal, M. (May 2, 2023). App Revenue Data (2023). Business of Apps. https://www.businessofapps.com/data/app-revenues/; also see Curry, D. (May 2, 2023). Google Play Store Statistics. Business of Apps. https://www.businessofapps.com/data/google-play-statistics/
App Distribution revenue reported here is based on the sum of Apple's Appstore and Google Play Store revenue minus game apps, which are reported separately in the digital games sector. Games account for the lion's share of revenue app store revenue, i.e. an estimated ~ 85% between 2011 and 2015 and between two-thirds and 80%, thereafter. 
The U.S. share of app store revenue between 2016 and 2022 is from Aqbal, M. (May 2, 2023). App Revenue Data (2023). Business of Apps. https://www.businessofapps.com/data/app-revenues/; also see Curry, D. (May 2, 2023). Google Play Store Statistics. Business of Apps. https://www.businessofapps.com/data/google-play-statistics and Wylie, L. (Sept. 5, 2023). US App Market Statistics, 2023. Business of Apps. https://www.businessofapps.com/data/us-app-market/ 
The stand-alone estimate for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t>
  </si>
  <si>
    <t>Parent Ownership Group</t>
  </si>
  <si>
    <t>Operating Division/Company</t>
  </si>
  <si>
    <t>Operating Brand/Title</t>
  </si>
  <si>
    <t>Total Revenue (Millions local$)</t>
  </si>
  <si>
    <t>Market Shares by Revenue (%)</t>
  </si>
  <si>
    <t>Advertising Revenue (Millions CDN$)</t>
  </si>
  <si>
    <t>Government / Public Revenue (millions CDN$)</t>
  </si>
  <si>
    <t>Other (millions CDN$)</t>
  </si>
  <si>
    <t>Subscribers (000s)</t>
  </si>
  <si>
    <t xml:space="preserve">Average Revenue / User </t>
  </si>
  <si>
    <t>Monthly Unique Visitors (000s)</t>
    <phoneticPr fontId="0" type="noConversion"/>
  </si>
  <si>
    <t>Circulation (000s)</t>
  </si>
  <si>
    <t>Audiences (000s)</t>
  </si>
  <si>
    <t>Market Shares by 1,000 Monthly Unique Visitors (%)</t>
    <phoneticPr fontId="0" type="noConversion"/>
  </si>
  <si>
    <t>Market Shares by Subscriber (%)</t>
  </si>
  <si>
    <t>Market Shares by Circulation (%)</t>
  </si>
  <si>
    <t>Market Shares by Audience (%)</t>
  </si>
  <si>
    <t>Sub-sector</t>
  </si>
  <si>
    <t>Ownership</t>
  </si>
  <si>
    <t>BCE</t>
  </si>
  <si>
    <t>Bell</t>
  </si>
  <si>
    <r>
      <rPr>
        <b/>
        <sz val="12"/>
        <color rgb="FF000000"/>
        <rFont val="Times New Roman"/>
        <family val="1"/>
      </rPr>
      <t>Wireline</t>
    </r>
    <r>
      <rPr>
        <sz val="12"/>
        <color rgb="FF000000"/>
        <rFont val="Times New Roman"/>
        <family val="1"/>
      </rPr>
      <t>: This category was originally intended to capture "voice landline” or "plain old telephone service” offered by telephone companies and, in recent decades, by cable, and online providers of such services. Does not include mobile wireless telecoms, Internet access service, and IPTV, rental or sale of equipment and other elements sometimes found in this category such as data centers. However, the wireline sector has in recent years becoming increasingly removed from that earlier characterization as revenues from voice service have moved to the margins of the industry’s business model.
Today, revenue and subscriber data for ISP/Internet access and IPTV (Multichannel Video Distribution revenue) services are often reported in the wireline segment, but you should break them out insofar as that is possible and record them in the sheets dedicated to those services. Once those services are taken out, the remainder constitutes the wireline sector revenues and is the figure you should report. This category now typically includes business services, wholesale services, non-broadcasting OTT services, equipment, etc. Some telecoms firms, for example Telus in Canada, include health and other services in wireline telecoms revenue, while others include wholesale revenues and security services. As a consequence of these ongoing trends, the “wireline” sector may increasingly be seen as an "other services" category. In general, you should exclude equipment leasing and sales from this category while keeping a record in your note to the sector which of the above services are included in this segment in order to track the evolution of this segment over time.
1.Sector defined by NAICS 517111, which includes local, long distance and resellers. Also includes private line, data and other categories as indicated in the CRTC’s Communication Monitoring Report “Telecommunications Revenues, by market sector” Table (Table 5.1.2 in the 2012 CMR), but excluding Internet Access revenues, which we report separately. Primary sources used: Corporate Annual Reports; the CRTC’s Communication Monitoring Report from 2008 on and Status of Competition in Canadian Telecommunications Markets before it. While the NAICS and CRTC’s categories include these elements the companies each report in a variety of different ways that include a variety of unrelated revenue sources that we seek to remove in order to bring the revenue figures for each company as close to the NAICs and CRTC reporting methods as possible. For instance, NAICS specifically excludes cable and other BDU revenues while BCE’s annual reports include such revenues, as well as other revenue streams far removed from the formal classification scheme, notably The Source retail outlets.
2.The wireline revenue figure in this table includes Total Revenues for BCE minus “Equipment and other”, cable, satellite and IPTV and internet (the latter of which are reported in specific charts for those sectors) plus Bell Aliant’s Total Revenues minus Wireless, Equipment and other. For 2012, for instance, see Bell’s 2012 Annual Report (pp. 43-48). BCE consolidated ownership of Bell Aliant in 2014. Revenues of Bell Aliant after 2006, Aliant from 1999-2005 and the predecessors to that entity before 1999 (NBTel, Maritime Tel, NewTel and Island Tel) are included under BCE because it had a dominant ownership of these entities, usually 40-50%. Bell's wireline services are primarily in Quebec, Ontario, and Atlantic Canada (Bell Aliant). Alliant was formed in 1999 to combine the interests of MT&amp;T, NBTel, NewTel (Nfld) and PEI Tel. Bell Canada (or subsequently BCE) had already been the majority share-holder in all of these companies since 1966, except NorthwestTel, which it acquired in 1988. The entity was re-branded Bell Alliant in 2006 after being amalgamated with Bell Canada’s regional wireline telecommunications operations in Ontario and Quebec, i,e. Société en commandite Télébec, and NorthernTel. BCE’s ownership stake in Bell Alliant is about 44%. BCE and Bell Aliant’s Annual Reports have relatively clear reporting segments for wired, wireless, IPTV, TV and, in Bell’s case, Media.
3.Telus formed in 1990 as part of the privatization of AGT.The amalgamation of AGT and BC Tel in 1999 lead to its current form. Revenue figures for wire line based on all “Service and Equipment Revenues” as identified on p. 66 of its 2012 Annual Report minus: “other services and equipment” as well as revenues from its internet access and IPTV services (as reported in our charts for those sectors). External operating revenues, other operating income and intersegment revenue also excluded. BCTel also owned Quebec Tel from 1966.These figures include revenues from Quebec Tel (approx. 11% of total) for the years prior to BCTel’s merger with AGT and formation of Telus in 1999. Edmonton Tel also acquired by Telus in 1995.
5.Primus acquired AT&amp;T’s residential long distance subscriber base in 1999.
6.Operated as Western Cablesystems during the 1980s, and then Regional Cable Systems (Atlantic, Central, Western) from 1993 until 2001, before being acquired by Bragg Communications and renamed Persona Communications.Subsequent change of ownership in 2006 led to company’s current incarnation as Eastlink.First cable company to begin telephone service in 1999.
7.Represents revenues of Small Independent Local Exchange Carriers, which numbered in the hundreds at the outset of the period covered in this study and around 50 today.
8 Created in 1999 through merger of AT&amp;T long distance services, MetroNet, ACC and Netcom.Residential long distance and Internet services sold to Primus in 1999. Remaining operations branded Allstream in 2003, then acquired by MTS in 2004.
9.Est. 1993. Offered service under Sprint brand.Acquired by Rogers in 2004.
10.Shaw originally had large stake. Acquired by Bell in 2004, with 360 Networks customer base in Eastern Canada sold to Call-Net.
11.Bankrupt in 2001."</t>
    </r>
  </si>
  <si>
    <t>Indy ISP</t>
  </si>
  <si>
    <t>Sole proprietorship</t>
  </si>
  <si>
    <t>BCTel</t>
  </si>
  <si>
    <t>Telco</t>
  </si>
  <si>
    <t>Partnership</t>
  </si>
  <si>
    <t>AGT</t>
  </si>
  <si>
    <t>CableCo</t>
  </si>
  <si>
    <t>Limited liability companies</t>
  </si>
  <si>
    <t>SaskTel</t>
  </si>
  <si>
    <t>Co-operative societies</t>
  </si>
  <si>
    <t>Maritime Telegraph and Telephone Company</t>
  </si>
  <si>
    <t>Maritime T&amp;T</t>
  </si>
  <si>
    <t>MT&amp;T</t>
  </si>
  <si>
    <t>AVOD</t>
  </si>
  <si>
    <t>Non-profit making bodies</t>
  </si>
  <si>
    <t>Manitoba Telephone System</t>
  </si>
  <si>
    <t>MTS</t>
  </si>
  <si>
    <t>SVOD</t>
  </si>
  <si>
    <t>Enterprises with other forms of legal constitution</t>
  </si>
  <si>
    <t>NB Tel</t>
  </si>
  <si>
    <t>TVOD</t>
  </si>
  <si>
    <t>Other</t>
  </si>
  <si>
    <t>Small ILECS</t>
  </si>
  <si>
    <t>HVOD</t>
  </si>
  <si>
    <t>New Tel</t>
  </si>
  <si>
    <t>Island Tel</t>
  </si>
  <si>
    <t xml:space="preserve">                                                                                                                                                                                                                                                                                                                                                                                                                                                                                                                                                                                                                                                                                                                                                                                                                                                                                                                                                                                                                                                                                                                                                                                                                                                                                                                                                                                                                                                                                                                                                                                                                                                                                                                                                                                                                                                                                                                                                                                                                                                                                                                                                                                                                                                                                                                                                                                                                                                                                                                                                                                                                                                                                                                                                                                                                                                                                                                                                                                                                                                                                                                                                                                                                                                                                                                                                                                                                                                                                                                                                                                                                                                                                                                                                                                                                                                                                                                                                                                                                                                                                                                                                                                                                                                                                                                                                                                                                                                                                                                                                                                                                                                                                                                                                                                                                                                                                                                                                                                                                                                                                                                                                                                                                                                                                                                                                                                                                                                                                                                                                                                                                                                                                                                                                                                                                                                                                                                                                                                                                                                                                                                                                                                                                                                                                                                                                                                                                                                                                                                                                                                                                                                                                                                                                                                                                                                                                                                                                                                                                                                                                                                                                                                                                                                                                                                                                                                                                                                                                                                                                                                                                                                                                                                                                                                                                                                                                                                                                                                                                                                                                                                                                                                                                                                                                                                                                                                                                                                                                                                                                                                                                                                                                                                                                                                                                                                                                                                                                                                                                                                                                                                                                                                                                                                                                                                                                                                                                                                                                                                                                                                                                                                                                                                                                                                                                                                                                                                                                                                                                                                                                                                                                                                                                                                                                                                                                                                                                                                                                                                                                                                                                                                                                                                                                                                                                                                                                                                                                                                                                                                                                                                                                                                                                                                                                                                                                                                                                                                                                                                                                                                                                                                                                                                                                                                                                                                                                                                                                                                                                                                                                                                                                                                                                                                                                                                                                                                                                                                                                                                                                                                                                                                                                                                                                                                                                                                                                                                                               </t>
  </si>
  <si>
    <t>Telus</t>
  </si>
  <si>
    <t>SaskTel, AR 1996, p. 32.</t>
  </si>
  <si>
    <t>Sprint</t>
  </si>
  <si>
    <t>Call-Net</t>
  </si>
  <si>
    <t>SaskTel, AR 1996, p. 33.</t>
  </si>
  <si>
    <t>London Telecom</t>
  </si>
  <si>
    <t>Shaw</t>
  </si>
  <si>
    <t>Shaw AR 1998, p. 77.</t>
  </si>
  <si>
    <t>FiberLink</t>
  </si>
  <si>
    <t>BCE Annual Report, 2000, p.20</t>
  </si>
  <si>
    <t>Aliant</t>
  </si>
  <si>
    <t>Bell Aliant Annual Report 2001, p. 21.</t>
  </si>
  <si>
    <t>Telus Annual Report 2001, p.40</t>
  </si>
  <si>
    <t>AT&amp;T</t>
  </si>
  <si>
    <t>MTS AR 2001, p. 36.</t>
  </si>
  <si>
    <t>SaskTel, AR 2001, p.19.</t>
  </si>
  <si>
    <t>Ledcor Group of Companies</t>
  </si>
  <si>
    <t>360Networks</t>
  </si>
  <si>
    <t>Primus</t>
  </si>
  <si>
    <t>Dwayne Winseck: Primus Annual Report 2000, para. 18. Revenues for telecom and internet access split 83.3/16.7 based on ratio identified in later Primus financial statements.</t>
  </si>
  <si>
    <t>Group Telecom</t>
  </si>
  <si>
    <t>OCI Comm</t>
  </si>
  <si>
    <t>Axxent</t>
  </si>
  <si>
    <t>Cannect</t>
  </si>
  <si>
    <t>Bragg Communications</t>
  </si>
  <si>
    <t>EastLink</t>
  </si>
  <si>
    <t>BCE Annual Report, 2004, p.56</t>
  </si>
  <si>
    <t>Bell Aliant Annual Report 2004, p. 31.</t>
  </si>
  <si>
    <t>LR: (BK edit)
Telus Annual Report, Financial Review, 2004, p.22</t>
  </si>
  <si>
    <t>SaskTel, AR 2005, p. 27.</t>
  </si>
  <si>
    <t>Dwayne Winseck:
Primus Annual Report 2004, p. 36. Revenues for telecom and internet access split 83.3/16.7 based on ratio identified in later Primus financial statements.</t>
  </si>
  <si>
    <t>Quebecor</t>
  </si>
  <si>
    <t>Videotron</t>
  </si>
  <si>
    <t>Access Comm</t>
  </si>
  <si>
    <t>Access Comm Cooperative</t>
  </si>
  <si>
    <t>BCE Annual Report, 2010, pp.46-52</t>
  </si>
  <si>
    <t>Bell Aliant</t>
  </si>
  <si>
    <t>BCE Annual Report 2010, p. 52.</t>
  </si>
  <si>
    <t>LR: (BK edit)
Telus Annual Report Financial Review, 2008, p. 34</t>
  </si>
  <si>
    <t>MTS, 2010 AR, pp. 16, 19.</t>
  </si>
  <si>
    <t>Rogers</t>
  </si>
  <si>
    <t>LR:
Rogers Annual Report 2009, p. 31.</t>
  </si>
  <si>
    <t>829,717 subs (Shaw AR 2009, p. 43) * Rogers ARPU of $49.13 * 12.</t>
  </si>
  <si>
    <t>SaskTel, AR 2009, p. 33.</t>
  </si>
  <si>
    <t>http://www.quebecor.com/sites/default/files/Financial%20review%202010.pdf</t>
  </si>
  <si>
    <t>Dwayne Winseck:
Primus Annual Report 2008, p. 51. Revenues for telecom and internet access split 83.3/16.7 based on ratio identified in later Primus financial statements.</t>
  </si>
  <si>
    <t>Cogeco</t>
  </si>
  <si>
    <t>LR:
Cogeco Annual Report 2009, p.89 Telephony Service Customer in Canada: 281,608</t>
  </si>
  <si>
    <t>Vonage</t>
  </si>
  <si>
    <t xml:space="preserve">Vonage AR 2010, note 11. </t>
  </si>
  <si>
    <t>Access Communications Annual Report, 2009, p. 31. Telecoms revenues split 66.4/33.6 between ISPs and telephone service, respectively.</t>
  </si>
  <si>
    <t>Cyberus</t>
  </si>
  <si>
    <t>BCE Annual Report, 2010, pp.46-52. 
Overall Revenue = 10695
Other revenue = 991
IS revenue = 1062.8
BDU revenue = 1718.9</t>
  </si>
  <si>
    <t xml:space="preserve">This figure is calculated by taking total wireline division revenue as reported in Annual Report and subtracting estimated revenue for Bell Aliants internet access service and revenue for its BDU/Multichannel Video Distribution, the estimate for which is based on monthly subscribers multiplied by BCE ARPU, as described in entry for Bell's IPTV service. The wireline division increasingly consists of non-voice revenues. BCE Annual Report 2010, p. 52. </t>
  </si>
  <si>
    <t>This figure is calculated by taking total wireline division revenue as reported in Annual Report and subtracting estimated revenue for Telus’s internet access service and revenue for its BDU/Multichannel Video Distribution posted in its aggregate annual return filed with the CRTC. The wireline division increasingly consists of non-voice revenues. Telus Annual Report 2016, pp. 32, 36.</t>
  </si>
  <si>
    <t>Dwayne Winseck:
MTS Allstream Annual Report 2010, pp. 9, 16-18 Includes all revenues except wireless, IPTV and Internet Access.</t>
  </si>
  <si>
    <t>This figure is calculated by taking total cable division revenue as reported Shaw’s Annual Report and subtracting estimated revenue for its internet access service and its BDU/Multichannel Video Distribution, as posted in its aggregate annual return filed with the CRTC. The wireline division increasingly consists of non-voice revenues. Shaw Annual Report 2014, p. 122.</t>
  </si>
  <si>
    <t>Rogers Annual Report, 2010, p. 35.</t>
  </si>
  <si>
    <t>Revenue consists of wireline communication services, security monitoring, cpe, marketing, IT solutions, and ther services. Inclusions are made because other telcos are not disaggregating info for the wireline segment. This reflects the growing trend toward diversified sources of revenue from this service, vs. just POTS.  SaskTel, Annual Report 2010, pp. 30, 45.</t>
  </si>
  <si>
    <t xml:space="preserve">Quebecor Financial Review 2010, p. 12. Subscriber numbers from Quebecor MDA 2016, p. 13.
</t>
  </si>
  <si>
    <t>Primus Group Int'l (2012). Presentation to Jefferies 2012 Global TMT Conference, pp. 4-6 for 2010 and 2011, w/ same break down of quarterly data used to determine segmented revenues on an annual base, i.e. 83.3 (telecom) / 16.7 (internet).</t>
  </si>
  <si>
    <t>This figure is calculated by taking total cable division revenue as reported in Cogeco’s Annual Report and subtracting estimated revenue for its internet access service and its BDU/Multichannel Video Distribution, as posted in its aggregate annual return filed with the CRTC. The wireline division increasingly consists of non-voice revenues. Cogeco Annual Report 2011, p. 62.</t>
  </si>
  <si>
    <t xml:space="preserve">Bragg is a private company and does not release financial information on any of its communication services except for the annual Aggregate Return for its BDU service that it files with the CRTC. The wireline revenue figure is calculated by taking total cable division revenue as reported in Bragg’s Aggregate Annual Report filed with the CRTC and subtracting the estimated revenue for its internet access service and its BDU/Multichannel Video Distribution. The wireline division increasingly consists of non-voice revenues. </t>
  </si>
  <si>
    <t>Thunder Bay</t>
  </si>
  <si>
    <t>TbayTel</t>
  </si>
  <si>
    <t>TBayTel’s total revenue split between wireless and wireline 62/38. TBayTel Community Report 2011, p. 10. The wireline amount was divided 66.4% to Internet access services and the rest to wireline telecoms services, in line with the breakdown of such revenue at SaskTel. ARPU from CRTC cable-based carriers’ ARPU weighted for residential and business internet access services. See CRTC Communications Monitoring Report, 2015, Table 5.3.2. Subscriber #s equals revenue/ARPU.</t>
  </si>
  <si>
    <t xml:space="preserve">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2011, p. 44. </t>
  </si>
  <si>
    <t xml:space="preserve">This figure is calculated by taking total wireline division revenue as reported in Annual Report and subtracting estimated revenue for Bell Aliants internet access service and revenue for its BDU/Multichannel Video Distribution, the estimate for which is based on monthly subscribers multiplied by BCE ARPU, as described in entry for Bell's IPTV service. The wireline division increasingly consists of non-voice revenues. BCE Annual Report 2012, p. 48. </t>
  </si>
  <si>
    <t>This figure is calculated by taking total wireline division revenue as reported in Annual Report and subtracting estimated revenue for Telus’s internet access service and revenue for its BDU/Multichannel Video Distribution posted in its aggregate annual return filed with the CRTC. The wireline division increasingly consists of non-voice revenues. Telus Annual Report 2017, p. 36.</t>
  </si>
  <si>
    <t xml:space="preserve">MTS Allstream Annual Report 2011, p. 3. Includes all revenues except wireless, IPTV and Internet Access. </t>
  </si>
  <si>
    <t>Rogers Annual Report, 2012, p. 39.</t>
  </si>
  <si>
    <t>Quebecor Management Discussion and Analysis, 2012, p. 11. http://www.quebecor.com/sites/default/files/2012Q4/MDA_QI_Q4_2012Ang_FINAL.pdf. Subscriber numbers from Quebecor MDA 2016, p. 13.</t>
  </si>
  <si>
    <t>Revenue includes wireline communication services, security monitoring, cpe, marketing, IT solutions, ther services. Inclusions are made because other telcos are not disaggregating info for the wireline segment. This reflects the growing trend toward diversified sources of revenue from this service, vs. just POTS.  SaskTel, Annual Report 2012, p. 55.</t>
  </si>
  <si>
    <t>Dwayne Winseck: Primus Group Int'l (2012). Presentation to Jefferies 2012 Global TMT Conference, pp. 4-6 for 2010 and 2011, w/ same break down of quarterly data used to determine segmented revenues on an annual basis.</t>
  </si>
  <si>
    <t>TBayTel’s total revenue split between wireless and wireline 62/38. TBayTel Community Report 2015, p. 7. The wireline amount was divided 66.4% to Internet access services and the rest to wireline telecoms services, in line with the breakdown of such revenue at SaskTel. ARPU from CRTC cable-based carriers’ ARPU weighted for residential and business internet access services. See CRTC Communications Monitoring Report, 2015, Table 5.3.2. Subscriber #s equals revenue/ARPU.</t>
  </si>
  <si>
    <t xml:space="preserve">Vonage AR 2013, note 13. </t>
  </si>
  <si>
    <t>Access Communications Annual Report 2011, p. 19. Telecoms revenues split 66.4% between ISP and telephone.</t>
  </si>
  <si>
    <t xml:space="preserve">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2013, pp. 59-61. </t>
  </si>
  <si>
    <t xml:space="preserve">This figure is calculated by taking total wireline division revenue as reported in Annual Report and subtracting estimated revenue for Bell Aliants internet access service and revenue for its BDU/Multichannel Video Distribution, the estimate for which is based on monthly subscribers multiplied by BCE ARPU, as described in entry for Bell's IPTV service. The wireline division increasingly consists of non-voice revenues. BCE Annual Report 2012, pp. 48-49; BCE Annual Report 2013, p. 61. </t>
  </si>
  <si>
    <t xml:space="preserve">MTS, 2015 Annual Report 2015, p. 66 and MTS Annual Report 2011, p. 3. Includes all revenues except wireless, IPTV and Internet Access. </t>
  </si>
  <si>
    <t>This figure is calculated by taking total cable division revenue as reported in Cogeco’s Annual Report and subtracting estimated revenue for its internet access service and its BDU/Multichannel Video Distribution, as posted in its aggregate annual return filed with the CRTC. The wireline division increasingly consists of non-voice revenues. Cogeco Annual Report 2013, pp. 61-62.</t>
  </si>
  <si>
    <t xml:space="preserve">Dwayne Winseck: Primus Form 8-K Report May 2012, p. 6. Quarterly revenue figures used to estimate annual revenues. Revenues apportioned between telecom and ISP on same basis as 2010 and 2011. </t>
  </si>
  <si>
    <t>TBayTel’s total revenue split between wireless and wireline 63/37. TBayTel Community Report 2015, p. 7. The wireline amount was divided 66.4% to Internet access services and the rest to wireline telecoms services, in line with the breakdown of such revenue at SaskTel. ARPU from CRTC cable-based carriers’ ARPU weighted for residential and business internet access services. See CRTC Communications Monitoring Report, 2015, Table 5.3.2. Subscriber #s equals revenue/ARPU.</t>
  </si>
  <si>
    <t>Access Communications Annual Report 2013, p. 25. Telecoms revenues split 66.4/33.6 between ISPs and telephone service, respectively.</t>
  </si>
  <si>
    <t xml:space="preserve">This figure is calculated by taking total wireline division revenue as reported in Annual Report and subtracting estimated revenue for Bell Aliants internet access service and revenue for its BDU/Multichannel Video Distribution, the estimate for which is based on monthly subscribers multiplied by BCE ARPU, as described in entry for Bell's IPTV service. The wireline division increasingly consists of non-voice revenues. BCE Annual Report 2013, p. 61; BCE Annual Report 2014, p. 74. </t>
  </si>
  <si>
    <t xml:space="preserve">MTS, 2015 Annual Report 2015, p. 66 and MTS Annual Report 2013, p. 2. Includes all revenues except wireless, IPTV and Internet Access. </t>
  </si>
  <si>
    <t>Rogers Annual Report, 2014, p. 46.</t>
  </si>
  <si>
    <t>Quebecor Financial Review 2013, p. 13. Subscriber numbers from Quebecor MDA 2017, p. 13.</t>
  </si>
  <si>
    <t>Revenue includes wireline communication services, security monitoring, cpe, marketing, IT solutions, ther services. Inclusions are made because other telcos are not disaggregating info for the wireline segment. This reflects the growing trend toward diversified sources of revenue from this service, vs. just POTS.  SaskTel Annual Report, 2013, p. 64.</t>
  </si>
  <si>
    <t>TBayTel’s total revenue split between wireless and wireline 63/37. TBayTel Community Report 2017, p. 10. The wireline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Subscriber #s equals revenue/ARPU.</t>
  </si>
  <si>
    <t xml:space="preserve">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2015, pp. 50-51. </t>
  </si>
  <si>
    <t xml:space="preserve">This figure is calculated by taking total wireline division revenue as reported in Annual Report and subtracting estimated revenue for Bell Aliants internet access service and revenue for its BDU/Multichannel Video Distribution, the estimate for which is based on monthly subscribers multiplied by BCE ARPU, as described in entry for Bell's IPTV service. The wireline division increasingly consists of non-voice revenues. BCE Annual Report 2014, pp. 74-75. </t>
  </si>
  <si>
    <t xml:space="preserve">MTS, 2015 Annual Report 2015, pp. 12, 66. Includes all revenues except wireless, IPTV and Internet Access. </t>
  </si>
  <si>
    <t>Quebecor Financial Review 2014, p. 14. Subscriber numbers from Quebecor MDA 2017, p. 13.</t>
  </si>
  <si>
    <t>Includes wireline communication services, security monitoring, cpe, marketing, IT solutions, ther services. Inclusions are made because other telcos are not disaggregating info for the wireline segment. This reflects the growing trend toward diversified sources of revenue from this service, vs. just POTS. . SaskTel Annual Report, 2015/2016, p. 53.</t>
  </si>
  <si>
    <t>This figure is calculated by taking total cable division revenue as reported in Cogeco’s Annual Report and subtracting estimated revenue for its internet access service and its BDU/Multichannel Video Distribution, as posted in its aggregate annual return filed with the CRTC. The wireline division increasingly consists of non-voice revenues. Cogeco Annual Report 2015, p. 62.</t>
  </si>
  <si>
    <t>TBayTel’s total revenue split between wireless and wireline 62/38. TBayTel Community Report 2017, p. 10. The wireline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Subscriber #s equals revenue/ARPU.</t>
  </si>
  <si>
    <t>Estimate based on comment by CRTC that Primus accounts for .7% of telecoms revenues in 2013. http://www.crtc.gc.ca/eng/archive/2014/2014-437.pdf. This amount than divided between wireline telecoms &amp; ISPs at same ratio as in previous years. This assumption coupled with information in G&amp;M article stating that Primus revenues declined 9% per year in recent years. http://www.theglobeandmail.com/report-on-business/primus-in-court-creditor-protection-as-it-seeks-to-revamp-mission/article28297128/ Further information may be found in CCAA material, as Primus entered creditor protection in early 2016 and was acquired by Birch Communications in April of that year.</t>
  </si>
  <si>
    <t xml:space="preserve">Vonage AR 2014, note 13. </t>
  </si>
  <si>
    <t>Access Communications Annual Report 2014, p. 30. Telecoms revenues split 66.4/33.6 between ISPs and telephone service, respectively.</t>
  </si>
  <si>
    <t xml:space="preserve">This year, Bell Aliant was folded into Bell, so there is just one figure for BCE. 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2015, pp. 50-51. </t>
  </si>
  <si>
    <t>This figure is calculated by taking total cable division revenue as reported Shaw’s Annual Report and subtracting estimated revenue for its internet access service and its BDU/Multichannel Video Distribution, as posted in its aggregate annual return filed with the CRTC. The wireline division increasingly consists of non-voice revenues. Shaw Annual Report 2015, p. 4.</t>
  </si>
  <si>
    <t>Quebecor Financial Review 2015, p. 15. Subscriber numbers from Quebecor MDA 2017, p. 13.</t>
  </si>
  <si>
    <t>Rogers Annual Report, 2016, p. 50.</t>
  </si>
  <si>
    <t>Vonage AR 2015, Note 14 BK</t>
  </si>
  <si>
    <t>Access Communications Annual Report 2015, p. 29. Telecoms revenues split 66.4/33.6 between ISPs and telephone service, respectively.</t>
  </si>
  <si>
    <t xml:space="preserve">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2017, pp. 65-67. </t>
  </si>
  <si>
    <t>This figure is calculated by taking total wireline division revenue as reported in Annual Report and subtracting estimated revenue for Telus’s internet access service and revenue for its BDU/Multichannel Video Distribution posted in its aggregate annual return filed with the CRTC. The wireline division increasingly consists of non-voice revenues. Telus Annual Report 2017, p. 7.</t>
  </si>
  <si>
    <t>This figure is calculated by taking total cable division revenue as reported Shaw’s Annual Report and subtracting estimated revenue for its internet access service and its BDU/Multichannel Video Distribution, as posted in its aggregate annual return filed with the CRTC. The wireline division increasingly consists of non-voice revenues. Shaw Annual Report 2016, p. 61.</t>
  </si>
  <si>
    <t>Quebecor Annual Report 2016, p. 70. Subscriber numbers from Quebecor MDA 2017, p. 13.</t>
  </si>
  <si>
    <t xml:space="preserve">Estimate based on actual revenue reported in first three quarters of 2016. MTS Consolidated Financial Statements or the periods ended September 30, 2016 and 2015, p. 7. Last quarter revenue based on 4th quarter trends in previous years. </t>
  </si>
  <si>
    <t>Includes wireline communication services, security monitoring, cpe, marketing, IT solutions, ther services. Inclusions are made because other telcos are not disaggregating info for the wireline segment. This reflects the growing trend toward diversified sources of revenue from this service, vs. just POTS. SaskTel Annual Report, 2017/2018, p. 29</t>
  </si>
  <si>
    <t>This figure is calculated by taking total cable division revenue as reported in Cogeco’s Annual Report and subtracting estimated revenue for its internet access service and its BDU/Multichannel Video Distribution, as posted in its aggregate annual return filed with the CRTC. The wireline division increasingly consists of non-voice revenues. Cogeco Annual Report 2017, p. 80.</t>
  </si>
  <si>
    <t>Estimate based on assumption that previous years' revenue decline have been halted after Primus went through bankruptcy protection and was acquired by new owners, Birch Communications, in April 2016. See, for example, http://www.theglobeandmail.com/report-on-business/primus-in-court-creditor-protection-as-it-seeks-to-revamp-mission/article28297128/ and https://primus.ca/index.php/ns_en/news-and-events/primus-news-birch-completes-purchase-of-primus-telecommunications-assets-in-canada/. Further information may be found in CCAA material, as Primus entered creditor protection in early 2016 and was acquired by Birch Communications in April of that year.</t>
  </si>
  <si>
    <t>TBayTel’s total revenue split between wireless and wireline 64/36. TBayTel Community Report 2017, p. 10. The wireline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Subscriber #s equals revenue/ARPU.</t>
  </si>
  <si>
    <t>Vonage AR 2016 p F-47 BK</t>
  </si>
  <si>
    <t>Huron Telecom</t>
  </si>
  <si>
    <t>https://www.hurontel.on.ca/aboutus.php</t>
  </si>
  <si>
    <t xml:space="preserve">Access Communications Annual Report 2017, p. 22. This amount was divided 72.3% to Internet access services and the rest to wireline telecoms services, in line with the breakdown of such revenue at SaskTel. </t>
  </si>
  <si>
    <t>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2017, pp. 65-67.</t>
  </si>
  <si>
    <t>This figure is calculated by taking total cable division revenue as reported Shaw’s Annual Report and subtracting estimated revenue for its internet access service and its BDU/Multichannel Video Distribution, as posted in its aggregate annual return filed with the CRTC. The wireline division increasingly consists of non-voice revenues. Shaw Annual Report 2018, p. 8.</t>
  </si>
  <si>
    <t>Quebecor MDA 2017, p. 12. Subscriber numbers from Quebecor MDA 2017, p. 13.</t>
  </si>
  <si>
    <t>Rogers Annual Report 2017, p. 47.</t>
  </si>
  <si>
    <t>Includes wireline communication services, security monitoring, cpe, marketing, IT solutions, ther services. Inclusions are made because other telcos are not disaggregating info for the wireline segment. This reflects the growing trend toward diversified sources of revenue from this service, vs. just POTS. SaskTel, Annual Report 2018/2019, p. 40.</t>
  </si>
  <si>
    <t>TBayTel’s total revenue split between wireless and wireline 65/35. TBayTel Community Report 2017, p. 10. The wireline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Subscriber #s equals revenue/ARPU.</t>
  </si>
  <si>
    <t>Vonage 10K 2018 p. F-46</t>
  </si>
  <si>
    <t>HuronTel's website indicates that it has about $10 Millions in annual revenues across its landline telephone, cellular, internet, digital tv, security and metro-ethernet. We have not tried to disaggregate revenue by service given the modest amount of the total overall. services. https://www.hurontel.on.ca/aboutus.php</t>
  </si>
  <si>
    <t xml:space="preserve">Access Communications Annual Report 2017, p. 15. This amount was divided 72.3% to Internet access services and the rest to wireline telecoms services, in line with the breakdown of such revenue at SaskTel. </t>
  </si>
  <si>
    <t xml:space="preserve">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2019, pp. 64-65. </t>
  </si>
  <si>
    <t>This figure is calculated by taking total wireline division revenue as reported in Annual Report and subtracting estimated revenue for Telus’s internet access service and revenue for its BDU/Multichannel Video Distribution posted in its aggregate annual return filed with the CRTC. The wireline division increasingly consists of non-voice revenues. Telus Annual Report 2019, p. 11.</t>
  </si>
  <si>
    <t>Quebecor Management Discussion and Analysis 2018, p. 12. Subscriber numbers from Quebecor MDA 2018, p. 13.</t>
  </si>
  <si>
    <t>Rogers Annual Report, 2019, p. 40.</t>
  </si>
  <si>
    <t>This figure is calculated by taking total cable division revenue as reported in Cogeco’s Annual Report and subtracting estimated revenue for its internet access service and its BDU/Multichannel Video Distribution, as posted in its aggregate annual return filed with the CRTC. The wireline division increasingly consists of non-voice revenues. Cogeco Annual Report 2019, p. 22.</t>
  </si>
  <si>
    <t>TBayTel’s total revenue split between wireless and wireline 67/37. TBayTel Community Report 2018, p. 8. The wireline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Subscriber #s equals revenue/ARPU.</t>
  </si>
  <si>
    <t>HuronTel's website had consistently cited $10 millions in annual revenues across its landline telephone, cellular, internet, digital tv, security and metro-ethernet in previous years. In 2021, when gathering data for the 2020 year, we found that the figure had been increased to $14 millions. We took 2018 has the half-way point in the change from $10 to $14 million, yielding $12 millions, split the difference again for 2019 and reported the $14 millions in 2020. We have not tried to disaggregate revenue by service given the modest amount of the total overall. services. https://www.hurontel.on.ca/aboutus.php</t>
  </si>
  <si>
    <t xml:space="preserve">Access Communications Annual Report 2019, p. 23. This amount was divided 72.3% to Internet access services and the rest to wireline telecoms services, in line with the breakdown of such revenue at SaskTel. </t>
  </si>
  <si>
    <t>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2020, pp. 73-74. 
This category is becoming Increasingly removed from the "voice landline" characterization of wireline. It essentially Includes residual revenue not reported/flagged as ISP/IPTV revenue. This can Include things like business services, wholesale services, voice, equipment, non-broadcasting OTT services, etc.
In the case of Bell, the Increase this year is likely explained by the accounting change WRT wholesale revenues. Wireline may Increasingly be considered an "other services" category. Telus, for instance, this year reports that it is Including health and other services in its telecommunications revenue from which this number is derived. Bell, additionally, has in the past Included wholesale revenues. Security services are another example of this type of revenue. 2,697,483 subscribers at year end from BCE AR 2020, p. 60.</t>
  </si>
  <si>
    <t>This figure is calculated by taking total cable division revenue as reported Shaw’s Annual Report and subtracting estimated revenue for its internet access service and its BDU/Multichannel Video Distribution, as posted in its aggregate annual return filed with the CRTC. The wireline division increasingly consists of non-voice revenues. Shaw Annual Report 2020, p. 9.</t>
  </si>
  <si>
    <t>Quebecor, Management Discussion and Analysis, 2019, p. 12. Subscriber numbers from Quebecor MDA 2019, p. 13.</t>
  </si>
  <si>
    <t>Includes wireline communication services, security monitoring, cpe, marketing, IT solutions, ther services. Inclusions are made because other telcos are not disaggregating info for the wireline segment. This reflects the growing trend toward diversified sources of revenue from this service, vs. just POTS  Sasktel Annual Report, 2020-2021, p. 42.</t>
  </si>
  <si>
    <t>TBayTel’s total revenue split between wireless and wireline 65/35. TBayTel Community Report 2019, pp. 6-7. The wireline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Subscriber #s equals revenue/ARPU.</t>
  </si>
  <si>
    <t>Vonage 10K 2019 p. f-19</t>
  </si>
  <si>
    <t>Estimates for SILECS from 2016ff based on 5-year CAGR of ~ -6% for the wireline sector, as reported in CRTC CMR for 2019.</t>
  </si>
  <si>
    <t xml:space="preserve">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2020, pp. 73-74. </t>
  </si>
  <si>
    <t>This figure is calculated by taking total wireline division revenue as reported in Annual Report and subtracting estimated revenue for Telus’s internet access service and revenue for its BDU/Multichannel Video Distribution posted in its aggregate annual return filed with the CRTC. The wireline division increasingly consists of non-voice revenues. Telus Annual Report 2023, p. 34.</t>
  </si>
  <si>
    <t>This figure is calculated by taking total cable division revenue as reported Shaw’s Annual Report and subtracting estimated revenue for its internet access service and its BDU/Multichannel Video Distribution, as posted in its aggregate annual return filed with the CRTC. The wireline division increasingly consists of non-voice revenues. Shaw Annual Report 2022, p. 61.</t>
  </si>
  <si>
    <t xml:space="preserve">Quebecor, Management Discussion and Analysis, 2020, p. 11. Subscriber numbers from Quebecor MDA 2019, p. 14.
</t>
  </si>
  <si>
    <t>This figure is calculated by taking total cable division revenue as reported in Rogers’ Annual Report and subtracting estimated revenue for its internet access service and its BDU/Multichannel Video Distribution, as posted in its aggregate annual return filed with the CRTC. The wireline division increasingly consists of non-voice revenues. Rogers Annual Report, 2021, p. 34.</t>
  </si>
  <si>
    <t>This figure is calculated by taking total cable division revenue as reported in Cogeco’s Annual Report and subtracting estimated revenue for its internet access service and its BDU/Multichannel Video Distribution, as posted in its aggregate annual return filed with the CRTC. The wireline division increasingly consists of non-voice revenues. Cogeco Annual Report 2021, p. 22.</t>
  </si>
  <si>
    <t xml:space="preserve">TBayTel’s total revenue split between wireless and wireline 66/34. TBayTel Community Report 2020, pp. 7-8. The wireline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Subscriber #s equals revenue/ARPU. </t>
  </si>
  <si>
    <t>Estimate based on y-o-y revenue decline of 20%.</t>
  </si>
  <si>
    <t xml:space="preserve">Access Communications Annual Report 2021, p. 23. This amount was divided 72.3% to Internet access services and the rest to wireline telecoms services, in line with the breakdown of such revenue at SaskTel. </t>
  </si>
  <si>
    <t xml:space="preserve">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2022, pp. 126, 129. </t>
  </si>
  <si>
    <t xml:space="preserve">Quebecor, Management Discussion and Analysis, 2021, p. 11. Subscriber numbers from Quebecor MDA 2021, p. 14.
</t>
  </si>
  <si>
    <t>This figure is calculated by taking total cable division revenue as reported in Rogers’ Annual Report and subtracting estimated revenue for its internet access service and its BDU/Multichannel Video Distribution, as posted in its aggregate annual return filed with the CRTC. The wireline division increasingly consists of non-voice revenues. Rogers Annual Report, 2023, p. 37.</t>
  </si>
  <si>
    <t xml:space="preserve">CRTC reports a 2.6% decline in wireline voice revenues for non-incumbent, non-cable providers from 2019 to 2020; this figure is used to project this year's data. </t>
  </si>
  <si>
    <t xml:space="preserve">TBayTel’s total revenue split between wireless and wireline 62/38. TBayTel Community Report 2021, p. 8. The wireline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Subscriber #s equals revenue/ARPU. </t>
  </si>
  <si>
    <t xml:space="preserve">Huron Tel has an annual report which breaks down revenue by business line. AR 2022 p. 2. Wireline made up of telephone, direct toll contribution, data network services, and 'other' line items. </t>
  </si>
  <si>
    <t xml:space="preserve">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2023, pp. 107, 115. </t>
  </si>
  <si>
    <t>Quebecor, Management Discussion and Analysis, 2022, p. 11. Subscriber numbers from Quebecor MDA 2022, p. 14.</t>
  </si>
  <si>
    <t xml:space="preserve">CRTC open data for local, long distance, private line, and data services show long run revenue declines in these sectors. (Sheet 1 in LLD and DPL workbooks from open data portal). Projecting previous years' total decline of 3.7% for SILEC/CLEC category, which represents a grab bag of small telecoms across the country. </t>
  </si>
  <si>
    <t>This figure is calculated by taking total cable division revenue as reported in Cogeco’s Annual Report and subtracting estimated revenue for its internet access service and its BDU/Multichannel Video Distribution, as posted in its aggregate annual return filed with the CRTC. The wireline division increasingly consists of non-voice revenues. Cogeco Annual Report 2023, p. 29.</t>
  </si>
  <si>
    <t>Includes wireline communication services, security monitoring, cpe, marketing, IT solutions, ther services. Inclusions are made because other telcos are not disaggregating info for the wireline segment. This reflects the growing trend toward diversified sources of revenue from this service, vs. just POTS. SaskTel Annual Report, 2023-2024, p. 30.</t>
  </si>
  <si>
    <t>TBayTel’s total revenue split between wireless and wireline 62/38. TBayTel Community Report 2022, pp. 8-10. The wireline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Subscriber #s equals revenue/ARPU.</t>
  </si>
  <si>
    <t xml:space="preserve">Vonage might be folded into the SILEC/CLEC category. </t>
  </si>
  <si>
    <t xml:space="preserve">Huron Tel has an annual report which breaks down revenue by business line. AR 2022 p. 2. Wireline made up of telephone, direct toll contribution, data network services, and 'other' line items. https://www.hurontel.on.ca/forms/HuronTel2022FinancialStatements.pdf </t>
  </si>
  <si>
    <t xml:space="preserve">Access Communications Annual Report 2023, p. 36. This amount was divided 72.3% to Internet access services and the rest to wireline telecoms services, in line with the breakdown of such revenue at SaskTel. </t>
  </si>
  <si>
    <t>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2023, pp. 107, 115.</t>
  </si>
  <si>
    <t>Quebecor, Management Discussion and Analysis, 2023, p. 13. Subscriber numbers from Quebecor MDA 2023, p. 14.</t>
  </si>
  <si>
    <t>TBayTel’s total revenue split between wireless and wireline 61/39. TBayTel Community Report 2023, pp. 5-6. The wireline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Subscriber #s equals revenue/ARPU.</t>
  </si>
  <si>
    <t>Huron Tel 2023 Financial Statement. https://www.hurontel.on.ca/forms/HuronTel2023FinancialStatements.pdf</t>
  </si>
  <si>
    <t>Bell Mobility</t>
  </si>
  <si>
    <t>MNO</t>
  </si>
  <si>
    <r>
      <rPr>
        <b/>
        <sz val="12"/>
        <color theme="1"/>
        <rFont val="Times New Roman"/>
        <family val="1"/>
      </rPr>
      <t>Wireless</t>
    </r>
    <r>
      <rPr>
        <sz val="12"/>
        <color theme="1"/>
        <rFont val="Times New Roman"/>
        <family val="1"/>
      </rPr>
      <t>: mobile wireless service providers provide both mobile voice and mobile data, i.e. mobile Internet access, services. Based on our experience in Canada, for instance, it is not possible to credibly disentangle these two sets of figures into discrete categories. Consequently, they are combined in a single revenue figure for wireless service. However, in some countries it may be possible to disentangle these two things. In such cases, please indicate as much in the two columns—mobile voice and mobile data—within the wireless sheet of the workbook. 
1.Sector defined by NAICS 5172. Cellular licenses were first issued in Canada in 1983 to Rogers Cantel, and shortly thereafter to the Incumbent telco group, Stentor. Smaller telcos such as Edmonton Tel and Quebec Tel are also Included in the Stentor group (later Bell Mobility). Rogers/Cantel and the Stentor/Bell Mobility both began service in 1985.Two new entities were permitted to enter the market in 1996: Microcell/Fido and Clearnet. The Incumbent telcos’ jointly operated the Bell Mobility service until Telus began competing with the group in 2000 and MTS Allstream did the same after 2005 (see Industry Canada, A Brief History of Cellular and PCS licensing, https://www.ic.gc.ca/eic/site/smt-gst.nsf/eng/sf08408.html. Throughout this period, Bell had a controlling ownership stake in the entities that came to form Alliant from 1999 to 2005, and Bell Alliant after 2006, i.e.. NBTel, Maritime Tel, NewTel and Island Tel.Other than these companies and their predecessors, SaskTel was the other major member of this group. Primary sources used: Corporate Annual Reports; the CRTC’s Communication Monitoring Report and the Telecommunications Monitoring Report as well as the Status of Competition in Canadian Telecommunications Markets before it.
2.Entered service in 1985 as Rogers Cantel, at which time Rogers owned 47.5% of the company. It acquired the remaining shares in 1989.Acquired Microcell/Fido at end of 2004.
3.Began service in 1996, acquired by Rogers at end of 2004.
4.Telus formed in 1990 as part of the privatization of AGT.The amalgamation of AGT and BC Tel in 1999 lead to its current form.
5.Began service in 1996, acquired by Telus in 1999/2000.
6.Revenues of Bell Aliant after 2006, Aliant from 1999-2005 and the predecessors to that entity before 1999 (NBTel, Maritime Tel, NewTel and Island Tel) are Included under BCE because it had a dominant ownership of these entities, usually 40-50%. Alliant was formed in 1999 to combine the interests of MT&amp;T, NBTel, NewTel (Nfld) and PEI Tel. Bell Canada (or subsequently BCE) had already been the majority share-holder in all of these companies since 1966, except NorthwestTel, which it acquired in 1988. The entity was re-branded Bell Alliant in 2006 after being amalgamated with Bell Canada’s regional telecommunications operations in Ontario and Quebec, i,e. Société en commandite Télébec, and NorthernTel. BCE’s ownership stake in Bell Alliant was about 44% until 2014, when it acquired the remaining stake in the company that it did not already own. BCE and Bell Aliant’s Annual Reports have relatively clear reporting segments for wired, wireless, IPTV, TV and, in Bell’s case, Media.The wireless revenue figure in this table combines Total External Revenues for BCE and Bell Aliant and subtracts Equipment and other, TV, Wireless and internet. For 2011, for instance, see Bell’s 2011 Annual Report (pp. 44-47).
7.Quebecor acquired Videotron in 2000 and began offering wireless services in 2008.
8.From 2011 onwards efforts were made to break out the revenues for individual new entrants. This was ease for Quebecor, which published such figures. However, for others, Including Wind, Mobilicity and Public this involved multiplying subscriber numbers -- after accounting for year-over-year growth by averaging subscriber levels for the two most recent years -- by ARPU. Additional source information is Included in each cell.</t>
    </r>
  </si>
  <si>
    <t>Clearnet</t>
  </si>
  <si>
    <t>Clearnet, AR 1996, p. 26.
Microcell, AR 1997, p. 20.</t>
  </si>
  <si>
    <t>Microcell Solutions</t>
  </si>
  <si>
    <t>Microcell/Fido</t>
  </si>
  <si>
    <t>Fido</t>
  </si>
  <si>
    <t>Microcell, AR 1997, p. 20.</t>
  </si>
  <si>
    <t>Rogers, AR 2001, p. 19.</t>
  </si>
  <si>
    <t>Telus A/R 2004 p. 8.
Telus Annual Report 2013, p. 40</t>
  </si>
  <si>
    <t xml:space="preserve">BCE Annual Report, 2000 p 15 + Bell Aliant AR 2001, p. 50, note 18. </t>
  </si>
  <si>
    <t>Bell Aliant AR 2001, p. 50, note 18.
BCE A/R 2013, p. 72</t>
  </si>
  <si>
    <t>Microcell, AR 2000, p. 20.</t>
  </si>
  <si>
    <t>SaskTel, AR 2001, p. 21.
Brian Wilkinson: SaskTel, AR 2013, p. 36</t>
  </si>
  <si>
    <t xml:space="preserve">MTS AR 2001, p.36.
MTS, A/R 2013, p. 2. </t>
  </si>
  <si>
    <t>LR:
Telus Annual Report, 2004 p.8</t>
  </si>
  <si>
    <t>LR:
BCE Annual Report 2004, p.56 + Bell Aliant, 2004, p. 31.</t>
  </si>
  <si>
    <t>Bell Aliant, 2004, p. 31.</t>
  </si>
  <si>
    <t>Rogers Annual Report, p.26</t>
  </si>
  <si>
    <t>MTS AR 2005, p. 22.</t>
  </si>
  <si>
    <t>LR:
Rogers Annual Report, 2010, p. 34.</t>
  </si>
  <si>
    <t xml:space="preserve">Telus Annual Report 2013, p. 40. </t>
  </si>
  <si>
    <t>LR:
BCE Annual Report 2008, p.9 + p. 45</t>
  </si>
  <si>
    <t xml:space="preserve">BCE Annual Report 2008, p. 45. The significant drop in revenues at Bell Aliant between 2004 and 2008 reflects Corporate reorganization that took place in 2006 when Bell Aliant's wireless and "DownEast Mobility" retail stores were sold to Bell Canada. Basically, Bell Canada and Bell Aliant traded the latter's substantial maritime wireless operations for a series of small regional operations in Ontario and Quebec (BCE,2006, p. 75). </t>
  </si>
  <si>
    <t>Quebecor Financial Review 2013, p. 13.</t>
  </si>
  <si>
    <t>Rogers Annual Report, 2014, p. 86.</t>
  </si>
  <si>
    <t>Revenue, subscribers and service APRU from Telus Annual Report 2016, p. 36. Monthly company ARPU = revenue/year-over-year subscribers/12months.</t>
  </si>
  <si>
    <t>Revenue, subscribers and service APRU from BCE Annual Report 2011, pp. 45-46. Monthly company ARPU = revenue/year-over-year subscribers/12months.</t>
  </si>
  <si>
    <t>Revenue, subscribers and service APRU from BCE Annual Report 2010, p. 52. Monthly company ARPU = revenue/year-over-year subscribers/12months.</t>
  </si>
  <si>
    <t>SaskTel, Annual Report 2010, pp. 30, 45.</t>
  </si>
  <si>
    <t>MTS Allstream Annual Report 2010, pp. 3, 16.</t>
  </si>
  <si>
    <t xml:space="preserve">Subscriber numbers year-over-year average and from Quebecor Annual Information Form 2011, p. 7.
</t>
  </si>
  <si>
    <t>Orascom Telecom</t>
  </si>
  <si>
    <t>Wind</t>
  </si>
  <si>
    <t>Estimate based on the avg of 5,000 subscribers at the end of 2009 and 233,000 subs at the end of 2010, e.g. 119000*estimated ARPU of ~$22.4. Sources: Company + https://mobilesyrup.com/2012/03/13/wind-mobile-had-403000-subscribers-at-the-end-of-2011/. 676,000 subs * $29.10 ARPU. Source: Company.</t>
  </si>
  <si>
    <t>DAVE Wireless</t>
  </si>
  <si>
    <t>Mobilicity</t>
  </si>
  <si>
    <t>Mobilicity announced that it added 50,000 subscribers in Q4 2010 (http://mobilicity.ca/newsroom/mobilicity-exceeds-50000-subscriber-additions-q4-peak-holiday-sales-still-come/), while an earlier report from Mobile World indicated that as of end of Q2 the company had only 3,000 subscribers. Estimating Q3 additions based on avg of those yields another 26,500 subscribers for a total of 89,500 http://mobilesyrup.com/2010/08/05/report-mobilicity-and-public-mobile-have-less-than-7000-subscribers-combined/. ARPU estimate of $25.27 uses 2011 figure for Pubic Mobile (MobileSyrup http://mobilesyrup.com/2012/02/07/public-mobile-has-199000-subscribers/).Ajusted for y-o-y growth by assuming figure of 0 for previous year since company did not launch until 2010.
Estimate of 175,000 subs at year end, or 212,500 adjusted for y-o-y decline, and ARPU of $27.50, i.e. same as 2012.
http://mobilesyrup.com/2013/12/16/mobilicity-is-expecting-to-end-2013-with-175000-active-customers/</t>
  </si>
  <si>
    <t>Public Mobile</t>
  </si>
  <si>
    <t>Public Mobile was estimated to have added 40,000 subscribers in Q4 2010 (http://www.theglobeandmail.com/technology/wireless-upstarts-score-on-new-subscribers/article1320437/), while an earlier report from Mobile World indicated that as of end of Q2 the company had only 3,584 subscribers. Estimating Q3 additions based on avg of those yields another 21,792 subscribers for a total of 65,376. Adjusted for y-o-y growth by assuming figure of 0 for previous year since company did not launch until 2010. http://mobilesyrup.com/2010/08/05/report-mobilicity-and-public-mobile-have-less-than-7000-subscribers-combined/. ARPU estimate of $25.27 uses 2011 figure (Mobile Syrup http://mobilesyrup.com/2012/02/07/public-mobile-has-199000-subscribers/)
Estimate of 260,000 subs as of May 2014 -- similar to year end 2012 -- and ARPU of $27.50, i.e. same as 2012. http://business.financialpost.com/2014/03/28/telus-Corp.-to-shut-down-public-mobiles-network-and-move-260000-customers-to-main-network/?__lsa=c0e1-5e51</t>
  </si>
  <si>
    <t>TBayTel’s total revenue split between wireless and wireline 62/38. TBayTel Community Report 2011, p. 10.</t>
  </si>
  <si>
    <t>Revenue, subscribers and service APRU from Telus Annual Report 2017, p. 36. Monthly company ARPU = revenue/year-over-year subscribers/12months.</t>
  </si>
  <si>
    <t>Revenue, subscribers and service APRU from BCE Annual Report 2012, p. 48. Monthly company ARPU = revenue/year-over-year subscribers/12months.</t>
  </si>
  <si>
    <t xml:space="preserve">SaskTel, Annual Report 2012, p. 55, SaskTel, Annual Report 2015/2016, p. 72.
</t>
  </si>
  <si>
    <t xml:space="preserve">MTS Allstream Annual Report 2011, p. 3. </t>
  </si>
  <si>
    <t xml:space="preserve">Quebecor Management Discussion and Analysis, 2012, p. 11. http://www.quebecor.com/sites/default/files/2012Q4/MDA_QI_Q4_2012Ang_FINAL.pdf. Subscriber numbers from Quebecor MDA 2016, p. 13. Subscriber numbers year-over-year average and from Quebecor Annual Information Form 2011, p. 7.
</t>
  </si>
  <si>
    <t>Estimate based on the avg of 233,000 subscribers at the end of 2010 and 403,000 subs at the end of 2011, e.g. 318000* estimated ARPU of ~$27. Source: Company.
403,000 subs * $27 ARPU. Source: Company.</t>
  </si>
  <si>
    <t>Est of 187,000 subscribers + ARPU of $30. http://www.theglobeandmail.com/technology/tech-news/mobilicity-dubs-itself-fastest-growing-wireless-upstart/article546296/</t>
  </si>
  <si>
    <t>199,000 subscribers and ARPU of $25.27. MobileSyrup http://mobilesyrup.com/2012/02/07/public-mobile-has-199000-subscribers/</t>
  </si>
  <si>
    <t xml:space="preserve">TBayTel’s total revenue split between wireless and wireline 62/38. TBayTel Community Report 2015, p. 7. </t>
  </si>
  <si>
    <t>Revenue, subscribers and service APRU from BCE Annual Report 2013, pp. 53-54. Monthly company ARPU = revenue/year-over-year subscribers/12months.</t>
  </si>
  <si>
    <t>Revenue, subscribers and service APRU from BCE Annual Report 2012, pp. 48-49. Monthly company ARPU = revenue/year-over-year subscribers/12months.</t>
  </si>
  <si>
    <t>SaskTel, Annual Report 2015/2016, p. 72.</t>
  </si>
  <si>
    <t>MTS, 2015 Annual Report 2015, p. 66 and MTS Annual Report 2013, p. 2.</t>
  </si>
  <si>
    <t xml:space="preserve">Quebecor Management Discussion and Analysis, 2012, p. 11.http://www.quebecor.com/sites/default/files/2012Q4/MDA_QI_Q4_2012Ang_FINAL.pdf. Subscriber numbers are y-o-y average and from Quebecor Management Discussion and Analysis 2016, p. 13. </t>
  </si>
  <si>
    <t>Estimate based on the avg of 403,000 subscribers at the end of 2011 and 590,000 subs at the end of 2012, e.g. 496,500* estimated ARPU of ~$27.80. Source: Company.
590,000 subs * $27.80 ARPU. Source: Company.</t>
  </si>
  <si>
    <t>Public Mobile had an estimated 260,000 subscribers, or 229,500 adjusted for y-o-y growth, in 2012. Revenue based on ARPU estimate of $27.50, i.e. same figure as for Wind.</t>
  </si>
  <si>
    <t>Mobilicity had an estimated 250,000 subscribers, or 218,500 when taking account of y-o-y growth, in 2012. Revenue based on ARPU estimate of $27.50, i.e. same figure as for Wind.</t>
  </si>
  <si>
    <t xml:space="preserve">TBayTel’s total revenue split between wireless and wireline 63/37. TBayTel Community Report 2015, p. 7. </t>
  </si>
  <si>
    <t>Revenue, subscribers and service APRU from BCE Annual Report 2014, p. 74. Monthly company ARPU = revenue/year-over-year subscribers/12months.</t>
  </si>
  <si>
    <t>Estimate based on the avg of 590,000 subscribers at the end of 2012 and 676,000 subs at the end of 2013, e.g. 633,000* estimated ARPU of ~$29.10. Source: Company.
676,000 subs * $29.10 ARPU. Source: Company.</t>
  </si>
  <si>
    <t xml:space="preserve">Quebecor Financial Review 2013, p. 13. Subscriber numbers are y-o-y average and from Quebecor Management Discussion and Analysis 2017, p. 13.
</t>
  </si>
  <si>
    <t>Estimate of 175,000 subs at year end, or 212,500 adjusted for y-o-y decline, and ARPU of $27.50, i.e. same as 2012.
http://mobilesyrup.com/2013/12/16/mobilicity-is-expecting-to-end-2013-with-175000-active-customers/
Estimate of 260,000 subs as of May 2014 -- similar to year end 2012 -- and ARPU of $27.50, i.e. same as 2012. http://business.financialpost.com/2014/03/28/telus-Corp.-to-shut-down-public-mobiles-network-and-move-260000-customers-to-main-network/?__lsa=c0e1-5e51</t>
  </si>
  <si>
    <t>Estimate of 175,000 subs at year end, or 212,500 adjusted for y-o-y decline, and ARPU of $27.50, i.e. same as 2012.
http://mobilesyrup.com/2013/12/16/mobilicity-is-expecting-to-end-2013-with-175000-active-customers/</t>
  </si>
  <si>
    <t xml:space="preserve">TBayTel’s total revenue split between wireless and wireline 63/37. TBayTel Community Report 2017, p. 10. </t>
  </si>
  <si>
    <t>Revenue, subscribers and service APRU from BCE Annual Report 2015, pp. 50-51. Monthly company ARPU = revenue/year-over-year subscribers/12months.</t>
  </si>
  <si>
    <t>Revenue, subscribers and service APRU from BCE Annual Report 2014, pp. 74-75. Monthly company ARPU = revenue/year-over-year subscribers/12months.</t>
  </si>
  <si>
    <t>MTS, 2015 Annual Report 2015, pp. 12, 66.</t>
  </si>
  <si>
    <t>Quebecor Financial Review 2014 p 14.  Subscriber numbers are y-o-y average and from Quebecor Management Discussion and Analysis 2017, p. 13.</t>
  </si>
  <si>
    <t xml:space="preserve">Shaw (2015). Acquisition of Wind, Slides 3 &amp; 11 https://www.shaw.ca/uploadedFiles/Corp.orate/Investors/Presentations_And_Meetings/2015-12-16-Shaw-Communications-to-Acquire-WIND-Mobile-Investor-Presentation.pdf. Estimate based on the avg of 676,000 subscribers at the end of 2013 and 809,000 subs at the time at the end of 2014, e.g. 742.5* estimated ARPU of ~$30.82 based on average ARPU of $29.10 in 2013 (company source) and $32.53 in 2015. </t>
  </si>
  <si>
    <t>154,900 subscribers at the end of 2014. Avg for year = 207,450 (i.e. 260k in 2013, 154,900 in 2014). Estimated ARPU = $27.50, i.e. same as 2013. http://mobilesyrup.com/2014/11/27/mobilicity-has-154900-active-subscribers-asks-court-for-extension-until-january-30th-2015/</t>
  </si>
  <si>
    <t>Estimate of 158637 subs at year end, or 166819 adjusted for y-o-y decline, and ARPU of $27.50, i.e. same as 2012.
http://mobilesyrup.com/2013/12/16/mobilicity-is-expecting-to-end-2013-with-175000-active-customers/ + http://www.theglobeandmail.com/report-on-business/mobilicity-still-seeking-financing-to-bid-on-spectrum/article22581703/</t>
  </si>
  <si>
    <t xml:space="preserve">TBayTel’s total revenue split between wireless and wireline 62/38. TBayTel Community Report 2017, p. 10. </t>
  </si>
  <si>
    <t>Rogers Annual Report, 2016, p. 47.</t>
  </si>
  <si>
    <t>Sasktel Annual Report, 2018-2019, p. 53.</t>
  </si>
  <si>
    <t>Quebecor Financial Review 2015, p. 15.  Subscriber numbers are y-o-y average and from Quebecor Management Discussion and Analysis 2017, p. 13.</t>
  </si>
  <si>
    <t xml:space="preserve">Shaw (2015). Acquisition of Wind, Slides 12 https://www.shaw.ca/uploadedFiles/Corp.orate/Investors/Presentations_And_Meetings/2015-12-16-Shaw-Communications-to-Acquire-WIND-Mobile-Investor-Presentation.pdf. Estimate based on the avg of 809,000 subscribers at the end of 2014 and 940,000 subs at the time of announced sale to Shaw in December 2015, e.g. 875.5. Estimated ARPU of ~$32.53. Also see http://www.theglobeandmail.com/report-on-business/shaw-buying-wind-mobile-for-16-billion/article27791628/. </t>
  </si>
  <si>
    <t>Revenue, subscribers and service APRU from Telus Annual Report 2017, p. 7. Monthly company ARPU = revenue/year-over-year subscribers/12months.</t>
  </si>
  <si>
    <t>Revenue, subscribers and service APRU from BCE Annual Report 2017, p. 58. Monthly company ARPU = revenue/year-over-year subscribers/12months.</t>
  </si>
  <si>
    <t>Quebecor Annual Report 2016, p. 70.  Subscriber numbers are y-o-y average and from Quebecor Management Discussion and Analysis 2017, p. 13.</t>
  </si>
  <si>
    <t xml:space="preserve">Freedom Mobile </t>
  </si>
  <si>
    <t>Shaw (2015). Acquisition of Wind, Slide 12 https://www.shaw.ca/uploadedFiles/Corp.orate/Investors/Presentations_And_Meetings/2015-12-16-Shaw-Communications-to-Acquire-WIND-Mobile-Investor-Presentation.pdf. Slide 12 shows revenue for first three quarters of 2015. Revenue for 4th Q was estimated at $145 Millions based on linear trendline. Shaw Annual Report 2017, p. 52.</t>
  </si>
  <si>
    <t>Estimate based on actual revenue reported in first three quarters of 2016. MTS Consolidated Financial Statements or the periods ended September 30, 2016 and 2015, p. 7. Last quarter revenue based on 4th quarter trends in previous years. Subscriber estimate based on average of preceding two years. MTS, 2015 Annual Report 2015, pp. 12, 66.</t>
  </si>
  <si>
    <t>Rogers Annual Report, 2017, p. 45.</t>
  </si>
  <si>
    <t>Quebecor MDA 2017, p. 12.  Subscriber numbers are y-o-y average and from Quebecor Management Discussion and Analysis 2017, p. 13.</t>
  </si>
  <si>
    <t>Shaw Annual Report 2017, p. 52.</t>
  </si>
  <si>
    <t>Rogers Annual Report, 2019, p. 39.</t>
  </si>
  <si>
    <t>Revenue, subscribers and service APRU from BCE Annual Report 2019, p. 58. Monthly company ARPU = revenue/year-over-year subscribers/12months.</t>
  </si>
  <si>
    <t>Revenue, subscribers and service APRU from Telus Annual Report 2019, p. 11. Monthly company ARPU = revenue/year-over-year subscribers/12months.</t>
  </si>
  <si>
    <t>Shaw Annual Report 2018, p. 58.</t>
  </si>
  <si>
    <t>Quebecor, Management Discussion and Analysis, 2018, p. 12. Subscriber numbers from Quebecor Management Discussion and Analysis 2018, p. 13.</t>
  </si>
  <si>
    <t>Sasktel Annual Report, 2019/2020, pp. 3, 46.</t>
  </si>
  <si>
    <t xml:space="preserve">Estimate equal to 20% of Videotron's revenue based on Atlantic Provinces (Eastlink's main area of operation) being 30% of Quebec and textual notes in Competition Bureau's submission to CRTC Mobile Wireless Framework review to the effect that 4th MNOs outside of Videotron and Freedom's operating areas have been slower to gain traction. </t>
  </si>
  <si>
    <t xml:space="preserve">TBayTel’s total revenue split between wireless and wireline 67/37. TBayTel Community Report 2018, p. 8. </t>
  </si>
  <si>
    <t>Revenue, subscribers and service APRU from BCE Annual Report 2020, pp. 61, 68. Monthly company ARPU = revenue/year-over-year subscribers/12months.</t>
  </si>
  <si>
    <t>Shaw Annual Report 2020, p. 69.</t>
  </si>
  <si>
    <t>Quebecor, Management Discussion and Analysis, 2019, p. 12. Subscriber numbers from Quebecor Management Discussion and Analysis 2019, p. 13.</t>
  </si>
  <si>
    <t>Sasktel Annual Report, 2019/2020, pp. 46, 54.</t>
  </si>
  <si>
    <t xml:space="preserve">TBayTel’s total revenue split between wireless and wireline 65/35. TBayTel Community Report 2019, pp. 6-7. </t>
  </si>
  <si>
    <t>Rogers Annual Report, 2021, p. 33.</t>
  </si>
  <si>
    <t>Revenue, subscribers and service APRU from Telus Annual Report 2021, pp. 77-78; Telus Annual Report 2023, p. 34. Monthly company ARPU = revenue/year-over-year subscribers/12months.</t>
  </si>
  <si>
    <t xml:space="preserve">Quebecor, Management Discussion and Analysis, 2020, p. 11. Subscriber numbers from Quebecor Management Discussion and Analysis 2023, p. 14.
</t>
  </si>
  <si>
    <t>Sasktel Annual Report, 2019/2020, pp. 3, 42.</t>
  </si>
  <si>
    <t xml:space="preserve">TBayTel’s total revenue split between wireless and wireline 66/34. TBayTel Community Report 2020, pp. 7-8. </t>
  </si>
  <si>
    <t>Chatr</t>
  </si>
  <si>
    <t>Koodo</t>
  </si>
  <si>
    <t>Virgin</t>
  </si>
  <si>
    <t> </t>
  </si>
  <si>
    <t>Lucky</t>
  </si>
  <si>
    <t>Fizz</t>
  </si>
  <si>
    <t>Quebecor, Management Discussion and Analysis, 2021, p. 11. Subscriber numbers from Quebecor Management Discussion and Analysis 2023, p. 14.</t>
  </si>
  <si>
    <t>Revenue, subscribers and service APRU from BCE Annual Report 2021, p. 116. Monthly company ARPU = revenue/year-over-year subscribers/12months.</t>
  </si>
  <si>
    <t>Shaw Annual Report, 2022, p. 64.</t>
  </si>
  <si>
    <t>Quebecor MD&amp;A 2021 p. 11. Includes service and equipment revenue. Subscriber numbers from Quebecor Management Discussion and Analysis 2023, p. 14.</t>
  </si>
  <si>
    <t>Sasktel Annual Report, 2021/2022, pp. 3, 42.</t>
  </si>
  <si>
    <t>Estimate equal to 20% of Videotron's revenue based on Atlantic Provinces (Eastlink's main area of operation) being 30% of Quebec and textual notes in Competition Bureau's submission to CRTC Mobile Wireless Framework review to the effect that 4th MNOs outside of Videotron and Freedom's operating areas have been slower to gain traction. Our estimates for Eastlink and Tbaytel subscriber numbers were arrived at by adding the average y-o-y increase in subscribers for the mobile wireless sector (4.22%) to the base number of subscribers for both firms based on estimates for 2020, with that increase derived from CWTA (2022). Number of subscribers. https://www.cwta.ca/wp-content/uploads/2022/02/Sub-Stats-2021-Quarter-4-EN-Devices_Web.pdf</t>
  </si>
  <si>
    <t xml:space="preserve">TBayTel’s total revenue split between wireless and wireline 62/38. TBayTel Community Report 2021, p. 8. </t>
  </si>
  <si>
    <t>Xplornet Communications</t>
  </si>
  <si>
    <t>Xplore Mobile</t>
  </si>
  <si>
    <t xml:space="preserve">7000 subscribers reported in 2022 when the company folded; Manitoba ARPU 2020= 67.00 </t>
  </si>
  <si>
    <t>Revenue, subscribers and service APRU from BCE Annual Report 2023, pp. 107, 114. Monthly company ARPU = revenue/year-over-year subscribers/12months.</t>
  </si>
  <si>
    <t>Rogers Annual Report, 2023, p. 36.</t>
  </si>
  <si>
    <t>Revenue, subscribers and service APRU from Telus Annual Report 2023, p. 34. Monthly company ARPU = revenue/year-over-year subscribers/12months.</t>
  </si>
  <si>
    <t xml:space="preserve">Shaw Annual Report, 2022, p. 64. Subscriber numbers from Shaw Annual Report, 2022, p. 9.
</t>
  </si>
  <si>
    <t>Quebecor, Management Discussion and Analysis, 2022, p. 11. Subscriber numbers from Quebecor Management Discussion and Analysis 2023, p. 14.</t>
  </si>
  <si>
    <t>SaskTel Annual Report, 2023/2024, pp. 1, 30.</t>
  </si>
  <si>
    <t>Estimate equal to 20% of Videotron's revenue based on Atlantic Provinces (Eastlink's main area of operation) being 30% of Quebec and textual notes in Competition Bureau's submission to CRTC Mobile Wireless Framework review to the effect that 4th MNOs outside of Videotron and Freedom's operating areas have been slower to gain traction. Our estimates for Eastlink and Tbaytel subscriber numbers were arrived at by adding the average y-o-y increase in subscribers for the mobile wireless sector (4%) to the base number of subscribers for both firms based on estimates for 2020, with that increase derived from Canadian Telecommunications Association (CTA) (2022). Number of subscribers. https://www.cwta.ca/wp-content/uploads/2022/02/Sub-Stats-2021-Quarter-4-EN-Devices_Web.pdf</t>
  </si>
  <si>
    <t xml:space="preserve">TBayTel’s total revenue split between wireless and wireline 62/38. TBayTel Community Report 2022, pp. 8-10. </t>
  </si>
  <si>
    <t>Quebecor, Management Discussion and Analysis, 2023, p. 13. Subscriber numbers from Quebecor Management Discussion and Analysis 2023, p. 14.</t>
  </si>
  <si>
    <t xml:space="preserve">Estimate for Eastlink arrived at by adding the average y-o-y increase in subscribers for the mobile wireless sector (5.3%), as per the Canadian Telecommunications Association. https://canadatelecoms.ca/wp-content/uploads/2024/07/Wireless-eng-Carriers-Sub-Stats-Q1-2024.pdf. Revenue equals subscribers multiplied by ARPU, with y-o-y ARPU growth of .5% based on CRTC 2023 CMR - Open Data – Mobile, ARPU, Top 3, flanker brands and other providers ($/month), 2015-2022 (Tab MB-F22).
</t>
  </si>
  <si>
    <t xml:space="preserve">TBayTel’s total revenue split between wireless and wireline 61/39. TBayTel Community Report 2023, pp. 5-6. </t>
  </si>
  <si>
    <r>
      <rPr>
        <b/>
        <sz val="12"/>
        <color theme="1"/>
        <rFont val="Times New Roman"/>
        <family val="1"/>
      </rPr>
      <t>ISP</t>
    </r>
    <r>
      <rPr>
        <sz val="12"/>
        <color theme="1"/>
        <rFont val="Times New Roman"/>
        <family val="1"/>
      </rPr>
      <t>: Internet access services, Including broadband and dial-up, using wireline, cable, satellite, or fixed point-to-point wireless connections. In general, the sector does not Include “mobile data” or mobile Internet access. However, in some countries, this sector may Include “mobile data/Internet” and if this is the case, then indicate as much in the note to this sector. In the “Sub-sector” column, if possible, please indicate which of the following categories best describes each firm’s activities: Telco (e.g. a legacy telecoms/telephone company), Cableco (i.e. a legacy cable company) or Indy ISP (i.e. an independent ISP that either builds, owns and controls its own network infrastructure or purchases wholesale network access from either an Incumbent telephone or cable company’s network and bandwidth in order to provide a retail level Internet access service). Insofar as possible, the revenue figure for this should not Include rental Income or fees/taxes in the revenue. This will depend on the reporting practices in your country.
1.Sector defined by NAICS 518111, which Includes dial-up and high-speed Internet access. Primary sources used: the CRTC’s Communication Monitoring Report and the Telecommunications Monitoring Report as well as the Status of Competition in Canadian Telecommunications Markets before it; Statistics Canada Annual Survey of Internet Service Providers and Related Services and Cansim Table 3540006; Company revenues obtained primarily from Annual Reports. Estimated French Revenue is based on the percentage of Quebec high speed internet subscribers # out of national high speed internet subscribers # in each year according to Statistics Canada, Table 353-0003. Internet access revenues for 1996 are actually for 1997 because not available before that and to help maintain consistency for comparisons across sectors where 1996 is the common denominator.
2.Revenues of Bell Aliant after 2006, Aliant from 1999-2005 and the predecessors to that entity before 1999 (NBTel, Maritime Tel, NewTel and Island Tel) are Included under BCE because it had a dominant ownership of these entities, usually 40-50%. Bell's wired line services are primarily in Quebec, Ontario, and Atlantic Canada (Bell Aliant). Alliant was formed in 1999 to combine the interests of MT&amp;T, NBTel, NewTel (Nfld) and PEI Tel. Bell Canada (or subsequently BCE) had already been the majority share-holder in all of these companies since 1966, except NorthwestTel, which it acquired in 1988. The entity was re-branded Bell Alliant in 2006 after being amalgamated with Bell Canada’s regional wireline telecommunications operations in Ontario and Quebec, i,e. Société en commandite Télébec, and NorthernTel. BCE’s ownership stake in Bell Alliant is about 44%. BCE and Bell Aliant’s Annual Reports have relatively clear reporting segments for wired, wireless, IPTV, TV and, in Bell’s case, Media.The wireline revenue figure in this table combines Total External Revenues for BCE and Bell Aliant and subtracts Equipment and other, TV, Wireless and internet. For 2011, for instance, see Bell’s 2011 Annual Report (pp. 44-47).
3.Telus formed in 1990 as part of the privatization of AGT.The amalgamation of AGT and BC Tel in 1999 lead to its current form.
4.BCTel also owned Quebec Tel from 1966.These figures Include revenues from Quebec Tel (approx. 11% of total) for the years prior to BCTel’s merger with AGT and formation of Telus in 1999.
5.Primus acquired 28,000 residential subscribers from ATT in 1999 and another 10,000 by acquiring Infinity Online.
6.Est. 1993. Offered service under Sprint brand. Acquired by Rogers in 2004.
7.Uses end of year figures for 2003 for 2004 data because of accounting changes at Look.
8.Reflects merger of Internet Direct (20,000 subs) and Total Net (31,000 subs) in late 1996.
9.Owned by Vecima Networks Inc..
10.Acquired by Telus in 2001.PsiNet acquired Istar in 1998 and TotalNet (60,000 subscribers) in 1999. Figures for 2000 are for Corporate accounts.
11.50/50 owned by Rhythms Canada and Axxent.</t>
    </r>
  </si>
  <si>
    <t>AOL</t>
  </si>
  <si>
    <t>Istar</t>
  </si>
  <si>
    <t>Hook-Up</t>
  </si>
  <si>
    <t>Internet Direct</t>
  </si>
  <si>
    <t>Technovision/Uniserve</t>
  </si>
  <si>
    <t>Cybersurf</t>
  </si>
  <si>
    <t>Estimate based on * of subs (1,183,000) * Aliant's blended high-speed and dial up ARPU of $24.89 (Bell Aliant, AR 2000, p. 32).</t>
  </si>
  <si>
    <t>Bell Aliant, AR 2000, p. 32.</t>
  </si>
  <si>
    <t>Estimate based on * of subs (569,192.6)(Telus's 2000 Annual Report, p. 41) * Aliant's blended high-speed and dial up ARPU of $24.89 (Bell Aliant, AR 2000, p. 32).</t>
  </si>
  <si>
    <t>Rogers, AR 2001, p. 23.</t>
  </si>
  <si>
    <t>Shaw AR 2001, p. 11</t>
  </si>
  <si>
    <t>PsiNet</t>
  </si>
  <si>
    <t>Estimate for Videotron before Quebecor acquisition at end of 2000 is based on # of subs (140,300) * ARPU of $35.46 for Rogers. Quebecor AR 2004, p. 10.</t>
  </si>
  <si>
    <t>Look</t>
  </si>
  <si>
    <t>High speed internet subs of 70,716 (Cogeco, A/R 2000, p. 40) * avg of Rogers and Quebecor's ARPU ($35.46).</t>
  </si>
  <si>
    <t>Dwayne Winseck:
Primus Annual Report 2000, para. 18. Revenues for telecom and internet access split 83.3/16.7 based on ratio identified in later Primus financial statements.</t>
  </si>
  <si>
    <t>Revenue estimate based on subscriber numbers (88,427) (SaskTel, A/R 2004, p. 31) * MTS ARPU $23.36 (MTS Annual Report 2004, p. 28).</t>
  </si>
  <si>
    <t>Moffat Communications Limited</t>
  </si>
  <si>
    <t>Moffat</t>
  </si>
  <si>
    <t>Barrett</t>
  </si>
  <si>
    <t>Xplornet</t>
  </si>
  <si>
    <t xml:space="preserve">ARPU estimate based on assumption that other-facilities based carriers APRU is 1.759 times that of cable based carriers for the years 2000 to 2010, based on average ratio between the two types of carriers for the period 2010 to 2015. </t>
  </si>
  <si>
    <t>Rhythms</t>
  </si>
  <si>
    <t>Estimate based on * of subs (2,551,000) * Aliant's blended high-speed and dial up ARPU of $24.89 (Bell Aliant, AR 2000, p. 32).</t>
  </si>
  <si>
    <t>Bell Aliant, AR 2004, p. 2.
Clear statement of total $.</t>
  </si>
  <si>
    <t>High speed internet subs of 1,020,938 (Shaw, AR 2004, p. 33) * avg of Rogers and Quebecor's ARPU ($35.30)</t>
  </si>
  <si>
    <t>Rogers, AR 2004, p. 35.</t>
  </si>
  <si>
    <t>Estimate based on * of subs (1,031,413.7)(Telus 2004 Annual Report Financial Review, p. 12) * Aliant's blended high-speed and dial up ARPU of $30.54 (Bell Aliant, AR 2004, pp. 1-2).</t>
  </si>
  <si>
    <t>High speed internet subs of 239,608 (Cogeco, A/R 2008, p. 73) * avg of Rogers and Quebecor's ARPU ($35.30).</t>
  </si>
  <si>
    <t>Revenue estimate based on subscriber numbers (162,646) (SaskTel, A/R 2004, p. 38) * MTS ARPU $26.19 (MTS Annual Report 2008, p. 21).</t>
  </si>
  <si>
    <t>Vecima Networks</t>
  </si>
  <si>
    <t xml:space="preserve">Your-Link </t>
  </si>
  <si>
    <t xml:space="preserve">Estimate based on quarterly revenues for 2005 as reported in Vecima Networks, First Quarter Results 2005, p. 17. Vecima's Annual Report 2006 indicates that split between cable and HSIA is 58% / 42%, respectively (p. 6). </t>
  </si>
  <si>
    <t>Bell HSIA subscribers 1,851,800. BCE 2010 AR, p. 10. ARPU based on Bell Aliant figure of $36.01. Bell Aliant, AR 2009, p. 70 + estimated 353,300 dial up subscribers at ARPU of $21.52.</t>
  </si>
  <si>
    <t>762,000 subscribers. Bell Aliant Supplemental Financial Information 4th Quarter 2009, p. 8. http://bellaliant.ca/english/ir/pdf/2009_Q4_supplemental.pdf</t>
  </si>
  <si>
    <t>High speed internet subs of 1,565,962 (Shaw, AR 2008, p. 37) * avg of Rogers and Quebecor's ARPU ($38.0)A/R 2008, p. 37</t>
  </si>
  <si>
    <t>LR:
Rogers Annual Report, 2009 p.35</t>
  </si>
  <si>
    <t>1,096,000 high speed subscribers + 124 dial up subs (Telus 2011 Annual Report, p. 36) @ ARPU of $36.01 (Bell Aliant, AR 2009, p. 70. Dial up subs est. ARPU @ $19.58</t>
  </si>
  <si>
    <t>High speed internet subs of 473467 (Cogeco, A/R 2008, p. 73) * avg of Rogers and Quebecor's ARPU ($36.01).</t>
  </si>
  <si>
    <t>Revenue estimate based on subscriber numbers (216,062) (SaskTel, A/R 2008, p. 46) * MTS ARPU $34.64 (MTS Annual Report, 2011. p. 3).</t>
  </si>
  <si>
    <t>LR:
MTS Annual Report 2011, p.3</t>
  </si>
  <si>
    <t>Vecima Networks,Audited Annual Financial Statement 2008, p. 14. Vecima's Annual Report 2006 indicates that split between cable and HSIA is 58% / 42%, respectively (p. 6). This ratio is used through each year unless indications are made otherwise.</t>
  </si>
  <si>
    <t>Craig</t>
  </si>
  <si>
    <t>Subscriber numbers are year-over-year average and taken from BCE Annual Report 2011, p. 45. ARPU is based on the ISP type (i.e incumbent telecoms operator), in CRTC Communications Monitoring Report, 2015, Table 5.3.2 and a mix of residential and business subscribers determined by the relative weight of each, on average, in this type of service provider.</t>
  </si>
  <si>
    <t>Subscriber numbers are year-over-year average and taken from BCE Annual Report 2011, p. 52. ARPU is based on the ISP type (i.e incumbent telecoms operator), in CRTC Communications Monitoring Report, 2015, Table 5.3.2 and a mix of residential and business subscribers determined by the relative weight of each, on average, in this type of service provider.</t>
  </si>
  <si>
    <t>Subscriber numbers are year-over-year average and taken from Shaw Annual Report 2020, p. 10. Revenue estimate based on y-o-y subscribers multiplied by CRTC cable-based carriers’ ARPU weighted for residential and business internet access services. See CRTC Communications Monitoring Report, 2015, Table 5.3.2 and a weighted mix of residential and business subscribers determined by the relative weight of each, on average, in this type of service provider.</t>
  </si>
  <si>
    <t>Subscriber numbers from Rogers Annual Report 2014, p. 86. Revenue estimate based on y-o-y subscribers multiplied by CRTC cable-based carriers’ ARPU weighted for residential and business internet access services. See CRTC Communications Monitoring Report, 2015, Table 5.3.2 and a weighted mix of residential and business subscribers determined by the relative weight of each, on average, in this type of service provider.</t>
  </si>
  <si>
    <t xml:space="preserve">Quebecor Management Discussion and Analysis, 2012, p. 11. Subscriber numbers are year-over-year average and from Quebecor Annual Information Form 2011, p. 7.
</t>
  </si>
  <si>
    <t>Subscriber numbers are year-over-year average and taken from Telus Annual Report 2016, p. 32. ARPU is based on the ISP type (i.e incumbent telecoms operator), in CRTC Communications Monitoring Report, 2015, Table 5.3.2 and a mix of residential and business subscribers determined by the relative weight of each, on average, in this type of service provider.</t>
  </si>
  <si>
    <t>Subscriber numbers are for August 31 of any given year and are taken as year-over-year average from Cogeco Annual Report 2011, p. 84. ARPU is based on the ISP type (i.e cable-based carrier), in CRTC Communications Monitoring Report, 2015, Table 5.3.2 and a mix of residential and business subscribers determined by the relative weight of each, on average, in this type of service provider.</t>
  </si>
  <si>
    <t xml:space="preserve">Bragg is a private company and does not release financial information on any of its communication services except for the annual Aggregate Return for its BDU service that it files with the CRTC. Estimated based on CRTC Annual Aggregate Returns for BDU providers and the revenue stated in the "non programming services". The latter category contains internet access services as well as phone service and other telecommunications services, eg. home security. The split betwen internet access vs these other services is based on the average split between such services in publicly traded companies for which such values are known, eg. Rogers, Shaw and Quebecor. The split ranges from 57/43 in 2010 to 76/24 in 2023. The CRTC's aggregate annual returns for Eastlink stopped providing revenue for "non programming services" in 2020. 
Subscriber #s are estimated based on revenue divided by CRTC cable-based carriers’ blended ARPU for residential and business internet access services. ARPU is based on the ISP type (i.e incumbent telecoms operator), in CRTC Communications Monitoring Report, 2015, Table 5.3.2 and a mix of residential and business subscribers determined by the relative weight of each, on average, in this type of service provider.
</t>
  </si>
  <si>
    <t xml:space="preserve">Estimate arrived at by subtracting estimated revenue for MaxTV from revenue for the "maxTV service, internet, and data" segment. SaskTel, Annual Report 2010, p. 30. Subscriber numbers from SaskTel, Annual Report 2010, p. 45. </t>
  </si>
  <si>
    <t>MTS Allstream Annual Report 2010, pp. 3, 17. ARPU is revenue/average y-o-y subscribers.</t>
  </si>
  <si>
    <t>Revenue estimate based on y-o-y subscribers multiplied by CRTC other facilities-based service providers’ ARPU weighted for residential and business internet access services. See CRTC Communications Monitoring Report, 2015, Table 5.3.2 and a weighted mix of residential and business subscribers determined by the relative weight of each, on average, in this type of service provider.</t>
  </si>
  <si>
    <t>Dwayne Winseck:
Primus Annual Report 2008, p. 61. Revenues for telecom and internet access split 83.3/16.7 based on ratio identified in later Primus financial statements.</t>
  </si>
  <si>
    <t>Access Communications Annual Report 2010, p. 30, with 66.4% of telecoms revenues allocated to ISP and rest to telephone.</t>
  </si>
  <si>
    <t>Vecima Networks, Audited Annual Financial Statement 2010, p. 16. Vecima's Annual Report 2006 indicates that split between cable and HSIA is 58% / 42%, respectively (p. 6). This ratio is used through each year unless indications are made otherwise.</t>
  </si>
  <si>
    <t>Subscriber numbers are year-over-year average and taken from BCE Annual Report 2012, pp. 48-49. ARPU is based on the ISP type (i.e incumbent telecoms operator), in CRTC Communications Monitoring Report, 2015, Table 5.3.2 and a mix of residential and business subscribers determined by the relative weight of each, on average, in this type of service provider.</t>
  </si>
  <si>
    <t xml:space="preserve">Subscriber numbers are year-over-year average and taken from aw Annual Report 2012, p. 48. Revenue estimate based on y-o-y subscribers multiplied by CRTC cable-based carriers’ ARPU weighted for residential and business internet access services. See CRTC Communications Monitoring Report, 2015, Table 5.3.2 and a weighted mix of residential and business subscribers determined by the relative weight of each, on average, in this type of service provider.
</t>
  </si>
  <si>
    <t>Rogers Annual Report, 2012, p. 39. Subscribers from Rogers Annual Report, 2014, p. 86. Revenue estimate based on y-o-y subscribers multiplied by CRTC cable-based carriers’ ARPU weighted for residential and business internet access services. See CRTC Communications Monitoring Report, 2015, Table 5.3.2 and a weighted mix of residential and business subscribers determined by the relative weight of each, on average, in this type of service provider.</t>
  </si>
  <si>
    <t>Subscriber numbers are year-over-year average and taken from Telus Annual Report 2017, p. 36. ARPU is based on the ISP type (i.e incumbent telecoms operator), in CRTC Communications Monitoring Report, 2015, Table 5.3.2 and a mix of residential and business subscribers determined by the relative weight of each, on average, in this type of service provider.</t>
  </si>
  <si>
    <t>MTS Allstream Annual Report 2011, p. 3. Subscribers from MTS, 2015 Annual Report 2015, p. 66. ARPU is revenue/average y-o-y subscribers.</t>
  </si>
  <si>
    <t>TekSavvy</t>
  </si>
  <si>
    <t>Estimates of 120k subscribers. http://www.chathamdailynews.ca/2012/10/05/gaudrault-leaves-teksavvy-for-new-ventures. Revenue estimate based on y-o-y subscribers multiplied by average residential ARPU from CRTC. See CRTC Communications Monitoring Report, 2015, Table 5.3.2 and a weighted mix of residential and business subscribers determined by the relative weight of each, on average, in this type of service provider.</t>
  </si>
  <si>
    <t>Primus Group Int'l (2012). Presentation to Jefferies 2012 Global TMT Conference, pp. 4-6 for 2010 and 2011, w/ same break down of quarterly data used to determine segmented revenues on an annual basis.</t>
  </si>
  <si>
    <t>Access Communications Annual Report 2012, p. 20. Telecoms revenues split 66.4/33.6 between ISPs and telephone service, respectively.</t>
  </si>
  <si>
    <t>Vecima Networks, AR 2012, p. 17. Vecima's Annual Report 2006 indicates that split between cable and HSIA is 58% / 42%, respectively (p. 6). This ratio is used through each year unless indications are made otherwise.</t>
  </si>
  <si>
    <t>Subscriber numbers are year-over-year average and taken from BCE Annual Report 2013, pp. 59-61. ARPU is based on the ISP type (i.e incumbent telecoms operator), in CRTC Communications Monitoring Report, 2015, Table 5.3.2 and a mix of residential and business subscribers determined by the relative weight of each, on average, in this type of service provider.</t>
  </si>
  <si>
    <t>Subscriber numbers are year-over-year average and taken from BCE Annual Report 2012, pp. 48-49; BCE Annual Report 2013, p. 61. ARPU is based on the ISP type (i.e incumbent telecoms operator), in CRTC Communications Monitoring Report, 2015, Table 5.3.2 and a mix of residential and business subscribers determined by the relative weight of each, on average, in this type of service provider.</t>
  </si>
  <si>
    <t>Subscriber numbers are year-over-year average and taken from aw Annual Report 2012, p. 48. Revenue estimate based on y-o-y subscribers multiplied by CRTC cable-based carriers’ ARPU weighted for residential and business internet access services. See CRTC Communications Monitoring Report, 2015, Table 5.3.2 and a weighted mix of residential and business subscribers determined by the relative weight of each, on average, in this type of service provider.</t>
  </si>
  <si>
    <t>Rogers Annual Report, 2012, p. 39. Subscribers from Rogers Annual Report, 2014, p. 86.Revenue estimate based on y-o-y subscribers multiplied by CRTC cable-based carriers’ ARPU weighted for residential and business internet access services. See CRTC Communications Monitoring Report, 2015, Table 5.3.2 and a weighted mix of residential and business subscribers determined by the relative weight of each, on average, in this type of service provider.</t>
  </si>
  <si>
    <t>Quebecor Management Discussion and Analysis, 2012, p. 11. Subscriber numbers are y-o-y average from Quebecor MDA 2016, p. 13.</t>
  </si>
  <si>
    <t>Subscriber numbers are for August 31 of any given year and are taken as year-over-year average from Cogeco Annual Report 2013, p. 89. ARPU is based on the ISP type (i.e cable-based carrier), in CRTC Communications Monitoring Report, 2015, Table 5.3.2 and a mix of residential and business subscribers determined by the relative weight of each, on average, in this type of service provider.</t>
  </si>
  <si>
    <t>MTS Annual Report 2013, p. 2. Subscribers from MTS, 2015 Annual Report 2015, p. 66. ARPU is revenue/average y-o-y subscribers.</t>
  </si>
  <si>
    <t>Estimates of 180,000 subscribers at the end of 2012. http://www.chathamdailynews.ca/2012/10/05/gaudrault-leaves-teksavvy-for-new-ventures. Revenue estimate based on y-o-y subscribers multiplied by average residential ARPU from CRTC. See CRTC Communications Monitoring Report, 2015, Table 5.3.2 and a weighted mix of residential and business subscribers determined by the relative weight of each, on average, in this type of service provider.</t>
  </si>
  <si>
    <t>Dwayne Winseck:
 Primus Form 10-K Annual Report, p. 41. Revenues apportioned between telecom and ISP on same basis as 2010 and 2011.</t>
  </si>
  <si>
    <t>Vecima Networks, AR 2013, p. 14. Vecima's Annual Report 2006 indicates that split between cable and HSIA is 58% / 42%, respectively (p. 6). This ratio is used through each year unless indications are made otherwise.</t>
  </si>
  <si>
    <t>Subscriber numbers are year-over-year average and taken from BCE Annual Report 2013, pp. 59-61.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</si>
  <si>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BCE Annual Report 2014, p. 74.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</si>
  <si>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Shaw Annual Report 2014, p. 50.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</si>
  <si>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Quebecor Financial Review 2013, p. 15. Subscriber numbers from Quebecor MDA 2017, p. 13.</t>
  </si>
  <si>
    <t>Subscriber numbers are for August 31 of any given year and are taken as year-over-year average from Cogeco Annual Report 2013, p. 89. ARPU is based on the ISP type (i.e cable-based carrier),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</si>
  <si>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 xml:space="preserve">Bragg is a private company and does not release financial information on any of its communication services except for the annual Aggregate Return for its BDU service that it files with the CRTC. Estimated based on CRTC Annual Aggregate Returns for BDU providers and the revenue stated in the "non programming services". The latter category contains internet access services as well as phone service and other telecommunications services, eg. home security. The split betwen internet access vs these other services is based on the average split between such services in publicly traded companies for which such values are known, eg. Rogers, Shaw and Quebecor. The split ranges from 57/43 in 2010 to 76/24 in 2023. The CRTC's aggregate annual returns for Eastlink stopped providing revenue for "non programming services" in 2020. 
Subscriber #s are estimated based on revenue divided by CRTC cable-based carriers’ blended ARPU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</si>
  <si>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 xml:space="preserve">Subscribers based on http://www.xplornet.com/about-us/news-releases/2013/xplornet-announces-over-$150-million-in-financing/. Revenue estimate based on y-o-y subscribers multiplied by CRTC other facilities-based service providers’ ARPU weighted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ARPU for other facilities-based carriers fell by half between 2013 and 2015 for no discernible reason, resulting in odd looking resuts. To counter this, the average ARPU for 2012 ($128.20) and 2016 ($121.10) was substituted for the original values derived from the CRTC's CMR for these years (i.e. $51.10 in 2013). </t>
  </si>
  <si>
    <t xml:space="preserve">Estimate based on 235,000 subscribers as of August 31, 2013, which is taken as y-o-y average. http://www.cbc.ca/news/canada/ottawa/some-teksavvy-internet-customers-upset-by-long-service-outages-1.1309647.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</si>
  <si>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Estimate based on comment by CRTC that Primus accounts for .7% of 2013 telecoms revenues. http://www.crtc.gc.ca/eng/archive/2014/2014-437.pdf This amount than divided between wireline telecoms &amp; ISPs at same ratio as in previous years.</t>
  </si>
  <si>
    <t>Subscriber numbers are year-over-year average and taken from BCE Annual Report 2015, pp. 50-51.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</si>
  <si>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BCE Annual Report 2014, pp. 74-75.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</si>
  <si>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Rogers Annual Report, 2014, p. 86.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</si>
  <si>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Quebecor Financial Review 2014, p 14. Subscriber numbers from Quebecor MDA 2017, p. 13.</t>
  </si>
  <si>
    <t>Estimate arrived at by subtracting estimated revenue for MaxTV from revenue for the "maxTV service, internet, and data" segment. SaskTel Annual Report, 2015/2016, p. 53. Subscriber numbers from SaskTel, Annual Report 2015/2016, p. 72.</t>
  </si>
  <si>
    <t xml:space="preserve">Revenue estimate based on y-o-y subscribers multiplied by CRTC other facilities-based service providers’ ARPU weighted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ARPU for other facilities-based carriers fell by half between 2013 and 2015 for no discernible reason, resulting in odd looking resuts. To counter this, the average ARPU for 2012 ($128.20) and 2016 ($121.10) was substituted for the original values derived from the CRTC's CMR for these years (i.e. $51.20 in 2014). 
</t>
  </si>
  <si>
    <t>MTS, 2015 Annual Report 2015, pp. 12, 66. ARPU is revenue/average y-o-y subscribers.</t>
  </si>
  <si>
    <t>Estimate of 245000 subscribers for 2014 is the y-o-y average between the figure at the end of the previous year (240,000)(August reported # was 235,000) and the current year (250,000).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t>
  </si>
  <si>
    <t>Estimate based on comment by CRTC that Primus accounts for .7% of telecoms revenues in 2013. http://www.crtc.gc.ca/eng/archive/2014/2014-437.pdf. This amount than divided between wireline telecoms &amp; ISPs at same ratio as in previous years.This assumption coupled with information in G&amp;M article stating that Primus revenues declined 9% per year in recent years. http://www.theglobeandmail.com/report-on-business/primus-in-court-creditor-protection-as-it-seeks-to-revamp-mission/article28297128/ Further information may be found in CCAA material, as Primus entered creditor protection in early 2016 and was acquired by Birch Communications in April of that year.</t>
  </si>
  <si>
    <t>Start.ca</t>
  </si>
  <si>
    <t>Start.ca was acquired by Telus in Q1 2023 with 70,000 ISP subscribers. Telus, AR 2023, p. 17. Estimates for 2020 and 2021 based on assumption that Start.ca was losing subscribers at a rate of 11.5% per year and that they stayed flat before that until 2014. DeBono, N. (Feb. 7, 2023). Homegrown Start.ca bought by Telus as consolidation of telecoms ramps up. London Free Press. https://lfpress.com/business/local-business/homegrown-start-ca-bought-by-telus-as-consolidation-of-telecoms-ramps-up.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t>
  </si>
  <si>
    <t xml:space="preserve">Vecima Networks, AR 2014, p. 15. Revenues split between cable and HSIA is 50/50 based on comments in AR that indicate growing HSIA revenues vs BDU revenues. </t>
  </si>
  <si>
    <t>Rogers Annual Report, 2016, p. 50.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</si>
  <si>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Shaw Annual Report 2016, p. 7.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</si>
  <si>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Quebecor Financial Review 2015 p. 15. Subscriber numbers from Quebecor MDA 2017, p. 13.</t>
  </si>
  <si>
    <t>Estimate arrived at by subtracting estimated revenue for MaxTV from revenue for the "maxTV service, internet, and data" segment. SaskTel Annual Report, 2015/2016, p. 53. Subscriber numbers from SaskTel, Annual Report 2018/2019, p. 53.</t>
  </si>
  <si>
    <t xml:space="preserve">Revenue estimate based on y-o-y subscribers multiplied by CRTC other facilities-based service providers’ ARPU weighted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ARPU for other facilities-based carriers fell by half between 2013 and 2015 for no discernible reason, resulting in odd looking resuts. To counter this, the average ARPU for 2012 ($128.20) and 2016 ($121.10) was substituted for the original values derived from the CRTC's CMR for these years (i.e. $91.70 in 2015). 
</t>
  </si>
  <si>
    <t xml:space="preserve">Teksavvy press release of April 2016 claiming Teksavvy serves more than 250.000 homes. https://teksavvy.com/en/why-teksavvy/in-the-news/press-releases/2016-press-releases/april-1st-2016---teksavvy-hails-new-crtc-proceeding.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</si>
  <si>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 xml:space="preserve">Estimate based on information in G&amp;M article stating that Primus revenues declined 9% in 2016. http://www.theglobeandmail.com/report-on-business/primus-in-court-creditor-protection-as-it-seeks-to-revamp-mission/article28297128/ Further information may be found in CCAA material, as Primus entered creditor protection in early 2016. </t>
  </si>
  <si>
    <t>Vecima AR 2015 p. 15.
Previous assumption holds for deriving total IS revenue: 50% split of Yourlink revenue between video and IS service.</t>
  </si>
  <si>
    <t>Subscriber numbers are year-over-year average and taken from BCE Annual Report 2017, pp. 65-67.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</si>
  <si>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Telus Annual Report 2017, p. 7. ARPU is based on the ISP type (i.e incumbent telecoms operator), in CRTC Communications Monitoring Report, 2015, Table 5.3.2 and a mix of residential and business subscribers determined by the relative weight of each, on average, in this type of service provider.</t>
  </si>
  <si>
    <t>QMI Financial Review 2016, p. 12. Subscriber numbers from Quebecor MDA 2017, p. 13.</t>
  </si>
  <si>
    <t xml:space="preserve">Estimate arrived at by subtracting estimated revenue for MaxTV from revenue for the "maxTV service, internet, and data" segment. SaskTel Annual Report, 2018/2019, p. 43. Subscriber numbers from SaskTel, Annual Report 2018/2019, p. 53.
</t>
  </si>
  <si>
    <t xml:space="preserve">Subscriber estimate based on the average end of year subscriber counts at the end of 2015 (i.e. 250k) and 2016 (i.e. 300,000k), as reported by Dobby, 2017 http://www.theglobeandmail.com/report-on-business/bce-mts-deal-wins-federal-approval/article34026683/. Revenue estimate based on y-o-y subscribers multiplied by CRTC other facilities-based service providers’ ARPU weighted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</si>
  <si>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Estimate based on actual revenue reported in first three quarters of 2016. MTS Consolidated Financial Statements or the periods ended September 30, 2016 and 2015, p. 7. Last quarter revenue based on 4th quarter trends in previous years. Subscriber estimate based on average of preceding two years. MTS, 2015 Annual Report 2015, pp. 12, 66. ARPU is revenue/average y-o-y subscribers.</t>
  </si>
  <si>
    <t xml:space="preserve">Estimate based on 265,000 subscribers as of end of 2016/beginning of 2017. https://teksavvy.com/en/why-teksavvy/in-the-news/press-releases/2017-press-releases/teksavvy-applauds-minister-s-drive-to-telecom-innovation.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</si>
  <si>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Distributel</t>
  </si>
  <si>
    <t xml:space="preserve">Distributel acquired by BCE in Q4 2022 with 128,065 subscribers. BCE, AR 2022, p. 14. Prior to that, estimate ISP subscriber base of 128,100 based on 65.7% of Distributel’s total subscriber base of 200,000 (includes ISP, IPTV &amp; POTS) being for internet access, as was the case when acquired by Bell in 2022. Subscriber count of 200,000 from Desjardins, F. (Jan. 16, 2016). Ca joue dur, dit Distributel. This figure is held constant until Distributel's takeover by BCE in 2022, when it's subscriber count was 194,900 in total and 128,100 for internet access. https://www.ledevoir.com/economie/460390/teledistribution-ca-joue-dur-dit-distributel.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</si>
  <si>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EBOX</t>
  </si>
  <si>
    <t xml:space="preserve">EBOX acquired by BCE in Q1 2022 with 67,090 subscribers. BCE, AR 2022, p. 14. Prior to that, estimate is based on 66% of EBOX subscriber base (includes ISP, IPTV &amp; POTS) being internet access, with the 130,000 figure for 2018 from https://en.wikipedia.org/wiki/EBOX. That split is the same as Distributel's split in 2022. In December 2017, it was reported that EBOX had 70,000 internet access subscribers. https://lactualite.com/lactualite-affaires/3-ebox-david-contre-les-goliath/.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</si>
  <si>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Access Communications Annual Report 2017, p. 23. Telecommunications revenue divided 72.3% to Internet access services and the rest to wireline telecoms services, in line with the breakdown of such revenue at SaskTel. This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t>
  </si>
  <si>
    <t>Vecima AR 2016 p. 11. BK. Previous assumption holds for deriving total IS revenue: 50% split of Yourlink revenue between video and IS service.</t>
  </si>
  <si>
    <t>VMedia</t>
  </si>
  <si>
    <t>Quebecor acquired 37200 internet access subs when it acquired Vmedia in July 2022 (Quebecor, MDA 2022, p. 6). This tallies with reports by Christine Dobby in The Toronto Star that Vmedia had 50,000 subscribers. https://www.thestar.com/business/2022/07/28/if-you-live-in-the-gta-quebecor-could-soon-be-your-isp-as-it-snaps-up-small-internet-and-tv-provider-vmedia.html. Estimates for 2021 and 2022 based on assumption that it had lost subscribers at a rate of 11.5% based on regulatory decisions that negatively affected its business. Estimates for 2016 to 2020 based on assumption that subscriber levels stayed steady over this period.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Estimated ARPU for 2023 based on 3 year CAGR of 3.86%.</t>
  </si>
  <si>
    <t>Comwave</t>
  </si>
  <si>
    <t>Comwave was acquired by Rogers in Q4 2023 with 22,000 ISP, 8,000 IPTV and 19,0000 subscribers. Rogers, AR 2023, p. 17. Estimates for 2020 and 2021 based on assumption that Comwave lost subscribers at a rate of 11.5% per year and that they they stayed flat before that until 2016.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t>
  </si>
  <si>
    <t>Rogers Annual Report 2017, p. 47.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</si>
  <si>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Shaw Annual Report 2018, p. 9.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</si>
  <si>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Quebecor, Management Discussion and Analysis, 2017, p. 12. Subscriber numbers from Quebecor MDA 2017, p. 13.</t>
  </si>
  <si>
    <t xml:space="preserve">Subscriber estimate based on end of year subscriber counts in 2016 (i.e. 300k) and at the end of 2017 (i.e. 350k). Xplornet also acquired Saskatchewan based HSIA and cable provider in 2017 (Dobby, 2017. http://www.theglobeandmail.com/report-on-business/bce-mts-deal-wins-federal-approval/article34026683/ and Jackson, 2018 https://business.financialpost.com/telecom/why-xplornet-believes-it-can-succeed-in-canadas-telecom-big-leagues). Revenue estimate based on y-o-y subscribers multiplied by CRTC other facilities-based service providers’ ARPU weighted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</si>
  <si>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Estimate based on 300,000 subscribers as of June 2017. https://teksavvy.com/en/why-teksavvy/in-the-news/press-releases/2017-press-releases/teksavvy-applauds-minister-s-drive-to-telecom-innovation.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t>
  </si>
  <si>
    <t>Vecima Networks, AR 2017, p. 10. Vecima's Annual Report 2006 Previous assumption holds for deriving total IS revenue: 50% split of Yourlink revenue between video and IS service.</t>
  </si>
  <si>
    <t>Subscriber numbers are year-over-year average and taken from BCE Annual Report 2019, pp. 64-65.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</si>
  <si>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Rogers Annual Report, 2019, p. 40.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</si>
  <si>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Telus Annual Report 2019, p. 11.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</si>
  <si>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Quebecor, Management Discussion and Analysis, 2018, p. 12. Subscriber numbers from Quebecor MDA 2018, p. 13.</t>
  </si>
  <si>
    <t xml:space="preserve">Xplornet had 360,000 subscribers as of November 2018. See: https://pub-temagami.escribemeetings.com/filestream.ashx?DocumentId=9509. Revenue estimate based on y-o-y subscribers multiplied by CRTC other facilities-based service providers’ ARPU weighted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</si>
  <si>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Estimated subscribers based on average subscriber growth 2013-2017. See press release of April 2019: https://teksavvy.com/in-the-news/2019-press-releases/teksavvy-tv-launching-in-toronto/.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</si>
  <si>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Access Communications Annual Report 2019, p. 23. Telecommunications revenue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t>
  </si>
  <si>
    <t>Subscriber numbers are year-over-year average and taken from BCE Annual Report 2020, pp. 73-74.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</si>
  <si>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Shaw Annual Report 2020, p. 10.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</si>
  <si>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Quebecor, Management Discussion and Analysis, 2019, p. 12. Subscriber numbers from Quebecor MDA 2023, p. 14.</t>
  </si>
  <si>
    <t xml:space="preserve">Xplornet had 360,000 subscribers as of November 2018 and 400,000 of 2020. See https://pub-temagami.escribemeetings.com/filestream.ashx?DocumentId=9509. Revenue estimate based on y-o-y subscribers multiplied by CRTC other facilities-based service providers’ ARPU weighted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</si>
  <si>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Sasktel Annual Report, 2020-2021, p. 42. Subscriber numbers from SaskTel Annual Report 2023/24, p. 45.</t>
  </si>
  <si>
    <t>Estimated subscribers based on average y-o-y subscriber growth in recent years and press releases by TS touting itself as the largest independent ISP with over 300k subscribers. See https://www.teksavvy.com/in-the-news/2020-press-releases/teksavvy-announces-managed-wi-fi-managed-security-offerings.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t>
  </si>
  <si>
    <t>Access Communications Annual Report 2019, p. 23. Telecommunications revenue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t>
  </si>
  <si>
    <t>Subscriber numbers are year-over-year average and taken from Rogers Annual Report, 2021, p. 34.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</si>
  <si>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Telus Annual Report 2023, p. 34.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</si>
  <si>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Quebecor, Management Discussion and Analysis, 2020, p. 11. Subscriber numbers from Quebecor MDA 2023, p. 14.</t>
  </si>
  <si>
    <t>Stonepeak Infrastructure Fund</t>
  </si>
  <si>
    <t xml:space="preserve">Xplornet was sold to Stonepeak Infrastructure Fund, a NY-based private equity fund, in June 2020. https://www.newswire.ca/news-releases/xplornet-announces-completion-of-sale-to-stonepeak-infrastructure-partners-825001376.html. Xplornet claimed to have 400,000 subscribers by 2019 in a confidential presentation that can be found here: https://www.clearview.ca/sites/default/files/uploads/publications/6.2.1_public_meeting_cs-034-2020_-_forbes_bros_inc._pm_applicant.pdf. Revenue estimate based on y-o-y subscribers multiplied by CRTC other facilities-based service providers’ ARPU weighted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</si>
  <si>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 xml:space="preserve">Estimated subscribers based on average y-o-y subscriber growth in 2020 being half of what it has been in recent years on account of incumbent &amp; regulatory hurdles to its business plans.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</si>
  <si>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Access Communications Annual Report 2021. p. 23. Telecommunications revenue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t>
  </si>
  <si>
    <t>Oxio</t>
  </si>
  <si>
    <t xml:space="preserve">Oxio </t>
  </si>
  <si>
    <t>Oxio launched in Canada in 2019 and was acquired by Cogeco in March 2023 with 46, 656 ISP, 3,716 video and 2,205 phone subscribers. See Cogeco Annual Report, 2023, p. 34. 2022 end year numbers the same as stated in March 2023 at time of takeover. Estimates for 2021 and 2022 based on assumption that it had lost subscribers at a rate of 11.5% based on regulatory decisions that negatively affected its business.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Estimated ARPU for 2023 based on 3 year CAGR of 3.86%.</t>
  </si>
  <si>
    <t>Subscriber numbers are year-over-year average and taken from BCE Annual Report 2022, pp. 126, 129.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</si>
  <si>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Shaw Annual Report 2022, p. 9.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</si>
  <si>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Quebecor, Management Discussion and Analysis, 2021, p. 11. Subscriber numbers from Quebecor MDA 2023, p. 14.</t>
  </si>
  <si>
    <t>SpaceX</t>
  </si>
  <si>
    <t>Starlink</t>
  </si>
  <si>
    <t>Estimate assumes an ARPU based on Starlink’s standard plan (https://www.starlink.com/service-plans) and subscriber numbers reported in the media. Malik, A. (April 14, 2021). Everything we know about SpaceX's Starlink satellite internet in Canada so far. Mobile Syrup. https://mobilesyrup.com/2021/04/14/everything-we-know-about-starlink-internet-service-canada/</t>
  </si>
  <si>
    <t xml:space="preserve">Subscribers estimate assumes that half of Starlinks subscriber gains were at the expense of Xplornet.  Revenue estimate based on y-o-y subscribers multiplied by CRTC other facilities-based service providers’ ARPU weighted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</si>
  <si>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SaskTel Annual Report, 2023-2024, p. 30. Subscriber numbers from SaskTel Annual Report 2023/24, p. 45.</t>
  </si>
  <si>
    <t>Subscriber #s began to fall in 2020 after reaching a high point of near 400k subscribers. End of 2021 subscriber #s were ~300k. Beginning in June 2017, Teksavvy had pointed to subscriber #s being over 300k, a base that continued to grow until 2020 before falling. https://teksavvy.com/en/why-teksavvy/in-the-news/press-releases/2017-press-releases/teksavvy-applauds-minister-s-drive-to-telecom-innovation.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t>
  </si>
  <si>
    <t>Access Communications Annual Report 2021, p. 23. Telecommunications revenue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t>
  </si>
  <si>
    <t>Subscriber numbers are year-over-year average and taken from BCE Annual Report 2023, pp. 107, 115.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</si>
  <si>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Rogers Annual Report, 2023, p. 37.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</si>
  <si>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Quebecor, Management Discussion and Analysis, 2023, p. 14. Subscriber numbers from Quebecor MDA 2023, p. 14.</t>
  </si>
  <si>
    <t xml:space="preserve">Bragg is a private company and does not release financial information on any of its communication services except for the annual Aggregate Return for its BDU service that it files with the CRTC. Estimated based on CRTC Annual Aggregate Returns for BDU providers and the revenue stated in the "non programming services". The latter category contains internet access services as well as phone service and other telecommunications services, eg. home security. The split betwen internet access vs these other services is based on the average split between such services in publicly traded companies for which such values are known, eg. Rogers, Shaw and Quebecor. The split ranges from 57/43 in 2010 to 76/24 in 2023. The CRTC's aggregate annual returns for Eastlink stopped providing revenue for "non programming services" in 2020. 
Subscriber #s are estimated based on revenue divided by CRTC cable-based carriers’ blended ARPU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Estimated ARPU for 2023 based on 4 year CAGR of 2.1%.
</t>
  </si>
  <si>
    <t xml:space="preserve">Estimate assumes an ARPU based on Starlink’s standard plan (https://www.starlink.com/service-plans) and subscriber numbers reported by the company and/or in the media. Starlink post to Twitter / X on July 17, 2024. 
https://x.com/Starlink/status/1813671068009431195; Cohen, S. (Nov. 4, 2022). Starlink in the North. CBC. https://www.cbc.ca/news/canada/north/starlink-in-the-north-1.6640989
</t>
  </si>
  <si>
    <t xml:space="preserve">Subscribers estimated at 300,000 following statements regarding subsciber loss during the pandemic.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</si>
  <si>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Distributel acquired by BCE in Q4 2022 with 128,065 subscribers. BCE, AR 2022, p. 14. Prior to that, estimate ISP subscriber base of 128,100 based on 65.7% of Distributel’s total subscriber base of 200,000 (includes ISP, IPTV &amp; POTS) being for internet access, as was the case when acquired by Bell in 2022. Subscriber count of 200,000 from Desjardins, F. (Jan. 16, 2016). Ca joue dur, dit Distributel. This figure is held constant until Distributel's takeover by BCE in 2022, when it's subscriber count was 194,900 in total and 128,100 for internet access. https://www.ledevoir.com/economie/460390/teledistribution-ca-joue-dur-dit-distributel.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t>
  </si>
  <si>
    <t>Access Communications Annual Report 2023, p. 36. Telecommunications revenue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t>
  </si>
  <si>
    <t xml:space="preserve">Subscriber numbers are year-over-year average and taken from BCE Annual Report 2023, pp. 107, 115.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
Estimated ARPU for 2023 based on 4 year CAGR of 2.1%.
</t>
  </si>
  <si>
    <t>Subscriber numbers are year-over-year average for 2023 after accounting for that fact that Rogers acquired 1,961,000 Shaw subscribers on April 1, 2023 when it closed its take-over of Shaw. Rogers Annual Report, 2023, p. 37.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</si>
  <si>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Telus Annual Report 2023, p. 34.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 Estimated ARPU for 2023 based on 4 year CAGR of 2.1%.</t>
  </si>
  <si>
    <t>Subscriber numbers are for August 31 of any given year and are taken as year-over-year average from Cogeco Annual Report 2013, p. 89. ARPU is based on the ISP type (i.e cable-based carrier),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 Estimated ARPU for 2023 based on 4 year CAGR of 2.1%.</t>
  </si>
  <si>
    <t>Estimate assumes an ARPU based on Starlink’s standard plan (https://www.starlink.com/service-plans) and subscriber numbers reported by the company and/or in the media. Starlink post to Twitter / X on July 17, 2024. 
https://x.com/Starlink/status/1813671068009431195</t>
  </si>
  <si>
    <t>Subscribers estimate assumes that half of Starlinks subscriber gains were at the expense of Xplornet.  Revenue estimate based on y-o-y subscribers multiplied by CRTC other facilities-based service providers’ ARPU weighted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Estimated ARPU for 2023 based on 3 year CAGR of -1.56% for other facilities-based service providers.</t>
  </si>
  <si>
    <t>Teksavvy notes that it has lost 100,000 subscribers since its peak, which was 400,000 in 2020. https://mobilesyrup.com/2024/02/16/teksavvy-calls-on-crtc-to-grant-isps-wholesale-fibre-access/</t>
  </si>
  <si>
    <t>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Estimated ARPU for 2023 based on 3 year CAGR of 3.86%.</t>
  </si>
  <si>
    <t>Access Communications Annual Report 2023, p. 36. Telecommunications revenue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Estimated ARPU for 2023 based on 3 year CAGR of 3.86%.</t>
  </si>
  <si>
    <t>Start.ca was acquired by Telus in Q1 2023 with 70,000 ISP subscribers. Telus, AR 2023, p. 17. Estimates for 2020 and 2021 based on assumption that Start.ca was losing subscribers at a rate of 11.5% per year and that they stayed flat before that until 2014. DeBono, N. (Feb. 7, 2023). Homegrown Start.ca bought by Telus as consolidation of telecoms ramps up. London Free Press. https://lfpress.com/business/local-business/homegrown-start-ca-bought-by-telus-as-consolidation-of-telecoms-ramps-up.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Estimated ARPU for 2023 based on 3 year CAGR of 3.86%.</t>
  </si>
  <si>
    <t>Comwave was acquired by Rogers in Q4 2023 with 22,000 ISP, 8,000 IPTV and 19,0000 subscribers. Rogers, AR 2023, p. 17. Estimates for 2020 and 2021 based on assumption that Comwave lost subscribers at a rate of 11.5% per year and that they they stayed flat before that until 2016.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Estimated ARPU for 2023 based on 3 year CAGR of 3.86%.</t>
  </si>
  <si>
    <t xml:space="preserve">Cable </t>
  </si>
  <si>
    <r>
      <rPr>
        <b/>
        <sz val="12"/>
        <color theme="1"/>
        <rFont val="Times New Roman"/>
        <family val="1"/>
      </rPr>
      <t xml:space="preserve">Multichannel Video Distribution: </t>
    </r>
    <r>
      <rPr>
        <sz val="12"/>
        <color theme="1"/>
        <rFont val="Times New Roman"/>
        <family val="1"/>
      </rPr>
      <t>The distribution of linear video programming to end users.Means of distribution can Include Cable, DBS/DTH, and IPTV-based distribution of television/video services over fiber.Does not Include Linear Streaming Services. In other words, this sector is about the transmission of programming services. The channels/services that multichannel video distribution companies such as Comcast in the United States or Sky in the UK, New Zealand and Australia carry (video channels and TV broadcasters) are not Included. That said, the revenue for this sector typically Includes revenue from both the “transmission” and the “content/programming” side since, at the retail level, both elements are bundled together and sold as one package to subscribers. It is also the case that separate figures are also reported just for the “Pay Television Programming Services”. All this is a heightened state of flux in the face of the “cord-cutting” phenomenon, and as programming services and rights holders go direct-to-consumer over the Internet. In the “Sub-sector” column, please indicate which of the following categories best describes each firm’s activities: Cable, DBS, IPTV, other. 
Rogers AR 1984, np.</t>
    </r>
  </si>
  <si>
    <t>Maclean-Hunter</t>
  </si>
  <si>
    <t>Shaw Cable</t>
  </si>
  <si>
    <t>Cable</t>
  </si>
  <si>
    <t>Shaw, AR 1984, p. 17.</t>
  </si>
  <si>
    <t>Selkirk</t>
  </si>
  <si>
    <t>Dwayne Winseck:
Selkirk AR 1985, p. 25.</t>
  </si>
  <si>
    <t>Jean Pouliot</t>
  </si>
  <si>
    <t>CFCable</t>
  </si>
  <si>
    <t>CFCF, AR 1985, np.</t>
  </si>
  <si>
    <t>Skyline</t>
  </si>
  <si>
    <t>Northern Cable</t>
  </si>
  <si>
    <t>Regional Cable Systems</t>
  </si>
  <si>
    <t>Telesag</t>
  </si>
  <si>
    <t>CUC/Trillium</t>
  </si>
  <si>
    <t>Cable Atlantic/Avalon Cable</t>
  </si>
  <si>
    <t>Mountain Cable</t>
  </si>
  <si>
    <t>Dartmouth/Access Cable</t>
  </si>
  <si>
    <t>Monarch Cable Systems</t>
  </si>
  <si>
    <t>Kootenay Cable</t>
  </si>
  <si>
    <t>Okanagan Skeena</t>
  </si>
  <si>
    <t>Okanagan Skeena Group</t>
  </si>
  <si>
    <t>QMI AnnRpt, p. 26.</t>
  </si>
  <si>
    <t xml:space="preserve">Shaw, AR 1988, p. 17. </t>
  </si>
  <si>
    <t>CFCF, AR 1993, p. 12.</t>
  </si>
  <si>
    <t>Saskatoon Telecable</t>
  </si>
  <si>
    <t>Cablecaster</t>
  </si>
  <si>
    <t>Fundy</t>
  </si>
  <si>
    <t>Classic</t>
  </si>
  <si>
    <t>Cable 2000</t>
  </si>
  <si>
    <t>Cableworks/Western Co-ax</t>
  </si>
  <si>
    <t>Telecable</t>
  </si>
  <si>
    <t xml:space="preserve">Okanagan Skeena Group AR 1993, p. 3. </t>
  </si>
  <si>
    <t>Kootenay Cable Co</t>
  </si>
  <si>
    <t>Shaw, AR 1998, p. 77. Minus telecom revenue. See entry under Shaw in wireline sheet.</t>
  </si>
  <si>
    <t>Cogeco, AR 1997, pp. 24-25.</t>
  </si>
  <si>
    <t>Western International Communications</t>
  </si>
  <si>
    <t>StarChoice</t>
  </si>
  <si>
    <t>DBS</t>
  </si>
  <si>
    <t xml:space="preserve">Shaw AR 2001, p. 8. Minus HSIA revenues. See Shaw entry in Internet sheet. </t>
  </si>
  <si>
    <t>Shaw DBS</t>
  </si>
  <si>
    <t xml:space="preserve">Shaw AR 2001, pp. 12-14. Includes DBS + satellite services. </t>
  </si>
  <si>
    <t xml:space="preserve">Cogeco, AR 2000, p.38. Revenue arrived at by subtracting HSIA and telephone revenues from cable segment. </t>
  </si>
  <si>
    <t>Bell DBS</t>
  </si>
  <si>
    <t>LR:
BCE Annual Report, 2000, p.20</t>
  </si>
  <si>
    <t>MDS</t>
  </si>
  <si>
    <t>Rogers Annual Report, 2004, p. 34.</t>
  </si>
  <si>
    <t xml:space="preserve">Shaw AR 2007, p. 31. Minus HSIA revenues. See Shaw entry in Internet sheet. </t>
  </si>
  <si>
    <t>Shaw AR 2007, p. 36.</t>
  </si>
  <si>
    <t xml:space="preserve">Cogeco AR 2005, p. 35. Revenue arrived at by subtracting HSIA and telephone revenues from cable segment. </t>
  </si>
  <si>
    <t>Caitlin Currie:
(11) delete</t>
  </si>
  <si>
    <t>IPTV</t>
  </si>
  <si>
    <t>Paid digital revenues, MTS AR 2005, p. 25.</t>
  </si>
  <si>
    <t>Estimate based on reported subscriber figures of 25,000 (SaskTel, A/R 2004, p. 13) * known ARPU of $27.62 for MTS (MTS , AR 2005, p. 25.). The number of subscribers is the average between the figure at the end of the year previous year and the current year, i.e. oit assumes steady linear growth.</t>
  </si>
  <si>
    <t>Estimate based on quarterly revenues for 2005 as reported in Vecima Networks, First Quarter Results 2005, p. 17. Vecima's Annual Report 2006 indicates that split between cable and HSIA is 58% / 42%, respectively (p. 6). This ratio is used through each year unless indications are made otherwise.</t>
  </si>
  <si>
    <t>CRTC Rogers Aggregate Annual Return, 2008.</t>
  </si>
  <si>
    <t>CRTC Bell Aggregate Annual Return, 2008</t>
  </si>
  <si>
    <t>CRTC Shaw Aggregate Annual Return, 2008</t>
  </si>
  <si>
    <t>CRTC Quebecor Aggregate Annual Return, 2008</t>
  </si>
  <si>
    <t>CRTC Cogeco Aggregate Annual Return, 2008.</t>
  </si>
  <si>
    <t xml:space="preserve">
Revenue and y-o-y average subscribers from CRTC Bragg Aggregate Annual Return, 2008</t>
  </si>
  <si>
    <t xml:space="preserve">Estimate arrived at based on ARPU of $49.88 * 86,520 sub (MTS AR 2010, p. 17). The number of subscribers is the average between the figure at the end of the year previous year and the current year, i.e. oit assumes steady linear growth. </t>
  </si>
  <si>
    <t>Estimate based on reported subscriber figures of 70,463 (SaskTel, A/R 2009, p. 43) *ARPU estimate of $49.88 based on the known ARPU for MTS. The number of subscribers is the average between the figure at the end of the year previous year and the current year, i.e. oit assumes steady linear growth.</t>
  </si>
  <si>
    <t>Access Communications Annual Report, 2009, p. 31. ARPU is average of Sasktel, Shaw, Quebecor and Rogers. Subscribers is revenue/ARPU.</t>
  </si>
  <si>
    <t>Estimate based on reported subscriber figures for Telus of 78,000 (Telus AR 2009, p. 10) and ARPU of $54.82 arrived at using average of known ARPU for MTS. The number of subscribers is the average between the figure at the end of the year previous year and the current year, i.e. oit assumes steady linear growth.</t>
  </si>
  <si>
    <t>Vecima Networks, Audited Annual Financial Statement 2008, p. 14. Vecima's Annual Report 2006 indicates that split between cable and HSIA is 58% / 42%, respectively (p. 6). This ratio is used through each year unless indications are made otherwise.</t>
  </si>
  <si>
    <t>Rogers Annual Report, 2010, p. 36. Subscribers * estimated ARPU for 2010 based on y-o-y increase of 1.5% in 2011/2012.</t>
  </si>
  <si>
    <t>CRTC Bell Aggregate Annual Return, 2010. Subscriber numbers from BCE Annual Report 2011, p. 45.</t>
  </si>
  <si>
    <t>Bell Fibe</t>
  </si>
  <si>
    <t xml:space="preserve">CRTC Shaw Aggregate Annual Return, 2010. Subscriber numbers from Shaw AR 2012, p. 48.
</t>
  </si>
  <si>
    <t>CRTC Quebec Aggregate Annual Return, 2010. Subscriber numbers from Quebecor MDA 2016, p. 13.</t>
  </si>
  <si>
    <t xml:space="preserve">CRTC Cogeco Aggregate Annual Return, 2010. Subscriber numbers at Cogego year end = Aug. 31, so this is used as year over year average. Cogeco Annual Report, 2011, p. 84.
</t>
  </si>
  <si>
    <t>Revenue and y-o-y average subscribers from CRTC Bragg Aggregate Annual Return, 2010</t>
  </si>
  <si>
    <t>CRTC Telus Aggregate Annual Return, 2010. Subscriber numbers from Telus Annual Report 2017, p. 36.</t>
  </si>
  <si>
    <t xml:space="preserve">MTS Allstream Annual Report 2010, pp. 3, 17. ARPU is revenue / average y-o-y subscribers. </t>
  </si>
  <si>
    <t>Access Communications Annual Report 2010, p. 30. ARPU is average of Sasktel, Shaw, Quebecor and Rogers. Subscribers is revenue/ARPU.</t>
  </si>
  <si>
    <t>SaskTel, Annual Report 2010, p. 45. Before 2019, SaskTel did not state revenue for its MaxTV IPTV service on a stand alone basis, but it did state the number of subscribers to the servic. MaxTV ARPU and revenue between 2010 and 2018 was estimated by assuming that ARPU for MaxTV was 1.15 times that of the average BDU APRU based on CRTC data for the years between 2019 and 2023 and multiplying ARPU by the y-o-y average subscriber base.</t>
  </si>
  <si>
    <t>CRTC Bell Aggregate Annual Return, 2011. Subscriber numbers from BCE Annual Report 2011, p. 45.</t>
  </si>
  <si>
    <t xml:space="preserve">This figure is calculated by taking total wireline division revenue as reported in Annual Report and subtracting estimated revenue for Bell Aliant’s internet access service and revenue for its BDU/Multichannel Video Distribution. The estimate for which is based on monthly subscribers multiplied by BCE ARPU, as described in entry for Bell's IPTV service. The wireline division increasingly consists of non-voice revenues. BCE Annual Report 2012, pp. 48-49. </t>
  </si>
  <si>
    <t>CRTC Shaw Aggregate Annual Return, 2011. Subscriber numbers from Shaw AR 2012, p. 48.</t>
  </si>
  <si>
    <t>CRTC Quebecor Aggregate Annual Return, 2011. Subscriber numbers from Quebecor MDA 2016, p. 13.</t>
  </si>
  <si>
    <t>CRTC Cogeco Aggregate Annual Return, 2011. Subscriber numbers at Cogeco year end = Aug. 31, so this is used as year over year average. Cogeco Annual Report, 2011, p. 84.</t>
  </si>
  <si>
    <t>Revenue and y-o-y average subscribers from CRTC Bragg Aggregate Annual Return, 2011</t>
  </si>
  <si>
    <t>CRTC Telus Aggregate Annual Return, 2011. Subscriber numbers from Telus Annual Report 2017, p. 36.</t>
  </si>
  <si>
    <t xml:space="preserve">MTS Allstream Annual Report 2011, p. 3. Subscribers from MTS, 2015 Annual Report 2015, p. 66. ARPU is revenue / average y-o-y subscribers. </t>
  </si>
  <si>
    <t>Before 2019, SaskTel did not state revenue for its MaxTV IPTV service on a stand alone basis, but did state the number of subscribers to the servic. MaxTV ARPU and revenue between 2010 and 2018 was estimated by assuming that ARPU for MaxTV was 1.15 times that of the average BDU APRU based on CRTC data for the years between 2019 and 2023 and multiplying ARPU by the y-o-y average subscriber base. Sasktel Annual Report, 2015-2016, p. 72.</t>
  </si>
  <si>
    <t>Access Communications Annual Report 2011, p. 20. ARPU is average of Sasktel, Shaw, Quebecor and Rogers. Subscribers is revenue/ARPU.</t>
  </si>
  <si>
    <t>CRTC Bell Aggregate Annual Return, 2012. Subscriber numbers from BCE Annual Report 2013, p. 61.</t>
  </si>
  <si>
    <t xml:space="preserve">This figure is calculated by taking total wireline division revenue as reported in Annual Report and subtracting estimated revenue for Bell Aliant’s internet access service and revenue for its BDU/Multichannel Video Distribution. The estimate for which is based on monthly subscribers multiplied by BCE ARPU, as described in entry for Bell's IPTV service. The wireline division increasingly consists of non-voice revenues. BCE Annual Report 2012, pp. 48-49; BCE Annual Report 2013, p. 61. </t>
  </si>
  <si>
    <t>CRTC Shaw Aggregate Annual Return, 2012. Subscriber numbers from Shaw AR 2012, p. 48.</t>
  </si>
  <si>
    <t>CRTC Quebecor Aggregate Annual Return, 2012. Subscriber numbers from Quebecor MDA 2016, p. 13.</t>
  </si>
  <si>
    <t>CRTC Cogeco Aggregate Annual Return, 2012. Subscriber numbers at Cogeco year end = Aug. 31, so this is used as year over year average. Cogeco Annual Report, 2013, p. 89.</t>
  </si>
  <si>
    <t>CRTC Telus Aggregate Annual Return, 2012. Subscriber numbers from Telus Annual Report 2017, p. 36.</t>
  </si>
  <si>
    <t>Revenue and y-o-y average subscribers from CRTC Bragg Aggregate Annual Return, 2012</t>
  </si>
  <si>
    <t xml:space="preserve">MTS Annual Report 2013, p. 2. Subscribers from MTS, 2015 Annual Report 2015, p. 66. ARPU is revenue / average y-o-y subscribers. </t>
  </si>
  <si>
    <t>Access Communications Annual Report 2012, p. 20. ARPU is average of Sasktel, Shaw, Quebecor and Rogers. Subscribers is revenue/ARPU.</t>
  </si>
  <si>
    <t>CRTC Bell Aggregate Annual Return, 2013. Subscriber numbers from BCE Annual Report 2013, p. 61.</t>
  </si>
  <si>
    <t>CRTC Bell Aggregate Annual Return, 2013. Subscriber numbers from BCE Annual Report 2012, p. 61.
.</t>
  </si>
  <si>
    <t>CRTC Shaw Aggregate Annual Return, 2013. Subscriber numbers from Shaw AR 2014, p. 50.</t>
  </si>
  <si>
    <t>Quebecor 2013 Financial Review, p 13. Subscriber numbers from Quebecor MDA 2017, p. 13.</t>
  </si>
  <si>
    <t>CRTC Cogeco Aggregate Annual Return, 2013. Subscriber numbers at Cogeco year end = Aug. 31, so this is used as year over year average. Cogeco Annual Report, 2013, p. 89.</t>
  </si>
  <si>
    <t>CRTC Telus Aggregate Annual Return, 2013. Subscriber numbers from Telus Annual Report 2017, p. 36.</t>
  </si>
  <si>
    <t>Revenue and y-o-y average subscribers from CRTC Bragg Aggregate Annual Return, 2013.</t>
  </si>
  <si>
    <t>Access Communications Annual Report 2013, p. 25. ARPU is average of Sasktel, Shaw, Quebecor and Rogers. Subscribers is revenue/ARPU.</t>
  </si>
  <si>
    <t>CRTC Bell Aggregate Annual Return, 2014. Subscriber numbers from BCE Annual Report 2015, p. 50.</t>
  </si>
  <si>
    <t>This figure is calculated by taking total wireline division revenue as reported in Annual Report and subtracting estimated revenue for Bell Aliant’s internet access service and revenue for its BDU/Multichannel Video Distribution. The estimate for which is based on monthly subscribers multiplied by BCE ARPU, as described in entry for Bell's IPTV service. The wireline division increasingly consists of non-voice revenues. BCE Annual Report 2014, pp. 74-75.</t>
  </si>
  <si>
    <t>CRTC Aggregate Annual Returns 2014. Subscriber numbers from Shaw AR 2014, p. 50.</t>
  </si>
  <si>
    <t>Quebecor 2014 Financial Review, p 14. Subscriber numbers from Quebecor MDA 2017, p. 13.</t>
  </si>
  <si>
    <t>CRTC Telus Aggregate Annual Return, 2014. Subscriber numbers from Telus Annual Report 2017, p. 36.</t>
  </si>
  <si>
    <t>CRTC Cogeco Aggregate Annual Return, 2014. Subscriber numbers at Cogeco year end = Aug. 31, so this is used as year over year average. Cogeco Annual Report, 2015, p. 90.</t>
  </si>
  <si>
    <t>Revenue and y-o-y average subscribers from CRTC Bragg Aggregate Annual Return, 2014.</t>
  </si>
  <si>
    <t>Access Communications Annual Report 2014, p. 31. ARPU is average of Sasktel, Shaw, Quebecor and Rogers. Subscribers is revenue/ARPU.</t>
  </si>
  <si>
    <t>CRTC Bell Aggregate Annual Return, 2015. Subscriber numbers from BCE Annual Report 2015, p. 50.</t>
  </si>
  <si>
    <t>CRTC Annual Aggregate Return 2015. Subscriber numbers from Shaw AR 2017, p. 7.</t>
  </si>
  <si>
    <t>CRTC Telus Aggregate Annual Return, 2015. Subscriber numbers from Telus Annual Report 2017, p. 36.</t>
  </si>
  <si>
    <t>CRTC Cogeco Annual Aggregate Return.  2015. Subscriber numbers at Cogeco year end = Aug. 31, so this is used as year over year average. Cogeco Annual Report, 2015, p. 90.</t>
  </si>
  <si>
    <t>Revenue and y-o-y average subscribers from CRTC Bragg Aggregate Annual Returns 2015.</t>
  </si>
  <si>
    <t>Before 2019, SaskTel did not state revenue for its MaxTV IPTV service on a stand alone basis, but did state the number of subscribers to the servic. MaxTV ARPU and revenue between 2010 and 2018 was estimated by assuming that ARPU for MaxTV was 1.15 times that of the average BDU APRU based on CRTC data for the years between 2019 and 2023 and multiplying ARPU by the y-o-y average subscriber base. Sasktel Annual Report, 2018-2019, p. 53.</t>
  </si>
  <si>
    <t>Access Communications Annual Report 2015, p. 29. ARPU is average of Sasktel, Shaw, Quebecor and Rogers. Subscribers is revenue/ARPU.</t>
  </si>
  <si>
    <t>Vecima AR 2015 p. 15. 
Previous assumption holds for deriving total IS revenue: 50% split of Yourlink revenue between video and IS service.</t>
  </si>
  <si>
    <t xml:space="preserve">CRTC Aggregate Annual Return 2016. Subscriber numbers from BCE Annual Report 2017, pp. 66-67. </t>
  </si>
  <si>
    <t>CRTC Aggregate Annual Returns 2016. Subscriber numbers from Shaw AR 2017, p. 7.</t>
  </si>
  <si>
    <t>Quebecor MDA 2016, p. 12, Subscriber numbers from Quebecor MDA 2017, p. 13.</t>
  </si>
  <si>
    <t>CRTC Telus Aggregate Annual Return, 2016. Subscriber numbers from Telus Annual Report 2017, p. 7.</t>
  </si>
  <si>
    <t>CRTC Cogeco Annual Aggregate Return, 2016. Subscriber numbers at Cogeco year end = Aug. 31, so this is used as year over year average. Cogeco Annual Report, 2017, p. 109.</t>
  </si>
  <si>
    <t>Revenue and y-o-y average subscribers from CRTC Bragg Aggregate Annual returns 2016.</t>
  </si>
  <si>
    <t>Access Communications Annual Report 2016, p. 21. ARPU is average of Sasktel, Shaw, Quebecor and Rogers. Subscribers is revenue/ARPU.</t>
  </si>
  <si>
    <t>Vecima Networks, AR 2016, p. 11. Vecima's Annual Report 2006 indicates that split between cable and HSIA is 58% / 42%, respectively (p. 6). This ratio is used through each year unless indications are made otherwise.</t>
  </si>
  <si>
    <t xml:space="preserve">CRTC Aggregate Annual Return 2017. Subscriber numbers from BCE Annual Report 2017, pp. 66-67. </t>
  </si>
  <si>
    <t>CRTC Aggregate Annual Returns 2017. Subscriber numbers from Shaw AR 2018, p. 9.</t>
  </si>
  <si>
    <t>Quebecor MD&amp;A 2017, p. 12. Subscriber numbers from Quebecor MDA 2017, p. 13.</t>
  </si>
  <si>
    <t>CRTC Telus Aggregate Annual Return, 2017. Subscriber numbers from Telus Annual Report 2017, p. 7.</t>
  </si>
  <si>
    <t>CRTC Cogeco Aggregate Annual Return, 2017. Subscriber numbers at Cogeco year end = Aug. 31, so this is used as year over year average. Cogeco Annual Report, 2017, p. 109.</t>
  </si>
  <si>
    <t>Revenue and y-o-y average subscribers from CRTC Bragg Aggregate Annual Returns 2017.</t>
  </si>
  <si>
    <t>Access Communications Annual Report 2017, p. 15. ARPU is average of Sasktel, Shaw, Quebecor and Rogers. Subscribers is revenue/ARPU.</t>
  </si>
  <si>
    <t>Vecima Networks, AR 2017, p. 10. Vecima's Annual Report 2006 indicates that split between cable and HSIA is 58% / 42%, respectively (p. 6). This ratio is used through each year unless indications are made otherwise.</t>
  </si>
  <si>
    <t xml:space="preserve">CRTC Aggregate Annual Return 2018. Subscriber numbers from BCE Annual Report 2019, p. 65. </t>
  </si>
  <si>
    <t>CRTC Aggregate Annual Return 2018. Subscriber numbers from Shaw AR 2018, p. 9.</t>
  </si>
  <si>
    <t>Quebecor MD&amp;A 2018, p. 12. Subscriber numbers from Quebecor MDA 2018, p. 13.</t>
  </si>
  <si>
    <t>CRTC Telus Aggregate Annual Return, 2018. Subscriber numbers from Telus Annual Report 2019, p. 11.</t>
  </si>
  <si>
    <t>CRTC Cogeco Aggregate Annual Return, 2018. Subscriber numbers at Cogeco year end = Aug. 31, so this is used as year over year average. Cogeco Annual Report, 2019, p. 129.</t>
  </si>
  <si>
    <t>Revenue and y-o-y average subscribers from CRTC Bragg Aggregate Annual Returns 2018.</t>
  </si>
  <si>
    <t>Access Communications Annual Report 2018, p. 27. ARPU is average of Sasktel, Shaw, Quebecor and Rogers. Subscribers is revenue/ARPU.</t>
  </si>
  <si>
    <t>Vecima appears to be out of the cable TV business and it's internet access services sold to Xplornet. https://www.vecima.com/press-releases/pr20170109/#</t>
  </si>
  <si>
    <t xml:space="preserve">CRTC Aggregate Annual Return 2019. Subscriber numbers from BCE Annual Report 2020, p. 74. </t>
  </si>
  <si>
    <t>CRTC Aggregate Annual Return 2019. Subscriber numbers from Shaw AR 2020, p. 10.</t>
  </si>
  <si>
    <t>CRTC Telus Aggregate Annual Return, 2019. Subscriber numbers from Telus Annual Report 2019, p. 11.</t>
  </si>
  <si>
    <t>CRTC Cogeco Aggregate Annual Return, 2019. Subscriber numbers at Cogeco year end = Aug. 31, so this is used as year over year average. Cogeco Annual Report, 2019, p. 129.</t>
  </si>
  <si>
    <t>Revenue and y-o-y average subscribers from CRTC Bragg Aggregate Annual Return 2019.</t>
  </si>
  <si>
    <t xml:space="preserve">SaskTel Annual Report, 2020/2021, p. 42. Subscriber numbers from SaskTel Annual Report, 2023/2024, p. 45.
</t>
  </si>
  <si>
    <t>Access Communications Annual Report 2019, p. 23. ARPU is average of Sasktel, Shaw, Quebecor and Rogers. Subscribers is revenue/ARPU.</t>
  </si>
  <si>
    <t xml:space="preserve">CRTC Aggregate Annual Return 2020. Subscriber numbers from BCE Annual Report 2020, p. 74. </t>
  </si>
  <si>
    <t>CRTC Aggregate Annual Return, 2021. https://crtc.gc.ca/public/5040/Rogers_2021_CableIPTV_Aggregate_Return_public.pdf. Subscriber numbers from Rogers Annual Report, 2021, p. 34.</t>
  </si>
  <si>
    <t>CRTC Aggregate Annual Return. Subscriber numbers from Shaw AR 2020, p. 10.</t>
  </si>
  <si>
    <t>CRTC Telus Aggregate Annual Return, 2020. Subscriber numbers from Telus Annual Report 2023, p. 34.</t>
  </si>
  <si>
    <t>CRTC Cogeco Aggregate Annual Return, 2020. Subscriber numbers at Cogeco year end = Aug. 31, so this is used as year over year average. Cogeco Annual Report, 2021, p. 139.</t>
  </si>
  <si>
    <t xml:space="preserve">Revenue and y-o-y average subscribers from CRTC Bragg Aggregate Annual Return 2020. </t>
  </si>
  <si>
    <t>Access Communications Annual Report 2021, p. 23. ARPU is average of Sasktel, Shaw, Quebecor and Rogers. Subscribers is revenue/ARPU.</t>
  </si>
  <si>
    <t xml:space="preserve">CRTC Aggregate Annual Return 2021, Subscriber numbers from BCE Annual Report 2022, p. 129. </t>
  </si>
  <si>
    <t>CRTC Aggregate Annual Return 2021. Subscriber numbers from Shaw AR 2022, p. 9.</t>
  </si>
  <si>
    <t xml:space="preserve">Quebecor, Management Discussion and Analysis, 2021, p. 11. Subscriber numbers from Quebecor MDA 2023, p. 14.
</t>
  </si>
  <si>
    <t>CRTC Telus Aggregate Annual Return, 2021. Subscriber numbers from Telus Annual Report 2023, p. 34.</t>
  </si>
  <si>
    <t>CRTC Cogeco Aggregate Annual Return, 2021. Subscriber numbers at Cogeco year end = Aug. 31, so this is used as year over year average. Cogeco Annual Report, 2021, p. 139.</t>
  </si>
  <si>
    <t>Revenue and y-o-y average subscribers from CRTC Bragg Aggregate Annual Return 2021.</t>
  </si>
  <si>
    <t xml:space="preserve">SaskTel Annual Report, 2021/2022, p. 42. Subscriber numbers from SaskTel Annual Report, 2023/2024, p. 45.
</t>
  </si>
  <si>
    <t xml:space="preserve">CRTC Aggregate Annual Return 2022, Subscriber numbers from BCE Annual Report 2022, p. 129. </t>
  </si>
  <si>
    <t>Cable + IPTV</t>
  </si>
  <si>
    <t>CRTC Aggregate Annual Return, 2022. https://crtc.gc.ca/public/5040/Rogers%20Communications_2022%20BDU%20Aggregate%20Return_public.pdf. Subscriber numbers from Rogers Annual Report, 2023, p. 37.</t>
  </si>
  <si>
    <t>Revenues from CRTC Aggregate Annual Return; Subscribers are y-o-y from Shaw AR p. 9</t>
  </si>
  <si>
    <t>Quebecor, Management Discussion and Analysis, 2022, p. 11. Subscriber numbers from Quebecor MDA 2023, p. 14.</t>
  </si>
  <si>
    <t>CRTC Telus Aggregate Annual Return, 2022. Subscriber numbers from Telus Annual Report 2023, p. 34.</t>
  </si>
  <si>
    <t>CRTC Cogeco Aggregate Annual Return, 2022. Subscriber numbers at Cogeco year end = Aug. 31, so this is used as year over year average. Cogeco Annual Report, 2023, p. 157.</t>
  </si>
  <si>
    <t>Revenue and y-o-y average subscribers from CRTC Bragg Aggregate Annual Return 2022.</t>
  </si>
  <si>
    <t xml:space="preserve">SaskTel Annual Report, 2022/2024, p. 30. Subscriber numbers from SaskTel Annual Report, 2023/2024, p. 45.
</t>
  </si>
  <si>
    <t>Access Communications Annual Report 2022, p. 36. ARPU is average of Sasktel, Shaw, Quebecor and Rogers. Subscribers is revenue/ARPU.</t>
  </si>
  <si>
    <t xml:space="preserve">CRTC Aggregate Annual Return 2023, Subscriber numbers from BCE Annual Report 2023, p. 107. </t>
  </si>
  <si>
    <t>Subscriber numbers are year end for 2023 versus our usual practice of using year-over-year average to account for Rogers acquisition of Shaw. As a result of the transaction, Rogers acquired 1,203,000 Shaw subscribers. Rogers Annual Report, 2023, p. 37. Revenue from CRTC Aggregate Annual Return (Rogers + Shaw), 2023. https://crtc.gc.ca/public/5040/ROGERS_2023%20BDU%20Aggregate%20Return_public.pdf; https://crtc.gc.ca/public/5040/Shaw%20Cablesystems%20Limited_2023%20BDU%20Aggregate%20Return_public.pdf and https://crtc.gc.ca/public/5040/Star%20Choice%20Television%20Network%20Incorporated_2023%20BDU%20Aggregate%20Return_public.pdf</t>
  </si>
  <si>
    <t>CRTC Telus Aggregate Annual Return, 2023. Subscriber numbers from Telus Annual Report 2023, p. 34.</t>
  </si>
  <si>
    <t>CRTC Cogeco Aggregate Annual Return, 2023. Subscriber numbers at Cogeco year end = Aug. 31, so this is used as year over year average. Cogeco Annual Report, 2023, p. 157.</t>
  </si>
  <si>
    <t xml:space="preserve">Revenue and y-o-y average subscribers from CRTC Bragg Aggregate Annual Return 2023. </t>
  </si>
  <si>
    <t xml:space="preserve">Subscriber numbers are year end for 2023 versus our usual practice of using year-over-year average to account for Rogers acquisition of Shaw. As a result of the transaction, Rogers acquired 1,203,000 Shaw subscribers. Rogers Annual Report, 2023, p. 37. Revenue from CRTC Aggregate Annual Return (Rogers + Shaw), 2023. https://crtc.gc.ca/public/5040/ROGERS_2023%20BDU%20Aggregate%20Return_public.pdf; https://crtc.gc.ca/public/5040/Shaw%20Cablesystems%20Limited_2023%20BDU%20Aggregate%20Return_public.pdf. </t>
  </si>
  <si>
    <t>CBC</t>
  </si>
  <si>
    <t>CBC/Radio-Canada</t>
  </si>
  <si>
    <t>CBC Television</t>
  </si>
  <si>
    <r>
      <rPr>
        <b/>
        <sz val="12"/>
        <color rgb="FF000000"/>
        <rFont val="Times New Roman"/>
        <family val="1"/>
      </rPr>
      <t>Broadcast TV:</t>
    </r>
    <r>
      <rPr>
        <sz val="12"/>
        <color rgb="FF000000"/>
        <rFont val="Times New Roman"/>
        <family val="1"/>
      </rPr>
      <t xml:space="preserve"> all “free TV” or public service terrestrial video broadcasting by station and networks supported by advertising and public funds, as well as the retransmission of such channels over cable and satellite.
1. The total value of the broadcast television sector Includes private commercial tv revenue + CBC (all revenues). Including the annual federal appropriation adds considerably to the value of annual television markets.Primary sources used: Statistics Canada, Table 3570001 - Television broadcasting industry, by North American Industry Classification System (NAICS), annually (V80997 Canada; Operating revenue, total; Private conventional television (1976 to 2013, Data: 38), the CRTC’s Communication Monitoring Report, Aggregate Annual Returns, Broadcasting Policy Monitoring Report and Corporate annual reports. Most studies exclude the federal subsidy and focus only on the CBC’s commercial revenues. Some argue this gives the CBC a place in TV markets all out of proportion to its audience share. Including all sources of CBC Income adds the corresponding amount to the bottom line of the conventional tv sector. For better or worse, our method measures all sources of Income, so here too we do the same for the CBC even if the results are out of synch with its Incomparably smaller market share. In market concentration terms, this method also under-weights the private players.
 2.CBC figures Include all revenues: the federal annual appropriation, advertising, specialty and pay services, program sales, etc. To arrive at the CBC’s total revenue, I used the CRTC’s annual English and French-language Aggregate Annual Returns for data since 2008 as well as the CBC's Annual Report. Data for Annual Appropriations, Advertising and Specialty services are from CBC Annual Reports, and based on the fiscal year ending March 31. TV and Radio data from 2008 onwards are based on the broadcast year as reported by the CRTC in its Aggregate Annual Returns. The CBC’s TV and Radio revenues released by the CRTC cannot be fully reconciled with the total revenue figures published by the CBC. The difference, however, is small and insignificant. Prior to 2008, neither the CRTC nor CBC published disaggregated data for the CBC's conventional television services. To account for this, estimated revenues for television and radio are based on a 70/30% split between television and radio, in line with the average in the years between 2008 and 2013 for which the actual ratio is known from the CRTC's Aggregate Annual Returns. Additional background indicating that this is a reasonable estimate of the revenue split over time comes from: Government of Canada, Mandate Review Committee (1996). Making Our Voices Heard: Canadian Broadcasting and Film for the 21st Century.Hull, Quebec: Department of Canadian Heritage, Chapter 6, Table 1.Additional background for this table Includes Canada, Standing Committee on Canadian Heritage (2008). CBC/Radio Canada: Defining Distinctiveness in the Changing Media Landscape; the CRTC’s Broadcasting Policy Monitoring Report and Financial Summaries; Friends of Canadian Broadcasting (2004). Change in Parliamentary Appropriation; Government of Canada, Mandate Review Committee (1996). Making Our Voices Heard: Canadian Broadcasting and Film for the 21st Century.Hull, Quebec: Department of Canadian Heritage, Chapter 6, Table 1, 3. 
3.Bell re-acquired CTV in 2011. CTV was first sold to BCE (68.5% voting interest) in December 2000.BCE combined CTV with the Globe &amp; Mail at the time and from 2000 to early-2007 operated them as Bell Globemedia.After acquiring CHUM in 2006, BCE reduced its stake to 15%, while Woodbridge Holdings (the Thomson family) gained control (40%) in the renamed CTVglobemedia. CTVglobemedia operated CTV from 2007 until 2011. CTVglobemedia also took-over CHUM in 2007 but was required by the CRTC to sell off that entity’s City TV stations (which were eventually sold to Rogers). It kept the A-Channel stationswhich now for the CTV2 network. Bell acquired three more affiliates that had previously been owned by Corus in 2015: Channel 12 (Oshawa), CHEX TV (Peterborough) and CKWS TV (Kingston). Also see footnote 8 below. 
4.Between 1997 and 1998, Baton consolidated ownership over CTV after acquiring the ownership stakes in the network of Western International Communications (WIC) (28.6%), Electrohome (14.3%), Moffatt (14.3%) and CHUM (14.3%)– the latter in a swap of stations held by Baton in Ontario for others CHUM owned in the Maritime provInc.es.The other major shareholder in CTV in the past had been MacleanHunter, through its ownership of CFCN (Calgary) (also see endnote 13).CTV revenues prior to Baton’s consolidation of ownership are attributed to its respective shareholders prior to 1998.
5. Based on 26% of company’s total revenues, as reported in Financial Post, Survey of Industrials, and figures confirmed by journalistic accounts.
6.Amounts for 1984-1990 are estimates based on journalistic accounts of Blackburn’s television (CFPL London) revenues in 1992 and work backwards on the assumption of 4% average annual growth rate and the fact that what Blackburn owned during this period occurred did not change significantly.
7.Amounts for 1984-1992 are estimates based on 1996 figures published by CRTC and with two key assumptions: (1) average annual growth rate of 4% in line with industry trends and (2) that Craig’s significant expansion as a western television station ownership group had not yet occurred. 
8.Shaw and Corus are treated as a single entity to reflect common ownership by the Shaw family. Separate lines for Shaw and Corus are provided to illuminate their respective revenues and market shares. The CR and HHI scores in the unshaded rows at the bottom of the table are based on the combined Shaw Corus tally, while the shaded rows are for both firms individually. In addition to Shaw's acquisition of Canwest Global Television in 2010, Corus owned three TV stations since 2000 that it operated as CBC affiliates: Channel 12 (Oshawa), CHEX TV (Peterborough) and CKWS TV (Kingston). These were sold to Bell in 2015. To estimate their revenues, we deduct the total of Corus’s TV segment from the Corus’ total revenues for pay and specialty TV services in the CRTC's Individual Pay, Pay-per-view, Video-on-Demand and Specialty Services Financial Summaries. Beginning in 2009, Corus folded its “Content” segment into its TV segment, giving further clues into how much of the latter category the broadcast TV stations accounted for. I settled on an estimate that the TV stations accounted for just over 6% of Corus' total revenues. The precise amount doesn’t matter too much because, either way, the revenues end up with Shaw Corus, either under the pay and specialty label, where I put the difference between the revenue reported in Corus’ annual reports, after the just described adjustments, on one hand, and the CRTC’s figures in the Individual Pay, Pay-per-view, Video-on-Demand and Specialty Services Financial Summaries, on the other. See CRTC’s Aggregate Annual Returns for Shaw and Corus’s Annual Reports for 2002 (p. 22), 2006 (p. 24), 2008 (p. 23), 2010 (p. 14) and 2012 (p. 19).
9.Revenues for 1988 to 1996 derived from Canwest Global’s (2000) Annual Report, which contains revenue figures going back to 1987. 1
10.Figures for 1996 from FPInfomart, Historical Reports: WIC Western International Communications, Ltd, p. 12.Figures for 1996 are based on the same share played by conventional TV in WIC’s total revenue as in 1998: 60%.Prior to that, conventional tv played a larger role, approximately 67%, between 1985 and 1992, before the significant expansion of its pay and specialty channels after the acquisition of Allarcom (1991), the addition of MovieMax (1994) and Teletoon and ROBTv in 1996.The rest was accounted for by its radio operations and its satellite carrier, Cancom – a company in which it held half the ownership after 1985.For 1984, the split is estimated at 75/25 in favour of television versus radio.
11.Rogers revenue figures since 2008 from the CRTC’s Aggregated Annual Reports. Revenues before that apportioned on the basis of the weight given to them in the company’s “media category” (21%, as stated in the 2003 Annual Report). From this amount, I subtracted the figures published in the CRTC’s Individual Pay, Pay-per-view, Video-on-Demand and Specialty Services Financial Summaries (1996-2007) to obtain a figure for conventional television revenues.Individual pay, pay-per-view, video-on-demand and specialty services
12.MacleanHunter’s main television interests in the 1980s was the CTV affiliate, CFCN (Calgary). In 1988, MacleanHunter acquired Selkirk, the Southam newspaper giant’s broadcasting arm, whose television stakes Included ownership of CHCH/Niagara Television (Hamilton), Calgary TV (CFAC), Lethbridge Broadcasting Company (CFACTVL), 50% of British Columbia Broadcasting Company (CHAN, Vancouver and CHEK, Victoria) and 37% of Okanagan Valley Television (CHBC, Kelowna). Based on data and commentary in MacleanHunter’s Annual Reports, television is estimated as accounting for 2.5% of its total revenues in 1984 and 8% in each of the subsequent years reported. MacleanHunter was merely a way-station in the transfer of the Selkirk TV stations.In 1989, it sold BC Broadcasting (CHANTV and CHEK); Okanagan Valley Television (CHBC), Lethbridge Television for $216.5m to WIC.In 1993, Niagara Television (CHCH, Hamilton) was also sold to WIC for $40.5m.Now WIC owned all of these television stations exclusively, whereas it had previously shared ownership of them with Selkirk.WIC also acquired Selkirk’s stake in the CTV network with these purchases, doubling its interest to a 28.6% stake in the network.Rogers, which bought MacleanHunter in 1994, and thus CFCN (Calgary), sold the latter and its 14.3% stake in CTV to Baton in 1996.By the end of 1997, Baton completed the consolidation of its control over CTV by acquiring WIC’s 28.6% stake, merging with Electrohome (14.3%), swapping stations in Ontario that it had acquired from the Blackburn Group (CFPL, London, ON) (1993) for stations held by CHUM in the Maritimes (14.3%), and acquiring CFCF from Videotron.Also see endnote 4.
13.Quebecor’s revenues since 2008 from CRTC Aggregated Annual Returns and from Annual Reports in earlier years. 
14.Selkirk was 47% owned by Canada’s largest newspaper chain at the time, Southam. Television is estimated to account for 3/4 of Selkirk’s total revenues; radio for the rest.Base figure from FP Survey of Industrials, 1985 and 1989.Prior to its acquisition by MacleanHunter, Selkirk owned Niagara Television (CHCH) (Hamilton), Calgary Television (CFAC) and Lethbridge Television (CFAC).It also had 50% and 37% ownership stakes in BCTV (CHEK and CHAN in Victoria and Vancouver, respectively) and Okanagan Television (CHBC, Kelowna), with the balance held by WIC (Griffiths Family).WIC consolidated its control over these television stations in 1989, except for CHCH, which followed in 1993.
15.Videotron started as a cable company and moved into broadcasting in 1987 with the purchase of TeleMetropole/CFTM (see endnote 21).Figures for 1988 through to 1996 are based onFPInfomart, Historical Reports: TVA, Ltd and FPInfomart, Historical Reports: Videotron. 
16.TVA was created as a commercial Quebec based network in 1971 by TeleMetrole, with CFTM as its flagship station.It led a group of four other television station owners – Pathonic, Radio Nord, Télé Inter Rives and Télévision de la Baie des Chaleurs – as the backbone of the TVA network.Videotron (Chagnon family) acquired TeleMetrole in 1987 and Pathonic in 1990.Pathonic, Incidentally, held the controlling interest (45%) in Télé Inter Rives, which also passed to Videotron.By 1992, Videotron had consolidated its ownership over TVA, which it kept until it being taken over itself by Quebecor (Peledeau family) in 2000.Quebecor had also previously acquired TQS in 1997 as the leading part of a consortiumCogeco, Cancom, and other TQS affiliates.Once it acquired TVA, regulators forced Quebecor to sell its stake in TQS and, in particular, CFCF.CFCF was acquired by WIC (Griffith family), while Cogeco (Audet) and Bell Globemedia acquired the rest of TQS (60/40) and ran it from 2001 until 2008, before selling it yet again.95% of its reported revenues attributed to its television operations, as per comments in its Annual Reports.
17.Revenue estimate based on the sale of comparable television stations/network to those held by Pathonic for a multiple of between 2.7 and 2.9 times revenue.Videotron acquired 93% equity in Pathonic for $52.4m in 1988/89 and then the 45% stake that Pathonic had held in Télé Inter Rives by 1992.
18.TQS acquired in 1997 by a consortium led by Quebecor and minor stakes held by Cogeco, Cancom and TQS affiliate Radio Nord, with flagship station CFCF (Pouliot/TQS) sold separately to WIC for $70m. Quebecor required by CRTC to sell TQS after acquiring Videotron/TVA.Cogeco acquired 60% stake in TQS in 2001, while Bell Globemedia gained the rest. 
19.Figures for CFCF/TQS based on data from FP Survey of Industrials: CFCF.Estimates based on the following assumptions: first, that Jean A. Pouliot controlled 2/3 of TQS during this time; second, revenue for TQS was split 1/3 to CFCF, one-third to Pouliot’s other tv stations in Quebec (CFAP, CJFP, CJPC), and the remaining third among three other groups affiliated with TQS: Radio Nord, Télé Inter Rives and Télévision de la Baie des Chaleurs, each with an approximately 10% stake in TQS; finally, statements made by the Quebec Supreme Court in the 1996 case between Cogeco and CFCF.
20.Radio Nord-owned television stations were affiliates of the two main commercial Quebec television networks: TVA, CBC/RC and TQS.It held the third largest interest in TVA after Tele-Metropole (70%) and Pathonic (20%), with two other smaller companies holding smaller stakes yet.I estimate Radio Nord’s share of TVA revenues at 5%.It’s stake in TQS is 10%</t>
    </r>
  </si>
  <si>
    <t>Baton</t>
  </si>
  <si>
    <t xml:space="preserve">CTV </t>
  </si>
  <si>
    <t xml:space="preserve">FP Infomart CTV (Baton) Company Profile, 1998, p.11. Total revenues * .96 to exclude revenues from broadcast production as noted in source. </t>
  </si>
  <si>
    <t>TeleMetrole (Pathonic, Radio Nord, Télé Inter Rives and Télévision de la Baie des Chaleurs)</t>
  </si>
  <si>
    <t>TVA</t>
  </si>
  <si>
    <t>FP Infomart TVA Group Inc.. Profile, p. 9.</t>
  </si>
  <si>
    <t>Canwest</t>
  </si>
  <si>
    <t>Global TV</t>
  </si>
  <si>
    <t>CHUM</t>
  </si>
  <si>
    <t>Citytv</t>
  </si>
  <si>
    <t>Selkirk AR 1985, p. 26.</t>
  </si>
  <si>
    <t>CFCF</t>
  </si>
  <si>
    <t>TQS</t>
  </si>
  <si>
    <t>Maclean Hunter AR 1991, p. 65. TV and Radio revenues split 2/3rds and 1/3rd, respectively.</t>
  </si>
  <si>
    <t>Electrohome</t>
  </si>
  <si>
    <t xml:space="preserve">Electrohome AR 1985, p. 10. </t>
  </si>
  <si>
    <t>Mid Canada Comm</t>
  </si>
  <si>
    <t>Blackburn</t>
  </si>
  <si>
    <t>CFPL London</t>
  </si>
  <si>
    <t>Omni Television</t>
  </si>
  <si>
    <t>Sunwapta</t>
  </si>
  <si>
    <t>Radio Nord</t>
  </si>
  <si>
    <t>RNC Media</t>
  </si>
  <si>
    <t>CKTM-TV, CKSH-TV</t>
  </si>
  <si>
    <t>YorktonTV</t>
  </si>
  <si>
    <t>Huron Broadcasting</t>
  </si>
  <si>
    <t>CBC AR 1989-1990.</t>
  </si>
  <si>
    <t>TeleMetropole AR 1989, p. 16.</t>
  </si>
  <si>
    <t xml:space="preserve">Selkirk, AR 1988, np (segmented info). Broadcast revenue split between tv and radio in same proportion as 1984, when both segments were identified separately, i.e. 79.8% / 20.2%. </t>
  </si>
  <si>
    <t>Electrohome AR 1989, p. 20.</t>
  </si>
  <si>
    <t>Pathonic</t>
  </si>
  <si>
    <t>CBC AR 1990-1991.</t>
  </si>
  <si>
    <t>TeleMetropole AR 1993, p. 12.</t>
  </si>
  <si>
    <t>Electrohome AR 1991, p. 10.</t>
  </si>
  <si>
    <t>CBC AR 1992-1993.</t>
  </si>
  <si>
    <t>CFCF, AR 1993, p. 7.</t>
  </si>
  <si>
    <t>Electrohome AR 1993, p. 15.</t>
  </si>
  <si>
    <t xml:space="preserve">Okanagan Skeena Group, AR 1992, p.5. Estimate based on even splt of broadcast revenue between radio and tv. </t>
  </si>
  <si>
    <t>CBC AR 1996-1997, p. 54.</t>
  </si>
  <si>
    <t xml:space="preserve">Canwest, AR 1999, p. 20. </t>
  </si>
  <si>
    <t>FP Infomart Baton Company Profile, 1998, p.9.</t>
  </si>
  <si>
    <t>Groupe TVA, Annual Report 1997, p. 33.</t>
  </si>
  <si>
    <t>CHUM AR 1997, p. 16 - pay/spec TV and radio revenues.</t>
  </si>
  <si>
    <t>Lianrui Jia:
CRTC</t>
  </si>
  <si>
    <t>CRTC Broadcast Policy Monitoring Report, 2000, p. 37.</t>
  </si>
  <si>
    <t xml:space="preserve">WIC, AR 1998. </t>
  </si>
  <si>
    <t>TVA Annual Report 1999, p. 39.</t>
  </si>
  <si>
    <t>CHUM AR 2000, p. 26 minus Specialty and Pay $ and Radio $ from CRTC Specialty and Pay TV Fin Sums, 1998-2002 and BPMR, 2001, p. 5, respectively.</t>
  </si>
  <si>
    <t>Toronto One</t>
  </si>
  <si>
    <t>CRTC, Broadcasting Policy Monitoring Report 2000, p. 37.</t>
  </si>
  <si>
    <t>CBC AR 2000-2001, 46.</t>
  </si>
  <si>
    <t>CRTC Broadcasting Policy Monitoring Report 2004, p. 60.</t>
  </si>
  <si>
    <t>Bell Globemedia</t>
  </si>
  <si>
    <t>CTV</t>
  </si>
  <si>
    <t>CRTC, Broadcasting Policy Monitoring Report 2004, p. 60.</t>
  </si>
  <si>
    <t>Quebecor Media</t>
  </si>
  <si>
    <t xml:space="preserve">TVA Groupe Annual Report 2000, p. 72. </t>
  </si>
  <si>
    <t>CHUM AR 2000, p. 51 minus Specialty and Pay $ from CRTC Specialty and Pay TV Fin Sums, 2000-2004.</t>
  </si>
  <si>
    <t>Corus</t>
  </si>
  <si>
    <t>Corus AR 2000, p 74 contains commentary that indicate approximately 87.5% of the company's revenue growth of $9.5 Millions in its "Diversified Media" segment stemmed from its acquisition of four conventional tv stations from Power Corp. that year. One of those four stations, CHUA of Quebec was sold the following year (Corus, AR 2001, p. 14).</t>
  </si>
  <si>
    <t>CBC AR 2003-2004, p. 51.</t>
  </si>
  <si>
    <t>CRTC BPMR 2006, p. 61.</t>
  </si>
  <si>
    <t xml:space="preserve">Canwest AR 2005, p. 15 - pay and specialty TV revenues as stated in CRTC Individual Pay and Specialty TV Fin Sums. </t>
  </si>
  <si>
    <t>CHUM AR 2005, p. 28 - Specialty and Pay $ from CRTC Specialty and Pay TV Fin Sums, 2000-2004</t>
  </si>
  <si>
    <t>Groupe TVA Consolidated Financial Report 2005, p. 63 minus Specialty and Pay TV revenues as derived from CRTC's Individual Pay and Specialty Fin Sums.</t>
  </si>
  <si>
    <t>Cogeco was the majority owner of the French-language TV network TQS between 2001 and 2008. CRTC, BPMR, p. 64.</t>
  </si>
  <si>
    <t>Thomson-Woodbridge</t>
  </si>
  <si>
    <t>CTVGlobemedia</t>
  </si>
  <si>
    <t>LR:
CRTC CTVGlobeMedia Aggregate Annual Returns, 2008</t>
  </si>
  <si>
    <t>Canwest AR 2009, p. 13 - pay and specialty TV revenues as stated in CRTC Individual Pay and Specialty TV Fin Sums.</t>
  </si>
  <si>
    <t>Quebecor, Annual Info Form, p. A2 minus Specialty and Pay TV revenues as derived from CRTC's Individual Pay and Specialty Fin Sums.</t>
  </si>
  <si>
    <t>Omni Television + Citytv</t>
  </si>
  <si>
    <t xml:space="preserve">LR:
CRTC Rogers TV Aggregate Annual Returns, 2008
</t>
  </si>
  <si>
    <t>Rem</t>
  </si>
  <si>
    <t>Remstar</t>
  </si>
  <si>
    <t>LR:
CRTC Remstar TV Aggregate Annual Returns, 2008</t>
  </si>
  <si>
    <t>Estimate of revenues for Corus three conventional tv stations: Channel 12 (Oshawa), CHEX TV (Peterborough) and CKWS TV (Kingston).</t>
  </si>
  <si>
    <t>CRTC CBC Aggregate Annual Returns, 2011; Eng. TV $668.2 m (including LPIF $23.3) + Fr. TV 530.3 m (including LPIF $23.9)</t>
  </si>
  <si>
    <t>LR:
CTRC CTVGlobeMedia Aggregate Annual Return, 2010</t>
  </si>
  <si>
    <t>Media</t>
  </si>
  <si>
    <t>LR:
CRTC Shaw TV Aggregate Annual Returns, 2010</t>
  </si>
  <si>
    <t>Estimate uses earlier estimates of Corus' revenues for its three revenue stations minus they-o-y growth rate between 2008 and 2010 of - .55% as per CRTC, CMR 2013, p. 90.</t>
  </si>
  <si>
    <t>Groupe TVA Consolidated Financial Report 2010, p. 66 minus Specialty and Pay TV revenues as derived from CRTC's Individual Pay and Specialty Fin Sums.</t>
  </si>
  <si>
    <t>LR:
CRTC Rogers TV Aggregate Annual Returns, 2010</t>
  </si>
  <si>
    <t>LR:
CRTC Remstar TV Aggregate Annual Returns, 2010</t>
  </si>
  <si>
    <t>CRTC CBC Aggregate Annual Returns, 2011; Eng. TV $730.8 m (including LPIF $20.6 ) + Fr. TV 519.8 m (including LPIF $21.2)</t>
  </si>
  <si>
    <t>Bell Media</t>
  </si>
  <si>
    <t>LR:
CRTC BCE TV Aggregate Annual Returns, 2011</t>
  </si>
  <si>
    <t>LR:
CRTC Shaw TV Aggregate Annual Returns, 2011</t>
  </si>
  <si>
    <t>Estimate uses earlier estimates of Corus' revenues for its three revenue stations plus y-o-y growth rate between 2010 and 2011 of 2.5% for private conventional TV as per CRTC, CMR 2013, p. 90.</t>
  </si>
  <si>
    <t>LR:
CRTC Rogers TV Aggregate Annual Returns, 2011</t>
  </si>
  <si>
    <t>Groupe TVA Consolidated Financial Report 2012, p. 54 minus Specialty and Pay TV revenues as derived from CRTC's Individual Pay and Specialty Fin Sums.</t>
  </si>
  <si>
    <t>LR:
CRTC Remstar Aggregate Annual Returns, 2011</t>
  </si>
  <si>
    <t>CRTC CBC Aggregate Annual Returns, 2012; Eng. TV $757.3 m (icluding LPIF $ 24m) + Fr. TV 524.0 m (including LPIF $23.3)</t>
  </si>
  <si>
    <t>LR:
CRTC BCE TV Aggregate Annual Returns, 2012</t>
  </si>
  <si>
    <t>LR:
CRTC Shaw TV Aggregate Annual Returns, 2012</t>
  </si>
  <si>
    <t>Estimate uses earlier estimates of Corus' revenues for its three revenue stations minus the the y-o-y growth rate between 2011 and 2012 of 5.2% as per CRTC, CMR 2013, p. 90.</t>
  </si>
  <si>
    <t>LR:
CRTC Rogers TV Aggregate Annual Returns, 2012</t>
  </si>
  <si>
    <t>Groupe TVA Consolidated Financial Report 2012, p. 57 minus Specialty and Pay TV revenues as derived from CRTC's Individual Pay and Specialty Fin Sums.</t>
  </si>
  <si>
    <t>LR:
CTRC V Interactions TV Aggregate Annual Returns, 2012</t>
  </si>
  <si>
    <t>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2013, for example, was $76.2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2013 reports parliamentary funding and advertising revenue of Eng. TV $660.9 m + Fr. TV 488.4 m. After adjustments, our estimates are: Eng. TV $691.6 m + Fr. TV $512.1 m.</t>
  </si>
  <si>
    <t>LR:
CRTC BCE TV Aggregate Annual Returns, 2013</t>
  </si>
  <si>
    <t>LR:
CRTC Shaw TV Aggregate Annual Returns, 2013</t>
  </si>
  <si>
    <t>Estimate uses earlier estimates of Corus' revenues for its three revenue stations minus they-o-y growth rate between 2012 and 2014 of - 4.5% as per CRTC, CMR 2013, p. 90.</t>
  </si>
  <si>
    <t>LR:
CRTC Rogers TV Aggregate Annual Returns, 2013</t>
  </si>
  <si>
    <t>Groupe TVA Consolidated Financial Report 2013, p. 56 minus Specialty and Pay TV revenues as derived from CRTC's Individual Pay and Specialty Fin Sums.</t>
  </si>
  <si>
    <t>LR:
CTRC V Interactions TV Aggregate Annual Returns, 2013</t>
  </si>
  <si>
    <t xml:space="preserve">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2014, for example, was $87.58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An important caveat to that step is in order, however: we only publish revised estimates for conventional TV and radio broadcasting services, as well as its specialty and pay TV services, but not for its online video services (which began to be reported in 2019) or online advertising (which began to be reported in 2014). This is because the CBC’s annual report provides a clear dollar value for each of those activities, The difference that would result to these activities if we did add the additional parliamentary funding described above would be small and also confusing when compared against the specific figures published in the CBC’s annual report. 
For this year, the CBC’s Aggregate Annual Return, 2014 reports parliamentary funding and advertising revenue of Eng. TV $731.8 m + Fr. TV 486.3 m. After adjustments, our estimates are: Eng. TV $756.3 m + Fr. TV $507.5 m. </t>
  </si>
  <si>
    <t>CRTC Shaw TV Aggregate Annual Returns, 2014</t>
  </si>
  <si>
    <t>Estimate based on y-o-y decline of 7.9% for private conventional TV, as reported in CRTC, CMR 2014, p. 70.</t>
  </si>
  <si>
    <t>CRTC Quebecor TV Aggregate Annual Returns, 2014.</t>
  </si>
  <si>
    <t>CRTC Rogers TV Aggregate Annual Returns, 2014.</t>
  </si>
  <si>
    <t>Remstar TV CTRC Aggregate Annual Report, 2014</t>
  </si>
  <si>
    <t>Estimate based on 4.6% average y-o-y revenue decline for conventional TV between 2012 and 2013 CRTC, CMR 2014, p. 73.</t>
  </si>
  <si>
    <t xml:space="preserve">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2015, for example, was $11.37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An important caveat to that step is in order, however: we only publish revised estimates for conventional TV and radio broadcasting services, as well as its specialty and pay TV services, but not for its online video services (which began to be reported in 2019) or online advertising (which began to be reported in 2014). This is because the CBC’s annual report provides a clear dollar value for each of those activities, The difference that would result to these activities if we did add the additional parliamentary funding described above would be small and also confusing when compared against the specific figures published in the CBC’s annual report. 
For this year, the CBC’s Aggregate Annual Return, 2015 reports parliamentary funding and advertising revenue of Eng. TV $529.5 m + Fr. TV 448.5 m. After adjustments, our estimates are: Eng. TV $533.9 m + Fr. TV $451.8 m. </t>
  </si>
  <si>
    <t>CRTC BCE TV Aggregate Annual Returns, 2015.</t>
  </si>
  <si>
    <t>CRTC Shaw TV Aggregate Annual Returns, 2015.</t>
  </si>
  <si>
    <t>Estimate based on average y-o-y revenue Increase of 2.6 % for private conventional TV between 2013 and 2014 CRTC, CMR 2014, p. 81.</t>
  </si>
  <si>
    <t>CRTC Rogers TV Aggregate Annual Returns, 2015.</t>
  </si>
  <si>
    <t>CRTC Quebecor TV Aggregate Annual Returns, 2015.</t>
  </si>
  <si>
    <t>Remstar TV CTRC Aggregate Annual Report, 2015</t>
  </si>
  <si>
    <t xml:space="preserve">Most small- and mid-size regional and/or local television broadcasters in Canada do not disclose their revenue, a group that includes: Pattison Media, RNC Media (Radio Nord), and Zoomer
The estimate presented here relies on data from the CRTC’s Communications Market Reports—Open Data (TV). See here: https://crtc.gc.ca/eng/publications/reports/policymonitoring/cmrd.htm. Table 16 Private conventional television stations of large ownership groups, 2018-2022 provides data for each of the largest commercial broadcast groups, their total number of stations and their revenue (in 2022, they were BCE, Rogers, Corus/Shaw, Quebecor). For the total number of TV services licensed in Canada by year, see the same source, Table 22: Type and number of television and video services authorized to broadcast in Canada, by language of broadcast, 2017-2022 (Tab TV-T22). Also, the CRTC’s Financial Summaries for Broadcasting Sector (conventional TV, https://crtc.gc.ca/eng/industr/fin.htm) and Aggregate Annual Returns (https://crtc.gc.ca/eng/industr/ann.htm) for the large TV groups, including the CBC, provide total advertising revenue for broadcast TV and the share of the biggest private broadcast TV groups and the CBC of that total. 
Based on that information, between 2015 and 2023, the number of independent and small broadcast TV stations went from a high of around 30 in 2015 to 22 in 2023 and accounted for a combined share of revenue between 7-8%. Dividing that revenue by the number of independent broadcast TV stations not owned and operated by the big broadcasting groups yields an average revenue per station. That average revenue per station is then multiplied by the number of stations in each of the small ownership groups based on information included in the CRTC’s Simplified index of multiple ownership charts (see here: https://crtc.gc.ca/ownership/eng/title_org.htm). 
</t>
  </si>
  <si>
    <t>Pattison Media</t>
  </si>
  <si>
    <t>Zoomer Media</t>
  </si>
  <si>
    <t xml:space="preserve">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2016, for example, was $0.05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An important caveat to that step is in order, however: we only publish revised estimates for conventional TV and radio broadcasting services, as well as its specialty and pay TV services, but not for its online video services (which began to be reported in 2019) or online advertising (which began to be reported in 2014). This is because the CBC’s annual report provides a clear dollar value for each of those activities, The difference that would result to these activities if we did add the additional parliamentary funding described above would be small and also confusing when compared against the specific figures published in the CBC’s annual report. 
For this year, the CBC’s Aggregate Annual Return, 2016 reports parliamentary funding and advertising revenue of Eng. TV $601 m + Fr. TV 477.3m. After adjustments, our estimates are: Eng. TV $601 m + Fr. TV $477.3 m. </t>
  </si>
  <si>
    <t>CRTC BCE TV Aggregate Annual Returns, 2016.</t>
  </si>
  <si>
    <t>Global TV + Corus</t>
  </si>
  <si>
    <t>CRTC Corus TV Aggregate Annual Returns, 2016. Shaw sold (transferred) its ownership in the Global TV network to Corus (also owner controlled by the Shaw family) in April 2016. Shaw Annual Report 2016, p. 1.</t>
  </si>
  <si>
    <t>CRTC Quebecor TV Aggregate Annual Returns, 2016.</t>
  </si>
  <si>
    <t>CRTC Rogers TV Aggregate Annual Returns, 2016.</t>
  </si>
  <si>
    <t>Remstar TV CTRC Aggregate Annual Report, 2016.</t>
  </si>
  <si>
    <t xml:space="preserve">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2017, for example, was $139.53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An important caveat to that step is in order, however: we only publish revised estimates for conventional TV and radio broadcasting services, as well as its specialty and pay TV services, but not for its online video services (which began to be reported in 2019) or online advertising (which began to be reported in 2014). This is because the CBC’s annual report provides a clear dollar value for each of those activities, The difference that would result to these activities if we did add the additional parliamentary funding described above would be small and also confusing when compared against the specific figures published in the CBC’s annual report. 
For this year, the CBC’s Aggregate Annual Return, 2017 reports parliamentary funding and advertising revenue of Eng. TV $506.5 m + Fr. TV 396.7m. After adjustments, our estimates are: Eng. TV $559  m + Fr. TV $437.1m. </t>
  </si>
  <si>
    <t>CRTC BCE TV Aggregate Annual Returns, 2017.</t>
  </si>
  <si>
    <t>CRTC Corus TV Aggregate Annual Returns, 2017.</t>
  </si>
  <si>
    <t>CRTC Quebecor TV Aggregate Annual Returns, 2017.</t>
  </si>
  <si>
    <t>CRTC Rogers
 TV Aggregate Annual Returns, 2017.</t>
  </si>
  <si>
    <t>Remstar TV CTRC Aggregate Annual Report, 2017.</t>
  </si>
  <si>
    <t xml:space="preserve">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2018, for example, was $151.08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An important caveat to that step is in order, however: we only publish revised estimates for conventional TV and radio broadcasting services, as well as its specialty and pay TV services, but not for its online video services (which began to be reported in 2019) or online advertising (which began to be reported in 2014). This is because the CBC’s annual report provides a clear dollar value for each of those activities, The difference that would result to these activities if we did add the additional parliamentary funding described above would be small and also confusing when compared against the specific figures published in the CBC’s annual report. 
For this year, the CBC’s Aggregate Annual Return, 2018 reports parliamentary funding and advertising revenue of Eng. TV $540.2 m + Fr. TV 440.4m. After adjustments, our estimates are: Eng. TV $596.9m + Fr. TV $488 m. </t>
  </si>
  <si>
    <t>CRTC BCE Aggregate Annual Returns, 2018</t>
  </si>
  <si>
    <t>CRTC Corus Aggregate Annual Returns, 2018</t>
  </si>
  <si>
    <t>CRTC Quebecor Aggregate Annual Returns, 2018</t>
  </si>
  <si>
    <t>CRTC Rogers Aggregate Annual Returns, 2018</t>
  </si>
  <si>
    <t>CRTC Remstar Aggregate Annual Returns, 2018</t>
  </si>
  <si>
    <t xml:space="preserve">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2019, for example, was $214.5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An important caveat to that step is in order, however: we only publish revised estimates for conventional TV and radio broadcasting services, as well as its specialty and pay TV services, but not for its online video services (which began to be reported in 2019) or online advertising (which began to be reported in 2014). This is because the CBC’s annual report provides a clear dollar value for each of those activities, The difference that would result to these activities if we did add the additional parliamentary funding described above would be small and also confusing when compared against the specific figures published in the CBC’s annual report. 
For this year, the CBC’s Aggregate Annual Return, 2019 reports parliamentary funding and advertising revenue of Eng. TV $448.6 m + Fr. TV 425.4m. After adjustments, our estimates are: Eng. TV $522.4 m + Fr. TV $488 m. </t>
  </si>
  <si>
    <t>CRTC BCE Aggregate Annual Returns, 2019, https://crtc.gc.ca/public/5040/BCE_2019_Conventional_Television_Aggregate_Return_public.pdf</t>
  </si>
  <si>
    <t>CRTC Corus Aggregate Annual Returns, 2019
https://crtc.gc.ca/public/5040/Corus_2019_Television_Aggregate_Return_English_public_final.pdf</t>
  </si>
  <si>
    <t>CRTC Rogers Aggregate Annual Returns, 2019
https://crtc.gc.ca/public/5040/Rogers_2019_Television_Aggregate_Return_all_public.pdf</t>
  </si>
  <si>
    <t>CRTC Quebecor Aggregate Annual Returns, 2019
https://crtc.gc.ca/public/5040/Quebecor_Television_cumule_2019_publique.pdf</t>
  </si>
  <si>
    <t>CRTC Remstar Aggregate Annual Returns, 2019
https://crtc.gc.ca/public/5040/Remstar_T%C3%A9l%C3%A9vision_cumul%C3%A9_2019_publique.pdf</t>
  </si>
  <si>
    <t xml:space="preserve">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2020, for example, was $205.84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An important caveat to that step is in order, however: we only publish revised estimates for conventional TV and radio broadcasting services, as well as its specialty and pay TV services, but not for its online video services (which began to be reported in 2019) or online advertising (which began to be reported in 2014). This is because the CBC’s annual report provides a clear dollar value for each of those activities, The difference that would result to these activities if we did add the additional parliamentary funding described above would be small and also confusing when compared against the specific figures published in the CBC’s annual report. 
For this year, the CBC’s Aggregate Annual Return, 2020 reports parliamentary funding and advertising revenue of Eng. TV $442.7 m + Fr. TV 414.2m. After adjustments, our estimates are: Eng. TV $512.5 m + Fr. TV $473 m. </t>
  </si>
  <si>
    <t xml:space="preserve">CTV + Noovo </t>
  </si>
  <si>
    <t>CRTC CTV Aggregate Annual Return for conventional TV (Eng. 519.165 + Fr. 35.678), 2020.</t>
  </si>
  <si>
    <t>CRTC Corus Annual Aggregate Return, 2020.</t>
  </si>
  <si>
    <t>CRTC Rogers Annual Aggregate Return, 2020.</t>
  </si>
  <si>
    <t>CRTC Annual Aggregate Return, 2020.</t>
  </si>
  <si>
    <t xml:space="preserve">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2021, for example, was $200.68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An important caveat to that step is in order, however: we only publish revised estimates for conventional TV and radio broadcasting services, as well as its specialty and pay TV services, but not for its online video services (which began to be reported in 2019) or online advertising (which began to be reported in 2014). This is because the CBC’s annual report provides a clear dollar value for each of those activities, The difference that would result to these activities if we did add the additional parliamentary funding described above would be small and also confusing when compared against the specific figures published in the CBC’s annual report. 
For this year, the CBC’s Aggregate Annual Return, 2021 reports parliamentary funding and advertising revenue of Eng. TV $530 m + Fr. TV 446.1m. After adjustments, our estimates are: Eng. TV $600.2 m + Fr. TV $503m. </t>
  </si>
  <si>
    <t>CRTC BCE Aggregate Annual Return, 2021 (Eng. 599.664 + Fr. 38.420)</t>
  </si>
  <si>
    <t>CRTC Corus Aggregate Annual Return English, 2021</t>
  </si>
  <si>
    <t>CRTC Rogers Aggregate Annual Return English, 2021</t>
  </si>
  <si>
    <t>CRTC Quebecor Aggregate Annual Return French, 2021</t>
  </si>
  <si>
    <t xml:space="preserve">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2022, for example, was $262.2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parliamentary funding goes to its English- and French-language conventional TV and radio services. This also revealed the discrepancies discussed here. 
An important caveat to that step is in order, however: we only publish revised estimates for conventional TV and radio broadcasting services, as well as its specialty and pay TV services, but not for its online video services (which began to be reported in 2019) or online advertising (which began to be reported in 2014). This is because the CBC’s annual report provides a clear dollar value for each of those activities, The difference that would result to these activities if we did add the additional parliamentary funding described above would be small and also confusing when compared against the specific figures published in the CBC’s annual report. 
For this year, the CBC’s Aggregate Annual Return, 2023 reports parliamentary funding and advertising revenue of Eng. TV $517.3m + Fr. TV 402.4m. After adjustments, our estimates are: Eng. TV $612.3m + Fr. TV $ 471.5m. 
</t>
  </si>
  <si>
    <t>CRTC BCE Aggregate Annual Returen (Eng. 565.220+Fr. 47.059)</t>
  </si>
  <si>
    <t>CRTC Corus Aggregate Annual Return English, 2022</t>
  </si>
  <si>
    <t>CRTC Rogers Aggregate Annual Return English, 2022</t>
  </si>
  <si>
    <t>CRTC Quebecor Aggregate Annual Return, 2022</t>
  </si>
  <si>
    <t xml:space="preserve">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2022, for example, was $296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parliamentary funding goes to its English- and French-language conventional TV and radio services. This also revealed the discrepancies discussed here. 
An important caveat to that step is in order, however: we only publish revised estimates for conventional TV and radio broadcasting services, as well as its specialty and pay TV services, but not for its online video services (which began to be reported in 2019) or online advertising (which began to be reported in 2014). This is because the CBC’s annual report provides a clear dollar value for each of those activities, The difference that would result to these activities if we did add the additional parliamentary funding described above would be small and also confusing when compared against the specific figures published in the CBC’s annual report. 
The CBC’s Aggregate Annual Return, 2023 reports parliamentary funding of Eng. broadcast TV $376.5m and advertising of $71.3m for a total of $447.6m + parliamentary funding for Fr. broadcast TV $290.9m and advertising of $96.5m for a total of $387.4m. Total for ENG + FR broadcast TV = $835m. 
After adjustments, our estimates for parliamentary funding of Eng. TV are $477.8m and advertising of $71.3m for a total of $549.1m + parliamentary funding for Fr. broadcast TV Fr. TV $369.3 and advertising of $96.5m for a total of $465.8m. Adjusted total for ENG + FR broadcast TV = $1,014.89.
CBC Aggregate annual return, 2023 (English): https://crtc.gc.ca/public/5040/CBC_2023%20Television%20Aggregate%20Return_public_.pdf 
CBC Aggregate annual return, 2023 (French): https://crtc.gc.ca/public/5040/SRC_2023%20Television%20cumul%C3%A9%20publique.pdf
</t>
  </si>
  <si>
    <t>CRTC BCE Aggregate Annual Return (Eng. 524,931+Fr. 44,833)=569,764
French : https://crtc.gc.ca/public/5040/BCE_2023%20Television%20cumul%C3%A9%20publique_French.pdf
English: https://crtc.gc.ca/public/5040/BCE_2023%20Television%20Aggregate%20Return_Public_English.pdf</t>
  </si>
  <si>
    <t>CRTC Corus Aggregate Annual Return English, 2023. https://crtc.gc.ca/public/5040/CORUS_2023%20Conventional%20Television%20Aggregate%20Return_public.pdf</t>
  </si>
  <si>
    <t>CRTC Rogers Aggregate Annual Return English, 2023 https://crtc.gc.ca/public/5040/ROGERS_2023%20Television%20Aggregate%20Return_public.pdf</t>
  </si>
  <si>
    <t>CRTC Quebecor Aggregate Annual Return, 2023. https://crtc.gc.ca/public/5040/QUEBECOR_2023%20Rapport%20cumul%C3%A9_Television%20cumul%C3%A9%20publique.pdf</t>
  </si>
  <si>
    <r>
      <rPr>
        <b/>
        <sz val="12"/>
        <color theme="1"/>
        <rFont val="Times New Roman"/>
        <family val="1"/>
      </rPr>
      <t>Pay TV Programming Services:</t>
    </r>
    <r>
      <rPr>
        <sz val="12"/>
        <color theme="1"/>
        <rFont val="Times New Roman"/>
        <family val="1"/>
      </rPr>
      <t xml:space="preserve"> television channels/services not distributed free over-the-air but for a fee over cable, satellite or IPTV platform. This Includes standard services delivered over multichannel video distribution services such as the Discovery channel as well as premium pay television services such as HBO. 
Rogers Cablesystems AR 1984, np. States figure of $93.1 Millions, but that does not seem to align with how the sector was defined.</t>
    </r>
  </si>
  <si>
    <t>Rogers AR 1989, p. 30.</t>
  </si>
  <si>
    <t>Labatts Brewery</t>
  </si>
  <si>
    <t>Netstar</t>
  </si>
  <si>
    <t>Astral</t>
  </si>
  <si>
    <t>Astral Media</t>
  </si>
  <si>
    <t>Allarcom</t>
  </si>
  <si>
    <t>Fairchild</t>
  </si>
  <si>
    <t>Fairchild TV</t>
  </si>
  <si>
    <t>Pelmorex</t>
  </si>
  <si>
    <t>The Weather Network</t>
  </si>
  <si>
    <t>Atlantis</t>
  </si>
  <si>
    <t>Rogers AR 1992, p. 8.</t>
  </si>
  <si>
    <t>WIC, AR 1996.</t>
  </si>
  <si>
    <t xml:space="preserve"> </t>
  </si>
  <si>
    <t>CRTC, Individual Pay &amp; Spec. TV Fin Sums, 1998-2002.</t>
  </si>
  <si>
    <t>Alliance Atlantis</t>
  </si>
  <si>
    <t>CRTC Individual Spec &amp; Pay TV Fin Sums, 2000-2004.</t>
  </si>
  <si>
    <t>Astral Annual Report, 2000, p.21</t>
  </si>
  <si>
    <t>Corus, AR 2001, p. 13.</t>
  </si>
  <si>
    <t xml:space="preserve">Bell Globemedia </t>
  </si>
  <si>
    <t>CBC, AR 2000-2001, p. 45.</t>
  </si>
  <si>
    <t>Includes Prime and 50% stake in RobTV acquired from WIC. CRTC Ind Pay &amp; Specialty TV Fin Sums, 1998-2002.</t>
  </si>
  <si>
    <t>Astral Annual Report, 2004, p. 44</t>
  </si>
  <si>
    <t xml:space="preserve">Corus Annual Report 2005, p. 25 minus an estimate of $20.4 Millions for its 3 conventional tv stations. </t>
  </si>
  <si>
    <t>CRTC Individual Pay, Pay-Per-View, Video-on-Deman and Specialty Services Financial Summaries, 2004-2008</t>
  </si>
  <si>
    <t>CRTC Spec &amp; Pay TV Fin Sums, 2004-2008.</t>
  </si>
  <si>
    <t>CRTC Individual pay, pay-per-view, video-on-demand of specialty services, 2004-2008.</t>
  </si>
  <si>
    <t>CRTC Ind Pay &amp; Specialty TV Fin Sums, 2000-2004.</t>
  </si>
  <si>
    <t>Individual Pay &amp; Spec Fin Sum.</t>
  </si>
  <si>
    <t>CRTC Spec &amp; Pay TV Fin Sums, 2008-2012.</t>
  </si>
  <si>
    <t>Astral Annual Report, 2009, p.18</t>
  </si>
  <si>
    <t>CRTC, Individual Pay &amp; Specialty TV Fin Sums, 2008-2012.</t>
  </si>
  <si>
    <t>CRTC Individual Pay, Pay-Per-View, Video-on-Deman and Specialty Services Financial Summaries, 2008-2012</t>
  </si>
  <si>
    <t>Individual Pay &amp; Spec Fin Sum, 2013,</t>
  </si>
  <si>
    <t>Maple Leaf Sports &amp; Entertainment</t>
  </si>
  <si>
    <t>MLSE</t>
  </si>
  <si>
    <t>PWC, Astral Valuation Abridged, 2012, p.52</t>
  </si>
  <si>
    <t>CRTC, Individual Pay &amp; Spec Fin Sum, 2009-2013, after allocating revenue according to company's ownership stake in services as indicated in the CRTC's CMR 2013.</t>
  </si>
  <si>
    <t>Individual Pay &amp; Spec Fin Sum, 2013, after allocating revenue according to company's ownership stake in services as indicated in the CRTC's CMR 2013.</t>
  </si>
  <si>
    <t>Individual Pay &amp; Spec Fin Sum, 2013.</t>
  </si>
  <si>
    <t>Blue Ant</t>
  </si>
  <si>
    <t xml:space="preserve">CRTC Individual Pay and Specialty Financial Summaries. </t>
  </si>
  <si>
    <t>Bell Annual Report, 2012; Supplemental Brief, p. 30; Goldstein, 2013, p. 5-6, 9</t>
  </si>
  <si>
    <t>PWC, Astral Valuation Abridged, 2012, p.25, excludes Astral's in-house advertising and online divisions PWC Astral Valuation Abridged, p.45</t>
  </si>
  <si>
    <t>CBC Annual Report, 2012 p.77.</t>
  </si>
  <si>
    <t>CRTC Individual Pay and Specialty Financial Summaries. 
Updated on 2019/10/05, CRTC FinSum individual discretionary &amp; pay specialty, 2014-2018</t>
  </si>
  <si>
    <t>CRTC Individual Pay and Specialty Financial Summaries. 
Updated on 2019/10/05, CRTC FinSum individual discretionary &amp; pay specialty, 2014-2019</t>
  </si>
  <si>
    <t>LR:
CRTC Individual Pay, Pay-Per-View, Video-on-Deman and Specialty Services Financial Summaries, 2008-2012</t>
  </si>
  <si>
    <t>Bell Annual Report, 2012; Supplemental Brief, p. 30; Goldstein, 2013, p. 5-6, 9;
Updated on 2019/10/05, CRTC FinSum Individual discretionary &amp; pay speciality 2012-16</t>
  </si>
  <si>
    <t>LR:
PWC, Astral Valuation Abridged, 2012, p.25, excludes Astral's in-house advertising and online divisions PWC Astral Valuation Abridged, p.45</t>
  </si>
  <si>
    <t>CRTC, Individual Pay &amp; Spec Fin Sum, 2009-2013, after allocating revenue according to company's ownership stake in services as indicated in the CRTC's CMR 2013;
*figure updated due to the re-allocation of revenue due to Rogers' partial ownership of channel FX (66.64%);</t>
  </si>
  <si>
    <t>CRTC, Individual Pay &amp; Spec Fin Sum, 2009-2013.</t>
  </si>
  <si>
    <t>APTN</t>
  </si>
  <si>
    <t>Aboriginal People's TV Network</t>
  </si>
  <si>
    <t>Estimate based on revenue for 2014 and y-o-y average growth rate of 1.846 between 2015 and 2017, as reported in CRTC Individual Pay &amp; Spec Fin Sum, 2017.</t>
  </si>
  <si>
    <t>CRTC Individual Pay and Specialty Financial Summaries. 
Updated on 2019/10/05, CRTC FinSum individual discretionary &amp; pay specialty, 2012-2016</t>
  </si>
  <si>
    <t>BCE (37.5%), Rogers (37.5%) + Kilmer Sports (25%)</t>
  </si>
  <si>
    <t>Bell / Rogers</t>
  </si>
  <si>
    <t>CRTC BCE Pay &amp; Specialty Services Financial Summary (English + French), 2013. See Endnote 2, below. Updated on 2019/10/05, CRTC FinSum Individual discretionary &amp; pay speciality 2014-18</t>
  </si>
  <si>
    <t xml:space="preserve">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2013, for example, the individual returns for specialty and pay services add up to $168.6 m. After adjustments, our estimates increases the value reported here, i.e. $178.2 million, i.e. a difference of $9.6 million.   </t>
  </si>
  <si>
    <t>DHX</t>
  </si>
  <si>
    <t>Individual Pay &amp; Spec Fin Sum, 2013</t>
  </si>
  <si>
    <t>CRTC BCE Pay &amp; Specialty Services Financial Summary (English + French), 2014. Updated on 2019/10/05, CRTC FinSum Individual discretionary &amp; pay speciality 2014-18</t>
  </si>
  <si>
    <t>CRTC, Individual Pay &amp; Spec Fin Sum, 2009-2014, after allocating revenue according to company's ownership stake in services as indicated in the CRTC's CMR 2013.</t>
  </si>
  <si>
    <t>CRTC Rogers TV Aggregate Annual Returns, 2014.Updated on 2019/10/05, CRTC FinSum individual discretionary &amp; pay specialty, 2014-2018</t>
  </si>
  <si>
    <t xml:space="preserve">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2014, for example, the individual returns for specialty and pay services add up to $169.4 m. After adjustments, our estimates increases the value reported here, i.e. $178.2 million, i.e. a difference of $8.8 million.   </t>
  </si>
  <si>
    <t>CRTC, Individual Pay &amp; Spec Fin Sum, 2010-2014, after allocating revenue according to company's ownership stake in services as indicated in the CRTC's CMR 2013.</t>
  </si>
  <si>
    <t>Individual Pay &amp; Spec Fin Sum, 2014</t>
  </si>
  <si>
    <t>Individual Pay &amp; Spec Fin Sum, 2014.</t>
  </si>
  <si>
    <t>Vmedia</t>
  </si>
  <si>
    <t>CRTC Individual Pay and Specialty Financial Summaries. Updated on 2019/10/05, CRTC FinSum individual discretionary &amp; pay specialty, 2014-2018</t>
  </si>
  <si>
    <t>CRTC BCE Pay &amp; Specialty Services Financial Summary (English + French), 2015. Updated on 2019/10/06, CRTC FinSum individual discretionary &amp; pay specialty 2014-2018</t>
  </si>
  <si>
    <t>CRTC, Individual Pay &amp; Spec Fin Sum, 2010-2015, after allocating revenue according to company's ownership stake in services as indicated in the CRTC's CMR 2015.</t>
  </si>
  <si>
    <t>CRTC, Individual Pay &amp; Spec Fin Sum, 2010-2015, after allocating revenue according to company's ownership stake in services as indicated in the CRTC's CMR 2015. Updated on 2019/10/05, CRTC FinSum individual discretionary &amp; pay specialty, 2014-2018</t>
  </si>
  <si>
    <t>CRTC Quebecor Pay &amp; Specialty Services Financial Summary (English + French), 2015. Updated on 2019/10/05, CRTC FinSum individual discretionary &amp; pay specialty, 2014-2018*Significant growth was driven the TVA sports channel revenue, which Increased to 81 Millions in 2015 from 16 Millions in 2014</t>
  </si>
  <si>
    <t xml:space="preserve">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2015, for example, the individual returns for specialty and pay services add up to $164.25m. After adjustments, our estimates increases the value reported here, i.e. $165.6 million, i.e. a difference of $1.35 million.   </t>
  </si>
  <si>
    <t>Individual Pay &amp; Spec Fin Sum, 2015</t>
  </si>
  <si>
    <t>CRTC Individual Pay &amp; Spec Fin Sum, 2017</t>
  </si>
  <si>
    <t>Individual Pay &amp; Spec Fin Sum, 2015.</t>
  </si>
  <si>
    <t>Individual Pay &amp; Spec Fin Sum, 2015. Updated 2010/10/07, CRTC Individual Pay &amp; Spec Fin Sum 2014-2018</t>
  </si>
  <si>
    <t>Stingray</t>
  </si>
  <si>
    <t>CRTC BCE Pay &amp; Specialty Services Financial Summary (English + French), 2016. Updated on 2019/10/06, CRTC FinSum individual discretionary &amp; pay specialty 2014-2018</t>
  </si>
  <si>
    <t>In April 2016, Shaw concluded and ownership transaction that saw its stakes on conventional as well as specialty and pay TV services transferred to Corus, a separate Corporation but one that is also one in which the Shaw family controls the ownership. Shaw Annual Report 2016, p. 1. From this point onward, Corus's revenues will be reported on a separate line of its own. The figure reported here is the sum total of Shaw on Demand, Shaw PPV, Shaw PPV, and figures reported in the CRTC's Aggregate Annual Reports for Corus (2 reports) and Shaw (1 report), respectively: http://crtc.gc.ca/public/5040/Corus_Entertainment_2016%20Discretionary_Aggregate_Return_Public_All_English_01-20-17.pdf; http://crtc.gc.ca/public/5040/Corus_2016_Discretionary_Aggregate_Return_Ethnic_public_revised_230117.pdf; http://crtc.gc.ca/public/5040/Corus_%28formerly%20Shaw%29_2016_Discretionary_Aggregate_Return_public_English.pdf</t>
  </si>
  <si>
    <t>CRTC, Individual Pay &amp; Spec Fin Sum, 2011-2016, after allocating revenue according to company's ownership stake in services as indicated in the CRTC's CMR 2015.
*figure updated on Dec 7, 2018 due to the re-allocation of revenue according to Rogers' partial ownership of FX (66.64%)
**revenue bumps in 2015 due to a significant Increase in revenue of channel Rogers Sportsnet, from 360.4 Millions in 2015 to 534.7 in 2016</t>
  </si>
  <si>
    <t>CRTC Quebecor Pay &amp; Specialty Services Financial Summary (French), 2016 (as of 26082017). Updated on 2019/10/05, CRTC FinSum individual discretionary &amp; pay specialty, 2014-2018</t>
  </si>
  <si>
    <t xml:space="preserve">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2016, for example, the individual returns for specialty and pay services add up to $163.44 m. After adjustments, our estimates increases the value reported here, i.e. $163.45 million, i.e. a difference of $0.01 million.   </t>
  </si>
  <si>
    <t>Individual Pay &amp; Spec Fin Sum, 2016.</t>
  </si>
  <si>
    <t xml:space="preserve">CRTC Individual Pay and Specialty Financial Summaries 2016. </t>
  </si>
  <si>
    <t>CRTC Individual Pay &amp; Specialty Services Financial Summary, 2017, after allocating revenue according to company's ownership stake. Updated on 2019/10/06, CRTC FinSum individual discretionary &amp; pay specialty 2014-2018</t>
  </si>
  <si>
    <t>CRTC, Individual Pay &amp; Spec Fin Sum, 2017, after allocating revenue according to company's ownership stake</t>
  </si>
  <si>
    <t>CRTC, Individual Pay &amp; Spec Fin Sum, 2017, after allocating revenue according to company's ownership stake; Updated on 2019/10/05, CRTC FinSum individual discretionary &amp; pay specialty, 2014-2018</t>
  </si>
  <si>
    <t>CRTC, Individual Pay &amp; Spec Fin Sum, 2017, after allocating revenue according to company's ownership stake
Updated on 2019/10/05, CRTC FinSum individual discretionary &amp; pay specialty, 2014-2018</t>
  </si>
  <si>
    <t xml:space="preserve">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2017, for example, the individual returns for specialty and pay services add up to $160.4 m. After adjustments, our estimates increases the value reported here, i.e. $176.6 million, i.e. a difference of $16.2 million.   </t>
  </si>
  <si>
    <t>Updated on 01/12/2019 based on CRTC CMR 2019, p. 163. Updated on 2019/10/06, CRTC FinSum individual discretionary &amp; pay specialty 2014-2018</t>
  </si>
  <si>
    <t>CRTC Individual discretionary &amp; Specialty Services Financial Summary, 2018, after allocating revenue according to company's ownership stake</t>
  </si>
  <si>
    <t>CRTC Individual discretionary &amp; Specialty Services Financial Summary, 2018, after allocating revenue according to company's ownership stake
Updated on 2019/10/05, CRTC FinSum individual discretionary &amp; pay specialty, 2014-2018</t>
  </si>
  <si>
    <t xml:space="preserve">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2018, for example, the individual returns for specialty and pay services add up to $154 m. After adjustments, our estimates increases the value reported here, i.e. $169.7 million, i.e. a difference of $15.7 million.   </t>
  </si>
  <si>
    <t>CRTC FinSum individual discretionary &amp; pay specialty 2015-2019 after allocating revenue according to company's ownership stake</t>
  </si>
  <si>
    <t>CRTC Individual discretionary &amp; Specialty Services Financial Summary, 2015-2019, after allocating revenue according to company's ownership stake</t>
  </si>
  <si>
    <t xml:space="preserve">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2019, for example, the individual returns for specialty and pay services add up to $143.26 m. After adjustments, our estimates increases the value reported here, i.e. $165.7 million, i.e. a difference of $21.44 million.   </t>
  </si>
  <si>
    <t>CRTC Individual discretionary &amp; Specialty Services Financial Summary, 2015-2019</t>
  </si>
  <si>
    <t>CRTC Individual discretionary &amp; Specialty Services Financial Summary, 2015-2019, https://crtc.gc.ca/eng/industr/fin.htm</t>
  </si>
  <si>
    <t>CRTC Individual discretionary &amp; Specialty Services Financial Summary, 2016-2020, https://crtc.gc.ca/eng/industr/fin.htm. Total includes Remstar/V Média, the acquisition of which was approved by the CRTC in April 2020. https://crtc.gc.ca/eng/archive/2020/2020-116.htm</t>
  </si>
  <si>
    <t>CRTC Individual discretionary &amp; Specialty Services Financial Summary, 2016-2020, https://crtc.gc.ca/eng/industr/fin.htm</t>
  </si>
  <si>
    <t xml:space="preserve">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2020, for example, the individual returns for specialty and pay services add up to $136.36m. After adjustments, our estimates increases the value reported here, i.e. $156.9 million, i.e. a difference of $20.54million.   </t>
  </si>
  <si>
    <t>WildBrain</t>
  </si>
  <si>
    <t xml:space="preserve">*all of Fairchild's channels operate as exempt undertakings since 2020 and no longer report revenues to the CRTC; revenue for 2020 is estimated based on the 2019-2020 y-o-y increasing rate (-7.21%) for the discretionary and on-demand services market provided by CRTC (2022 Discretionary and on-demand financial summaries) </t>
  </si>
  <si>
    <t>CRTC 2021  Individual Discretionary &amp; Specialty Services Financial Summary. Total includes Remstar/V Média, the acquisition of which was approved by the CRTC in April 2020. https://crtc.gc.ca/eng/archive/2020/2020-116.htm</t>
  </si>
  <si>
    <t>CRTC 2021  Individual Discretionary &amp; Specialty Services Financial Summary</t>
  </si>
  <si>
    <t>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2021, for example, the individual returns for specialty and pay services add up to $139.8 m. After adjustments, our estimates increases the value reported here, i.e. $158 million</t>
  </si>
  <si>
    <t xml:space="preserve">*updated in 2023, drawing on the CRTC 2021  Individual Discretionary &amp; Specialty Services Financial Summary downloaded in 2023, which is different from the original version downloaded in 2022. </t>
  </si>
  <si>
    <t xml:space="preserve">*all of Fairchild's channels operate as exempt undertakings since 2020 and no longer report revenues to the CRTC; revenue for 2020 is estimated based on the 2020-2021 y-o-y increasing rate (-0.77%) for the discretionary and on-demand services market provided by CRTC (2022 Discretionary and on-demand financial summaries) </t>
  </si>
  <si>
    <t>CRTC 2022  Individual Discretionary &amp; Specialty Services Financial Summary</t>
  </si>
  <si>
    <t>CityTV / Omni</t>
  </si>
  <si>
    <t xml:space="preserve">TVA </t>
  </si>
  <si>
    <t xml:space="preserve">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2022, for example, the individual returns for specialty and pay services add up to $134.16 m. After adjustments, our estimates increases the value reported here, i.e. $158.10 million, i.e. a difference of $23.94 million.   </t>
  </si>
  <si>
    <t xml:space="preserve">*all of Fairchild's channels operate as exempt undertakings since 2020 and no longer report revenues to the CRTC; revenue for 2020 is estimated based on the 2020-2021 y-o-y increasing rate (3.35%) for the discretionary and on-demand services market provided by CRTC (2022 Discretionary and on-demand financial summaries) </t>
  </si>
  <si>
    <t xml:space="preserve">revenue for 2021 is estimated based on the 2021-2022 y-o-y increasing rate (3.35%%) for the discretionary and on-demand services market provided by CRTC (2022 Discretionary and on-demand financial summaries) </t>
  </si>
  <si>
    <t>CRTC 2023  Individual Discretionary &amp; Specialty Services Financial Summary. https://applications.crtc.gc.ca/OpenData/CASP/Financial%20Broadcasting%20Summaries/Books%202023/2023%20Broadcasting%20Statistical%20and%20Financial%20Summaries%20-%20Individual%20Discretionary%20and%20On-Demand%20Services/English/2023%20Individual%20Discretionary%20and%20On-Demand%20Statistical%20and%20Financial%20Summaries.pdf</t>
  </si>
  <si>
    <t>CRTC 2023  Individual Discretionary &amp; Specialty Services Financial Summary. I don't know why Corus did not disclose their advertising revenue to CRTC this year. We calculated the average advertising revenue for Corus in previous years and used that to estimate this year's advertising revenue. https://applications.crtc.gc.ca/OpenData/CASP/Financial%20Broadcasting%20Summaries/Books%202023/2023%20Broadcasting%20Statistical%20and%20Financial%20Summaries%20-%20Individual%20Discretionary%20and%20On-Demand%20Services/English/2023%20Individual%20Discretionary%20and%20On-Demand%20Statistical%20and%20Financial%20Summaries.pdf</t>
  </si>
  <si>
    <t>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2022, for example, the individual returns for specialty and pay services add up to $132.7 m. After adjustments, our estimates increases the value reported here, i.e. $158.10 million, i.e. a difference of $28.1 million. CBC Individual discretionary and on-demand return 2023. https://applications.crtc.gc.ca/OpenData/CASP/Financial%20Broadcasting%20Summaries/Books%202023/2023%20Broadcasting%20Statistical%20and%20Financial%20Summaries%20-%20Individual%20Discretionary%2</t>
  </si>
  <si>
    <t xml:space="preserve">*all of Fairchild's channels operate as exempt undertakings since 2020 and no longer report revenues to the CRTC; revenue for 2023 is estimated based on the 2018-2022 y-o-y increasing rate (4%) for the discretionary and on-demand services market provided by CRTC (2022 Discretionary and on-demand financial summaries) </t>
  </si>
  <si>
    <t xml:space="preserve">revenue for 2023 is estimated based on the 2018-2022 y-o-y increasing rate (4%) for the discretionary and on-demand services market provided by CRTC (2022 Discretionary and on-demand financial summaries) </t>
  </si>
  <si>
    <t>Google</t>
  </si>
  <si>
    <t>YouTube</t>
  </si>
  <si>
    <t xml:space="preserve">The Canadian internet advertising market is 6.3% of the size of the US internet advertising market based on IAB for Canada and US Census Bureau data for the US. This is used as a proxy for rate of Google's ad$ attributable to Canada, based on IAB.Canada and IAB/PWC for the US (Iab.Canada 2012 Actual + 2013 (plus various years). http://iabcanada.com/annual-internet-advertising-revenue-reports/; Google, AR 2013).
YouTube is ad-supported and, therefore, an AVOD service. It was estimated to account for 8% of Google’s total ad revenue in 2011. 
Results for 2011 converted to CDN$ at US/CDN exchange rate of .9891.
</t>
  </si>
  <si>
    <t>Netflix</t>
  </si>
  <si>
    <t>Online Video Services: firms in this market aggregate and deliver video over the internet. Over time a variety of different revenue and business models have developed for online video services, with five sub-categories taking shape: 1. SVOD (Subscription video on demand) is a pure player service where content is provided without commercials (outside of self-promotion of content) and charged a subscription rate (e.g. Netflix); 2. TVOD (Transactional video on demand) is a pure player service where content is provided without commercials of any time, and the user is charged a one-time fee for the right to watch the content as often and much as they want (e.g. Apple iTunes); 3. AVOD (Advertising-supported video on demand) is a pure player service where content is free of charge but served with commercials (e.g. YouTube); 4. Linear Streaming Service (LSS) is a system where linear programming is offered and a subscription rate is charged.This is often referred to by some sources as streaming pay tv or over the top tv (e.g. SlingTV); 5. Hybrid video on demand services (HVOD) consist of a hybrid player that mixes two (or more) of the above. For instance, if a player offers multiple tiers of service Including a free advertising only tier, a tier with some ads for a charge, and a tier with no ads for another charge, especially when content is locked behind those tiers, it would be a hybrid service (see: Hulu, Peacock). It can also be a hybrid that combines other services, like linear streaming and AVOD (see Hulu + LiveTV). Note: Just because a Linear Streaming Service offers on demand does not make it hybrid.The on-demand component is a negotiated part of their rights agreement and is not a stand-alone service or offering.It is no different than other forms of “authenticated tv”, where cable and DBS companies allow you to sign into and use a stream of the channel because you pay for the channel through cable (see: TLCgo, TBS, HBO Go, etc.). The type of service will be evident from, among other things, the source of revenue and should be indicated in the “Sub-sector” column on the “Online Video Services” sheet. This market does not Include subscription-based pornography sites or companies that do not primarily make on-demand videos available as their core function, such as Facebook or Twitter.</t>
  </si>
  <si>
    <t>Apple</t>
  </si>
  <si>
    <t>iTunes</t>
  </si>
  <si>
    <t xml:space="preserve">Revenue estimate for Apple’s iTunes (TVOD service) is based on a 3-step process. 
1.	Revenue for Apple’s TVOD service starts with the CRTC's (Ovum) revenue estimates for iTunes. See CRTC (2017). Communications Monitoring Report 2017, Table 4.2.6 Estimated revenues of top 5 TVOD services in Canada ($ millions). Top line uses y-o-y CAGR of 25.78% for the 2014-2016 period, as indicated from CRTC, Communications Market Reports--Open Data--TV (2022). Table 9: Internet-based video services estimated revenues in Canada, by business model ($ million), 2014-2021CRTC, Communications Market Reports--Open Data--TV (2022). Table 9: Internet-based video services estimated revenues in Canada, by business model ($ million), 2014-2021
2.	We reduce the CRTC's original estimates for Apple in line with the Commission’s subsequent, significant downward revisions to its estimates of online video service revenue. Compare, for example, the estimates reported in the CRTC's (Ovum) Communications Monitoring Report 2017, Table 4.2.6 Estimated revenues of top 5 TVOD services in Canada ($ millions) + Table 4.2.5 Estimated revenues of Internet-based video services in Canada by type of service ($ millions) (Ovum) with the Commission's Communications Market Reports--Open Data--TV (2022) and for online video services as a whole, as reported in Table 9, Internet-based video services estimated revenues in Canada, by business model ($ million), 2014-2021 and Table 11, Estimated revenues in Canada of TVOD services ($ million), 2018-2021 (Omdia). The revised totals in its 2022 CMR Open Data set in Table 9, for example, are, on average, three-quarters of the value originally stated in its 2017 report, with a range between 68-78% for the overlapping years between the two reports, i.e. 2014-2016. 
3.	Consequently, in 2011, the CRTC estimates for online video services was about 2.64 times that of our own. Given this, in 2011 we revised the CRTC's estimate for iTunes by a factor of .38.  
</t>
  </si>
  <si>
    <t xml:space="preserve">Based on an estimate of 1.6 million subscribers at the end of 2012 versus 1.2 million at the end of 2011 and monthly subscription rate of $8 (IHS Screen Digest, 2013).  </t>
  </si>
  <si>
    <t xml:space="preserve">The Canadian internet advertising market is 6.3% of the size of the US internet advertising market. This is used as a proxy for rate of Google's ad$ attributable to Canada, based on IAB.Canada and IAB/PWC for the US (Google, AR 2013; Iab.Canada 2012 Actual + 2013 (plus various years). http://iabcanada.com/annual-internet-advertising-revenue-reports/; Google, AR 2013).
YouTube is ad-supported and, therefore, an AVOD service. It was estimated to account for 8.5% of Google’s total ad revenue in 2012.
Results for 2012 converted to CDN$ at US/CDN exchange rate of .9996.
</t>
  </si>
  <si>
    <t xml:space="preserve">Revenue estimate for Apple’s iTunes (TVOD service) is based on a 3-step process. 
1.	Revenue for Apple’s TVOD service starts with the CRTC's (Ovum) revenue estimates for iTunes. See CRTC (2017). Communications Monitoring Report 2017, Table 4.2.6 Estimated revenues of top 5 TVOD services in Canada ($ millions). 
2.	We reduce the CRTC's original estimates for Apple in line with the Commission’s subsequent, significant downward revisions to its estimates of online video service revenue. Compare, for example, the estimates reported in the CRTC's (Ovum) Communications Monitoring Report 2017, Table 4.2.6 Estimated revenues of top 5 TVOD services in Canada ($ millions) + Table 4.2.5 Estimated revenues of Internet-based video services in Canada by type of service ($ millions) (Ovum) with the Commission's Communications Market Reports--Open Data--TV (2022) and for online video services as a whole, as reported in Table 9, Internet-based video services estimated revenues in Canada, by business model ($ million), 2014-2021 and Table 11, Estimated revenues in Canada of TVOD services ($ million), 2018-2021 (Omdia). The revised totals in its 2022 CMR Open Data set in Table 9, for example, are, on average, three-quarters of the value originally stated in its 2017 report, with a range between 68-78% for the overlapping years between the two reports, i.e. 2014-2016. 
3.	Consequently, in 2012, the CRTC estimates for online video services was about 2.26 times that of our own. Given this, in 2012, we revised the CRTC's estimate for iTunes by a factor of .44.  
</t>
  </si>
  <si>
    <t xml:space="preserve">Based on an estimate of 2.3856 million household subscribers in Canada. This is average of 1.6 million at end of 2012 and 3.1 million users at end of 2013. Subscriber estimate multiplied by monthly subscription rate. That Canadian Netflix subscribers = ~7% of the US subscriber base is based on subscriber figures that could be seen clearly after Netflix began breaking out stand alone figures for the US from its UCAN (US/Canada) segment beginning in December 2019. US Netflix subscriber numbers (32,712,000) at year end 2013 (Netflix Annual Report at p. 22) </t>
  </si>
  <si>
    <t xml:space="preserve">The Canadian internet advertising market is 6.3% of the size of the US internet advertising market. This is used as a proxy for rate of Google's ad$ attributable to Canada, based on IAB.Canada and IAB/PWC for the US (Google, AR 2013; Iab.Canada 2013 Actual + 2014 Estimated Canadian Internet Advertising Revenue Survey).
YouTube is ad-supported and, therefore, an AVOD service. It was estimated to account for 10.1% of Google’s total ad revenue in 2013.
Results for 2013 converted to CDN$ at US/CDN exchange rate of 1.0299.
</t>
  </si>
  <si>
    <t xml:space="preserve">Revenue estimate for Apple’s iTunes (TVOD service) is based on a 3-step process. 
1.	Revenue for Apple’s TVOD service starts with the CRTC's (Ovum) revenue estimates for iTunes. See CRTC (2017). Communications Monitoring Report 2017, Table 4.2.6 Estimated revenues of top 5 TVOD services in Canada ($ millions). 
2.	We reduce the CRTC's original estimates for Apple in line with the Commission’s subsequent, significant downward revisions to its estimates of online video service revenue. Compare, for example, the estimates reported in the CRTC's (Ovum) Communications Monitoring Report 2017, Table 4.2.6 Estimated revenues of top 5 TVOD services in Canada ($ millions) + Table 4.2.5 Estimated revenues of Internet-based video services in Canada by type of service ($ millions) (Ovum) with the Commission's Communications Market Reports--Open Data--TV (2022) and for online video services as a whole, as reported in Table 9, Internet-based video services estimated revenues in Canada, by business model ($ million), 2014-2021 and Table 11, Estimated revenues in Canada of TVOD services ($ million), 2018-2021 (Omdia). The revised totals in its 2022 CMR Open Data set in Table 9, for example, are, on average, three-quarters of the value originally stated in its 2017 report, with a range between 68-78% for the overlapping years between the two reports, i.e. 2014-2016. 
3.	Consequently, in 2013, the CRTC estimates for online video services was about 2.03 times that of our own. Given this, in 2013, we revised the CRTC's estimate for iTunes by a factor of .49.  
</t>
  </si>
  <si>
    <t>Based on an estimate of 3.387 Millions household subscribers in Canada. This is an average of an estimated 3.7698 millions subscribers at year end 2014 and 3.005.2 millions users at the end of 2013. The latter figure is 10% US Netflix subscriber numbers (32,712,000) at year end 2013 and 37,698 at year end 2014 based on population multiplied by an ARPU of $8.34 (Netflix Annual Report 2014, pp. 18&amp;22). That Canadian Netflix subscribers = ~10% of the US subscriber base is based on subscriber figures that could be seen clearly after Netflix began breaking out stand alone figures for the US from its UCAN (US/Canada) segment beginning in December 2019.</t>
  </si>
  <si>
    <t xml:space="preserve">The Canadian internet advertising market is 6.9% of the size of the US internet advertising market. This is used as a proxy for rate of Google's ad$ attributable to Canada, based on IAB.Canada and IAB/PWC for the US (Google, AR 2014; PWC/IAB (2018) Internet Advertising Revenue Report. https://www.iab.com/wp-content/uploads/2018/05/IAB-2017-Full-Year-Internet-Advertising-Revenue-Report.REV_.pdf and Iab.canada 2016 Actual + 2017 Estimated Internet Ad Revenue. http://iabcanada.com/annual-internet-advertising-revenue-reports/, p. 8. ).
YouTube is ad-supported and, therefore, an AVOD service. It was estimated to account for 8.7% of Google’s total ad revenue in 2014.
Results for 2014 converted to CDN$ at US/CDN exchange rate of 1.10.
</t>
  </si>
  <si>
    <t xml:space="preserve">Revenue estimate for Apple’s iTunes (TVOD service) is based on a 3-step process. 
1.	Revenue for Apple’s TVOD service starts with the CRTC's (Ovum) revenue estimates for iTunes. See CRTC (2017). Communications Monitoring Report 2017, Table 4.2.6 Estimated revenues of top 5 TVOD services in Canada ($ millions). 
2.	We reduce the CRTC's original estimates for Apple in line with the Commission’s subsequent, significant downward revisions to its estimates of online video service revenue. Compare, for example, the estimates reported in the CRTC's (Ovum) Communications Monitoring Report 2017, Table 4.2.6 Estimated revenues of top 5 TVOD services in Canada ($ millions) + Table 4.2.5 Estimated revenues of Internet-based video services in Canada by type of service ($ millions) (Ovum) with the Commission's Communications Market Reports--Open Data--TV (2022) and for online video services as a whole, as reported in Table 9, Internet-based video services estimated revenues in Canada, by business model ($ million), 2014-2021 and Table 11, Estimated revenues in Canada of TVOD services ($ million), 2018-2021 (Omdia). The revised totals in its 2022 CMR Open Data set in Table 9, for example, are, on average, three-quarters of the value originally stated in its 2017 report, with a range between 68-78% for the overlapping years between the two reports, i.e. 2014-2016. 
3.	Consequently, in 2014, the CRTC estimates for online video services was about 2.06 times that of our own. Given this, in 2014, we revised the CRTC's estimate for iTunes by a factor of .49.  
</t>
  </si>
  <si>
    <t>illico</t>
  </si>
  <si>
    <t>Based on an estimate of 4,054,950 household subscribers in Canada. This is an average of an estimated 4,340,100 subscribers at year end 2015 and 3,769,800 subscribers at the end of 2014. These figures are 10% US Netflix subscriber numbers and are multiplied by ARPU of $8.15 (Netflix Annual Report 2015, pp. 17&amp;19). The estimate assumes that Canadians are paying a similar amount in Canadian dollars. That Canadian Netflix subscribers = ~10% of the US subscriber base is based on subscriber figures that could be seen clearly after Netflix began breaking out stand alone figures for the US from its UCAN (US/Canada) segment beginning in December 2019.</t>
  </si>
  <si>
    <t xml:space="preserve">The Canadian internet advertising market is 6.04% of the size of the US internet advertising market. This is used as a proxy for rate of Google's ad$ attributable to Canada, based on IAB.Canada and IAB/PWC for the US (Google, AR 2015, pp. 24-27); Iab.Canada 2015 Actual + 2016 Estimated Canadian Internet Advertising Revenue Survey).
YouTube is ad-supported and, therefore, an AVOD service. It was estimated to account for 6.5% of Google’s total ad revenue in 2015.
Results for 2015 converted to CDN$ at US/CDN exchange rate of 1.30.
</t>
  </si>
  <si>
    <t xml:space="preserve">Revenue estimate for Apple’s iTunes (TVOD service) is based on a 3-step process. 
1.	Revenue for Apple’s TVOD service starts with the CRTC's (Ovum) revenue estimates for iTunes. See CRTC (2017). Communications Monitoring Report 2017, Table 4.2.6 Estimated revenues of top 5 TVOD services in Canada ($ millions). 
2.	We reduce the CRTC's original estimates for Apple in line with the Commission’s subsequent, significant downward revisions to its estimates of online video service revenue. Compare, for example, the estimates reported in the CRTC's (Ovum) Communications Monitoring Report 2017, Table 4.2.6 Estimated revenues of top 5 TVOD services in Canada ($ millions) + Table 4.2.5 Estimated revenues of Internet-based video services in Canada by type of service ($ millions) (Ovum) with the Commission's Communications Market Reports--Open Data--TV (2022) and for online video services as a whole, as reported in Table 9, Internet-based video services estimated revenues in Canada, by business model ($ million), 2014-2021 and Table 11, Estimated revenues in Canada of TVOD services ($ million), 2018-2021 (Omdia). The revised totals in its 2022 CMR Open Data set in Table 9, for example, are, on average, three-quarters of the value originally stated in its 2017 report, with a range between 68-78% for the overlapping years between the two reports, i.e. 2014-2016. 
3.	Consequently, in 2015, the CRTC estimates for online video services was about 2.17 times that of our own. Given this, in 2015, we revised the CRTC's estimate for iTunes by a factor of .46.  
</t>
  </si>
  <si>
    <t>Crave</t>
  </si>
  <si>
    <t>Guestimate of 500k subscribers for 2015 y-o-y avg. ARPU/mo estimate $8.00</t>
  </si>
  <si>
    <t>Shomi</t>
  </si>
  <si>
    <t>Based on an estimate of 4,565,250 household subscribers in Canada. This is an average of an estimated 4,790,500 subscribers at year end 2016 and 4,340,100 subscribers at the end of 2015. These figures are 10% US Netflix subscriber numbers and are multiplied by ARPU (Netflix Annual Report 2015, pp. 17&amp;19). The estimate assumes that Canadians are paying a similar amount in Canadian dollars. That Canadian Netflix subscribers = ~10% of the US subscriber base is based on subscriber figures that could be seen clearly after Netflix began breaking out stand alone figures for the US from its UCAN (US/Canada) segment beginning in December 2019.
It is important to note the vast discrepancy between these estimates and the much higher estimates that the CRTC relies on from OVUM. Those figures rely on high estimated subscriber rates based on year-end subscriptions rather than taking account of y-o-y growth. They also convert Netflix's ARPU from US$ into CDN$, despite the fact that Netflix does NOT adjust its pricing to reflect such differences, the CRTC and OVUM estimated that Netflix's revenue in 2016 was $766 million and that total revenue for subscription VOD (SVOD) was $1,082.1 million (See CRTC, CMR 2016, p. 146). We have always believed that such results vastly overstate the total revenue for both Netflix and SVOD services as a whole and this proved to be the case once Netflix adopted its new approach to financial reporting at the end of 2019.  http://crtc.gc.ca/eng/publications/reports/PolicyMonitoring/2017/cmr2017.pdf. See the notes for the Netflix entry for 2019 for further details on the changes to its financial reporting methods that it adopted late that year.</t>
  </si>
  <si>
    <t>Alphabet</t>
  </si>
  <si>
    <t xml:space="preserve">The Canadian internet advertising market is 5.7% of the size of the US internet advertising market, based on IAB.Canada and IAB/PWC for the US. This is used as a proxy for rate of Google's ad$ attributable to Canada (Google, AR 2016, pp. 24-27); Iab.Canada 2016 Actual + 2017 Estimated Canadian Internet Advertising Revenue Survey).
YouTube is ad-supported and, therefore, an AVOD service. It was estimated to account for 8.2% of Google’s total ad revenue in 2016.
Results for 2016 converted to CDN$ at US/CDN exchange rate of 1.30.
</t>
  </si>
  <si>
    <t xml:space="preserve">Revenue estimate for Apple’s iTunes (TVOD service) is based on a 3-step process. 
1.	Revenue for Apple’s TVOD service starts with the CRTC's (Ovum) revenue estimates for iTunes. See CRTC (2017). Communications Monitoring Report 2017, Table 4.2.6 Estimated revenues of top 5 TVOD services in Canada ($ millions). 
2.	We reduce the CRTC's original estimates for Apple in line with the Commission’s subsequent, significant downward revisions to its estimates of online video service revenue. Compare, for example, the estimates reported in the CRTC's (Ovum) Communications Monitoring Report 2017, Table 4.2.6 Estimated revenues of top 5 TVOD services in Canada ($ millions) + Table 4.2.5 Estimated revenues of Internet-based video services in Canada by type of service ($ millions) (Ovum) with the Commission's Communications Market Reports--Open Data--TV (2022) and for online video services as a whole, as reported in Table 9, Internet-based video services estimated revenues in Canada, by business model ($ million), 2014-2021 and Table 11, Estimated revenues in Canada of TVOD services ($ million), 2018-2021 (Omdia). The revised totals in its 2022 CMR Open Data set in Table 9, for example, are, on average, three-quarters of the value originally stated in its 2017 report, with a range between 68-78% for the overlapping years between the two reports, i.e. 2014-2016. 
3.	Consequently, in 2016, the CRTC estimates for online video services was about 1.86 times that of our own. Given this, in 2016, we revised the CRTC's estimate for iTunes by a factor of .54.  
</t>
  </si>
  <si>
    <t>Estimate multiplies Bell subscriber base for CraveTV of 800,000 (based on average of 1 Millions at the end of December 2016 and a "guestimate" of 600,000 subscribers at the end of 2015. BCE (Nov. 3, 2016). News Release 3Q results. https://www.bce.ca/investors/financial-reporting/2016-Q3/2016-q3-press-release.pdf (BCE AR 2018, p. 44). Avg ARPU/mo= $8.50). BCE (Nov. 3, 2016). News Release 3Q results. https://www.bce.ca/investors/financial-reporting/2016-Q3/2016-q3-press-release.pdf. BCE (Nov. 3, 2016). News Release 3Q results. https://www.bce.ca/investors/financial-reporting/2016-Q3/2016-q3-press-release.pdf</t>
  </si>
  <si>
    <t>Quebecor 2016 AR, p. 70.</t>
  </si>
  <si>
    <t>Sources: Netflix (21/01/2020). Form 8-K SEC. http://d18rn0p25nwr6d.cloudfront.net/CIK-0001065280/b1422088-d225-43b5-b1e9-118daa914ed9.pdf pp. 14-14 + Netflix AR 2019, p. 48.
There are several ways to establish Netflix's revenues in Canada. Doing so became easier after December 2019 when Netflix reporting methods allowed us to break out  revenue and subscriber figures, respectively, for the US, which leaves a residual in both cases from its broader US-Canada (UCAN) region that can be attributed to Canada. Based on Netflix filings with the SEC, the two main ways to establish its revenues for Canada are as follows:
1. Based on revenue, subtracting US$ from the UCAN revenue leaves $523,117,000 for Canada. Multiply that by the average Canada-US exchange rate in 2017 (Bank of Canada) of 1.2986 
2. Based on subscribers, there were 4,931,710 subscribers in Canada in 2017. Multiply this by an ARPU of $10.18 leads to $602.59. In terms of the pricing assumptions we have made, it is also important to note that Netflix itself doesn't adjust its pricing plans to reflect the exchange rate. The standard package, for example, is the same dollar amount in both the US and Canada. (Netflix (21/01/2020). Form 8-K SEC, pp. 13 &amp; 15). 
Using these 2 different approaches produces different results for different years, sometimes with the results of the 2nd approach being higher than the first, as it is for 2017. The opposite, however, is the case for 2019. To allay concerns that we might be under-reporting Netflix revenue or subscriber rates, or both, we use the method that produces the highest revenue figure.
As we have noted since 2016, these results can be compared with the estimated subscriber figures that OVUM and the CRTC use, for example, which are based on survey data from MTM that suggest that uptake reached 44% in 2016—a figure that is basically the same as the Statistics Canada results. However, we think that estimated revenues by OVUM and the CRTC based on this number overstate revenue because they rely only on the year end subscriber estimate and do not account for y-o-y growth (see CRTC, CMR, 2017, p. 146). http://crtc.gc.ca/eng/publications/reports/PolicyMonitoring/2017/cmr2017.pdf
On average, the figures that we arrive at using Netflix's new approach to reporting its financial figures are 85% of what they had once been. Reflecting this, we have revisited years before 2017 and restated those estimates to reflect this understanding.</t>
  </si>
  <si>
    <t xml:space="preserve">The Canadian internet advertising market is 6.0% of the size of the US internet advertising market, , based on IAB.Canada and IAB/PWC for the US. This is used as a proxy for rate of Google's ad$ attributable to Canada (Google, AR 2016, pp. 24-27; Iab.Canada 2017 Actual + 2018 Estimated Canadian Internet Advertising Revenue Survey). 
YouTube is ad-supported and, therefore, an AVOD service. In 2019, Google broke out YouTube’s ad revenue for the first time, with data going back to 2017. In 2017, YouTube accounted for 8.5% of Google’s total ad revenue in 2017.
Results for 2017 converted to CDN$ at US/CDN exchange rate of 1.2786.
</t>
  </si>
  <si>
    <t>Amazon</t>
  </si>
  <si>
    <t>Amazon Prime Video</t>
  </si>
  <si>
    <t xml:space="preserve">See note for Amazon 2022.
</t>
  </si>
  <si>
    <t>Estimate multiplies Bell subscriber base for CraveTV of 1.15 millions (based on average of 1 Million at the end of December 2016 and 1.3 million as of end of 2017 by the price of the service ($7.99 for first 3 months of the year, $9.99/mo thereafter) (avg price = $9.50) + an estimated 25% take-up of its premium service that includes HBO ($19.98).. BCE (Feb 28, 2018). News Release 4Q Results, p. 10. https://www.bce.ca/investors/financial-reporting/2017-Q4/2017-q4-press-release.pdf</t>
  </si>
  <si>
    <t xml:space="preserve">Revenue estimate for Apple’s iTunes (TVOD service) is based on a 3-step process. 
1.	Revenue for Apple’s TVOD service starts with the CRTC's (Ovum) revenue estimates for iTunes. See CRTC's CMR 2018 Figure 9.20 Estimated revenues in Canada of SVOD services ($ million), 2017. 
2.	We reduce the CRTC's original estimates for Apple in line with the Commission’s own repeated and significant downward revision to its estimates of online video service revenue. Compare, for example, the estimates reported in the CRTC's (Ovum) Communications Monitoring Report 2017, Table 4.2.6 Estimated revenues of top 5 TVOD services in Canada ($ millions) + Table 4.2.5 Estimated revenues of Internet-based video services in Canada by type of service ($ millions) (Ovum) with the Commission's Communications Market Reports--Open Data--TV (2022) and for online video services as a whole, as reported in Table 9, Internet-based video services estimated revenues in Canada, by business model ($ million), 2014-2021 and Table 11, Estimated revenues in Canada of TVOD services ($ million), 2018-2021 (Omdia). The revised totals in its 2022 CMR Open Data set in Table 9, for example, are, on average, three-quarters of the value originally stated in its 2017 report, with a range between 68-78% for the overlapping years between the two reports, i.e. 2014-2016. 
3.	Consequently, in 2017, the CRTC estimates for online video services was about 1.74 times that of our own. Given this, in 2017, we revised the CRTC's estimate for iTunes by a factor of .58.  
</t>
  </si>
  <si>
    <t>Sportsnet Now</t>
  </si>
  <si>
    <t>ARPU estimate based on the average monthly price of the SNN essentials and premium packages when purchased an annual basis, i.e. $12.50 and $20.83, respectively. https://secure.snnow.ca/pricing</t>
  </si>
  <si>
    <t xml:space="preserve">Quebecor MDA 2017, p. 12. </t>
  </si>
  <si>
    <t xml:space="preserve">Sources: Netflix (21/01/2020). Form 8-K SEC. http://d18rn0p25nwr6d.cloudfront.net/CIK-0001065280/b1422088-d225-43b5-b1e9-118daa914ed9.pdf pp. 14-14 + Netflix AR 2019, p. 48.
Netflix began reporting stand alone revenue figures for the US in late 2019 in addition to its standard UCAN geographical reporting segment. Remove the US revenue from that segment and the residual the company’s revenue in Canada, i.e. $835 million. https://www.cp24.com/entertainment-news/netflix-details-canadian-revenue-and-subscriber-numbers-in-regulatory-filing-1.4733140. 
Alternatively, there were 5,572,720 subscribers in Canada in 2018. Multiply this by an ARPU of $11.16 = $746.30 million. In terms of the pricing assumptions we have made, it is also important to note that Netflix itself doesn't adjust its pricing plans to reflect the exchange rate. The standard package, for example, is the same dollar amount in both the US and Canada. (Netflix (21/01/2020). Form 8-K SEC, pp. 13 &amp; 15).
</t>
  </si>
  <si>
    <t>YouTube + YouTube Premium + Google Play</t>
  </si>
  <si>
    <t>AVOD + SVOD</t>
  </si>
  <si>
    <t xml:space="preserve">YouTube video consists of 3 parts: YouTube (AVOD), YouTube Premium (SVOD) and Google Play (TVOD). 
YouTube (AV0D) is ad-supported and, therefore, an AVOD service. In 2019, Google broke out YouTube’s ad revenue for the first time, with data going back to 2017. In 2018, YouTube accounted for 9.6% of Google’s total ad revenue.
The Canadian internet advertising market is 5.54% of the size of the US internet advertising market, , based on IAB.Canada and IAB/PWC for the US. This is used as a proxy for rate of Google's ad$ attributable to Canada (Google, AR 2020, pp. 32, 61; Iab.Canada (2019). 2018 Actual + 2019 Estimated Canadian Internet Advertising Revenue Survey. http://iabcanada.com/annual-internet-advertising-revenue-reports/).
Results for 2018 converted to CDN$ at US/CDN exchange rate of 1.275.
YouTube Premium (SVOD)
YouTube Premium began operations in Canada in June 2018. To estimate YouTube Premium Video revenue, we did the following: 
1.	Used YouTube Premium’s posted price of $11.99 per month multiplied by 12 (then split between the streaming video and music components that make up the service based on the split indicated in step 4, below). 
1.	Estimated the number of Canadian YouTube Premium subscribers based on (a) PWC Global entertainment &amp; media outlook, 2023-2027 data showing that the subscription and download aspects of the Canadian online video services market in 2018 was 11.2% of that in the United States. 
2.	The US subscriber number is based on Statista (Sept. 14, 2022). Number of YouTube Premium subscribers in the United States, 2020-2024. https://www.statista.com/statistics/1261865/youtube-premium-subscribers/. A CAGR of 11.26% for 2020-2022 used to estimate subscriber #s for 2018 and 2019. 
3.	Subscriber #s at end of the preceding year and current year are averaged to give y-o-y average. 
4.	Total YouTube Premium revenue was then split between its online video and streaming music services based on the relative weight of people’s time spent on both services in 2018: 72/28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5.	Results discounted by half since YouTube Premium began operating in Canada in June 2018.
Google Play. For the video portion of Google Play (TVOD), our source is the CRTC’s Communications Market Reports 2022, Television Sector Open Data Tables – Table TV11: Estimated revenues in Canada of TVOD services ($ million), 2018-2022. https://crtc.gc.ca/eng/publications/reports/PolicyMonitoring/cmrd.htm 
</t>
  </si>
  <si>
    <t>Estimate multiplies Bell subscriber base for CraveTV of 1.8 Millions (based on average of 1.3 Millions at the end of December 2017 and 2.3 Millions as of end of 2018 (BCE AR 2018, p. 44) by the price of the service in 2018 ($7.99 for first 3 months of the year, $9.99/mo thereafter) (avg price = $9.50) + an estimated 25% take-up of its premium service that includes HBO ($19.98).</t>
  </si>
  <si>
    <t xml:space="preserve">See note for Amazon 2022.
</t>
  </si>
  <si>
    <t>CRTC (2024). Overview of Internet-based audio and television services (estimated revenues), 2018-2023. B-T4. Communications Market Reports—Open Data—Broadcasting sector. https://crtc.gc.ca/eng/publications/reports/PolicyMonitoring/cmrd.htm</t>
  </si>
  <si>
    <t>ARPU estimate based on the average monthly price of the SNN essentials and premium packages when purchased an annual basis, i.e. $12.50 and $20.83, respectively. https://secure.snnow.ca/pricing. Estimate of # of subscribers is based on reporting of subscriber levels in 2020 by Mindshare Stuff we watch 1Q 2020 report, p. 17. https://content.mindshareapps.com/media/sites/88/2020/06/Mindshare-Stuff-We-Watch_Q12020.pdf. Mindshare estimated that 5% of households subscribed to SNN in 1Q 2020 and that number grew to 7% halfway through 2020 as the increase in streaming service subscriptions on account of the Covid-19 pandemic restrictions. The number of Canadian households is from Stats Canada's Survey of Household Spending. Here we assume that SNN subscription levels grew 25% from 2018 to 2019.</t>
  </si>
  <si>
    <t>Quebecor MDA 2018, p. 12. 420,800 subscribers at year end vs 361,600 at end of 2017. Avg=391000</t>
  </si>
  <si>
    <t>DAZN</t>
  </si>
  <si>
    <t xml:space="preserve">Estimate for DAZN’s revenue in Canada in 2018 is based on the following assumptions and steps. DAZN’s total global revenue was $372.7 million, with online video services accounting for 5.17% of the total. DAZN Group (2019) Consolidated Annual Report and Financial Statement, 2018, p. 35. “The Americas” share of DAZN’s global online video services revenue in 2021 was 18.9%. “The Americas” include only the United States and Canada, according to DAZN’s Annual Review, 2022. 
DAZN revenue in Canada was estimated to be 10 % of US revenue based on averages for subscription based online video services observed elsewere, and multiplied by the y-o-y average US/Canada exchange rate, as posted by the Bank of Canada, i.e. 1.275. That result was then divided by the average monthly price of $19.99 for a DAZN subscription in Canada to yield the number of DAZN subscribers in Canada. </t>
  </si>
  <si>
    <t xml:space="preserve">Sources: Netflix (21/01/2020). Form 8-K SEC. http://d18rn0p25nwr6d.cloudfront.net/CIK-0001065280/b1422088-d225-43b5-b1e9-118daa914ed9.pdf pp. 6, 8 &amp; 14 + Netflix AR 2019, p. 48.
There are several ways to establish Netflix's revenues in Canada. Doing so became easier after December 2019 when Netflix reporting methods allowed us to break outrevenue and subscriber figures, respectively, for the US, which leaves a residual in both cases from its broader US-Canada (UCAN) region that can be attributed to Canada. Based on Netflix filings with the SEC, thru two main ways to establish its revenues for Canada are as follows:
1. Based on revenue, subtracting US$ from the UCAN revenue leaves $551.21 million for Canada. Multiply that by the average Canada-US exchange rate (Bank of Canada) of 1.3269 leaves a figure of $773.45 million. This result is too low and is likely a function of Netflix only breaking out its US revenue this year's in a way that do not allow the residual to accurately reflect reality on the ground in Canada. 
2. Based on subscribers, there was a y-o-y average of 6,418,000 subscribers in Canada in 2019. Multiply this by an ARPU of $12.57 leads to $968.23 millions. In terms of the pricing assumptions we have made, it is also important to note that Netflix itself doesn't adjust its pricing plans to reflect the exchange rate. The standard package, for example, is the same dollar amount in both the US and Canada. (Netflix (21/01/2020). Form 8-K SEC, pp. 13 &amp; 15).
Using these 2 different approaches produces different results for different years, sometimes with the results of the 1st approach being higher than the second, as it is for 2019. The opposite, however, was the case in the previous year. To allay concerns that we might be under-reporting Netflix revenue or subscriber rates, or both, we use the method that produces the highest revenue figure.
As we have noted since 2016, despite changes in our methodology to reflect best available practices, we believe that estimated revenues by the CRTC and various consultants, some of which the Commission rely on, vastly overstate Netflix subscriber levels and revenue in Canada (see CRTC, CMR, 2019, pp. 128-132). </t>
  </si>
  <si>
    <t xml:space="preserve">YouTube video consists of 3 parts: YouTube (AVOD), YouTube Premium (SVOD) and Google Play (TVOD). 
YouTube (AVOD) is ad-supported and, therefore, an AVOD service. In 2019, Google broke out YouTube’s ad revenue for the first time, with data going back to 2017. In 2019, YouTube accounted for 11.2% of Google’s total ad revenue.
The Canadian internet advertising market is 5.3% of the size of the US internet advertising market, , based on IAB.Canada and IAB/PWC for the US. This is used as a proxy for rate of Google's ad$ attributable to Canada (Google, AR 2020, pp. 32, 61; Iab.Canada (October 2021). 2020 Internet Ad Revenue Survey).
Results for 2019 converted to CDN$ at US/CDN exchange rate of 1.3269.
YouTube Premium (Video)
YouTube Premium began operations in Canada in June 2018. To estimate YouTube Premium Video revenue, we did the following: 
1.	Used YouTube Premium’s posted price of $11.99 per month multiplied by 12 (then split between the streaming video and music components that make up the service based on the split indicated in step 5, below).  
2.	Estimated the number of Canadian YouTube Premium subscribers based on (a) PWC Global entertainment &amp; media outlook, 2023-2027 data showing that the subscription and download aspects of the Canadian online video services market in 2019 was 11.1%. 
3.	Total YouTube Premium revenue was then split between its online video and streaming music services based on the relative weight of people’s time spent on both services in 2019: 68/32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4.	Subscriber #s at end of the preceding year and current year are averaged to give y-o-y average. 
5.	Total YouTube Premium revenue was then split between its online video and streaming music services based on the relative weight of the topline revenue for these two components in 2019: 66.9/33.1
Google Play. For the video portion of Google Play (TVOD), our source is the CRTC’s Communications Market Reports 2022, Television Sector Open Data Tables – Table TV11: Estimated revenues in Canada of TVOD services ($ million), 2018-2022. https://crtc.gc.ca/eng/publications/reports/PolicyMonitoring/cmrd.htm 
</t>
  </si>
  <si>
    <t>Assumes y-o-y average of 2.450 Millions subscribers based on 2.3m at the end of 2018 and 2.6m at the end 2019. BCE (Feb 26, 2020). Presentation, p. 6.https://www.bce.ca/investors/financial-reporting/2019-Q4/2019-q4-presentation.pdf. Estimated ARPU of $15 is based on assumption that subscribers to Crave are split equally between the entry tier package ($9.99/mo) and the higher-end package that includes HBO and other features ($19.98/mo).</t>
  </si>
  <si>
    <t>Subscriber estimate from Mindshare Stuff we watch 1Q 2020 report, p. 17. https://content.mindshareapps.com/media/sites/88/2020/06/Mindshare-Stuff-We-Watch_Q12020.pdf. Mindshare's estimate of 5% for 1Q 2020 is used as a proxy for 2019 subscription levels and multiplied by the number of Canadian households from Stats Canada's Survey of Household Spending. ARPU estimate based on the average monthly price of the SNN essentials and premium packages when purchased an annual basis, i.e. $12.50 and $20.83, respectively. https://secure.snnow.ca/pricing</t>
  </si>
  <si>
    <t xml:space="preserve">Subscriber estimate from Mindshare Stuff we watch 1Q 2020 report, pp. 17. https://content.mindshareapps.com/media/sites/88/2020/06/Mindshare-Stuff-We-Watch_Q12020.pdf. Mindshare's estimate of 4% of households is multiplied by estimated number of Canadian households from Stats Canada's Survey of Household Spending. It's estimate seems on the high side to us, as does its estimate for Netflix, Disney &amp; other foreign streaming services. Our estimate for Netflix based on Netflix's own reporting is 85% of the figure given by Mindshare, for example. Given this, we have discounted Mindshare's estimate by the corresponding amount here (and for Disney, CBS All Access, etc.). Parethetically, Mindshare also seems to significantly underestimate the subscriber #s for Crave, stating at penetration rate of 12% in Q2 whereas our figures--again, based on audited subscriber numbers published by Bell--suggests that the household penetration rate for Crave, y-o-y in 2020. wwas 17.9%. ARPU estimate based on DAZN annual subscriber fee of $150 divided by 12. </t>
  </si>
  <si>
    <t xml:space="preserve">Based on average of 440,050 subscribers for 2019, given 420,800 subscribers at year in 2018 and 459.3 subscribers at end of 2019 (Quebecor AIF 2019, p. 10). ARPU estimated at $9.90 reflecting year-over-year price increase for previous year. </t>
  </si>
  <si>
    <t>National Amusements</t>
  </si>
  <si>
    <t>CBS-Viacom</t>
  </si>
  <si>
    <t>CBS All Access</t>
  </si>
  <si>
    <t xml:space="preserve">Subscriber estimate from Mindshare Stuff we watch 1Q 2020 report, pp. 17. https://content.mindshareapps.com/media/sites/88/2020/06/Mindshare-Stuff-We-Watch_Q12020.pdf. Mindshare's estimate of 6% of households is multiplied by estimated number of Canadian households from Stats Canada's Survey of Household Spending. It's estimate seems on the high side to us, as does its estimate for Netflix, Disney &amp; other foreign streaming services. Our estimate for Netflix based on Netflix's own reporting is 85% of the figure given by Mindshare, for example. Given this, wee have discounted Mindshare's estimate by the corresponding amount here (and for Disney, Dazn, etc.). Parethetically, Mindshare also seems to significantly underestimate the subscriber #s for Crave, stating at penetration rate of 12% in Q2 whereas our figures--again, based on audited subscriber numbers published by Bell--suggests that the household penetration rate for Crave, y-o-y in 2020. wwas 17.9%. ARPU is based on CBS Access published per month price. </t>
  </si>
  <si>
    <t xml:space="preserve">Estimate for DAZN’s revenue in Canada in 2019 is based on the following assumptions and steps. DAZN’s total global revenue was $819.055 million, with online video services accounting for 73.4% of the total. DAZN Group Consolidated Annual Report and Financial Statement, 2020, p. 53 “The Americas” share of DAZN’s global online video services revenue in 2021 was 18.9%. “The Americas” include only the United States and Canada, according to DAZN’s Annual Review, 2022. 
DAZN revenue in Canada was estimated to be 10 % of US revenue based on averages for subscription based online video services observed elsewere, and multiplied by the y-o-y average US/Canada exchange rate, as posted by the Bank of Canada, i.e. 1.3269. That result was then divided by the average monthly price of $19.99 for a DAZN subscription in Canada to yield the number of DAZN subscribers in Canada. </t>
  </si>
  <si>
    <t>CBC Gem + ICI TOU TV</t>
  </si>
  <si>
    <t xml:space="preserve">CBC AR 2019/2020, p. 37. </t>
  </si>
  <si>
    <t>Sources: Netflix (2021). Annual Report, p. 50.
There are several ways to establish Netflix's revenues in Canada. Doing so became easier after December 2019 when Netflix reporting methods allowed us to break outrevenue and subscriber figures, respectively, for the US, which leaves a residual in both cases from its broader US-Canada (UCAN) region that can be attributed to Canada. Based on Netflix filings with the SEC, the two main ways to establish Netflix's revenues for Canada are as follows:
1. Based on revenue, subtracting US$ from the UCAN revenue leaves $655,396,000 for Canada. Multiply that by the average Canada-US exchange rate (Bank of Canada) of 1.3415 and the total is $879.2 million
2. Based on subscribers, there were 7,234,218 subscribers in Canada at the end of 2020. Multiply this by an ARPU of $13.32 (Netflix AR 2020, p. 23), as reported in the company's annual report, leads to $1,112.1 million. In terms of the pricing assumptions we have made, it is also important to note that Netflix itself doesn't adjust its pricing plans to reflect the exchange rate. The standard package, for example, is the same dollar amount in both the US and Canada. (Netflix (21/01/2020). Form 8-K SEC, pp. 13 &amp; 15).
Using these 2 different approaches produces different results for different years, sometimes with the results of the 1st approach being higher than the second, as it is for 2020. The opposite, however, was the case in the 2018. To allay concerns that we might be under-reporting Netflix revenue or subscriber rates, or both, we use the method that produces the highest revenue figure.
As we have noted since 2016, despite changes in our methodology to reflect best available practices, we believe that estimated revenues by the CRTC and various consultants, some of which the Commission rely on, vastly overstate Netflix subscriber levels and revenue in Canada (see CRTC, CMR, 2019, pp. 128-132 and CRTC, CMR, 2020, pp. 75-76).</t>
  </si>
  <si>
    <t xml:space="preserve">YouTube is ad-supported and, therefore, an AVOD service. In 2019, Google broke out YouTube’s ad revenue for the first time, with data going back to 2017. In 2020, YouTube accounted for 13.46% of Google’s total ad revenue.
To estimate YouTube AVOD revenue, that result is multiplied by the size of the internet advertising market in Canada relative to that in the US, i.e. 5.1%, based on IAB.Canada and IAB/PWC for the US (https://www.iab.com/wp-content/uploads/2022/04/IAB_Internet_Advertising_Revenue_Report_Full_Year_2021.pdf). The result is then multiplied by the Bank of Canada's average annual at currency exchange rate of 1.2535 (Google, AR 2021, pp. 33, 35; Iab.Canada (October 2021). 2020 Internet Ad Revenue Survey).
Results for 2020 converted to CDN$ at US/CDN exchange rate of 1.3415. 
YouTube Premium (Video)
YouTube Premium began operations in Canada in June 2018. To estimate YouTube Premium Video revenue, we did the following: 
1.	Used YouTube Premium’s posted price of $11.99 per month multiplied by 12 (then split between the streaming video and music components that make up the service based on the split indicated in step 4, below). 
7.	Estimated the number of Canadian YouTube Premium subscribers based on (a) PWC Global entertainment &amp; media outlook, 2023-2027 data showing that the subscription and download aspects of the Canadian online video services market in 2020 was 10% of that in the United States. 
2.	The US subscriber number is based on Statista (Sept. 14, 2022). Number of YouTube Premium subscribers in the United States, 2020-2024. https://www.statista.com/statistics/1261865/youtube-premium-subscribers/. 
3.	Subscriber #s at end of the preceding year and current year are averaged to give y-o-y average. 
4.	Total YouTube Premium revenue was then split between its online video and streaming music services based on the relative weight of people’s time spent on both services in 2020: 59/41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Google Play. For the video portion of Google Play (TVOD), our source is the CRTC’s Communications Market Reports 2022, Television Sector Open Data Tables – Table TV11: Estimated revenues in Canada of TVOD services ($ million), 2018-2022. https://crtc.gc.ca/eng/publications/reports/PolicyMonitoring/cmrd.htm 
</t>
  </si>
  <si>
    <t xml:space="preserve">2.8 million subscribers at year end 2020 for an average of 2.7 million over the year. Estimated ARPU of $15 is based on assumption that subscribers to Crave are split equally between the entry tier package ($9.99/mo) and the higher-end package that includes HBO and other features ($19.98/mo). BCE AR 2020, p. 15. </t>
  </si>
  <si>
    <t>Disney</t>
  </si>
  <si>
    <t>Disney+</t>
  </si>
  <si>
    <t xml:space="preserve">Disney+ Estimate based on y-o-y average # of subscribers, i.e. .93 million vs 3.6 million. Those figures are based on subscriber numbers for Disney+ for 2021 reported in Disney’s 1Q earnings, 2022 and for 2019, as reported by J. Fuk, K. Nator, S. Shafer &amp; M. Chandakas (March 21, 2023). Disney+ global subscriber estimates, year-end 2022. S&amp;P Capital IQ. 
The latter source also allows us to calculate the ratio of Canadian to US subscribers for each of these years (i.e. 3.9% and 9.9%, respectively). Subscriber numbers are multiplied by 2020 ARPU/mo of 6.34 (Disney, AR 2022, p. 40) and by the Canada/US y-o-y average currency exchange report as reported by the Bank of Canada, i.e. 1.3415. </t>
  </si>
  <si>
    <t>Apple TV</t>
  </si>
  <si>
    <t>iTunes + Apple TV+</t>
  </si>
  <si>
    <t>Subscriber estimate from Mindshare Stuff we watch 2Q 2020 report, pp. 19 &amp; 35. https://content.mindshareapps.com/media/sites/88/2020/09/Mindshare-Stuff-We-Watch_Q2.pdf. Mindshare's estimate of 7% of households is multiplied by estimated number of Canadian households from Stats Canada's Survey of Household Spending. ARPU estimate based on the average monthly price of the SNN essentials and premium packages when purchased an annual basis, i.e. $12.50 and $20.83, respectively. https://secure.snnow.ca/pricing</t>
  </si>
  <si>
    <t xml:space="preserve">Quebecor AIF 2020, p. 7 for subscriber #s. $9.99*12*(Average subscribers for the year = (459300+469700)/2)=$55.7M. </t>
  </si>
  <si>
    <t>Estimate based on the following assumptions and steps. ARPU/month was $5.99. The number of Canadian subscribers was estimated to be 9.93% (a blended average of Disney and Netflix CDN/US subscriber ratio + CDN/US GDP ratio) of average y-o-y US subscribers, 13.43 million, as reported Seth Shafer, Mau Rodriguez, Kym Nator and John Fletcher (Sept. 12, 2024). Leading US video provider rankings, Q2 2024 (linked spreadsheet, Top select US video subscription services, Q1 2015 to Q2 2024 (million). S&amp;P Global.</t>
  </si>
  <si>
    <t>STACKTV</t>
  </si>
  <si>
    <t xml:space="preserve">300,000 subscribers since launch in 2019. Corus Annual Report 2020, p. 6. </t>
  </si>
  <si>
    <t xml:space="preserve">Estimate for DAZN’s revenue in Canada in 2020 is based on the following assumptions and steps. DAZN’s total global revenue was $871.84 million, with online video services accounting for 94.7% of the total. DAZN Group Consolidated Annual Report and Financial Statement, 2021, p. 47. “The Americas” share of DAZN’s global online video services revenue in 2021 was 15.81%. “The Americas” include only the United States and Canada, according to DAZN’s Annual Review, 2022. 
DAZN revenue in Canada was estimated to be 10.33% of US revenue, with that ratio being a blended average of Disney and Netflix CDN/US subscriber ratio + CDN/US GDP ratio), and multiplied by the y-o-y average US/Canada exchange rate, as posted by the Bank of Canada, i.e. 1.3415. That result was then divided by the average monthly price of $19.99 for a DAZN subscription in Canada to yield the number of DAZN subscribers in Canada. </t>
  </si>
  <si>
    <t xml:space="preserve">Sources: Netflix (2024). Annual Report 2023, pp. 22, 47-48, 67. There are several ways to estimate Netflix's revenues in Canada. Doing so became easier after December 2019 when Netflix reporting methods allowed us to break out revenue and subscriber figures, respectively, for the US, which leaves a residual in both cases from its broader US-Canada (UCAN) region that can be attributed to Canada. Based on Netflix filings with the SEC, the two main ways to establish Netflix's revenues for Canada are as follows:
1. Based on revenue, subtracting US$ from the UCAN revenue leaves $872,000,000 for Canada. Multiply that by the average Canada-US exchange rate (Bank of Canada) of 1.2535 and the total is $1,093.2 million
2. Based on subscribers, there were y-o-y average of 7,457.55 (i.e. 10.92% of UCAN subscribers) subscribers in Canada at the end of 2021. Multiply this by an ARPU of $14.56 (Netflix AR 2021, p. 27), as reported in the company's annual report, leads to the results reported here. In terms of the pricing assumptions we have made, it is also important to note that Netflix itself doesn't adjust its pricing plans to reflect the exchange rate. The standard package, for example, is the same dollar amount in both the US and Canada. (Netflix (21/01/2020). Form 8-K SEC, pp. 13 &amp; 15).
Parenthetically, our results in the 2nd example line up very closely with estimates from S&amp;P Global Market Intelligence, which reports results for Netflix in Canada of $1,312.64 million.
</t>
  </si>
  <si>
    <t xml:space="preserve">Estimated ARPU of $15 is based on assumption that subscribers to Crave are split equally between the entry tier package ($9.99/mo) and the higher-end package that includes HBO and other features ($19.98/mo). The basic tier package was eliminated in October 2021. One other adoption includes Starz programming for an additional $5.99. Crave had 2.9 million subscribers at year end 2021 vs 2.8 million at year end 2020. BCE AR 2020, p. 15. </t>
  </si>
  <si>
    <t>Disney+ Estimate based on y-o-y average # of subscribers, as reported by J. Fuk, S. Shafer, M. Chandakas &amp; K. Nator, &amp; (March 15, 2024). Disney+ global subscriber estimates, year-end 2023, S&amp;P Capital IQ. ARPU based on average of Q1 2021 and Q1 ARPU, as reported in Disney Q1 2022 Quarterly Earnings Report, p. 6 and converted into Canadian $ at rate of 1.2535 (i.e Bank of Canada average annual Can/US exchange rate for 2021). https://thewaltdisneycompany.com/app/uploads/2022/05/q2-fy22-earnings.pdf</t>
  </si>
  <si>
    <t>Paramount+</t>
  </si>
  <si>
    <t>Estimate based on the following assumptions and steps. ARPU/month was $5.99. The number of Canadian subscribers was estimated to be 10.13% (a blended average of Disney and Netflix CDN/US subscriber ratio + CDN/US GDP ratio) of average y-o-y US subscribers, 13.43 million, as reported Seth Shafer, Mau Rodriguez, Kym Nator and John Fletcher (Sept. 12, 2024). Leading US video provider rankings, Q2 2024 (linked spreadsheet, Top select US video subscription services, Q1 2015 to Q2 2024 (million). S&amp;P Global.</t>
  </si>
  <si>
    <t> ARPU estimate based on the average monthly price of the SNN essentials and premium packages when purchased an annual basis, i.e. 12.50 and $20.83, respectively. https://secure.snnow.ca/pricing. Estimate of # of subscribers is based on y-o-y growth of 18.6%</t>
  </si>
  <si>
    <t>Parenthetically, our results in the 2nd example line up very closely with estimates from S&amp;P Global Market Intelligence, which reports results for Netflix in Canada of $1,312.64 million.</t>
  </si>
  <si>
    <t>675k subscribers as of year end 2021 vs 300k at end of 2020. Corus Annual Report 2021, p. 7. ARPU multiplied by 10 months at full price and 2 months @ $.99 as introductory promotion.</t>
  </si>
  <si>
    <t>Quebecor AIF 2021, p. 9 for subscriber #s. $9.99*12*(Average subscribers for the year = (469700 + 503,400)/2*ARPU $9.99.</t>
  </si>
  <si>
    <t>CBC Annual Report 2020/2021, p. 33. Subscriber estimate based on monthly subscription fee of $5 per month.</t>
  </si>
  <si>
    <t xml:space="preserve">Sources: Netflix (2023). Annual Report 2022, pp. 22, 47-48, 67. As noted in previous years, there are several ways to estimate Netflix's revenues in Canada. Doing so became easier after December 2019 when Netflix reporting methods allowed us to break out revenue and subscriber figures, respectively, for the US, which leaves a residual in both cases from its broader US-Canada (UCAN) region that can be attributed to Canada. Based on Netflix filings with the SEC, the two main ways to establish Netflix's revenues for Canada are as follows:
1. Based on revenue, subtracting US$ from the UCAN revenue leaves $1,084,643 million for Canada. Multiply that by the average Canada-US exchange rate (Bank of Canada) of 1.3013 and the total is $1,411.45 million.
2. Based on subscribers, there were y-o-y average of 7,654.96 million subscribers in Canada (i.e. 10.23% of UCAN subscribers, as per estimated # of subscribers in Canada at the end of 2021 from S&amp;P Global). Multiplying the y-o-y subscriber #s by an ARPU of $15.86 = $1,456.89. Netflix standard package is the same dollar amount in both the US and Canada. 
</t>
  </si>
  <si>
    <t xml:space="preserve">Google video operations consist of 3 services: it’s the original YouTube (AVOD service), YouTube Premium subscription service (SVOD) and Google Play (TVOD). Our estimate is based on the following: 
Google YouTube 
YouTube is ad-supported and, therefore, an AVOD service. In 2019, Google broke out YouTube’s ad revenue for the first time, with data going back to 2017. In 2022, YouTube accounted for 13.03% of Google’s total ad revenue.
Results for 2022 converted to CDN$ at US/CDN exchange rate of 1.3013. Because the sum of firm revenues for online advertising exceed the total sector revenue, each firm's revenue was reduced by a proportionate amount, i.e. the result based on the above method for YouTube's AVOD service was multiplied by .9815 to obtain the result here. 
YouTube Premium (Video)
YouTube Premium began operations in Canada in June 2018. To estimate YouTube Premium Video revenue, we did the following: 
1.	Used YouTube Premium’s posted price of $11.99 per month multiplied by 12 (then split between the streaming video and music components that make up the service based on the split indicated in step 5, below). 
2.	Estimated the number of Canadian YouTube Premium subscribers based on (a) PWC Global entertainment &amp; media outlook, 2023-2027 data showing that the subscription and download aspects of the Canadian online video services market in 2022 was 10.2% of that in the United States. 
3.	The US subscriber number is based on Statista (Sept. 14, 2022). Number of YouTube Premium subscribers in the United States, 2020-2024. https://www.statista.com/statistics/1261865/youtube-premium-subscribers/. 
4.	Subscriber #s at end of the preceding year and current year are averaged to give y-o-y average. 
5.	Total YouTube Premium revenue was then split between its online video and streaming music services based on the relative weight of people’s time spent on both services in 2021: 66/34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Google Play. For the video portion of Google Play (TVOD), our source is the CRTC’s Communications Market Reports 2023, Television Sector Open Data Tables – Table TV11: Estimated revenues in Canada of TVOD services ($ million), 2018-2022. https://crtc.gc.ca/eng/publications/reports/PolicyMonitoring/cmrd.htm 
</t>
  </si>
  <si>
    <t>Crave had 3.1 million subscribers at year end in 2022 and 2.9 million at the end of 2021, for a y-o-y average of 3 million (BCE AR 2022, p. 45). The estimated ARPU of $16.90 is based on the assumption that subscribers to Crave are split as follows: 200,000 new subscribers (i.e. the difference between end of year subscriber numbers for 2021 and 2022, respectively) pay the promotional price of $149/year (or $12.42/mo), 10% of the subscriber base chose the highest priced option that includes Starz programming for an additional $5.99/mo on top of the standard price of  $16.58/mo (i.e. $22.57/mo., or $270.88/year) while the remaining 2.5 million subscribers (83.3% of subscribers) take the standard package priced at $199/year (or $16.58/mo). The basic tier package was eliminated in October 2021.</t>
  </si>
  <si>
    <r>
      <t xml:space="preserve">Disney+ Estimate based on y-o-y average # of subscribers. Those figures are based on subscriber numbers for Disney+ reported in Disney’s Annual Report 2022, p. 40 and the ratio of Canada to US subscribers (i.e. 10.19% in 2022) as reported by J. Fuk, S. Shafer, M. Chandakas &amp; K. Nator, &amp; (March 15, 2024). </t>
    </r>
    <r>
      <rPr>
        <sz val="12"/>
        <color rgb="FF000000"/>
        <rFont val="Times New Roman"/>
        <family val="1"/>
      </rPr>
      <t xml:space="preserve">Disney+ global subscriber estimates, year-end 2023, </t>
    </r>
    <r>
      <rPr>
        <i/>
        <sz val="12"/>
        <color rgb="FF000000"/>
        <rFont val="Times New Roman"/>
        <family val="1"/>
      </rPr>
      <t>S&amp;P Capital IQ</t>
    </r>
    <r>
      <rPr>
        <sz val="12"/>
        <color rgb="FF000000"/>
        <rFont val="Times New Roman"/>
        <family val="1"/>
      </rPr>
      <t xml:space="preserve">. Subscriber numbers are multiplied by ARPU/mo of 6.34 (Disney, AR 2022, p. 40) and by the Canada/US y-o-y average currency exchange report as reported by the Bank of Canada, i.e. 1.3013. </t>
    </r>
  </si>
  <si>
    <t>ARPU estimate based on the average monthly price of the SNN essentials and premium packages when purchased an annual basis, i.e. $14.99 and $20.83, respectively. https://secure.snnow.ca/pricing. Estimate of # of subscribers is based on 2-year CAGR of 24.28%.</t>
  </si>
  <si>
    <t xml:space="preserve">Estimate based on the following assumptions and steps. ARPU/month was $6.32 after a price increase from $5.99 to $9.99 was implemented December 1, 2022, i.e. 5.99*11 months + $9.99*1 = $75.88/12. The number of Canadian subscribers was estimated to be 10.22% (a blended average of Disney and Netflix CDN/US subscriber ratio + CDN/US GDP ratio) of average y-o-y US subscribers, 21.36 million, as reported by Seth Shafer, Mau Rodriguez, Kym Nator and John Fletcher (Sept. 12, 2024). Leading US video provider rankings, Q2 2024 (linked spreadsheet, Top select US video subscription services, Q1 2015 to Q2 2024 (million). S&amp;P Global. </t>
  </si>
  <si>
    <t xml:space="preserve">Corus 2022  Estimate based on statements in Corus Annual Report 2022, p. 7 that after launching Stack TV in 2020, Corus has launched several other online video services, including the Global TV app, Global News app, Teletoon and Pluto TV that now account for 10% of the company’s total TV advertising and subscriber revenue. Corus’ total TV advertising and subscriber revenue in 2022 was 1,032.88 million, according to its annual aggregate annual returns filed for conventional television and designated English and French-language specialty and pay tv services, of which $452.05m was from advertising (see https://crtc.gc.ca/eng/industr/ann.htm). Corus no longer publishes stand alone subscriber numbers for SlackTV and it does not offer stand-alone subscriber numbers or subscriber and advertising revenue for any of its other online video services either.  </t>
  </si>
  <si>
    <t xml:space="preserve">Amazon Prime Video is bundled into the Amazon Prime service. The Amazon Prime service covers many things besides video, i.e. 2 day shipping, music, etc. The Amazon Prime service itself is buried within the category of “Subscription Services”, which “includes fees associated with Amazon Prime memberships and access to content including digital video, audiobooks, digital music, e-books, and other non-AWS subscription services” (Amazon, Annual Report 2022, p. 69). This makes it very hard to determine the precise value of Amazon Prime Video.
For some people, the video component of Amazon Prime is not important at all. Conversely, some regular Amazon shoppers flock to its video service since it is “free” (because the subscriber feels they are paying for the shipping and not for the video subscription). In this sense, it is a classic instance of “economies of scope”, which allows Amazon to take advantage of product extensions. Since “Amazon Video” is given away “free”, it can also be seen as subsidizing a “loss leader” as a way to lure customers to its main, and far more lucrative, business: its online retail marketplace. In other words, in addition to Amazon Prime giving users of Amazon’s general online retail business “free” home delivery, it is also giving them “free video”. 
So, are you “really” paying for Amazon Prime Video? 
To estimate revenues attributable to Amazon Prime Video we defined Amazon Prime Video as a streaming SVOD model. The price of the Amazon Prime service was $79/year (or $7.99/month) before it was raised to $99/year (or $9.99/month) in April 2022. Prices in Canada are the same but in Canadian dollars. As such, Canadians are paying about three-quarters of what American’s pay for, more or less, the same service. There are other plans and prices available for students, families and other factors, but we use the basic plan as our baseline.
These allocations are more art than science, and requires some knowledge of the local market. There are various ways to approximate this allocation: 1. Using OPEX % for video and audio content. Amazon’s 10K discloses that they spent $11 Billion on video and audio rights and creation, with a total Opex budget of $363 billion in 2020. Thus, one could approximate that 3% of Opex is what Amazon considers part of video and audience, since that’s the percent they are willing to spend on video. 
At the same time, while Amazon Subscription services only account for ~6-7% of Amazon’s revenue, it’s Opex for tv/film/video and audio programming accounts for ~30% of Amazon Subscription service revenue. This implies that it invests 5 times more in video and audio programming than its weight might otherwise suggest. Given this, 15% of Prime revenue is allocated to Amazon Prime Video and the music part of the Amazon Prime membership subscription (5 * 3% opex). 
As such, about $11.85 of the annual Amazon Prime fee of $79 between 2013 and April 2022 would be allocated to video and audio; it has been $14.85 since the price increase to $99/year in April 2022. Adapted from Noam, E. (2021). The technology, business and economics of streaming video. London: Edward Elgar.
Based on these principles, our estimate of Amazon Prime Video and audio revenue, subscribers and ARPU in Canada begins by establishing a few referent facts and estimates for Amazon internationally and in the United States:  
1.	Total international revenue for all Amazon products and services: Amazon’s Annual Reports for the years 2017 to 2022 to establish its. https://ir.aboutamazon.com/annual-reports-proxies-and-shareholder-letters/default.aspx 
2.	 “Services” revenue: See Amazon’s Annual Reports, typically between pages 65 and 70).
3.	US share of net revenue: 60-61% between 2015 and 2012. (Amazon Annual Reports, pp. 65-70. https://ir.aboutamazon.com/annual-reports-proxies-and-shareholder-letters/default.aspx. 
4.	International subscriber/user count (not subscriptions): Curry, D. (July 28, 2023). Amazon Statistics (2023). Business of Apps. https://www.businessofapps.com/data/amazon-statistics/.  Curry uses subscribers in a way that appears to be synonymous with users, otherwise the outcome results in paid subscriber numbers that are implausibly high and ARPU levels that are implausibly low. To go from users/subscribers to “paid subscriptions/subscribers”, we divide the number of users by the average number of people per household. See United States Census Bureau (nd). Quick facts. https://www.census.gov/quickfacts/fact/table/US/PST045222#PST045222. 
5.	Estimated # of paid US subscriptions (not users): Curry, D. (July 28, 2023). Amazon Statistics (2023). Business of Apps. https://www.businessofapps.com/data/amazon-statistics/. Curry uses subscribers in a way that appears to be synonymous with users, otherwise the outcome results in paid subscriber numbers that are implausibly high and ARPU levels that are implausibly low. To go from users/subscribers to “paid subscriptions/subscribers”, we divide the number of users by the average number of people per household. See United States Census Bureau (nd). Quick facts.
6.	Y-o-y average # of U.S. subscriptions: the end of the previous and current years and dividing by 2. The result shows that the U.S. generally accounts for 20-31% of total Amazon paid subscriptions.  
7.	Total U.S. Revenue: Y-o-y avg paid subscribers * ARPU (i.e. $79/annum before April 2022, $99/annum after). 
8.	US Prime revenue attributable to the audio and video elements of the service: multiply the results of step 7 by .15—Amazon Prime Video share of the Amazon Prime service fee. 
9.	US Prime ARPU (monthly) attributable to the audio and video elements of the service: Amazon Prime Video revenue / # of Amazon Prime subscriber #s / 12. 
10.	Split of Prime audio + video revenue: the amount of the Prime ARPU attributable to the audio + video components of the service is X, respectively. 
From the US to Canada estimate for Amazon Prime Video: 
1.	# of Canadian subscribers to Amazon Prime: To estimate the # of Canadian subscribers, Insider Intelligence’s (formerly emarketer) estimate of Amazon Prime Video users at year end for 2019 to 2022 was used (see: https://www.insiderintelligence.com/chart/250308/amazon-prime-video-viewers-canada-2019-2025). This number was considered synonymous with the number of Amazon Prime users. To estimate subscriber levels, the number of end users was divided by average number of people per household using Statistics Canada data on population and number of households, a figure that is in the 2.57 to 2.63 range for the period 2017-2022. We created average y-o-y users by taking the average of the number of users at the end of the preceding year and the end of the current year.
1.	Total Amazon Prime revenue estimate: Canadian y-o-y avg paid subscribers * ARPU (i.e. $79/annum before April 2022, $99/annum after) = total Canadian revenue. 
11.	Total Amazon Prime estimate attributable to the audio and video elements of the service: Canadian Amazon Prime revenue * .15—its share of the Amazon Prime service fee. 
12.	Split of Prime audio + video revenue: the amount of the Prime ARPU attributable to the audio + video components of the service is X, respectively, is based on “engagement” figures regarding total hours/week that Canadians listen to online audio services vs online video services, as per the CRTC. Over the 2016-2021, of the total time spent with online audio and video, on average, Canadians spent 65.9% of the time with online audio services, the rest with online video services. For 2022, we used this average whereas the specific break-down was used for each year prior to that.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t>
  </si>
  <si>
    <t>Quebecor AIF 2022, p. 7 for illico and VRAI subscriber numbers. VRAI, was also launched in August 2021. At end of year 2022, it had 128,100 subscribers. Overall, Quebecor reports 552,900 subscribers at the end of 2022 (AR 2022, p. 9). It offers two pricing plans, one for $5 per month and another for $15 per month. We kept previous year ARPU estimates of $9.99/month to calculate the total reported here: Average subscribers for the year = (503,400 (2021) +552.9 (2022)/2)*9.99*12.</t>
  </si>
  <si>
    <t>Estimate based on the following assumptions and steps. DAZN’s total global revenue was taken from its Annual Review, 2022 &lt; DAZN Group had 15 million subscribers worldwide in 2022 and revenues of $2.3 billion. https://dazngroup.com/wp-content/uploads/2023/01/DAZN_Annual_Review_2022_Digital.pdf (p. 4). The estimate for how much of total revenue could be assigned to its online video services was based on the ration of such revenue to total revenue from the DAZN Group (2023) Consolidated Annual Report and Financial Statement, 2021, i.e. 93.9% (p. 47). “The Americas” share for 2022 was estimated the same way, that is, based on the ratio of the region’s share to the global total from the previous year, i.e. the America’s share of DAZN’s global online video services revenue in 2022 was 13.15%. “The Americas” include only the United States and Canada, according to DAZN’s Annual Review, 2022. 
DAZN revenue in Canada was estimated to be 10.19% of US revenue, with that ratio being a blended average of Disney and Netflix CDN/US subscriber ratio + CDN/US GDP ratio), and multiplied by the y-o-y average US/Canada exchange rate, as posted by the Bank of Canada, i.e. 1.313. That result was then divided by the average monthly price of $19.99 for a DAZN subscription in Canada to yield the number of DAZN subscribers in Canada. nue, i.e. 21.65, and subscribers, i.e. 18.62.</t>
  </si>
  <si>
    <t xml:space="preserve">CBC AR 2021-22, p. 41. </t>
  </si>
  <si>
    <t xml:space="preserve">Sources: Netflix (2024). Annual Report 2023, pp. 22, 47-48, 67. As noted in previous years, there are several ways to estimate Netflix's revenues in Canada. Doing so became easier after December 2019 when Netflix reporting methods allowed us to break out revenue and subscriber figures, respectively, for the US, which leaves a residual in both cases from its broader US-Canada (UCAN) region that can be attributed to Canada. Based on Netflix filings with the SEC, the two main ways to establish Netflix's revenues for Canada are as follows:
1. Based on revenue, subtracting US$ from the UCAN revenue leaves $1,073.6 million for Canada. Multiply that by the average Canada-US exchange rate (Bank of Canada) of 1.3497 and the total is $1,449.28 million.
2. Based on subscribers, there were y-o-y average of 7,791.25 million subscribers in Canada (i.e. 9.95% of UCAN subscribers, as per estimated average of the past five years and with each of those years calculated according to the steps outline in the note for that year (for example, by comparing the number of subscribers in Canada and the U.S. at the end of 2021 as reported by S&amp;P Global). The y-o-y subscriber #s multiplied by an ARPU of $16.28 = $1,522.10 million (Netflix AR 2023, p. 22). In terms of the pricing assumptions we have made, it is also important to note that Netflix itself doesn't adjust its pricing plans to reflect the exchange rate. The standard package, for example, is the same dollar amount in both the US and Canada.
</t>
  </si>
  <si>
    <t xml:space="preserve">YouTube Premium began operations in Canada in June 2018. To estimate YouTube Premium Video revenue, we did the following: 
1.	Used YouTube Premium’s posted price of $12.99 (individual) per month multiplied by 12 (then split between the streaming video and music components that make up the service based on the split indicated in step 5, below). $22.99 per month family.
2.	Estimated the number of Canadian YouTube Premium subscribers based on (a) PWC Global entertainment &amp; media outlook, 2024-2028 data showing that the subscription and download aspects of the Canadian online video services market in 2023 was 10.4% of that in the United States. 
3.	The US subscriber number is based on Statista (Dec. 8, 2023). Number of YouTube Premium subscribers in the United States, 2020-2024. https://www.statista.com/statistics/1261865/youtube-premium-subscribers/. 
4.	Subscriber #s at end of the preceding year and current year are averaged to give y-o-y average. 
5.	Total YouTube Premium revenue was then split between its online video and streaming music services based on the relative weight of people’s time spent on both services in 2023: 57/43 (see CRTC (2024). CMR Open Data--Broadcasting Sector. Table 15: Average weekly hours of tuning in to traditional radio vs listening to streamed audio services, by Canadians 18+, 2016 to 2023 + Table 24: Average number of hours Canadians 18+ watched traditional television and Internet-based television each week, 2016 to 2023.  https://applications.crtc.gc.ca/OpenData/CASP/COMMUNICATION%20MONITORING%20REPORTS/Broadcasting%20Overview/English/data-broadcasting-overview.xlsx?_ga=2.43012965.1959678767.1692291858-1657545705.1688749945).
Google Play. For the video portion of Google Play (TVOD), our source is the CRTC’s Communications Market Reports 2024, Television Sector Open Data Tables – Table TV11: Estimated revenues in Canada of TVOD services ($ million), 2018-2023. https://crtc.gc.ca/eng/publications/reports/PolicyMonitoring/cmrd.htm </t>
  </si>
  <si>
    <t>SVOD + AVOD</t>
  </si>
  <si>
    <t xml:space="preserve">Crave had 3.1 million subscribers at year end in 2022 and 2023. BCE Q4 2023 Results &amp; 2024 Financial Guidance Call, p. 11. Estimated ARPU of $17.33 is based on the assumption that 80% of subscribers take the premium package without adds priced at $199/year (or $16.58/mo) and 10% (310,000 subscribers) take the standard package with ads at 149.90 ($12.49/mo.), while the remaining 10% choose the highest priced option that includes Starz programming for an additional $5.99/mo., which adds up to $270.88/year or $22.57/mo. We also assume that half the difference between the premium ad-free tier and the ad-supported standard package--$4 per month—multiplied by the estimated number of standard package subscribers (310,000) adds up to the advertising revenue generated by the standard package. The assumption is that BCE is using this strategy to expand its subscriber base to those who would otherwise not pay the going rate, while trying to use advertising revenue as much as possible to fill the gap from lost subscriber revenue. </t>
  </si>
  <si>
    <t xml:space="preserve">Disney+ Estimate based on y-o-y average # of subscribers. Those figures are based on subscriber numbers for Disney+ reported in Disney’s Annual Report 2023, p. 41 and the ratio of Canada to US subscribers (10.43% in 2023) as reported by J. Fuk, S. Shafer, M. Chandakas &amp; K. Nator, &amp; (March 15, 2024). Disney+ global subscriber estimates, year-end 2023, S&amp;P Capital IQ. Subscriber numbers are multiplied by ARPU/mo of 6.97 (Disney, AR 2023, p. 40) and by the Canada/US y-o-y average currency exchange report as reported by the Bank of Canada, i.e. 1.3497. </t>
  </si>
  <si>
    <t xml:space="preserve">Revenue estimates for Apple TV+ is based on average y-o-y average subscribers in the United States: 12.55 (2023). Nator, K, Fletcher, J, Shafer, S &amp; Rodriguez, M (June 6, 2024). Leading US video provider rankings, Q1 2024. S&amp;P Global Market Intelligence. 
To arrive at an estimate of Canadian subscribers, that result is multiplied by .0995 (2023) (the relative weight of Canadian subscribers to Netflix vs US subscribers. Sources: US subscriber estimates are from Nator, K, Fletcher, J, Shafer, S &amp; Rodriguez, M (June 6, 2024). Leading US video provider rankings, Q1 2024. S&amp;P Global Market Intelligence while US revenue estimates are from Shafer, S. (April 15, 2024). US SVOD projections through 2028. 
The number of subscribers is multiplied by monthly APRU of $8.99, the posted subscription price in 2023, rising to $12.99 per month the next year. 
Alternatively, Apple TV+’s ARPU in the US converted into Canadian dollars would be $8.02 (US ARPU = US$5.94; the Bank of Canada’s average annual currency exchange rate in 2023: 1.3497). The results reported here compare favourably with CRTC data, which reports $132 million for AppleTV+ in 2023. </t>
  </si>
  <si>
    <t xml:space="preserve">Estimate based on the following assumptions and steps. ARPU/month was $6.99. The number of Canadian subscribers was estimated to be 10.19% (a blended average of Disney and Netflix CDN/US subscriber ratio) of average y-o-y US subscribers, 29.405 million, as reported by Seth Shafer, Mau Rodriguez, Kym Nator and John Fletcher (Sept. 12, 2024). Leading US video provider rankings, Q2 2024 (linked spreadsheet, Top select US video subscription services, Q1 2015 to Q2 2024 (million). S&amp;P Global. </t>
  </si>
  <si>
    <t xml:space="preserve">Corus 2023. Estimate based on statements in Corus Annual Report 2023, p. 7 that after launching Stack TV in 2020, Corus has launched several other online video services, including the Global TV app, Global News app, Teletoon and Pluto TV. Altogether, the company states that these services had $146 million in revenue in 2023, accounting for 11% of the company’s TV advertising and subscriber revenue. </t>
  </si>
  <si>
    <t xml:space="preserve">Amazon Prime Video is bundled into the Amazon Prime service. The Amazon Prime service covers many things besides video, i.e. 2 day shipping, music, etc. The Amazon Prime service itself is buried within the category of “Subscription Services”, which “includes fees associated with Amazon Prime memberships and access to content including digital video, audiobooks, digital music, e-books, and other non-AWS subscription services” (Amazon, Annual Report 2022, p. 69). This makes it very hard to determine the precise value of Amazon Prime Video.
For some people, the video component of Amazon Prime is not important at all. Conversely, some regular Amazon shoppers flock to its video service since it is “free” (because the subscriber feels they are paying for the shipping and not for the video subscription). In this sense, it is a classic instance of “economies of scope”, which allows Amazon to take advantage of product extensions. Since “Amazon Video” is given away “free”, it can also be seen as subsidizing a “loss leader” as a way to lure customers to its main, and far more lucrative, business: its online retail marketplace. In other words, in addition to Amazon Prime giving users of Amazon’s general online retail business “free” home delivery, it is also giving them “free video”. So, are you “really” paying for Amazon Prime Video? 
To estimate revenues attributable to Amazon Prime Video we defined Amazon Prime Video as a streaming SVOD model. The price of the Amazon Prime service was $79/year (or $7.99/month) before it was raised to $99/year (or $9.99/month) in April 2022. Prices in Canada are the same but in Canadian dollars. As such, Canadians are paying about three-quarters of what American’s pay for, more or less, the same service. There are other plans and prices available for students, families and other factors, but we use the basic plan as our baseline.
These allocations are more art than science, and requires some knowledge of the local market. There are various ways to approximate this allocation: 1. Using OPEX % for video and audio content. Amazon’s 10K discloses that they spent $11 Billion on video and audio rights and creation, with a total Opex budget of $363 billion in 2020. Thus, one could approximate that 3% of Opex is what Amazon considers part of video and audience, since that’s the percent they are willing to spend on video. 
At the same time, while Amazon Subscription services only account for ~6-7% of Amazon’s revenue, it’s Opex for tv/film/video and audio programming accounts for ~30% of Amazon Subscription service revenue. This implies that it invests 5 times more in video and audio programming than its weight might otherwise suggest. Given this, 15% of Prime revenue is allocated to Amazon Prime Video and the music part of the Amazon Prime membership subscription (5 * 3% opex). 
As such, about $11.85 of the annual Amazon Prime fee of $79 between 2013 and April 2022 would be allocated to video and audio; it has been $14.85 since the price increase to $99/year in April 2022. Adapted from Noam, E. (2021). The technology, business and economics of streaming video. London: Edward Elgar.
Based on these principles, our estimate of Amazon Prime Video and audio revenue, subscribers and ARPU in Canada begins by establishing a few referent facts and estimates for Amazon internationally and in the United States:  
1.	Total international revenue for all Amazon products and services: Amazon’s Annual Reports for the years 2017 to 2023 to establish its. https://ir.aboutamazon.com/annual-reports-proxies-and-shareholder-letters/default.aspx 
2.	 “Services” revenue: See Amazon’s Annual Reports, typically between pages 65 and 70).
3.	US share of net sales revenue: 67-69% between 2015 and 2023. (Amazon Annual Reports, pp. 65-70. https://ir.aboutamazon.com/annual-reports-proxies-and-shareholder-letters/default.aspx. 
4.	International subscriber/user count (not subscriptions): Curry, D. (July 28, 2023). Amazon Statistics (2023). Business of Apps. https://www.businessofapps.com/data/amazon-statistics/ (and subsequent editions of this article). Curry uses subscribers in a way that appears to be synonymous with users, otherwise the outcome results in paid subscriber numbers that are implausibly high and ARPU levels that are implausibly low. To go from users/subscribers to “paid subscriptions/subscribers”, we divide the number of users by the average number of people per household. See United States Census Bureau (nd). Quick facts. https://www.census.gov/quickfacts/fact/table/US/PST045222#PST045222. 
5.	Estimated # of paid US subscriptions (not users): Curry, D. (July 28, 2023). Amazon Statistics (2023 and subsequent editions of this source). Business of Apps. https://www.businessofapps.com/data/amazon-statistics/. Curry uses subscribers in a way that appears to be synonymous with users, otherwise the outcome results in paid subscriber numbers that are implausibly high and ARPU levels that are implausibly low. To go from users/subscribers to “paid subscriptions/subscribers”, we divide the number of users by the average number of people per household. See United States Census Bureau (nd). Quick facts.
6.	Y-o-y average # of U.S. subscriptions: the end of the previous and current years and dividing by 2. The result shows that the U.S. generally accounts for 20-31% of total Amazon paid subscriptions.  
7.	Total U.S. Revenue: Y-o-y avg paid subscribers * ARPU (i.e. $79/annum before April 2022, $99/annum after). 
8.	US Prime revenue attributable to the audio and video elements of the service: multiply the results of step 7 by .15—Amazon Prime Video share of the Amazon Prime service fee. 
9.	US Prime ARPU (monthly) attributable to the audio and video elements of the service: Amazon Prime Video revenue / # of Amazon Prime subscriber #s / 12. 
10.	Split of Prime audio + video revenue: the amount of the Prime ARPU attributable to the audio + video components of the service is X, respectively. 
From the US to Canada estimate for Amazon Prime Video: 
1.	# of Canadian subscribers to Amazon Prime: To estimate the # of Canadian subscribers, Insider Intelligence’s (formerly emarketer) estimate of Amazon Prime Video users at year end for 2019 to 2022 was used (see: https://www.insiderintelligence.com/chart/250308/amazon-prime-video-viewers-canada-2019-2025). This number was considered synonymous with the number of Amazon Prime users. To estimate subscriber levels, the number of end users was divided by average number of people per household using Statistics Canada data on population and number of households, a figure that is in the 2.57 to 2.63 range for the period 2017-2023. We created average y-o-y users by taking the average of the number of users at the end of the preceding year and the end of the current year.
1.	Total Amazon Prime revenue estimate: Canadian y-o-y avg paid subscribers * ARPU (i.e. $79/annum before April 2022, $99/annum after) = total Canadian revenue. 
11.	Total Amazon Prime estimate attributable to the audio and video elements of the service: Canadian Amazon Prime revenue * .15—its share of the Amazon Prime service fee. 
12.	Split of Prime audio + video revenue: the amount of the Prime ARPU attributable to the audio + video components of the service is X, respectively, is based on “engagement” figures regarding total hours/week that Canadians listen to online audio services vs online video services, as per the CRTC. Over the 2016-2021, of the total time spent with online audio and video, on average, Canadians spent 43% of the time with online audio services, the rest with online video services. For 2023, we used this average whereas the specific break-down was used for each year prior to that. See CRTC (2022 and later editions of this source).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t>
  </si>
  <si>
    <t>Includes subscribers to both illico and Vrai. Quebecor did not report revenue or subscriber figures for these services for 2023 in its latest report. As such, subscriber growth is based on 3 year CAGR of 6.377% multiplied by posted subscription price of $9.99 per month. Quebecor, MDA 2022, p. 12.</t>
  </si>
  <si>
    <t xml:space="preserve">Estimate based on the following assumptions and steps. DAZN’s total global revenue was taken from its Annual Review, 2023, which notes a 40% y-o-y increase in revenue &lt; DAZN Group had 20 million subscribers worldwide in 2022 and revenues of $2.3 billion. https://dazngroup.com/wp-content/uploads/2023/12/ANNUAL-REVIEW-2023.pdf (p. 6). The estimate for how much of total revenue could be assigned to its online video services was based on the ration of such revenue to total revenue from the DAZN Group (2023) Consolidated Annual Report and Financial Statement, 2021, i.e. 93.9% (p. 47). “The Americas” share for 2022 was estimated the same way, that is, based on the ratio of the region’s share to the global total from the previous year, i.e. the America’s share of DAZN’s global online video services revenue in 2022 was 13.15%. “The Americas” include only the United States and Canada, according to DAZN’s Annual Review, 2022. 
https://dazngroup.com/wp-content/uploads/2023/10/041023.pdf
DAZN revenue in Canada was estimated to be 10.19% of US revenue, with that ratio being a blended average of Disney and Netflix CDN/US subscriber ratio + CDN/US GDP ratio), and multiplied by the y-o-y average US/Canada exchange rate, as posted by the Bank of Canada, i.e. 1.3497. That result was then divided by the average monthly price of $24.99 for a DAZN subscription in Canada to yield the number of DAZN subscribers in Canada. </t>
  </si>
  <si>
    <t>CBC AR 2022-23, p. 31. https://site-cbc.radio-canada.ca/documents/impact-and-accountability/finances/2023/2022-2023-Annual-Report.pdf</t>
  </si>
  <si>
    <t>Film TV Online Video Production</t>
  </si>
  <si>
    <t xml:space="preserve">Companies that produce programming licensed or sold to broadcast television, cable networks, online video services and film distributors. For these sectors, researchers are encouraged to use one of two methods to arrive at “production volume”: 1. the first is based on local spending or overall production budgets, based on who controls the budget as the main local co-producer, regardless of whose money it is. 2. The second is based on all production-related revenues of a production company, including production fees, rights sales, services. The latter method follows the method used by the European Audiovisual Observatory. Each research team should specify which of these two approaches they have chosen. Column J identifies, where possible, the primary production activity involved, i.e. production for: film, television or online video service.  </t>
  </si>
  <si>
    <t>Film TV OVS Distribution</t>
  </si>
  <si>
    <t xml:space="preserve">This sector covers revenue derived from the control of distribution rights for all television, film and online video services. In other words, it includes revenue from the exploitation of distribution rights for theatrical and home entertainment services as well as special rights for festivals). Column K identifies, where possible, the primary production activity involved, i.e. production for: film, television or online video service.  </t>
  </si>
  <si>
    <t>Film Exhibition</t>
  </si>
  <si>
    <r>
      <rPr>
        <b/>
        <sz val="12"/>
        <color theme="1"/>
        <rFont val="Times New Roman"/>
        <family val="1"/>
      </rPr>
      <t>Film Exhibition</t>
    </r>
    <r>
      <rPr>
        <sz val="12"/>
        <color theme="1"/>
        <rFont val="Times New Roman"/>
        <family val="1"/>
      </rPr>
      <t xml:space="preserve">: Theatre and box office revenue. This sector covers theatrical exhibition with a focus on box office/ticket sales receipts. Revenue from advertising as well as “Concession Sales + Other", respectively, are included in separate columns where possible.  </t>
    </r>
  </si>
  <si>
    <t>Microsoft</t>
  </si>
  <si>
    <t xml:space="preserve">Gaming revenue reported in Microsoft AR 2013, p. 84. US accounted for 54.3, 52.7% and 53.1% of international revenue in 2011-2013, respectively. Canadian revenue estimate is based on relative size of the traditional digital games market (PC &amp; Console) in Canada vs the U.S. in 2014, i.e. 7.0% (the average of the first three subsequent years for which values are known, ie. 2018-2020). See PWC Global entertainment &amp; media outlook, 2023-2027.
US currency converted into Canadian dollars based on the Bank of Canada’s average annual currency exchange rate. </t>
  </si>
  <si>
    <t>Electronic Arts</t>
  </si>
  <si>
    <t xml:space="preserve">Prior to 2014, EA did not break out revenue for console, PC + other, and mobile. It did present separate figures for international revenue and for North America. EA (2014). Annual Report 2014 (March 31 year end), p. 78. https://ir.ea.com/financial-information/sec-filings/default.aspx.
The Canadian revenue was broken out from the North American total by assuming that the relative size of the traditional digital games market (PC &amp; Console) in Canada vs the U.S. for the period 2014 to 2016 was 7% while for its mobile games activities that figure was 7.7% for each of those years (the average of the values for the years 2018-2020, when such information was available, in each case). See PWC Global entertainment &amp; media outlook, 2023-2027. US currency converted into Canadian dollars based on the Bank of Canada’s average annual currency exchange rate. </t>
  </si>
  <si>
    <t>Nintendo</t>
  </si>
  <si>
    <t>Nintendo’s fiscal year ends March 31. As such, we use data from its latest report to cover the year prior, i.e. Nintendo’s fiscal year 2014 is treated as 2013 because three-quarters of its activities took place in that year. The US share of revenue in 2011, 2012 and 2013 was 33.4%, 31.2% and 33.3%, respectively. See Nintendo (2013). Annual Report 2013, p. 35 and Nintendo (2015). Annual Report 2015, pp. 2, 44-45. https://investor.activision.com/annual-reports.
Nintendo broke out software and hardware revenue on a stand-alone basis for its fiscal years 2012 and 2013 (our calendar years of 2011 and 2012) in its 2013 Annual Report, p. 35. It did not do so after that. To break out stand-alone revenue figures for its hardware (consoles Wii, Wii U, and Switch) vs games software, estimates for Nintendos hardware from Statista was subtracted from the company’s total revenue. See Statistica (Sept 7, 2023). Nintendo gaming hardware sales revenue worldwide from 2012 to 2025 (in billion U.S. dollars). https://www.statista.com/statistics/1260233/nintendo-gaming-hardware-revenue-global/.
The Canadian revenue estimate uses the relative size of the traditional digital games market (PC &amp; Console) in Canada vs the U.S. in 2011-2013 was 7.0%. See PWC Global entertainment &amp; media outlook, 2023-2027. Japanese Yen currency converted into Canadian dollars based on the Bank of</t>
  </si>
  <si>
    <t>Activision Blizzard</t>
  </si>
  <si>
    <t xml:space="preserve">International revenue for console, PC, mobile, Online Games, and ancillary are reported separately at the international level and for North America. US share of revenue was estimated at 47.5% for 2011 and 2012, i.e. the average of the U.S. share of total revenues over the next decade. Activision Blizzard (2013). Annual Report 2012, p. 52. https://investor.activision.com/annual-reports.
The Canadian revenue estimate uses the relative size of the traditional digital games market (PC &amp; Console) in Canada vs the U.S. from 2011-2012 was 7%, while for its mobile games activities that figure was 7.7% for each of those years. See PWC Global entertainment &amp; media outlook, 2023-2027. US currency converted into Canadian dollars based on the Bank of Canada’s average annual currency exchange rate. </t>
  </si>
  <si>
    <t>Warner</t>
  </si>
  <si>
    <t>Warner Brothers Interactive (AT&amp;T)</t>
  </si>
  <si>
    <t>Warner Brothers Interactive</t>
  </si>
  <si>
    <t>Games as portion of the “Studios” segment is based on the historical average of the games division in Time Warner from 2013 to 2019, i.e. 12.74%. Time Warner (2014). Annual Report 2013, p. 60. https://www.sec.gov/Archives/edgar/data/1105705/000119312514069071/d669953d10k.htm
Time Warner combined the US &amp; Canadian share of international revenue into one figure. To break out the US portion from the combined number, the value of the Canadian portion was estimated based on the relative size of the traditional digital games market (PC &amp; Console) in Canada vs the U.S, i.e. 7%. See PWC Global entertainment &amp; media outlook, 2023-2027. USD converted into Canadian dollars based on the Bank of Canada’s average annual currency exchange rate.
As a result, the US share of revenue was  66. 2% and 67.1% for 2013 and 2014, respectively. See Time Warner (2014). Annual Report 2013, p. 130.</t>
  </si>
  <si>
    <t>Ubisoft</t>
  </si>
  <si>
    <t xml:space="preserve">Ubisoft’s fiscal year ends March 31. As such, we use data from its latest report to cover the year prior, i.e. its fiscal year 2013 is treated as 2012 because three-quarters of its activities took place in that year. Global Newswire (2013). Ubisoft reports full-year 2012-13 sales and earnings.
International revenue is reported in Euros and separately for PC, console, mobile and other at the international level and based on 3 regions: Europe, North America and rest of the world. The US and Canadian revenue was broken out from the North American total by assuming that the relative size of the traditional digital games market (PC &amp; Console) in Canada vs the U.S. in 2011-2012 was 7%. See PWC Global entertainment &amp; media outlook, 2023-2027.
Euros converted to USD using OFX Yearly average exchange rates. https://www.ofx.com/en-ca/forex-news/historical-exchange-rates/yearly-average-rates/. US currency converted into Canadian dollars based on the Bank of Canada’s average annual currency exchange rate. </t>
  </si>
  <si>
    <t>Take-Two Interactive Software</t>
  </si>
  <si>
    <t>International revenue for PC, console and mobile are reported separately at the international level, as is US total revenue. The company’s fiscal year ends March 31. Because three-quarters of its fiscal year falls in the previous year, we treat its current year figures as equivalent to the prior calendar year, ie. fiscal year 2024 is treated as 2023. Take Two Interactive Annual Report 2015, pp. 28-29, 40. https://taketwointeractivesoftwareinc.gcs-web.com/static-files/0349c227-690c-4979-999b-54efc9ea95eb. International/US and PC / Console + Other revenue split for 2011-2013 from Take Two Interactive Annual Report 2012, p. 29.</t>
  </si>
  <si>
    <t>Sony</t>
  </si>
  <si>
    <t>Sony Interactive Entertainment</t>
  </si>
  <si>
    <t>Google Play</t>
  </si>
  <si>
    <r>
      <t xml:space="preserve">The Canadian revenue estimate is based on relative size of the traditional digital games market (PC &amp; Console) in Canada vs the U.S. in 2011 and 2016 was 7%, based on average of years 2018 to 2020. See </t>
    </r>
    <r>
      <rPr>
        <sz val="12"/>
        <color rgb="FF000000"/>
        <rFont val="Times New Roman"/>
        <family val="1"/>
        <charset val="1"/>
      </rPr>
      <t xml:space="preserve">PWC Global entertainment &amp; media outlook, 2023-2027. </t>
    </r>
    <r>
      <rPr>
        <sz val="12"/>
        <color rgb="FF000000"/>
        <rFont val="Calibri"/>
        <family val="2"/>
        <charset val="1"/>
      </rPr>
      <t>US currency converted into Canadian dollars based on the Bank of Canada’s average annual currency exchange rate.</t>
    </r>
  </si>
  <si>
    <t>Bandai Namco</t>
  </si>
  <si>
    <t xml:space="preserve">Bandai Namco’s fiscal year ends March 31. As such, we use data from its latest report to cover the year prior, i.e. Bandai Namco’s fiscal year 2012 is treated as 2011 because three-quarters of its activities took place in that year. The company’s Integrated Report 2023 provides topline revenue from 2011/12 to 2022/23. Bandai Namco (2012). Integrated Report 2023, p. 12, 32. https://www.bandainamco.co.jp/en/ir/index.html
Revenue for video games is reported in Bandai Namco’s “Content Business” before 2014. This segment accounted for % of total revenue in 2011. See Bandai Namco (2012). Financial Report 2012, pp. 23-24. https://www.bandainamco.co.jp/en/ir/library/financialstatements.html
The company reports its sales by geography, with the US and Canada included in the “Americas” segment. The Americas accounted for 5.8% in 2011 (see Bandai Namco (2012). Financial Report 2012, p. 25).
This figure is used as a proxy for the geographical distribution of revenue for its video game division. The U.S. share of the “Americas” segment was based on the relative size of the Console games market in the US vs all of the Americas region, and per figures provided for the video games industry in PWC Global entertainment &amp; media outlook, 2023-2027, i.e. 88.5% based in the average of this rate between 2018-2022 as reported in PWC. 
The Canadian revenue was broken out from the Americas segment by assuming that the relative size of the traditional digital games market (PC &amp; Console) in Canada vs the U.S. was estimated to be 7% for all years before 2018 based on the average of this value for the years 2018-2020 reported in PWC Global entertainment &amp; media outlook, 2023-2027.
The Japense Yen was converted into Canadian dollars based on the Bank of Canada’s average annual currency exchange rate.
Bandai Namco does not break out stand-alone revenue figure the console, PC, mobile &amp; other sectors. All revenue is attributed to the “console” segment. </t>
  </si>
  <si>
    <t>Sega Sammy</t>
  </si>
  <si>
    <t xml:space="preserve">SegaSammy’s fiscal year ends March 31. As such, we use data from its latest report to cover the year prior, i.e. its fiscal year 2014 is treated as 2013 because three-quarters of its activities took place in that year. Revenue for video games is reported as the “Consumer Business” part of its “Entertainment Content” segment. This is further split between “Digital Games” and “Packaged Games”. SegaSammy (2014). Integrated Report 2014 pp. 8-11, 65 &amp; 84; SegaSammy (2012). Integrated Report 2012 p. 50. https://www.segasammy.co.jp/en/ir/library/printing_annual/. The split between “Digital” and “Packaged” games for 2011 uses the ratio of the two in 2012 as a proxy because such information was not available for this year.
This segment accounted for 22.4%, 26.7% and 22.2% of total revenue in 2011, 2012 and 2013, respectively.
The company reports its’ sales by geography, with the US and Canada included in the “North America” segment before 2020. The share of the North America segment for 2011, 2012 and 2013 was 3.5% , 3.7% and 2.9%, respectively, as indicated in its Integrated Report 2013, p. 116; Integrated Annual Report 2012, p. 108.  The Canadian revenue was broken out based on the relative size of the traditional digital games market (PC &amp; Console) in Canada vs the U.S. for 2015-2017 was 7.0%. The Japense Yen was converted into Canadian dollars based on the Bank of Canada’s average annual currency exchange rate.
SegaSammy does not break out stand-alone revenue figure the console, PC, mobile &amp; other sectors. All revenue is attributed to the “console” segment. </t>
  </si>
  <si>
    <t>Apple App Store</t>
  </si>
  <si>
    <t>Estimates for Apple App Store revenue for 2011-2013 are derived from the following sources and assumption that 86.5% of revenue is attributable to games (a ratio based on the last year for which this value is known—2016—and in line with commentary in trade press coverage):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https://www.businessofapps.com/data/app-revenues/; Evans, B. (June 24, 2014). Market shares and ecosystem value. Benedict Evans. https://www.ben-evans.com/benedictevans/2014/6/25/market-shares; Curry, D. (May 2, 2023). Google Play Store Statistics. Business of Apps. https://www.businessofapps.com/data/google-play-statistics/ 
The US share of Apple’s App Store uses its share of Apple’s Services revenue as a proxy, ie. 42% in 2011-2013 millions (Apple's 2015 Annual Report, p. 30).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for each year.</t>
  </si>
  <si>
    <t>Sony’s fiscal year ends March 31. As such, we use data from its latest report to cover the year prior, i.e. Sony’s fiscal year 2014 is treated as 2013 since three-quarters of its activities took place in that year. Sony (2014). Annual Report 2014, p. 49. https://www.sony.com/en/SonyInfo/IR/library/corporatereport/
The figure reported here is based on revenue that Sony reports as “Software sales” in its Games &amp; Network Services segment;  hardware (eg. PS5) and network services are excluded. Before 2014, this category included network services and software sales. To estimate the latter on a stand-alone basis, the “Software sales” figure, ie. Y266000 million, was multiplied by .6063 to reflect the relative weight of both “network services” and “software sales” in the first year for which Sony released stand alone results for these two segments, respectively, ie. 2014.
Sony reports total international revenue for its Games &amp; Network Services division, while we use the US share of sales and services stated in its Annual Report as a proxy for the US share of games revenue, i.e. 15.7 and 16.8% for 2012 and 2013, respectively.
The Canadian revenue estimate uses the relative size of the traditional digital games market (PC &amp; Console) in Canada vs the U.S. for this period was estimated as being 7%, based on the average of the period between 2018-2020, as indicated in PWC Global entertainment &amp; media outlook, 2023-2027. Japaense Yen currency converted into Canadian dollars based on the Bank of Canada’s average annual currency exchange rate.</t>
  </si>
  <si>
    <t xml:space="preserve">Bandai Namco’s fiscal year ends March 31. As such, we use data from its latest report to cover the year prior, i.e. Bandai Namco’s fiscal year 2016 is treated as 2015 because three-quarters of its activities took place in that year. The company’s Integrated Report 2023 provides topline revenue from 2011/12 to 2022/23. Bandai Namco (2023). Integrated Report 2023, p. 12, 32. https://www.bandainamco.co.jp/en/ir/index.html
Revenue for video games is reported in Bandai Namco’s “Content Business” before 2014. This segment accounted for  54.1% and 54.8% of total revenue in 2012 and 2013, respectively. See Bandai Namco (2014). Financial Report 2014, pp. 23-24. https://www.bandainamco.co.jp/en/ir/library/financialstatements.html
The company reports its sales by geography, with the US and Canada included in the “Americas” segment. The Americas accounted for 6.07% and 7.35% of the company’s total revenue in 2012 and 2013, respectively (see Namco (2014). Financial Report 2014, p. 25).
This figure is used as a proxy for the geographical distribution of revenue for its video game division. The U.S. share of the “Americas” segment was based on the relative size of the Console games market in the US vs all of the Americas region, and per figures provided for the video games industry in PWC Global entertainment &amp; media outlook, 2023-2027, i.e. 88.5% based in the average of this rate between 2018-2022 as reported in PWC. 
The Canadian revenue was broken out from the Americas segment by assuming that the relative size of the traditional digital games market (PC &amp; Console) in Canada vs the U.S. was estimated to be 7% for all years before 2018 based on the average of this value for the years 2018-2020 reported in PWC Global entertainment &amp; media outlook, 2023-2027.
The Japense Yen was converted into Canadian dollars based on the Bank of Canada’s average annual currency exchange rate.
Bandai Namco does not break out stand-alone revenue figure the console, PC, mobile &amp; other sectors. All revenue is attributed to the “console” segment. </t>
  </si>
  <si>
    <t>Tencent</t>
  </si>
  <si>
    <t>Tencent Games</t>
  </si>
  <si>
    <t xml:space="preserve">Before 2018, Tencent did not publish a stand-alone figure for international games revenue, or make statements in its annual reports that allow that value to be inferred. The revenue estimate for 2012-2016 is based on international revenue for Supercell, a games company and publisher of League of Legends, that Tencent acquired in 2011. See Statista (2023). Supercell annual revenue, 2012-2022. https://www.statista.com/statistics/298766/supercell-annual-revenue/.
To estimate the US share of its revenues, and subsequently those attributable to Canada, the average percentage of the US as a market in all of the major games publishers surveyed was used as a proxy for the US's share of Tencent's international revenue: Activision Blizzard, Badai Namco, Electronic Arts, Microsoft, Nintnedo, Sega Sammy, Sony, Take 2 Interactive, Ubisoft and Wrner Bros Interactive. That value ranges between 47-50%, depending on the year.
The Canadian revenue was broken out from the North American total by assuming that the relative size of the traditional digital games market (PC &amp; Console) in Canada vs the U.S. circa 2012-2016 was 7%. See PWC Global entertainment &amp; media outlook, 2023-2027.
RMB was converted into Canadian dollars based on the Bank of Canada’s average annual currency exchange rate.
The same split between mobile, PC and “other” that applies to Tencent’s online games revenue in general—as can be seen for 2015 and 2016--is used as a proxy for how to split its international online game revenue. In 2015, that split was 37.6/19.8/42.6, while in 2016 it was 39.3/20.6/40.1. See Tencent (2016). Annual Report 2015, p. 12. </t>
  </si>
  <si>
    <t xml:space="preserve">International revenue for console, PC, mobile, and ancillary are reported separately at the international level and for North America. US share of revenue was 51%, 51% and 48% in 2013, 2014 and 2015, respectively. Activision Blizzard (2015). Annual Report 2015, p. 60. https://investor.activision.com/annual-reports.
The Canadian revenue estimate uses the relative size of the traditional digital games market (PC &amp; Console) in Canada vs the U.S. from 2013-2015 was 7%, while for its mobile games activities that figure was 7.7% for each of those years. See PWC Global entertainment &amp; media outlook, 2023-2027. US currency converted into Canadian dollars based on the Bank of Canada’s average annual currency exchange rate. </t>
  </si>
  <si>
    <t>Stand-alone revenue figures for “ Games and Other” within the Warner Bros. studio segment of Time Warner are published in Time Warner (2016). Annual Report 2015, p. 55. https://www.sec.gov/Archives/edgar/data/1105705/000119312516477965/d280491d10k.htm
Time Warner combined the US &amp; Canadian share of international revenue into one figure. To break out the US portion from the combined number, the value of the Canadian portion was estimated based on the relative size of the traditional digital games market (PC &amp; Console) in Canada vs the U.S, i.e. 7%. See PWC Global entertainment &amp; media outlook, 2023-2027. USD converted into Canadian dollars based on the Bank of Canada’s average annual currency exchange rate.
As a result, the US share of revenue was 67.56%, 66.52% and 67.17% for 2013 and 2014, respectively. See Time Warner (2016). Annual Report 2015, p. 55.</t>
  </si>
  <si>
    <t>Revenue for digital games app revenue for the Google Play Store are derived from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The U.S. share of app store in 2013 was 45% (Google, AR 2014, p. 26).
Google charged 30% service fee on apps until July 1st, 2021, which is included as Google’s revenue here for the Google Play Store and for games sold through Play Store.
The stand-alone estimate for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Results for 2013 converted to CDN$ at US/CDN exchange rate of 1.0299.</t>
  </si>
  <si>
    <t xml:space="preserve">Before 2018, Tencent did not publish a stand-alone figure for international games revenue, or make statements in its annual reports that allow that value to be inferred. The revenue estimate for 2012-2016 is based on international revenue for Supercell, a games company and publisher of League of Legends, that Tencent acquired in 2011. See Statista (2023). Supercell annual revenue, 2012-2022. https://www.statista.com/statistics/298766/supercell-annual-revenue/.
To estimate the US share of its revenues, and subsequently those attributable to Canada, the average percentage of the US as a market in all of the major games publishers surveyed was used as a proxy for the US's share of Tencent's international revenue: Activision Blizzard, Badai Namco, Electronic Arts, Microsoft, Nintnedo, Sega Sammy, Sony, Take 2 Interactive, Ubisoft and Wrner Bros Interactive. That value ranges between 47-50%, depending on the year.
The Canadian revenue was broken out from the North American total by assuming that the relative size of the traditional digital games market (PC &amp; Console) in Canada vs the U.S. circa 2012-2016 was 7%, while the ratio for mobile games and “other” (the core of Tencent’s business) was 7.7% in 2021. See PWC Global entertainment &amp; media outlook, 2023-2027.
RMB was converted into Canadian dollars based on the Bank of Canada’s average annual currency exchange rate.
The same split between mobile, PC and “other” that applies to Tencent’s online games revenue in general—as can be seen for 2015 and 2016--is used as a proxy for how to split its international online game revenue. In 2015, that split was 37.6/19.8/42.6, while in 2016 it was 39.3/20.6/40.1. See Tencent (2016). Annual Report 2015, p. 12. </t>
  </si>
  <si>
    <t xml:space="preserve">Gaming revenue reported in Microsoft AR 2016, p. 87. US accounted for 50.1% of international revenue in 2014. Canadian revenue estimate is based on relative size of the traditional digital games market (PC &amp; Console) in Canada vs the U.S. in 2014, i.e. 7.0% (the average of the first three subsequent years for which values are known, ie. 2018-2020). See PWC Global entertainment &amp; media outlook, 2023-2027.
US currency converted into Canadian dollars based on the Bank of Canada’s average annual currency exchange rate. </t>
  </si>
  <si>
    <t xml:space="preserve">International revenue for console, PC + other, and mobile are reported separately at the international level and for North America. EA (2017). Annual Report 2017 (March 31 year end), p. 78. https://ir.ea.com/financial-information/sec-filings/default.aspx.
The Canadian revenue was broken out from the North American total by assuming that the relative size of the traditional digital games market (PC &amp; Console) in Canada vs the U.S. for the period 2014 to 2016 was 7%, while for its mobile games activities that figure was 7.7% for each of those years (the average of the values for the years 2018-2020, when such information was available, in each case). See PWC Global entertainment &amp; media outlook, 2023-2027. US currency converted into Canadian dollars based on the Bank of Canada’s average annual currency exchange rate. </t>
  </si>
  <si>
    <t>Estimates for Apple App Store revenue for 2014 are derived from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https://www.businessofapps.com/data/app-revenues/; Evans, B. (June 24, 2014). Market shares and ecosystem value. Benedict Evans. https://www.ben-evans.com/benedictevans/2014/6/25/market-shares; Curry, D. (May 2, 2023). Google Play Store Statistics. Business of Apps. https://www.businessofapps.com/data/google-play-statistics/ 
The US share of Apple’s App Store uses its share of Apple’s Services revenue as a proxy, ie. 42% in 2014 millions (Apple's 2015 Annual Report, p. 30).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2014 converted to CDN$ at US/CDN exchange rate of 1.100.</t>
  </si>
  <si>
    <t xml:space="preserve">Before 2018, Tencent did not publish a stand-alone figure for international games revenue, or make statements in its annual reports that allow that value to be inferred. The revenue estimate for 2012-2016 is based on international revenue for Supercell, a games company and publisher of League of Legends, that Tencent acquired in 2011. See Statista (2023). Supercell annual revenue, 2012-2022. https://www.statista.com/statistics/298766/supercell-annual-revenue/.
To estimate the US share of its revenues, and subsequently those attributable to Canada, the average percentage of the US as a market in all of the major games publishers surveyed was used as a proxy for the US's share of Tencent's international revenue: Activision Blizzard, Badai Namco, Electronic Arts, Microsoft, Nintnedo, Sega Sammy, Sony, Take 2 Interactive, Ubisoft and Wrner Bros Interactive. That value ranges between 47-50%, depending on the year.
The Canadian revenue was broken out from the North American total by assuming that the relative size of the traditional digital games market (PC &amp; Console) in Canada vs the U.S. circa 2012-2016 was 7%, while the ratio for mobile games and “other” (the core of Tencent’s business) was 7.7% in 2021. See PWC Global entertainment &amp; media outlook, 2023-2027.
RMB was converted into Canadian dollars based on the Bank of Canada’s average annual currency exchange rate.
The same split between mobile, PC and “other” that applies to Tencent’s online games revenue in general—as can be seen for 2015 and 2016--is used as a proxy for how to split its international online game revenue. In 2015, that split was 37.6/19.8/42.6, while in 2016 it was 39.3/20.6/40.1. See Tencent (2016). Annual Report 2015, p. 12.
RMB was converted into Canadian dollars based on the Bank of Canada’s average annual currency exchange rate.
The same split between mobile, PC and “other” that applies to Tencent’s online games revenue in general—as can be seen for 2015 and 2016--is used as a proxy for how to split its international online game revenue. In 2015, that split was 37.6/19.8/42.6, while in 2016 it was 39.3/20.6/40.1. See Tencent (2016). Annual Report 2015, p. 12. </t>
  </si>
  <si>
    <t xml:space="preserve">Ubisoft’s fiscal year ends March 31. As such, we use data from its latest report to cover the year prior, i.e. its fiscal year 2016 is treated as 2015 because three-quarters of its activities took place in that year. Ubisoft (2016). Universal Registration Document 2016, pp. 7-8. https://www.ubisoft.com/en-us/company/about-us
International revenue is reported in Euros and separately for PC, console, mobile and other at the international level and based on 3 regions: Europe, North America and rest of the world (pp. 7-8). The US and Canadian revenue was broken out from the North American total by assuming that the relative size of the traditional digital games market (PC &amp; Console) in Canada vs the U.S. in 2014 and 2015 was 7%. See PWC Global entertainment &amp; media outlook, 2023-2027.
Euros converted to USD using OFX Yearly average exchange rates. https://www.ofx.com/en-ca/forex-news/historical-exchange-rates/yearly-average-rates/. US currency converted into Canadian dollars based on the Bank of Canada’s average annual currency exchange rate. </t>
  </si>
  <si>
    <t>Sony’s fiscal year ends March 31. As such, we use data from its latest report to cover the year prior, i.e. Sony’s fiscal year 2017 is treated as 2016 since three-quarters of its activities took place in that year. Sony (2017). Annual Report 2017, p. 43. https://www.sony.com/en/SonyInfo/IR/library/corporatereport/
The figure reported here is based on revenue that Sony reports as “Digital Software and Add-on Content” in its Games &amp; Network Services segment;  hardware (eg. PS5) and network services are excluded. Before 2019, this only include revenue for console, while Sony did not report any revenue for PC-based games and it did not yet have a mobile game department.
Sony reports total international revenue for its Games &amp; Network Services division, while we use the US share of sales and services stated in its Annual Report as a proxy for the US share of games revenue, i.e. 18.6%, 21.4% and 22% for 2014, 2015 and 2016, respectively.
The Canadian revenue estimate uses the relative size of the traditional digital games market (PC &amp; Console) in Canada vs the U.S. for this period was estimated as being 7%, based on the average of the period between 2018-2020, as indicated in PWC Global entertainment &amp; media outlook, 2023-2027. Japaense Yen currency converted into Canadian dollars based on the Bank of Canada’s average annual currency exchange rate.</t>
  </si>
  <si>
    <t xml:space="preserve">SegaSammy’s fiscal year ends March 31. As such, we use data from its latest report to cover the year prior, i.e. its fiscal year 2016 is treated as 2015 because three-quarters of its activities took place in that year. Revenue for video games is reported as the “Consumer Area” part of its “Entertainment Content” segment. This is further split between “Digital Games” and “Packaged Games” for 2014 and 2015 in SegaSammy (2016). Integrated Report 2016, p. 56. SegaSammy (2015). Integrated Report 2015 p. 63. https://www.segasammy.co.jp/en/ir/library/printing_annual/.
This segment accounted for 54 and 55% of total revenue in 2014 and 2015, respectively.
The company reports its’ sales by geography, with the US and Canada included in the “North America” segment before 2020. The share of the North America segment for 2014 and 2015 was 5.3% and 5.9%, respectively, as indicated in its Integrated Report 2015, p. 125; Integrated Annual Report 2016, p. 121.  The Canadian revenue was broken out based on the relative size of the traditional digital games market (PC &amp; Console) in Canada vs the U.S. for 2015-2017 was 7.0%. The Japense Yen was converted into Canadian dollars based on the Bank of Canada’s average annual currency exchange rate.
SegaSammy does not break out stand-alone revenue figure the console, PC, mobile &amp; other sectors. All revenue is attributed to the “console” segment. </t>
  </si>
  <si>
    <t xml:space="preserve">Gaming revenue reported in Microsoft AR 2016, p. 87. US accounted for 45.9% of international revenue in 2015. Canadian revenue estimate is based on relative size of the traditional digital games market (PC &amp; Console) in Canada vs the U.S. in 2015, i.e. 7.0% (the average of the first three subsequent years for which values are known, ie. 2018-2020). See PWC Global entertainment &amp; media outlook, 2023-2027.
US currency converted into Canadian dollars based on the Bank of Canada’s average annual currency exchange rate. </t>
  </si>
  <si>
    <t>Estimates for Apple App Store revenue for 2015 are the average of revenue estimates for 2014 and 2016 and as derived from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https://www.businessofapps.com/data/app-revenues/;  Evans, B. (June 24, 2014). Market shares and ecosystem value. Benedict Evans. https://www.ben-evans.com/benedictevans/2014/6/25/market-shares; Curry, D. (May 2, 2023). Google Play Store Statistics. Business of Apps. https://www.businessofapps.com/data/google-play-statistics/ 
The results comport well with reporting that Apple's App Store revenue for 2015 topped $20B USD while its 30% service fee for 2015 resulted $6B (USD). Keizer, G. (Jan. 6, 2016). Apple's cut of 2015 App Store revenue tops $6B. Computer World. https://www.computerworld.com/article/3019716/apples-cut-of-2015-app-store-revenue-tops-6b.html.
The US share of Apple’s App Store uses its share of Apple’s Services revenue as a proxy, ie. 42% in 2015 (Apple's 2021 Annual Report, p. 26).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2015 converted to CDN$ at US/CDN exchange rate of 1.300.</t>
  </si>
  <si>
    <t>Revenue for digital games app revenue for the Google Play Store are derived from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https://www.businessofapps.com/data/app-revenues/; also see Curry, D. (May 2, 2023). Google Play Store Statistics. Business of Apps. https://www.businessofapps.com/data/google-play-statistics/
The U.S. share of app store in 2015 was 46% (Google, AR 2017, p. 32).
Google charged 30% service fee on apps until July 1st, 2021, which is included as Google’s revenue here for the Google Play Store and for games sold through Play Store.
The stand-alone estimate for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Results for 2015 converted to CDN$ at US/CDN exchange rate of 1.30.</t>
  </si>
  <si>
    <t xml:space="preserve">Bandai Namco’s fiscal year ends March 31. As such, we use data from its latest report to cover the year prior, i.e. Bandai Namco’s fiscal year 2016 is treated as 2015 because three-quarters of its activities took place in that year. The company’s Integrated Report 2023 provides topline revenue from 2011/12 to 2022/23. Bandai Namco (2023). Integrated Report 2023, p. 12, 32. https://www.bandainamco.co.jp/en/ir/index.html
Revenue for video games is reported in Bandai Namco’s “Network Entertainment Business”. This segment accounted for 51.7% and 55.8% of total revenue in 2014 and 2015, respectively. See Bandai Namco (2016). Financial Report 2016, pp. 23-24. https://www.bandainamco.co.jp/en/ir/library/financialstatements.html
The company reports its sales by geography, with the US and Canada included in the “Americas” segment. The Americas accounted for 6.8% and 9% of the company’s total revenue in 2014 and 2015, respectively (see Namco (2016). Financial Report 2016, p. 25).
This figure is used as a proxy for the geographical distribution of revenue for its video game division. The U.S. share of the “Americas” segment was based on the relative size of the Console games market in the US vs all of the Americas region, and per figures provided for the video games industry in PWC Global entertainment &amp; media outlook, 2023-2027, i.e. 88.5% based in the average of this rate between 2018-2022 as reported in PWC. 
The Canadian revenue was broken out from the Americas segment by assuming that the relative size of the traditional digital games market (PC &amp; Console) in Canada vs the U.S. was estimated to be 7% for all years before 2018 based on the average of this value for the years 2018-2020 reported in PWC Global entertainment &amp; media outlook, 2023-2027.
The Japense Yen was converted into Canadian dollars based on the Bank of Canada’s average annual currency exchange rate.
Bandai Namco does not break out stand-alone revenue figure the console, PC, mobile &amp; other sectors. All revenue is attributed to the “console” segment. </t>
  </si>
  <si>
    <t xml:space="preserve">Sony’s fiscal year ends March 31. As such, we use data from its latest report to cover the year prior, i.e. Sony’s fiscal year 2017 is treated as 2016 since three-quarters of its activities took place in that year. Sony (2017). Annual Report 2017, p. 43. https://www.sony.com/en/SonyInfo/IR/library/corporatereport/
The figure reported here is based on revenue that Sony reports as “Digital Software and Add-on Content” in its Games &amp; Network Services segment;  hardware (eg. PS5) and network services are excluded. Before 2019, this only include revenue for console, while Sony did not report any revenue for PC-based games and it did not yet have a mobile game department.
Sony reports total international revenue for its Games &amp; Network Services division, while we use the US share of sales and services stated in its Annual Report as a proxy for the US share of games revenue, i.e. 18.6%, 21.4% and 22% for 2014, 2015 and 2016, respectively.
The Canadian revenue estimate uses the relative size of the traditional digital games market (PC &amp; Console) in Canada vs the U.S. for this period was estimated as being 7%, based on the average of the period between 2018-2020, as indicated in PWC Global entertainment &amp; media outlook, 2023-2027. US currency converted into Canadian dollars based on the Bank of Canada’s average annual currency exchange rate. </t>
  </si>
  <si>
    <t>International revenue for PC, console and mobile are reported separately at the international level, as is US total revenue. The company’s fiscal year ends March 31. Because three-quarters of its fiscal year falls in the previous year, we treat its current year figures as equivalent to the prior calendar year, ie. fiscal year 2024 is treated as 2023. Take Two Interactive Annual Report 2018, pp. 28-29. https://taketwointeractivesoftwareinc.gcs-web.com/static-files/5ff20a63-302f-4778-9053-17d5ea35b9f8</t>
  </si>
  <si>
    <r>
      <t xml:space="preserve">The Canadian revenue estimate is based on relative size of the traditional digital games market (PC &amp; Console) in Canada vs the U.S. in 2016 and 2017 was 7%, based on average of years 2018 to 2020. See </t>
    </r>
    <r>
      <rPr>
        <sz val="12"/>
        <color rgb="FF000000"/>
        <rFont val="Times New Roman"/>
        <family val="1"/>
        <charset val="1"/>
      </rPr>
      <t xml:space="preserve">PWC Global entertainment &amp; media outlook, 2023-2027. </t>
    </r>
    <r>
      <rPr>
        <sz val="12"/>
        <color rgb="FF000000"/>
        <rFont val="Calibri"/>
        <family val="2"/>
        <charset val="1"/>
      </rPr>
      <t>US currency converted into Canadian dollars based on the Bank of Canada’s average annual currency exchange rate.</t>
    </r>
  </si>
  <si>
    <t xml:space="preserve">Gaming revenue reported in Microsoft AR 2016, p. 87. US accounted for 47.4% of international revenue in 2016. Canadian revenue estimate is based on relative size of the traditional digital games market (PC &amp; Console) in Canada vs the U.S. in 2016, i.e. 7.0% (the average of the first three subsequent years for which values are known, ie. 2018-2020). See PWC Global entertainment &amp; media outlook, 2023-2027.
US currency converted into Canadian dollars based on the Bank of Canada’s average annual currency exchange rate. </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</si>
  <si>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2016 (Apple's 2021 Annual Report, p. 26).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2016 converted to CDN$ at US/CDN exchange rate of 1.300.</t>
  </si>
  <si>
    <t xml:space="preserve">International revenue for console, PC, mobile, and ancillary are reported separately at the international level and for North America. US share of revenue was 45%, 45% and 46% in 2016, 2017 and 2018, respectively. Activision Blizzard (2018). Annual Report 2018, p. 46 &amp; F36. https://investor.activision.com/annual-reports.
The Canadian revenue estimate uses the relative size of the traditional digital games market (PC &amp; Console) in Canada vs the U.S. in 2016 and 2017 was 7% and 7.2% in 2018, while for its mobile games activities that figure was 7.7% for each of those years. See PWC Global entertainment &amp; media outlook, 2023-2027. US currency converted into Canadian dollars based on the Bank of Canada’s average annual currency exchange rate. </t>
  </si>
  <si>
    <t>Revenue for digital games app revenue for the Google Play Store from Curry, D. (May 2, 2023). Google Play Store Statistics. Business of Apps. https://www.businessofapps.com/data/google-play-statistics/. Google charged 30% service fee on apps until July 1st, 2021, which is included as Google’s revenue here for the Google Play Store and for games sold through Play Store.
The U.S. share of app store in 2016 was 47% (Google, AR 2017, p. 32).
The stand-alone estimate for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Results for 2016 converted to CDN$ at US/CDN exchange rate of 1.301.</t>
  </si>
  <si>
    <t xml:space="preserve">Before 2018, Tencent did not publish a stand-alone figure for international games revenue, or make statements in its annual reports that allow that value to be inferred. The revenue estimate for 2012-2016 is based on international revenue for Supercell, a games company and publisher of League of Legends, that Tencent acquired in 2011. See Statista (2023). Supercell annual revenue, 2012-2022. https://www.statista.com/statistics/298766/supercell-annual-revenue/.
To estimate the US share of its revenues, and subsequently those attributable to Canada, the average percentage of the US as a market in all of the major games publishers surveyed was used as a proxy for the US's share of Tencent's international revenue: Activision Blizzard, Badai Namco, Electronic Arts, Microsoft, Nintnedo, Sega Sammy, Sony, Take 2 Interactive, Ubisoft and Wrner Bros Interactive. That value ranges between 47-50%, depending on the year.
The Canadian revenue was broken out from the North American total by assuming that the relative size of the traditional digital games market (PC &amp; Console) in Canada vs the U.S. circa 2012-2016 was 7%, while the ratio for mobile games and “other” (the core of Tencent’s business) was 7.7% in 2021. See PWC Global entertainment &amp; media outlook, 2023-2027.
RMB was converted into Canadian dollars based on the Bank of Canada’s average annual currency exchange rate.
The same split between mobile, PC and “other” that applies to Tencent’s online games revenue in general—as can be seen for 2015 and 2016--is used as a proxy for how to split its international online game revenue. In 2015, that split was 37.6/19.8/42.6, while in 2016 it was 39.3/20.6/40.1. See Tencent (2016). Annual Report 2015, p. 12.
The same split between mobile, PC and “other” that applies to Tencent’s online games revenue in general—as can be seen for 2015 and 2016--is used as a proxy for how to split its international online game revenue. In 2015, that split was 37.6/19.8/42.6, while in 2016 it was 39.3/20.6/40.1. See Tencent (2016). Annual Report 2015, p. 12. </t>
  </si>
  <si>
    <t>Stand-alone revenue figures for “ Games and Other” within the Warner Bros. studio segment of Time Warner are published in Time Warner (2018). Annual Report 2017, p. 68. https://www.sec.gov/Archives/edgar/data/1105705/000119312518053619/d504160d10k.htm
Time Warner combined the US &amp; Canadian share of international revenue into one figure. To break out the US portion from the combined number, the value of the Canadian portion was estimated based on the relative size of the traditional digital games market (PC &amp; Console) in Canada vs the U.S, i.e. 7% before 2018 and 7.2% in 2018. See PWC Global entertainment &amp; media outlook, 2023-2027. USD converted into Canadian dollars based on the Bank of Canada’s average annual currency exchange rate.
As a result, the US share of revenue was 67.56%, 66.52% and 67.17% for 2015, 2016 and 2017, respectively. See AT&amp;T (2022). Annual Report 2021, pp. 62-64 for 2018 and 2019. Time Warner (2018). Annual Report 2017, p. 135, fn16.
https://www.sec.gov/Archives/edgar/data/1105705/000119312518053619/d504160d10k.htm</t>
  </si>
  <si>
    <t xml:space="preserve">SegaSammy’s fiscal year ends March 31. As such, we use data from its latest report to cover the year prior, i.e. its fiscal year 2018 is treated as 2017 because three-quarters of its activities took place in that year. Revenue for video games is reported as the “Consumer Area” part of its “Entertainment Content” segment. This is further split between “Digital Games” and “Packaged Games” for 2016 and 2017 in SegaSammy (2017). Integrated Report 2017, p. 56 and SegaSammy (2018). Integrated Report 2018, pp. 48 &amp; 56. https://www.segasammy.co.jp/en/ir/library/printing_annual/.
This segment accounted for 56% and 64% of total revenue in 2016 and 2017, respectively.
The company reports its’ sales by geography, with the US and Canada included in the “North America” segment before 2020. The share of the North America segment for 2015, 2016 and 2017 was X%, 6.5% and 10.1%, respectively, as indicated in its Integrated Report 2018, p. 130; Integrated Annual Report 2016, p. 121.  The Canadian revenue was broken out based on the relative size of the traditional digital games market (PC &amp; Console) in Canada vs the U.S. for 2015-2017 was 7.0%. The Japense Yen was converted into Canadian dollars based on the Bank of Canada’s average annual currency exchange rate.
SegaSammy does not break out stand-alone revenue figure the console, PC, mobile &amp; other sectors. All revenue is attributed to the “console” segment. </t>
  </si>
  <si>
    <t>Square Enix</t>
  </si>
  <si>
    <t>Capcom</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</si>
  <si>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2017 (Apple's 2021 Annual Report, p. 25).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2017 converted to CDN$ at US/CDN exchange rate of 1.279.</t>
  </si>
  <si>
    <t xml:space="preserve">Gaming revenue reported in Microsoft AR 2019, p. 84. US accounted for 52.9% of international revenue in 2017. Canadian revenue estimate is based on relative size of the traditional digital games market (PC &amp; Console) in Canada vs the U.S. in 2017, i.e. 7.0% (the average of the next three years for which values are known). See PWC Global entertainment &amp; media outlook, 2023-2027. </t>
  </si>
  <si>
    <t>Revenue for digital games app revenue for the Google Play Store from Curry, D. (May 2, 2023). Google Play Store Statistics. Business of Apps. https://www.businessofapps.com/data/google-play-statistics/. Google charged 30% service fee on apps until July 1st, 2021, which is included as Google’s revenue here for the Google Play Store and for games sold through Play Store.
The U.S. share of app store in 2017 was 47% (Google, AR 2017, p. 32).
The stand-alone estimate for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Results for 2017 converted to CDN$ at US/CDN exchange rate of 1.2786.</t>
  </si>
  <si>
    <t xml:space="preserve">Sony’s fiscal year ends March 31. As such, we use data from its latest report to cover the year prior, i.e. Sony’s fiscal year 2019 is treated as 2018 since three-quarters of its activities took place in that year. Sony (2019). Annual Report 2019, p. 36. https://www.sony.com/en/SonyInfo/IR/library/corporatereport/
The figure reported here is based on revenue that Sony reports as “Digital Software and Add-on Content” in its Games &amp; Network Services segment;  hardware (eg. PS5) and network services are excluded. Before 2019, this only include revenue for console, while Sony did not report any revenue for PC-based games and it did not yet have a mobile game department.
Sony reports total international revenue for its Games &amp; Network Services division, while we use the US share of sales and services stated in its Annual Report as a proxy for the US share of games revenue, i.e. 21.5% and 22.9% for 2017 and 2018, respectively.
The Canadian revenue estimate uses the relative size of the traditional digital games market (PC &amp; Console) in Canada vs the U.S. in 2017 and 2018 were 7.2% and 7%, respectively. See PWC Global entertainment &amp; media outlook, 2023-2027. US currency converted into Canadian dollars based on the Bank of Canada’s average annual currency exchange rate. </t>
  </si>
  <si>
    <t xml:space="preserve">International revenue for console, PC + other, and mobile are reported separately at the international level and for North America. EA (2019). Annual Report 2019 (March 31 year end), p. 79. https://ir.ea.com/financial-information/sec-filings/default.aspx.
The Canadian revenue was broken out from the North American total by assuming that the relative size of the traditional digital games market (PC &amp; Console) in Canada vs the U.S. for the 2017 and 2018 was 7%, while for 2018 it was 7.2%. while for its mobile games activities that figure was 7.7%, 9.8% and 7.8%, respectively. The 7% value for 2017 is the average of the values for the years 2018-2020, when such information was available. See PWC Global entertainment &amp; media outlook, 2023-2027. US currency converted into Canadian dollars based on the Bank of Canada’s average annual currency exchange rate. </t>
  </si>
  <si>
    <t>Valve</t>
  </si>
  <si>
    <t>Steam</t>
  </si>
  <si>
    <t xml:space="preserve">Valve (Steam) is a video game distribution platform with a prominent position in the distribution of PC games. It is not publicly traded and therefore estimates of its revenues must be used. For the purposes of this estimate, it has two revenue streams: 1. The sale of its own PC-based games, which account for roughly one-third to two-fifths of of games software sales between 2017 and 2019. 2. The sale of games from 3rd parties through its online streaming platform, Steam, which accounts for the rest of its sales from games. Revenue estimates for Steam for 2018 and 2019 are from David, C. H. (Aug. 1, 2024). Valve Revenue and Growth Statistics. Signhouse. https://usesignhouse.com/blog/valve-stats/#:~:text=There%20were%207%2C123%20games%20available,was%20from%20the%20Steam%20store and for 2017 from Stats, N. (Nov. 3, 2019). Valve’s new Steam revenue agreement gives more money to game developers. The Verge. https://www.theverge.com/2018/11/30/18120577/valve-steam-game-marketplace-revenue-split-new-rules-competition. 
US share of international revenue is estimated to be 28%. 
The Canadian revenue estimate uses the relative size of the traditional games market (PC &amp; Console) in Canada vs the U.S. from 2017-2020, i.e. 7-7.2%. See PWC Global entertainment &amp; media outlook, 2023-2027. USD converted into Canadian dollars based on the Bank of Canada’s average annual currency exchange rate. 
</t>
  </si>
  <si>
    <t xml:space="preserve">Before 2018, Tencent did not publish a stand-alone figure for international games revenue, or make statements in its annual reports that allow that value to be inferred. The revenue estimate for 2017 is the average of international revenue for 2016 and 2018. The latter year is known based on Tencent’s annual report. Revenue for 2016, however, is based on international revenue for Supercell, a games company and the publishers of League of Legends, that Tencent acquired in 2011. Tencent international revenue figures from 2012-2016 are for Supercell and as published by Statista (2023). Supercell annual revenue, 2012-2022. https://www.statista.com/statistics/298766/supercell-annual-revenue/. As noted for all subsequent years, revenue figures are from or based on Tencent's annual reports, as described in the footnotes for each year covered.
To estimate the US share of its revenues, and subsequently those attributable to Canada, the average percentage of the US as a market in all of the major games publishers surveyed was used as a proxy for the US's share of Tencent's international revenue: Activision Blizzard, Badai Namco, Electronic Arts, Microsoft, Nintnedo, Sega Sammy, Sony, Take 2 Interactive, Ubisoft and Wrner Bros Interactive. That value ranges between 42-50%, depending on the year. In 2017, the US is estimated to have accounted for 45.2% of its international revenue of RMB 14.2B.
The Canadian revenue was broken out from the North American total by assuming that the relative size of the traditional digital games market (PC &amp; Console) in Canada vs the U.S. in 2017 was 7%, while the ratio for mobile games and “other” (the core of Tencent’s business) was 7.7% in 2017. See PWC Global entertainment &amp; media outlook, 2023-2027.
RMB was converted into Canadian dollars based on the Bank of Canada’s average annual currency exchange rate.
The same split between mobile, PC and “other” that applies to Tencents online games revenue in general is used as a proxy for how to split its international online game revenue. In 2017, that split was 41.1/21.4/37.5 based on estimate for CAGR for mobile and PC games based of 4.49% between 2015 and 2018. The start and finish years were chosen because the break-down of revenue for each of these sectors is clearly stated in the company’s annual reports for those years. See Tencent (2019). Annual Report 2018, p. 15 Tencent (2016). Annual Report 2015, p. 12. </t>
  </si>
  <si>
    <t xml:space="preserve">International revenue for PC, console and mobile are reported separately at the international level, as is US total revenue. The company’s fiscal year ends March 31. Because three-quarters of its fiscal year falls in the previous year, we treat its current year figures as equivalent to the prior calendar year, ie. fiscal year 2024 is treated as 2023. Take Two Interactive Annual Report 2020, pp. 30-31. https://taketwointeractivesoftwareinc.gcs-web.com/static-files/6b111d0a-2dbb-4fce-ac78-146292ee7e25.  </t>
  </si>
  <si>
    <r>
      <t xml:space="preserve">The Canadian revenue estimate is based on relative size of the traditional digital games market (PC &amp; Console) in Canada vs the U.S. in 2018 and 2019 was 7.2% and 7%, respectively. See </t>
    </r>
    <r>
      <rPr>
        <sz val="12"/>
        <color rgb="FF000000"/>
        <rFont val="Times New Roman"/>
        <family val="1"/>
        <charset val="1"/>
      </rPr>
      <t xml:space="preserve">PWC Global entertainment &amp; media outlook, 2023-2027. </t>
    </r>
    <r>
      <rPr>
        <sz val="12"/>
        <color rgb="FF000000"/>
        <rFont val="Calibri"/>
        <family val="2"/>
        <charset val="1"/>
      </rPr>
      <t>US currency converted into Canadian dollars based on the Bank of Canada’s average annual currency exchange rate.</t>
    </r>
  </si>
  <si>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2018 (Apple's 2021 Annual Report, p. 25).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2018 converted to CDN$ at US/CDN exchange rate of 1.275.</t>
  </si>
  <si>
    <t>Revenue for digital games app revenue for the Google Play Store from Curry, D. (May 2, 2023). Google Play Store Statistics. Business of Apps. https://www.businessofapps.com/data/google-play-statistics/. Google charged 30% service fee on apps until July 1st, 2021, which is included as Google’s revenue here for the Google Play Store and for games sold through Play Store.
The U.S. share of app store in 2018 was 46% (Google, AR 2018, p. 32).
The stand-alone estimate for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Results for 2018 converted to CDN$ at US/CDN exchange rate of 1.275.</t>
  </si>
  <si>
    <t xml:space="preserve">Gaming revenue reported in Microsoft AR 2019, p. 84. US accounted for 50.7% of international revenue in 2018. Canadian revenue estimate is based on relative size of the traditional digital games market (PC &amp; Console) in Canada vs the U.S. in 2018, i.e. 7.2%. See PWC Global entertainment &amp; media outlook, 2023-2027. </t>
  </si>
  <si>
    <t>Sony’s fiscal year ends March 31. As such, we use data from its latest report to cover the year prior, i.e. Sony’s fiscal year 2019 is treated as 2018 since three-quarters of its activities took place in that year. Sony (2019). Annual Report 2019, p. 36. https://www.sony.com/en/SonyInfo/IR/library/corporatereport/
The figure reported here is based on revenue that Sony reports as “Digital Software and Add-on Content” in its Games &amp; Network Services segment;  hardware (eg. PS5) and network services are excluded. Before 2019, this only include revenue for console, while Sony did not report any revenue for PC-based games and it did not yet have a mobile game department.
Sony reports total international revenue for its Games &amp; Network Services division, while we use the US share of sales and services stated in its Annual Report as a proxy for the US share of games revenue, i.e. 21.5% and 22.9% for 2017 and 2018, respectively.
The Canadian revenue estimate uses the relative size of the traditional digital games market (PC &amp; Console) in Canada vs the U.S. in 2017 and 2018 were 7.2% and 7%, respectively. See PWC Global entertainment &amp; media outlook, 2023-2027. Japaense Yen currency converted into Canadian dollars based on the Bank of Canada’s average annual currency exchange rate.</t>
  </si>
  <si>
    <t>Epic</t>
  </si>
  <si>
    <t xml:space="preserve">Epic Games is not publicly traded and therefore estimates for its revenues must be used. The estimates used here start from global revenue estimates for Epic Games from Joost van Dreunen, Stern School of Business, New York University, and former CEO of SuperData Research, a games data firm acquitted by Nielsen in 2018. US share of international revenue is estimated to be 48%. 
Revenue is split between PC games publishing and the Epic Game Store, with the latter steadily gaining an increased share of Epic’s revenue since the Epic Game Store launched in 2018. Epic has published stand-alone revenue for its Epic Game Store since 2020 (covering the preceding year. Kerr, C. (Jan. 13, 2020). Exclusives helped the Epic Games Store earn $680 million during 2019. Game Developer. https://www.gamedeveloper.com/business/exclusives-helped-the-epic-games-store-earn-680-million-during-2019. Since then, it has annually published an Epics Game Store Year in Review, e.g. Epic Games (Feb. 2, 2024). Epic Games Store 2023 Year in Review. https://store.epicgames.com/en-US/news/epic-games-store-2023-year-in-review. Using the estimates from van Dreunen and this source, the average weight of the EGS in Epic revenue can be used to estimate it’s total revenue. For example, knowing that the EGS had revenue of US$950 million in 2023 and assuming that its weight within the total is similar to the previous year’s, i.e. ~13%, we can assume that its total revenue for 2023 was $7.298 billion. 
The Canadian revenue estimate uses the relative size of the traditional games market (PC &amp; Console) in Canada vs the U.S. from 2018-2022, ie. 7.2%, 7% and 6.8% in 2020, 2021, and 2022, respectively, while for its mobile games activities that figure was 9.8%, 7.8%, 7.2%, 8% and 7.8%, respectively. See PWC Global entertainment &amp; media outlook, 2023-2027. US currency converted into Canadian dollars based on the Bank of Canada’s average annual currency exchange rate. 
</t>
  </si>
  <si>
    <t xml:space="preserve">AT&amp;T acquired Time  Warner in June 2018. It's annual reports for that year only include revenue for the second half of the year. AT&amp;T (2020). Annual Report 2019, p. 22. The figure here takes the average between Warner Bros. revenues in the years before and after the acquisition.
US share of revenue was 67.1% for 2018-2022 period. See AT&amp;T (2022). Annual Report 2021, pp. 62-64 for 2018 and 2019.
The Canadian revenue estimate uses the relative size of the traditional digital games market (PC &amp; Console) in Canada vs the U.S. in 2018 was 7.2%. See PWC Global entertainment &amp; media outlook, 2023-2027. USD converted into Canadian dollars based on the Bank of Canada’s average annual currency exchange rate. </t>
  </si>
  <si>
    <t xml:space="preserve">Bandai Namco’s fiscal year ends March 31. As such, we use data from its latest report to cover the year prior, i.e. Bandai Namco’s fiscal year 2019 is treated as 2018 because three-quarters of its activities took place in that year. The company’s Integrated Report 2023 provides topline revenue from 2011/12 to 2022/23. Bandai Namco (2023). Integrated Report 2023, p. 12, 32. https://www.bandainamco.co.jp/en/ir/index.html
Before 2021, revenue for video games is reported in Bandai Namco’s “Network Entertainment Business”. This segment accounted for 47% in 2018, respectively. See Bandai Namco (2019). Financial Report 2019, p. 19. https://www.bandainamco.co.jp/en/ir/library/financialstatements.html
The company reports its sales by geography, with the US and Canada included in the “Americas” segment. The Americas accounted for 6.4% of the company’s total revenue in 2018 (see Bandai Namco (2018). Financial Report 2018, p. 20; Bandai Namco (2023). Integrated Report 2023, p. 48).
This figure is used as a proxy for the geographical distribution of revenue for its video game division. The U.S. share of the “Americas” segment was based on the relative size of the Console games market in the US vs all of the Americas region, and per figures provided for the video games industry in PWC Global entertainment &amp; media outlook, 2023-2027. This was 88.7% in 2018 while the average of this rate between 2018-2022—88.5%--was applied to earlier years. 
The Canadian revenue was broken out from the Americas segment by assuming that the relative size of the traditional digital games market (PC &amp; Console) in Canada vs the U.S. was estimated to be 7.2% for 2018 (based on the average of this value for the years 2018-2020) and 7.2% in 2018. See PWC Global entertainment &amp; media outlook, 2023-2027.
The Japense Yen was converted into Canadian dollars based on the Bank of Canada’s average annual currency exchange rate.
Bandai Namco does not break out stand-alone revenue figure the console, PC, mobile &amp; other sectors. All revenue is attributed to the “console” segment. </t>
  </si>
  <si>
    <t xml:space="preserve">SegaSammy’s fiscal year ends March 31. As such, we use data from its latest report to cover the year prior, i.e. its fiscal year 2020 is treated as 2019 because three-quarters of its activities took place in that year. Revenue for video games is reported as the “Consumer Area” part of its “Entertainment Content” segment. SegaSammy (2020). Integrated Report 2020, p. 41. This is further split between “Digital Games” and “Packaged Games” for 2018 in SegaSammy (2019). Integrated Report 2019, p. 48. https://www.segasammy.co.jp/en/ir/library/printing_annual/.
This segment accounted for 66% and 68% of total revenue in 2018 and 2019, respectively.
The company reports its’ sales by geography, with the US and Canada included in the “North America” segment before 2020. The share of the North America segment for 2018 and 2019 was 10.1% and 13.4%, as indicated on p. 119 of its Integrated Report 2020, p. 119.  The Canadian revenue was broken out based on the relative size of the traditional digital games market (PC &amp; Console) in Canada vs the U.S. for 2018 and 2019 was 7.2 and 7.0%, respectively. The Japense Yen was converted into Canadian dollars based on the Bank of Canada’s average annual currency exchange rate.
SegaSammy does not break out stand-alone revenue figure the console, PC, mobile &amp; other sectors. All revenue is attributed to the “console” segment. </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</si>
  <si>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2019 (Apple's 2021 Annual Report, p. 25).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2019 converted to CDN$ at US/CDN exchange rate of 1.327.</t>
  </si>
  <si>
    <t>Sony’s fiscal year ends March 31. As such, we use data from its latest report to cover the year prior, i.e. Sony’s fiscal year 2020 is treated as 2019 since three-quarters of its activities took place in that year. Sony (2020). Annual Report 2020, p. 34. https://www.sony.com/en/SonyInfo/IR/library/corporatereport/
The figure reported here is based on revenue that Sony reports as “Digital Software and Add-on Content” in its Games &amp; Network Services segment;  hardware (eg. PS5) and network services are excluded. Sony does not report revenue for console and PC separately, and it does not yet have a mobile game department.
PC revenue was estimated at $35 million for Sony’s fiscal year 2020 (ending March 31, but which we book as the previous year, for reasons noted above). See Naji, S. (June 15, 2022). Sony's decision to release more games on PC makes complete sense. Games Industry.biz. https://www.gamesindustry.biz/sonys-decision-to-release-more-games-on-pc-makes-complete-sense-opinion.
Sony reports total international revenue for its Games &amp; Network Services division, while we use the US share of sales and services stated in its Annual Report as a proxy for the US share of games revenue, i.e. 22.6% for 2019.
The Canadian revenue estimate uses the relative size of the traditional digital games market (PC &amp; Console) in Canada vs the U.S. in 2021 and 2022 was 7%. See PWC Global entertainment &amp; media outlook, 2023-2027. Japaense Yen currency converted into Canadian dollars based on the Bank of Canada’s average annual currency exchange rate.</t>
  </si>
  <si>
    <t xml:space="preserve">Gaming revenue reported in Microsoft AR 2019, p. 84. US accounted for 51% of international revenue in 2019. Canadian revenue estimate is based on relative size of the traditional digital games market (PC &amp; Console) in Canada vs the U.S. in 2019, i.e. 7.0%. See PWC Global entertainment &amp; media outlook, 2023-2027. </t>
  </si>
  <si>
    <t>Revenue for digital games app revenue for the Google Play Store from Curry, D. (May 2, 2023). Google Play Store Statistics. Business of Apps. https://www.businessofapps.com/data/google-play-statistics/. Google charged 30% service fee on apps until July 1st, 2021, which is included as Google’s revenue here for the Google Play Store and for games sold through Play Store.
The U.S. share of app store in 2019 was 46% (Google, AR 2020, p. 36).
The stand-alone estimate for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Results for 2019 converted to CDN$ at US/CDN exchange rate of 1.3260.</t>
  </si>
  <si>
    <t xml:space="preserve">Since 2018, Tencent has published a stand-alone figure for international games revenue, or made clear statements in its annual reports that allow that value to be inferred. It also includes statements in its annual reports with respect to how much of its general online games revenue is attributable to mobile and to PC-based games. For 2019, a textual note states that international games doubled y-o-y and equalled 23% of Online Games revenue, which was RMB 114.7B Tencent (2020). Annual Report 2019, pp. 6 &amp; 12. 
Tencent does not break down its international revenue figure, or the split between mobile and PC games, by region or country.
To estimate the US share of its revenues, and subsequently those attributable to Canada, the average percentage of the US as a market in all of the major games publishers surveyed was used as a proxy for the US's share of Tencent's international revenue: Activision Blizzard, Badai Namco, Electronic Arts, Microsoft, Nintnedo, Sega Sammy, Sony, Take 2 Interactive, Ubisoft and Wrner Bros Interactive. That value ranges between 42-50%, depending on the year. In 2019, the US is estimated to have accounted for 44.1% of its international revenue of RMB 26.38B.
The Canadian revenue was broken out from the North American total by assuming that the relative size of the traditional digital games market (PC &amp; Console) in Canada vs the U.S. in 2019 was 7%, while the ratio for mobile games and “other” (the core of Tencent’s business) was 7.8% in 2019. See PWC Global entertainment &amp; media outlook, 2023-2027.
RMB was converted into Canadian dollars based on the Bank of Canada’s average annual currency exchange rate.
The same split between mobile and PC games that applies to Tencents online games revenue in general is used as a proxy for how to split its international online game revenue. In 2019, that split was 68.6/31.4. </t>
  </si>
  <si>
    <t>Playtika</t>
  </si>
  <si>
    <t>International revenue and the United States’ share of that revenue is from Playtika (2022); Annual Report 2021, p. 124.
Playtika’s revenue is split between third party platforms (mobile) and direct to consumer sales (digital services). The ratio of that split at the international level is used as a proxy for the split for the United States. The stand-alone estimate for Canada for “Mobile” and “Other” in Canada uses the “social and casual gaming” category in PWC’s Global entertainment and media outlook, 2023-2027 as a proxy for the distribution of mobile gaming and digital services revenue in the two countries, respectively, i.e. 7.2%, 8% and 7.8% for 2020, 2021 and 2022, respectively. See PWC Global entertainment &amp; media</t>
  </si>
  <si>
    <t xml:space="preserve">International revenue for PC, console and mobile are reported separately at the international level, as is US total revenue. Take Two Interactive Annual Report 2022, p. 33. The company’s fiscal year ends March 31. Because three-quarters of its fiscal year falls in the previous year, we treat its current year figures as equivalent to the prior calendar year, ie. fiscal year 2024 is treated as 2023. The US share of total revenue is used to apportion the US share of each segment, i.e. PC, console and mobile. </t>
  </si>
  <si>
    <t>https://taketwointeractivesoftwareinc.gcs-web.com/static-files/9aa44006-1d93-43cf-99f8-3763578e29f6.</t>
  </si>
  <si>
    <r>
      <t xml:space="preserve">The Canadian revenue estimate is based on relative size of the traditional digital games market (PC &amp; Console) in Canada vs the U.S. in 2022, i.e. 6.8%, while for its mobile games activities that figure was 7.2%, 8% and 7.8%, respectively. See </t>
    </r>
    <r>
      <rPr>
        <sz val="12"/>
        <color rgb="FF000000"/>
        <rFont val="Times New Roman"/>
        <family val="1"/>
        <charset val="1"/>
      </rPr>
      <t xml:space="preserve">PWC Global entertainment &amp; media outlook, 2023-2027. </t>
    </r>
    <r>
      <rPr>
        <sz val="12"/>
        <color rgb="FF000000"/>
        <rFont val="Calibri"/>
        <family val="2"/>
        <charset val="1"/>
      </rPr>
      <t>US currency converted into Canadian dollars based on the Bank of Canada’s average annual currency exchange rate.</t>
    </r>
  </si>
  <si>
    <t xml:space="preserve">Bandai Namco’s fiscal year ends March 31. As such, we use data from its latest report to cover the year prior, i.e. Bandai Namco’s fiscal year 2021 is treated as 2020 because three-quarters of its activities took place in that year. The company’s Integrated Report 2023 provides topline revenue from 2011/12 to 2022/23. Bandai Namco (2023). Integrated Report 2023, p. 12, 32. https://www.bandainamco.co.jp/en/ir/index.html
Before 2021, revenue for video games is reported in Bandai Namco’s “Network Entertainment Business”. This segment accounted for 46% and 45.1% of total revenue in 2019 and 2020, respectively. See Bandai Namco (2021). Financial Report 2021, pp. 18-19. https://www.bandainamco.co.jp/en/ir/library/financialstatements.html
The company reports its sales by geography, with the US and Canada included in the “Americas” segment. The Americas accounted for 7.4% and 7.9% of the company’s total revenue in 2019 and 2020, respectively (see Bandai Namco (2023). Integrated Report 2023, p. 48).
This figure is used as a proxy for the geographical distribution of revenue for its video game division. The U.S. share of the “Americas” segment was based on the relative size of the Console games market in the US vs all of the Americas region, and per figures provided for the video games industry in PWC Global entertainment &amp; media outlook, 2023-2027. This was fluctuated between 88.2% and 88.8% between 2018 and 2022. The average of those years—88.5%--was applied to earlier years. 
The Canadian revenue was broken out from the Americas segment by assuming that the relative size of the traditional digital games market (PC &amp; Console) in Canada vs the U.S. was 7% in 2020 and 6.8% in 2021, respectively. See PWC Global entertainment &amp; media outlook, 2023-2027.
The Japense Yen was converted into Canadian dollars based on the Bank of Canada’s average annual currency exchange rate.
Bandai Namco does not break out stand-alone revenue figure the console, PC, mobile &amp; other sectors. All revenue is attributed to the “console” segment. </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</si>
  <si>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2019 (Apple's 2021 Annual Report, p. 25).
A stand-alone estimate for Canada uses the “social and casual gaming” category in PWC’s Global entertainment and media outlook, 2023-2027 as a proxy for app stores and mobile gaming revenue.
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2020 (Apple's 2022 Annual Report, p. 22).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2020 converted to CDN$ at US/CDN exchange rate of 1.342.</t>
  </si>
  <si>
    <t>Revenue for digital games app revenue for the Google Play Store from Curry, D. (May 2, 2023). Google Play Store Statistics. Business of Apps. https://www.businessofapps.com/data/google-play-statistics/. Google charged 30% service fee on apps until July 1st, 2021, which is included as Google’s revenue here for the Google Play Store and for games sold through Play Store.
The U.S. share of app store in 2020 was 47% (Google, AR 2020, p. 36).
The stand-alone estimate for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Results for 2020 converted to CDN$ at US/CDN exchange rate of 1.3415.</t>
  </si>
  <si>
    <t xml:space="preserve">Gaming revenue reported in Microsoft AR 2022, p. 83. US accounted for 51.2% of international revenue in 2022. Canadian revenue estimate is based on relative size of the traditional digital games market (PC &amp; Console) in Canada vs the U.S. in 2020, i.e. 6.8%. See PWC Global entertainment &amp; media outlook, 2023-2027. </t>
  </si>
  <si>
    <t>Sony’s fiscal year ends March 31. As such, we use data from its latest report to cover the year prior, i.e. Sony’s fiscal year 2023 is treated as 2022 because three-quarters of its activities took place in that year. Sony (2023). Annual Report 2022, pp. F41-F42. https://www.sony.com/en/SonyInfo/IR/library/corporatereport/
The figure reported here is based on revenue that Sony reports as “Digital Software and Add-on Content” in its Games &amp; Network Services segment;  hardware (eg. PS5) and network services are excluded. Sony does not report revenue for console and PC separately, and it does not yet have a mobile game department.
PC revenue was estimated at $300 USD, $80 million and $35 million for Sony’s fiscal years 2022, 2021 and 2020 (ending March 31, but which we book as the previous year, for reasons noted above). See Naji, S. (June 15, 2022). Sony's decision to release more games on PC makes complete sense. Games Industry.biz. https://www.gamesindustry.biz/sonys-decision-to-release-more-games-on-pc-makes-complete-sense-opinion.
Sony reports total international revenue for its Games &amp; Network Services division, while we use the US share of sales and services stated in its Annual Report as a proxy for the US share of games revenue, i.e. 27.9% and 29.5% for 2021 and 2022.
The Canadian revenue estimate uses the relative size of the traditional digital games market (PC &amp; Console) in Canada vs the U.S. in 2021 and 2022 was 6.8%. See PWC Global entertainment &amp; media outlook, 2023-2027. Japaense Yen currency converted into Canadian dollars based on the Bank of Canada’s average annual currency exchange rate.</t>
  </si>
  <si>
    <t xml:space="preserve">Since 2018, Tencent has published a stand-alone figure for international games revenue, or made clear statements in its annual reports that allow that value to be inferred. It also includes statements in its annual reports with respect to how much of its general online games revenue is attributable to mobile and to PC-based games. Tencent (2021). Annual Report 2020, pp. 12 &amp; 15.
Tencent does not break down its international revenue figure, or the split between mobile and PC games, by region or country.
To estimate the US share of its revenues, and subsequently those attributable to Canada, the average percentage of the US as a market in all of the major games publishers surveyed was used as a proxy for the US's share of Tencent's international revenue: Activision Blizzard, Badai Namco, Electronic Arts, Microsoft, Nintnedo, Sega Sammy, Sony, Take 2 Interactive, Ubisoft and Wrner Bros Interactive. That value ranges between 42-50%, depending on the year. In 2020, the US is estimated to have accounted for 42.9% of its international revenue of RMB 39.2B.
The Canadian revenue was broken out from the North American total by assuming that the relative size of the traditional digital games market (PC &amp; Console) in Canada vs the U.S. in 2020 was 6.8%, while the ratio for mobile games and “other” (the core of Tencent’s business) was 7.2% in 2020. See PWC Global entertainment &amp; media outlook, 2023-2027.
RMB was converted into Canadian dollars based on the Bank of Canada’s average annual currency exchange rate.
The same split between mobile and PC games that applies to Tencents online games revenue in general is used as a proxy for how to split its international online game revenue. In 2020, that split was 76.7/23.3. </t>
  </si>
  <si>
    <t xml:space="preserve">Epic Games is not publicly traded and therefore estimates for its revenues must be used. The estimates used here start from global revenue estimates for Epic Games from Joost van Dreunen, Stern School of Business, New York University, and former CEO of SuperData Research, a games data firm acquitted by Nielsen in 2018. US share of international revenue is estimated to be 48%. 
Revenue is split between PC games publishing and the Epic Game Store, with the latter steadily gaining an increased share of Epic’s revenue since the Epic Game Store launched in 2018. Epic has published stand-alone revenue for its Epic Game Store since 2020 (covering the preceding year. Kerr, C. (Jan. 13, 2020). Exclusives helped the Epic Games Store earn $680 million during 2019. Game Developer. https://www.gamedeveloper.com/business/exclusives-helped-the-epic-games-store-earn-680-million-during-2019. Since then, it has annually published an Epics Game Store Year in Review, e.g. Epic Games (Feb. 2, 2024). Epic Games Store 2023 Year in Review. https://store.epicgames.com/en-US/news/epic-games-store-2023-year-in-review. Using the estimates from van Dreunen and this source, the average weight of the EGS in Epic revenue can be used to estimate it’s total revenue. For example, knowing that the EGS had revenue of US$950 million in 2023 and assuming that its weight within the total is similar to the previous year’s, i.e. ~13%, we can assume that its total revenue for 2023 was $7.298 billion. 
The Canadian revenue estimate uses the relative size of the traditional games market (PC &amp; Console) in Canada vs the U.S. from 2018-2022, ie. 7.2%, 7% and 6.8% in 2020, 2021, and 2022, respectively, while for its mobile games activities that figure was 9.8%, 7.8%, 7.2%, 8% and 7.8%, respectively. See PWC Global entertainment &amp; media outlook, 2023-2027. US currency converted into Canadian dollars based on the Bank of Canada’s average annual currency exchange rate. 
 </t>
  </si>
  <si>
    <t xml:space="preserve">Ubisoft’s fiscal year ends March 31. As such, we use data from its latest report to cover the year prior, i.e. its fiscal year 2021 is treated as 2020 because three-quarters of its activities took place in that year. Ubisoft (2021). Universal Registration Document 2020-2021, pp. 7-8. https://www.ubisoft.com/en-us/company/about-us/investors#keyFiguresAnnualReports
International revenue is reported in Euros and separately for PC, console, mobile and other at the international level and based on 3 regions: Europe, North America and rest of the world (pp. 7-8). The US and Canadian revenue was broken out from the North American total by assuming that the relative size of the traditional digital games market (PC &amp; Console) in Canada vs the U.S. in 2020 was 6.8%, while for its mobile games activities that figure was 7.2%, respectively. See PWC Global entertainment &amp; media outlook, 2023-2027.
Euros converted to USD using OFX Yearly average exchange rates. https://www.ofx.com/en-ca/forex-news/historical-exchange-rates/yearly-average-rates/. US currency converted into Canadian dollars based on the Bank of Canada’s average annual currency exchange rate. </t>
  </si>
  <si>
    <t xml:space="preserve">Warner Bros. Games has been part of Warner Bros. Discovery since AT&amp;T spun-off its Warner Media division into a separate company jointly owned with Discovery in 2022. Warner Bros. Games is included in the company’s “Studios” segment. The estimate of Warner Bros. Games as portion of the “Studios” segment is based on the historical average of the games division in Time Warner from 2013 to 2019, i.e. 12.74%. Warner Bros. Discovery (2023). Annual Report, 2022, p. 40.
US share of revenue was 67.1% for each year for the 2019-2022 period. See Warner Bros. Discovery (2023). Annual Report, 2022, p. 122 for 2021 and 2022 and AT&amp;T (2022). Annual Report 2021, pp. 62-64 for 2018 and 2019.
The Canadian revenue estimate uses the relative size of the traditional digital games market (PC &amp; Console) in Canada vs the U.S. in 2020-2022 was 6.8%, while it was 7% for 2019. See PWC Global entertainment &amp; media outlook, 2023-2027. USD converted into Canadian dollars based on the Bank of Canada’s average annual currency exchange rate. </t>
  </si>
  <si>
    <t>Roblox</t>
  </si>
  <si>
    <t xml:space="preserve">Roblox (2023). Annual Report 2022, p. 77. Roblox’s Annual Report indicates that 68% and 66% of its revenue was from the US in 2021 and 2022, respectively. The former figure is used as a proxy for 2020.
“We generate substantially all of our revenue through the sale of virtual items on the Roblox Platform. Users can purchase and spend Robux to obtain virtual items to enhance their social experience on the Roblox Platform” (p. 79). This is included in our “other” segment.
A stand-alone estimate for Canada for “Mobile” and “Other” in Canada uses the “social and casual gaming” category in PWC’s Global entertainment and media outlook, 2023-2027 as a proxy for the distribution of app stores and mobile gaming revenue in the two countries, respectively, i.e. 7.2%, 8% and 7.8% for 2020, 2021 and 2022, respectively. See PWC Global entertainment &amp; media outlook, 2023-2027.
US currency converted into Canadian dollars based on the Bank of Canada’s average annual currency exchange rate. </t>
  </si>
  <si>
    <t xml:space="preserve">SegaSammy’s fiscal year ends March 31. As such, we use data from its latest report to cover the year prior, i.e. its fiscal year 2022 is treated as 2021 because three-quarters of its activities took place in that year. Revenue for video games is reported as the “Consumer Area” part of its “Entertainment Content” segment. Its Integrated Report 2022 gives topline revenue for the company from 2012/13 to 2021/22. SegaSammy (2022). Integrated Report 2022, pp. 2 &amp; 33. https://www.segasammy.co.jp/en/ir/library/printing_annual/.
This segment accounted for 78% and 74% of total revenue in 2020 and 2021, respectively.
The company reports its’ sales by geography, with the US and Canada included in the “North America + Europe” segment. The share of the North America + Europe segment from 2015 to 2022 is indicated in its Integrated Report 2022, p. 24.
This figure is used as a proxy for the geographical distribution of revenue for its video game division. The U.S. share of the “Americas” segment was based on the relative size of the video games market in the US vs the combined North America + Europe regions, and per figures provided for the video games industry (combined, all segments) in PWC Global entertainment &amp; media outlook, 2023-2027. This was fluctuated between 50.7% and 56% between 2018 and 2022. The average of those years—54.5%--was applied to earlier years. 
The Canadian revenue was broken out based on the relative size of the traditional digital games market (PC &amp; Console) in Canada vs the U.S. for 2021 and 2022, i.e. 6.8%. The Japense Yen was converted into Canadian dollars based on the Bank of Canada’s average annual currency exchange rate.
SegaSammy does not break out stand-alone revenue figure the console, PC, mobile &amp; other sectors. All revenue is attributed to the “console” segment. </t>
  </si>
  <si>
    <t xml:space="preserve">Since 2018, Tencent has published a stand-alone figure for international games revenue, or made clear statements in its annual reports that allow that value to be inferred. It also includes statements in its annual reports with respect to how much of its general online games revenue is attributable to mobile and to PC-based games. Tencent (2021). Annual Report 2020, pp. 12 &amp; 15.
Tencent does not break down its international revenue figure, or the split between mobile and PC games, by region or country.
To estimate the US share of its revenues, and subsequently those attributable to Canada, the average percentage of the US as a market in all of the major games publishers surveyed was used as a proxy for the US's share of Tencent's international revenue: Activision Blizzard, Badai Namco, Electronic Arts, Microsoft, Nintnedo, Sega Sammy, Sony, Take 2 Interactive, Ubisoft and Wrner Bros Interactive. That value ranges between 42-50%, depending on the year. In 2020, the US is estimated to have accounted for 42.9% of its international revenue of RMB 39.2B.
The Canadian revenue was broken out from the North American total by assuming that the relative size of the traditional digital games market (PC &amp; Console) in Canada vs the U.S. in 2020 was 6.8%. See PWC Global entertainment &amp; media outlook, 2023-2027.
RMB was converted into Canadian dollars based on the Bank of Canada’s average annual currency exchange rate.
The same split between mobile and PC games that applies to Tencents online games revenue in general is used as a proxy for how to split its international online game revenue. In 2020, that split was 76.7/23.3. </t>
  </si>
  <si>
    <t xml:space="preserve">Gaming revenue reported in Microsoft AR 2022, p. 83. US accounted for 50% of international revenue in 2021. Canadian revenue estimate is based on relative size of the traditional digital games market (PC &amp; Console) in Canada vs the U.S. in 2021, i.e. 6.8%. See PWC Global entertainment &amp; media outlook, 2023-2027. </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</si>
  <si>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2021 (Apple's 2022 Annual Report, p. 22).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2021 converted to CDN$ at US/CDN exchange rate of 1.254</t>
  </si>
  <si>
    <t xml:space="preserve">Revenue for digital games app revenue for the Google Play Store from Curry, D. (May 2, 2023). Google Play Store Statistics. Business of Apps. https://www.businessofapps.com/data/google-play-statistics/. Google charged a 30% service fee on apps until July 1st, 2021; after which it reduced the fee to 15% for the first one million dollars in revenue for all app developers. We assume that this did not have a significant effect on its overall revenue. https://www.theverge.com/2021/3/16/22333777/google-play-store-fee-reduction-developers-1-million-dollars. 
The U.S. share of app store in 2021 was 46% (Google, AR 2022, p. 33). 
The stand-alone estimate for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Results for 2021 converted to CDN$ at US/CDN exchange rate of 1.2535.
</t>
  </si>
  <si>
    <t xml:space="preserve">International revenue for console, PC, mobile, and ancillary are reported separately at the international level and for North America. US share of revenue was 49%, 49% and 48% in 2020, 2021 and 2022, respectively. Activision Blizzard (2022). Annual Report 2022, pp. 51-52 &amp; F36. https://investor.activision.com/annual-reports.
The Canadian revenue estimate uses the relative size of the traditional digital games market (PC &amp; Console) in Canada vs the U.S. in 2021 and 2022 was 6.8%, while for its mobile games activities that figure was 8% and 7.8%, respectively. See PWC Global entertainment &amp; media outlook, 2023-2027. US currency converted into Canadian dollars based on the Bank of Canada’s average annual currency exchange rate. </t>
  </si>
  <si>
    <t xml:space="preserve">Since 2018, Tencent has published a stand-alone figure for international games revenue, or made clear statements in its annual reports that allow that value to be inferred. It also includes statements in its annual reports with respect to how much of its general online games revenue is attributable to mobile and to PC-based games. Tencent (2022). Annual Report 2021, p. 10.
Tencent does not break down its international revenue figure, or the split between mobile and PC games, by region or country.
To estimate the US share of its revenues, and subsequently those attributable to Canada, the average percentage of the US as a market in all of the major games publishers surveyed was used as a proxy for the US's share of Tencent's international revenue: Activision Blizzard, Badai Namco, Electronic Arts, Microsoft, Nintnedo, Sega Sammy, Sony, Take 2 Interactive, Ubisoft and Wrner Bros Interactive. That value ranges between 42-50%, depending on the year. In 2021, the US is estimated to have accounted for 45.3% of its international revenue of RMB45.5B.
The Canadian revenue was broken out from the North American total by assuming that the relative size of the traditional digital games market (PC &amp; Console) in Canada vs the U.S. in 2021 was 6.8%, while the ratio for mobile games and “other” (the core of Tencent’s business) was 8% in 2021. See PWC Global entertainment &amp; media outlook, 2023-2027.
RMB was converted into Canadian dollars based on the Bank of Canada’s average annual currency exchange rate.
The same split between mobile and PC games that applies to Tencents online games revenue in general is used as a proxy for how to split its international online game revenue. In 2021, that split was 78.4/21.6. </t>
  </si>
  <si>
    <t>Epic Games is not publicly traded and therefore estimates for its revenues must be used. The estimates used here start from global revenue estimates for Epic Games from Joost van Dreunen, Stern School of Business, New York University, and former CEO of SuperData Research, a games data firm acquitted by Nielsen in 2018. US share of international revenue is estimated to be 48%. 
Revenue is split between PC games publishing and the Epic Game Store, with the latter steadily gaining an increased share of Epic’s revenue since the Epic Game Store launched in 2018. Epic has published stand-alone revenue for its Epic Game Store since 2020 (covering the preceding year. Kerr, C. (Jan. 13, 2020). Exclusives helped the Epic Games Store earn $680 million during 2019. Game Developer. https://www.gamedeveloper.com/business/exclusives-helped-the-epic-games-store-earn-680-million-during-2019. Since then, it has annually published an Epics Game Store Year in Review, e.g. Epic Games (Feb. 2, 2024). Epic Games Store 2023 Year in Review. https://store.epicgames.com/en-US/news/epic-games-store-2023-year-in-review. Using the estimates from van Dreunen and this source, the average weight of the EGS in Epic revenue can be used to estimate it’s total revenue. For example, knowing that the EGS had revenue of US$950 million in 2023 and assuming that its weight within the total is similar to the previous year’s, i.e. ~13%, we can assume that its total revenue for 2023 was $7.298 billion. 
The Canadian revenue estimate uses the relative size of the traditional games market (PC &amp; Console) in Canada vs the U.S. from 2018-2022, ie. 7.2%, 7% and 6.8% in 2020, 2021, and 2022, respectively, while for its mobile games activities that figure was 9.8%, 7.8%, 7.2%, 8% and 7.8%, respectively. See PWC Global entertainment &amp; media outlook, 2023-2027. US currency converted into Canadian dollars based on the Bank of Canada’s average annual currency exchange rate.</t>
  </si>
  <si>
    <t xml:space="preserve">International revenue for console, PC + other, and mobile are reported separately at the international level and for North America. EA (2023). Annual Report 2023 (March 31 year end), p. 80. https://ir.ea.com/financial-information/sec-filings/default.aspx.
The Canadian revenue was broken out from the North American total by assuming that the relative size of the traditional digital games market (PC &amp; Console) in Canada vs the U.S. in 2022 was 6.8%, while for its mobile games activities that figure was 7.2%, 8% and 7.8%, respectively. See PWC Global entertainment &amp; media outlook, 2023-2027. US currency converted into Canadian dollars based on the Bank of Canada’s average annual currency exchange rate. </t>
  </si>
  <si>
    <t xml:space="preserve">Valve (Steam) is a video game distribution platform with a prominent position in the distribution of PC games. It is not publicly traded and therefore estimates of its revenues must be used. For the purposes of this estimate, it has two revenue streams: 1. The sale of its own PC-based games, which account for roughly one-quarter of games software sales after 2020. 2. The sale of games from 3rd parties through its online streaming platform, Steam, which accounts for the rest of its sales from games. Revenue estimates for Steam from Clement, J. (Oct. 27, 2023). Revenue generated by games sales on Steam from 2020 to 2028. Statista. https://www.statista.com/statistics/547025/steam-game-sales-revenue/. 
US share of international revenue is estimated to be 28%. 
The Canadian revenue estimate uses the relative size of the traditional games market (PC &amp; Console) in Canada vs the U.S. from 2020-2022, i.e. 6.8%. See PWC Global entertainment &amp; media outlook, 2023-2027. USD converted into Canadian dollars based on the Bank of Canada’s average annual currency exchange rate. 
</t>
  </si>
  <si>
    <t xml:space="preserve">International revenue for PC, console and mobile are reported separately at the international level, as is US total revenue. Take Two Interactive Annual Report 2022, p. 33. The US share of total revenue is used to apportion the US share of each segment, i.e. PC, console and mobile. 
https://taketwointeractivesoftwareinc.gcs-web.com/static-files/9aa44006-1d93-43cf-99f8-3763578e29f6.
The Canadian revenue estimate is based on relative size of the traditional digital games market (PC &amp; Console) in Canada vs the U.S. in 2022, i.e. 6.8%, while for its mobile games activities that figure was 7.2%, 8% and 7.8%, respectively. See PWC Global entertainment &amp; media outlook, 2023-2027. US currency converted into Canadian dollars based on the Bank of Canada’s average annual currency exchange rate. </t>
  </si>
  <si>
    <t xml:space="preserve">Ubisoft’s fiscal year ends March 31. As such, we use data from its latest report to cover the year prior, i.e. its fiscal year 2023 is treated as 2022 because three-quarters of its activities took place in that year. Ubisoft (2023). Universal Registration Document 2022-2023, pp. 7-8. https://www.ubisoft.com/en-us/company/about-us/investors#keyFiguresAnnualReports
International revenue is reported in Euros and separately for PC, console, mobile and other at the international level and based on 3 regions: Europe, North America and rest of the world (pp. 7-8). The US and Canadian revenue was broken out from the North American total by assuming that the relative size of the traditional digital games market (PC &amp; Console) in Canada vs the U.S. in 2022 was 6.8%, while for its mobile games activities that figure was 8% and 7.8%, respectively.. See PWC Global entertainment &amp; media outlook, 2023-2027.
Euros converted to USD using OFX Yearly average exchange rates. https://www.ofx.com/en-ca/forex-news/historical-exchange-rates/yearly-average-rates/. US currency converted into Canadian dollars based on the Bank of Canada’s average annual currency exchange rate. </t>
  </si>
  <si>
    <t xml:space="preserve">Bandai Namco’s fiscal year ends March 31. As such, we use data from its latest report to cover the year prior, i.e. Bandai Namco’s fiscal year 2023 is treated as 2022 because three-quarters of its activities took place in that year. After 2020, revenue for video games is reported as part of its “Digital” segment, while before that it was reported as “Network Entertainment Business”. The company’s Integrated Report 2023 provides topline revenue for the company from 2011/12 to 2022/23. Bandai Namco (2023). Integrated Report 2023, p. 12, 32. https://www.bandainamco.co.jp/en/ir/index.html
This segment accounted for 42.7% and 36.7% of total revenue in 2021/2022 and 2022/23, respectively.
The company reports its’ sales by geography, with the US and Canada included in the “Americas” segment. The Americas accounted for 11.16% and 10% of the company’s total revenue in 2021 and 2022, respectively (see Bandai Namco (2023). Integrated Report 2023, p. 48).
This figure is used as a proxy for the geographical distribution of revenue for its video game division. The U.S. share of the “Americas” segment was based on the relative size of the Console games market in the US vs all of the Americas region, and per figures provided for the video games industry in PWC Global entertainment &amp; media outlook, 2023-2027. This was fluctuated between 88.2% and 88.8% between 2018 and 2022. The average of those years—88.5%--was applied to earlier years. 
The Canadian revenue was broken out from the Americas segment by assuming that the relative size of the traditional digital games market (PC &amp; Console) in Canada vs the U.S. for 2021 and 2022 was 6.8%. The Japense Yen was converted into Canadian dollars based on the Bank of Canada’s average annual currency exchange rate.
Bandai Namco does not break out stand-alone revenue figure the console, PC, mobile &amp; other sectors. All revenue is attributed to the “console” segment. </t>
  </si>
  <si>
    <t xml:space="preserve">Revenue from Tencent annual report available at https://static.www.tencent.com/uploads/2024/04/08/e95c902973fc282be3b3e285c6245281.pdf Per page 193, 9.6% of revenue comes from outside of China.  Tencent attributes roughly 50% of their investments to North America, of which US generally represnets 92%.  Thus attribute 46% of global Revenue to the US.  Per page 194, Games was 179,860,000,000 RMB.  Thus, 17,266,560,000 RMB outside China, applied 46% Thus 7,942,617,600 RMB. The Canadian revenue estimate for 2020 uses the average of the traditional games (PC &amp; Console) and social casual games formats in Canada vs the U.S. as a proxy for Canada’s share of US revenue, i.e. 7-7.2%. See PWC Global entertainment &amp; media outlook, 2023-2027. USD converted into Canadian dollars based on the Bank of Canada’s average annual currency exchange rate. </t>
  </si>
  <si>
    <t xml:space="preserve">Revenue from Square Enix annual report available at https://www.hd.square-enix.com/eng/ir/pdf/24q4earnings.pdf.  Per page 26, 22.7% of revenue comes from North America.  92% of revenue usually comes from the US when dealing with North America.  Thus apply 20.9% of revenue to US.  Per page 25, "Digital Entertainment" which is video games is 248,034,000,000 Yen.  Thus attribute 51,839,106,000 Yen to US.  The Canadian revenue estimate for 2020 uses the average of the traditional games (PC &amp; Console) and social casual games formats in Canada vs the U.S. as a proxy for Canada’s share of US revenue, i.e. 7-7.2%. See PWC Global entertainment &amp; media outlook, 2023-2027. USD converted into Canadian dollars based on the Bank of Canada’s average annual currency exchange rate. </t>
  </si>
  <si>
    <t xml:space="preserve">Gaming revenue reported in Microsoft AR 2022, p. 83. US accounted for 50.6% of international revenue in 2022. Canadian revenue estimate is based on relative size of the traditional digital games market (PC &amp; Console) in Canada vs the U.S. in 2022, i.e. 6.8%. See PWC Global entertainment &amp; media outlook, 2023-2027. </t>
  </si>
  <si>
    <t>Apple app store revenue reported by Aqbal, M. (May 2, 2023). App Revenue Data (2023). Business of Apps. https://www.businessofapps.com/data/app-revenues/ Apple charges a 30% service fee on apps. After January 1, 2023 it cut this fee in half for some small business accounts with less than $1 million in annual fees but most large apps, such as Netflix, Spotify, Epic Games, etc. still pay the original 30% fee. https://www.theverge.com/2021/3/16/22333777/google-play-store-fee-reduction-developers-1-million-dollars. The “Service Fee” is the basis of the revenue reported here.
The US share of Apple’s App Store uses its share of Apple’s Services revenue as a proxy, ie. 43% in 2022 (Apple's 2022 Annual Report, p. 22).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2022 converted to CDN$ at US/CDN exchange rate of 1.301.</t>
  </si>
  <si>
    <t xml:space="preserve">Sony’s fiscal year ends March 31. As such, we use data from its latest report to cover the year prior, i.e. Sony’s fiscal year 2023 is treated as 2022 because three-quarters of its activities took place in that year. Sony (2023). Annual Report 2022, pp. F41-F42. https://www.sony.com/en/SonyInfo/IR/library/corporatereport/
The figure reported here is based on revenue that Sony reports as “Digital Software and Add-on Content” and “Network Services” in its Games &amp; Network Services segment; hardware (eg. PS5) is excluded. Sony does not report revenue for console and PC separately, and it does not yet have a mobile game department.
PC revenue was estimated at $300 USD, $80 million and $35 million for Sony’s fiscal years 2022, 2021 and 2020 (ending March 31, but which we book as the previous year, for reasons noted above). See Naji, S. (June 15, 2022). Sony's decision to release more games on PC makes complete sense. Games Industry.biz. https://www.gamesindustry.biz/sonys-decision-to-release-more-games-on-pc-makes-complete-sense-opinion.
Sony reports total international revenue for its Games &amp; Network Services division, while we use the US share of sales and services stated in its Annual Report as a proxy for the US share of games revenue, i.e. 27.9% and 29.5% for 2021 and 2022.
The Canadian revenue estimate uses the relative size of the traditional digital games market (PC &amp; Console) in Canada vs the U.S. in 2021 and 2022 was 6.8%. See PWC Global entertainment &amp; media outlook, 2023-2027. Japaense Yen currency converted into Canadian dollars based on the Bank of Canada’s average annual currency exchange rate.
</t>
  </si>
  <si>
    <t xml:space="preserve">Since 2018, Tencent has published a stand-alone figure for international games revenue, or made clear statements in its annual reports that allow that value to be inferred. It also includes statements in its annual reports with respect to how much of its general online games revenue is attributable to mobile and to PC-based games. Tencent (2023). Annual Report 2022, p. 10.
Tencent does not break down its international revenue figure, or the split between mobile and PC games, by region or country.
To estimate the US share of its revenues, and subsequently those attributable to Canada, the average percentage of the US as a market in all of the major games publishers surveyed was used as a proxy for the US's share of Tencent's international revenue: Activision Blizzard, Bandai Namco, Electronic Arts, Microsoft, Nintendo, Sega Sammy, Sony, Take 2 Interactive, Ubisoft and Warner Bros Interactive. That value ranges between 42-50%, depending on the year. In 2022, the US is estimated to have accounted for 46.5% of its international revenue of RMB46.8B.
The Canadian revenue was broken out from the North American total by assuming that the relative size of the traditional games market (PC &amp; Console) in Canada vs the U.S. in 2022 was 6.8%, while the ratio for mobile games and “other” (the core of Tencent’s business) was 7.8% in 2022. See PWC Global entertainment &amp; media outlook, 2023-2027.
RMB was converted into Canadian dollars based on the Bank of Canada’s average annual currency exchange rate.
The same split between mobile and PC games that applies to Tencents online games revenue in general is used as a proxy for how to split its international online game revenue. In 2022, that split was 77.4/22.6. </t>
  </si>
  <si>
    <t xml:space="preserve">Revenue for digital games app revenue for the Google Play Store from Curry, D. (May 2, 2023). Google Play Store Statistics. Business of Apps. https://www.businessofapps.com/data/google-play-statistics/. Google charged a 30% service fee on apps until July 1st, 2021; after which it reduced the fee to 15% for the first one million dollars in revenue for all app developers. We assume that this did not have a significant effect on its overall revenue. https://www.theverge.com/2021/3/16/22333777/google-play-store-fee-reduction-developers-1-million-dollars. 
The U.S. share of app store in 2022 was 48% (Google, AR 2022, p. 33). 
The stand-alone estimate for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Results for 2022 converted to CDN$ at US/CDN exchange rate of 1.3013.
</t>
  </si>
  <si>
    <t xml:space="preserve">International revenue for PC, console and mobile are reported separately at the international level, as is US total revenue (see pp. 41 and 78). Take Two Interactive Annual Report 2023, p. 33. The company’s fiscal year ends March 31. Because three-quarters of its fiscal year falls in the previous year, we treat its current year figures as equivalent to the prior calendar year, ie. fiscal year 2024 is treated as 2023. The US share of total revenue is used to apportion the US share of each segment, i.e. PC, console and mobile. </t>
  </si>
  <si>
    <t xml:space="preserve">SegaSammy’s fiscal year ends March 31. As such, we treat its fiscal year 2023 as 2022 because three-quarters of its activities took place in that year. Revenue for video games is reported as the “Consumer Area” part of its “Entertainment Content” segment. Its Integrated Report 2022 gives topline revenue for the company from 2012/13 to 2021/22. SegaSammy (2022). Integrated Report 2022, pp. 2 &amp; 33. https://www.segasammy.co.jp/en/ir/library/printing_annual/. Results for 2022 are presented in SegaSammy (2023). Fiscal Year Ending March 2023 Results Presentation, p. 3. https://www.segasammy.co.jp/cms/wp-content/uploads/pdf/en/ir/20230428_presentation_en_final.pdf 
This segment accounted for 74% of total revenue in 2022/23, respectively.
The company reports the US share of “Net Sales” by geographic area, including for the US on a stand-alone basis. (see SegaSammy (2022). Integrated Report 2022, pp. 125-126). For 2022/2023, the figure for the previous year was used because it was not included in the company’s Fiscal Year Ending March 2023 Results Presentation while its Intergrated Report 2023 was not yet available. 
This figure is used as a proxy for the geographical distribution of revenue for its video game division. The Canadian revenue was broken out based on the relative size of the traditional digital games market (PC &amp; Console) in Canada vs the U.S. for 2021 and 2022, i.e. 6.8%. The Japense Yen was converted into Canadian dollars based on the Bank of Canada’s average annual currency exchange rate. 
SegaSammy does not break out stand-alone revenue figure the console, PC, mobile &amp; other sectors. All revenue is attributed to the “console” segment
</t>
  </si>
  <si>
    <t xml:space="preserve">Revenue from Square Enix annual report available at https://www.hd.square-enix.com/eng/ir/pdf/24q4earnings.pdf.  Per page 26, 20.4% of revenue comes from North America.  92% of revenue usually comes from the US when dealing with North America.  Thus apply 18.8% of revenue to US.  Per page 24, "Digital Entertainment" which is video games is 245,501,000,000 Yen.  Thus attribute 46,154,188,000 Yen to US.  The Canadian revenue estimate for 2022 uses the average of the traditional games (PC &amp; Console) and social casual games formats in Canada vs the U.S. as a proxy for Canada’s share of US revenue, i.e. 7.3%. See PWC Global entertainment &amp; media outlook, 2023-2027. USD converted into Canadian dollars based on the Bank of Canada’s average annual currency exchange rate. </t>
  </si>
  <si>
    <t xml:space="preserve">Revenue from Capcom annual report available at https://www.capcom.co.jp/ir/english/data/pdf/annual/2023/annual_2023_01.pdf.  Per page 4, 24.7% of revenue comes from North America, of which typcially 92% of revenue comes from the US.  Thus applied 22.7% of revenue to the US.  Total sales for digital contents was 87,534,000,000 yen.  Thus 19,870,218,000 yen.  The Canadian revenue estimate for 2022 uses the average of the traditional games (PC &amp; Console) and social casual games formats in Canada vs the U.S. as a proxy for Canada’s share of US revenue, i.e. 7.3%. See PWC Global entertainment &amp; media outlook, 2023-2027. USD converted into Canadian dollars based on the Bank of Canada’s average annual currency exchange rate. </t>
  </si>
  <si>
    <t xml:space="preserve">Gaming revenue reported in Microsoft AR 2023, p. 75. US accounted for 50.4% of international revenue in 2023. Canadian revenue estimate is based on relative size of the traditional digital games market (PC &amp; Console) in Canada vs the U.S. in 2023, i.e. 6.4%. See PWC Global entertainment &amp; media outlook, 2024-2028. Does not include revenue from Microsoft's acquisition of Activision Blizzard, which closed October 13, 2023. Microsoft's fiscal year ends June 30. </t>
  </si>
  <si>
    <t>Apple app store revenue reported by Aqbal, M. (Sept. 2, 2024). App revenue data. https://www.businessofapps.com/data/app-revenues/.  Apple charges a 30% service fee on apps. The “Service Fee” is the basis of the revenue reported here. After January 1, 2021, Apple cut this fee in half for some small business accounts with less than $1 million in annual fees but most large apps, such as Netflix, Spotify, Epic Games, still pay the original 30% fee. https://www.theverge.com/2021/3/16/22333777/google-play-store-fee-reduction-developers-1-million-dollars. To reflect this change, we reduced the average app service fee to 25% after 2021. 
The US share of Apple’s App Store uses its share of Apple’s Services revenue as a proxy, ie. 42.4% in 2023 (Apple's 2023 Annual Report, p. 22). Games account for 59.05% of App Store revenue in 2023. Aqbal, M. (Sept. 2, 2024). App revenue data. https://www.businessofapps.com/data/app-revenues/.   
US currency converted into Canadian dollars based on the Bank of Canada’s average annual currency exchange rate in 2023 converted to CDN$ at US/CDN exchange rate of 1.3497.</t>
  </si>
  <si>
    <t xml:space="preserve">Revenue estimate is for 1st 3Qs of 2023, before Microsoft's takeover of AB closed on October 13, 2023. Revenue for Activision Blizzard for the 1st 2Qs of 2023 are from Activision Blizzard Announces Second Quarter 2023 Financial Results. https://investor.activision.com/news-releases/news-release-details/activision-blizzard-announces-second-quarter-2023-financial. Revenue from the first 2Q of 2023 are added to estimates of its 3Q revenue based on statements by Microsoft in its Fiscal Year 2024 Second Quarter Earnings Conference Call indicating that revenue at its Personal Computing segment increased by 19%, with 15% of that the "impact from the Activision acquisition". https://www.microsoft.com/en-us/investor/events/fy-2024/earnings-fy-2024-q2#:~:text=This%20quarter%2C%20revenue%20was%20%2462,and%2023%25%20in%20constant%20currency and Earnings Release FY24 Q2 https://www.microsoft.com/en-us/investor/earnings/fy-2024-q2/press-release-webcast. 
Assumptions from previous year estimates were then used to estimate Activision’s revenue by segment and for the US and Canada. That is, international revenue for console, PC, mobile, and ancillary are reported separately at the international level and for North America. US share of revenue was 48% in 2022 and that figure is used as a proxy for 2023. Activision Blizzard (2022). Annual Report 2022, pp. 51-52 &amp; F36. https://investor.activision.com/annual-reports. 
The Canadian revenue estimate uses the relative size of the traditional digital games market (PC &amp; Console) in Canada vs the U.S. in 2023 was 6.4%, while for its mobile games activities that figure was 7.4%. See PWC Global entertainment &amp; media outlook, 2024-2028. US currency converted into Canadian dollars based on the Bank of Canada’s average annual currency exchange rate. 
</t>
  </si>
  <si>
    <t xml:space="preserve">Games revenue at Tencent is reported as part of its VAS segment. No stand-alone figures for games-revenue is included in the relevant balance sheets reporting VAS revenue. However, since 2018, Tencent has made clear statements in its annual reports that either state that value clearly for both the domestic market and international markets or allow it to be inferred. Tencent also usually includes statements in its annual reports with respect to how much of its general online games revenue is attributable to mobile and to PC-based games but did not in its most recent annual report. Tencent (2024). Annual Report 2023, p. 8. The split between mobile and PC games for 2023 uses the average split from the previous two years, as reported in last year’s annual report, as a proxy for 2023, i.e. 77.9/22.1%.
Since Tencent does not break down its international revenue figure, or the split between mobile and PC games, by region or country, to estimate the US share of its revenues, and subsequently those attributable to Canada, the average percentage of the US as a market in all of the major games publishers surveyed was used as a proxy for the US's share of Tencent's international revenue: Activision Blizzard, Bandai Namco, Electronic Arts, Microsoft, Nintendo, Sega Sammy, Sony, Take 2 Interactive, Ubisoft and Warner Bros Interactive. That value ranges between 42-50%, depending on the year. In 2023, the US is estimate is based on the 5-year average weight of the US in those companies’ operations, i.e. 46.2%. that f the previous five years  to have accounted for 46.5% of its international revenue of RMB46.8B. 
The Canadian revenue was broken out from the North American total by assuming that the relative size of the traditional games market (PC &amp; Console) in Canada vs the U.S. in 2023 was 6.4%, while the ratio for mobile games and “other” (the core of Tencent’s business) was 7.4% in 2023. See PWC Global entertainment &amp; media outlook, 2024-2028. 
RMB was converted into Canadian dollars based on the Bank of Canada’s average annual currency exchange rate. 
</t>
  </si>
  <si>
    <t xml:space="preserve">Epic Games is not publicly traded and therefore estimates for its revenues must be used. The estimates used here start from global revenue estimates for Epic Games from Joost van Dreunen, Stern School of Business, New York University, and former CEO of SuperData Research, a games data firm acquitted by Nielsen in 2018. US share of international revenue is estimated to be 48%. 
Revenue is split between PC games publishing and the Epic Game Store, with the latter steadily gaining an increased share of Epic’s revenue since the Epic Game Store launched in 2018. Epic has published stand-alone revenue for its Epic Game Store since 2020 (covering the preceding year. Kerr, C. (Jan. 13, 2020). Exclusives helped the Epic Games Store earn $680 million during 2019. Game Developer. https://www.gamedeveloper.com/business/exclusives-helped-the-epic-games-store-earn-680-million-during-2019. Since then, it has annually published an Epics Game Store Year in Review, e.g. Epic Games (Feb. 2, 2024). Epic Games Store 2023 Year in Review. https://store.epicgames.com/en-US/news/epic-games-store-2023-year-in-review. Using the estimates from van Dreunen and this source, the average weight of the EGS in Epic revenue can be used to estimate it’s total revenue. For example, knowing that the EGS had revenue of US$950 million in 2023 and assuming that its weight within the total is similar to the previous year’s, i.e. ~13%, we can assume that its total revenue for 2023 was $7.298 billion. 
The Canadian revenue estimate uses the relative size of the traditional games market (PC &amp; Console) in Canada vs the U.S. from 2018-2022, ie. 7.2%, 7% and 6.8% in 2020, 2021, and 2022, respectively, while for its mobile games activities that figure was 9.8%, 7.8%, 7.2%, 8% and 7.8%, respectively. See PWC Global entertainment &amp; media outlook, 2024-2028. US currency converted into Canadian dollars based on the Bank of Canada’s average annual currency exchange rate. 
</t>
  </si>
  <si>
    <t xml:space="preserve">International revenue for console, PC + other, and mobile are reported separately at the international level and for North America. EA (2024). Annual Report 2023 (March 31 year end), pp. 74-75. https://ir.ea.com/financial-information/sec-filings/default.aspx. 
The Canadian revenue was broken out from the North American total by assuming that the relative size of the traditional digital games market (PC &amp; Console) in Canada vs the U.S. in 2022 was 6.4%, while for its mobile games activities that figure was 7.4%. See PWC Global entertainment &amp; media outlook, 2024-2028. US currency converted into Canadian dollars based on the Bank of Canada’s average annual currency exchange rate. 
</t>
  </si>
  <si>
    <t xml:space="preserve">Nintendo’s fiscal year ends March 31. As such, we use data from its latest report to cover the year prior, i.e. Nintendo’s fiscal year 2024 is treated as 2023 because three-quarters of its activities took place in that year. US share of revenue was 36.8%. Nintendo (2024). Annual Report 2024, pp. 2, 87-88. https://investor.activision.com/annual-reports.
Nintendo does not break out stand-alone revenue figures for its hardware (consoles Wii, Wii U, and Switch) or games software. To estimate the latter, estimates for Nintendos hardware from Statista was subtracted from the company’s total revenue. See Statistica (Sept 7, 2023). Nintendo gaming hardware sales revenue worldwide from 2012 to 2025 (in billion U.S. dollars). https://www.statista.com/statistics/1260233/nintendo-gaming-hardware-revenue-global/. 
The Canadian revenue estimate uses the relative size of the traditional digital games market (PC &amp; Console) in Canada vs the U.S. in 2021 and 2022 was 6.4%. See PWC Global entertainment &amp; media outlook, 2024-2028. Japanese Yen currency converted into Canadian dollars based on the Bank of Canada’s average annual currency exchange rate. 
</t>
  </si>
  <si>
    <t>Revenue for digital games app revenue for the Google Play Store from Curry, D. (February 6, 2024). Google Play Store Statistics (2024). Business of Apps. https://www.businessofapps.com/data/google-play-statistics/. Google charged a 30% service fee on apps until July 1st, 2021; after which it reduced the fee to 15% for the first one million dollars in revenue for all app developers. We assume that this did not have a significant effect on its overall revenue. https://www.theverge.com/2021/3/16/22333777/google-play-store-fee-reduction-developers-1-million-dollars. 
The U.S. share of app store revenue in 2023 was 34.8% based on Aqbal, M. (January 24, 2024). App Revenue Data (2024). Business of Apps. https://www.businessofapps.com/data/app-revenues/ and Wylie, L. (June 24, 2024). US App Market Statistics, 2024. Business of Apps. https://www.businessofapps.com/data/us-app-market/ 
Google Play’s US revenues accounted for 24% of its international revenues in 2023 based on the geographical split of mobile gaming revenues in Newzoo (2024), Global games market report 2023 (free version), p. 21. (https://newzoo.com/resources/trend-reports/newzoo-global-games-market-report-2023-free-version) AND after deducting Canada’s estimated share of the “North American” category that Newzoo uses to report is revenue figures. 
A stand-alone estimate for Canada uses the “social and casual gaming” category in PWC’s Global entertainment and media outlook, 2023-2027 as a proxy for app stores and mobile gaming revenue. In the 2024 edition of PWC's GEMO, a new Cloud and subscription gaming sub-segment was added to the Social and casual gaming segment that more clearly tracks PC, console and cloud gaming. This new reference point was used for 2023 and afterwards. In 2023, Canadian games revenue was 7.4% that of the US.
US currency converted into Canadian dollars based on the Bank of Canada’s average annual currency exchange rate. exchange rate of 1.3497.</t>
  </si>
  <si>
    <t xml:space="preserve">Valve (Steam) is a video game distribution platform with a prominent position in the distribution of PC games. It is not publicly traded and therefore estimates of its revenues must be used. For the purposes of this estimate, it has two revenue streams: 1. The sale of its own PC-based games, which account for roughly one-quarter of games software sales (24.25% in 2023). 2. The sale of games from 3rd parties through its online streaming platform, Steam, which accounts for the rest of its sales from games (75.25% in 2023). Revenue estimates for Steam from Clement, J. (Oct. 27, 2023). Revenue generated by games sales on Steam from 2020 to 2028. Statista. https://www.statista.com/statistics/547025/steam-game-sales-revenue/. 
Only net revenue from sale of 3rd party games through Steam based on Valve’s (Steam) service fee of, on average, 25% are included in this estimate, which is the midpoint between its standard 30% fee for the first $10 million in sales from any given games publisher/maker, 25% for sales between $10 and $50 million, and 20% on sales revenue above that. 
US share of international revenue is estimated to be 28%. 
The Canadian revenue estimate uses the relative size of the traditional games market (PC &amp; Console) in Canada vs the U.S. in 2023, i.e. 6.4%. See PWC Global entertainment &amp; media outlook, 2024-2028. USD converted into Canadian dollars based on the Bank of Canada’s average annual currency exchange rate. 
</t>
  </si>
  <si>
    <t xml:space="preserve">Playtika (2024). Annual Report 2023, p. 125. The United States’ share of Playtika’s revenue of its international revenue in 2023, i.e. 70.28%. 
Playtika’s revenue is split between third party platforms (mobile) and direct to consumer sales (digital services). The ratio of that split at the international level is used as a proxy for the split for the United States. The stand-alone estimate for Canada for “Mobile” and “Other” in Canada uses the “social and casual gaming” category in PWC’s Global entertainment and media outlook, 2023-2027 as a proxy for the distribution of mobile gaming and digital services revenue in the two countries, respectively, i.e. 7.8% for 2022, respectively. See PWC Global entertainment &amp; media outlook, 2023-2027.
US currency converted into Canadian dollars based on the Bank of Canada’s average annual currency exchange rate. 
</t>
  </si>
  <si>
    <t xml:space="preserve"> Roblox (2024). Annual Report 2023, p. 75. Roblox’s Annual Report indicates that 64% of its revenue was from the US in 2023. 
A stand-alone estimate for Canada for “Mobile” and “Other” in Canada uses the “social and casual gaming” category in PWC’s Global entertainment and media outlook, 2024-2028 as a proxy for the distribution of app stores and mobile gaming revenue in the two countries, respectively, i.e. 7.4% in 2023. See PWC Global entertainment &amp; media outlook, 2023-2027.
US currency converted into Canadian dollars based on the Bank of Canada’s average annual currency exchange rate. 
</t>
  </si>
  <si>
    <t xml:space="preserve">Warner Bros. Games has been part of Warner Bros. Discovery since AT&amp;T spun-off its Warner Media division into a separate company jointly owned with Discovery in 2022. Warner Bros. Games is included in the company’s “Studios” segment. Warner Bros. Discovery (2024). Annual Report, 2023, p. 39.
WBD does not release stand-alone estimates for games revenue. For most years, the estimate of Warner Bros. games is uses the historical average of the games division within the “Studios” segment at Time Warner from 2013 to 2019, i.e. 12.74%, as baseline for estimating annual revenue in any given year. See “Games and Other” in Time Warner (2018). Annual Report 2017, p. 68. https://www.sec.gov/Archives/edgar/data/1105705/000119312518053619/d504160d10k.htm.  
2023, however, was an exceptional year based on the blockbuster success of Hogwarts and two other top games, Mortal Combat and DC Universe. Variety reported that WDM had sold 12m copies within the first two weeks of Hogwarts release in September 2023 worth $850 million USD globally and another 12m by January 2024. Total: $1.7B. see Maas, J. (Feb. 23, 2024). Hogwarts Legacy earns $850 million, sells more than 12 million units in first two weeks. Variety. https://variety.com/2023/gaming/news/hogwarts-legacy-sales-850-million-1235533614/ Mortal Combat sold 3 million copies in 2023. Mass, J. (Jan. 26, 2024). Inside Warner Bros. Games’ big line serices puhs and doubling down on DC, ‘Games of Thrones’ and more franchises. Variety.   https://web.archive.org/web/20240126223947/https://variety.com/2024/gaming/news/warner-bros-video-games-live-services-dc-game-of-thrones-1235888944/. Assuming the same ratio of unit sales to revenue leads to an estimate for Mortal Combat of $288.33 million. Based on the logic of blockbusters whereby revenue is concentrated amongst a very few titles it was then assumed that these two titles accounted for 90.4% of WMD’s games revenue This yields a total estimated international games revenue for WMD in 2023 of $2,194.6 million (USD), or 18% of Studio segment revenue.  
US share of revenue was 67.8% for 2023. See Warner Bros. Discovery (2024). Annual Report, 2023, p. 116. The Canadian revenue estimate uses the relative size of the traditional digital games market (PC &amp; Console) in Canada vs the U.S. in 2023 was 6.4%. See PWC Global entertainment &amp; media outlook, 2024-2028. USD converted into Canadian dollars based on the Bank of Canada’s average annual currency exchange rate. </t>
  </si>
  <si>
    <t xml:space="preserve">Ubisoft’s fiscal year ends March 31. As such, we use data from its latest report to cover the year prior, i.e. its fiscal year 2024 is treated as 2023 because three-quarters of its activities took place in that year. Ubisoft (2024). Universal Registration Document 2023-2024, pp. 7-8. https://www.ubisoft.com/en-us/company/about-us/investors#keyFiguresAnnualReports 
International revenue is reported in Euros and separately for PC, console, mobile and other at the international level and based on 3 regions: Europe, North America and rest of the world (pp. 7-8). The US and Canadian revenue was broken out from the North American total by assuming that the relative size of the traditional digital games market (PC &amp; Console) in Canada vs the U.S. in 2022 was 6.4%, while for its mobile games activities that figure was 7.4%. See PWC Global entertainment &amp; media outlook, 2024-2028. 
Euros converted to USD using OFX Yearly average exchange rates. https://www.ofx.com/en-ca/forex-news/historical-exchange-rates/yearly-average-rates/. US currency converted into Canadian dollars based on the Bank of Canada’s average annual currency exchange rate. 
</t>
  </si>
  <si>
    <t xml:space="preserve">SegaSammy’s fiscal year ends March 31. As such, data from its fiscal year 2024 is treated as 2023 because three-quarters of its activities took place in that year. Revenue for video games is reported as the “Consumer Area” part of its “Entertainment Content” segment. This segment accounted for forecasted 71%% of total revenue in 2023/24. The company does not break out stand-alone revenue figure the console, PC, mobile &amp; other sectors. All revenue is attributed to the “console” segment. See SegaSammy (2023). Integrated Report 2022-2023, pp. 2 &amp; 33 for above classifications and definitions https://www.segasammy.co.jp/en/ir/library/printing_annual/ and SegaSammy Select Financial Information for revenue in 2023/2024 https://www.segasammy.co.jp/en/ir/finance/indicators/.
The company reports the US share of “Net Sales” by geographic area, including for the US on a stand-alone basis. (see SegaSammy (2023). Integrated Report 2022/23, pp. 143-144). This figure is used as a proxy for the geographical distribution of revenue for its video game division. The Canadian revenue was broken out based on the relative size of the traditional digital games market (PC &amp; Console) in Canada vs the U.S. for 2023/24, i.e. 6.4%. The Japense Yen was converted into Canadian dollars based on the Bank of Canada’s average annual currency exchange rate. 
SegaSammy’s fiscal year ends March 31. As such, data from its fiscal year 2024 is treated as 2023 because three-quarters of its activities took place in that year. Revenue for video games is reported as the “Consumer Area” part of its “Entertainment Content” segment. This segment accounted for forecasted 71%% of total revenue in 2023/24. The company does not break out stand-alone revenue figure the console, PC, mobile &amp; other sectors. All revenue is attributed to the “console” segment. See SegaSammy (2023). Integrated Report 2022-2023, pp. 2 &amp; 33 for above classifications and definitions https://www.segasammy.co.jp/en/ir/library/printing_annual/ and SegaSammy Select Financial Information for revenue in 2023/2024 https://www.segasammy.co.jp/en/ir/finance/indicators/.
The company reports the US share of “Net Sales” by geographic area, including for the US on a stand-alone basis. (see SegaSammy (2023). Integrated Report 2022/23, pp. 143-144). This figure is used as a proxy for the geographical distribution of revenue for its video game division. The Canadian revenue was broken out based on the relative size of the traditional digital games market (PC &amp; Console) in Canada vs the U.S. for 2023/24, i.e. 6.4%. The Japense Yen was converted into Canadian dollars based on the Bank of Canada’s average annual currency exchange rate. 
</t>
  </si>
  <si>
    <t xml:space="preserve">Bandai Namco’s fiscal year ends March 31. As such, we use data from its latest report to cover the year prior, i.e. Bandai Namco’s fiscal year 2023 is treated as 2022 because three-quarters of its activities took place in that year. After 2020, revenue for video games is reported as part of its “Digital” segment. The company does not break out stand-alone revenue figure the console, PC, mobile &amp; other sectors. All revenue is attributed to the “console” segment. Bandai Namco (2024). Integrated Report 2024, p. 14. https://www.bandainamco.co.jp/en/ir/index.html
This segment accounted for 33.4% of total revenue in 2023/24. The company reports its’ sales by geography, with the US and Canada included in the “Americas” segment. The Americas accounted for 8.7%. 
This figure is used as a proxy for the geographical distribution of revenue for its video game division. The U.S. share of the “Americas” segment was based on the relative size of the Console games market in the US vs all of the Americas region, and per figures provided for the video games industry in PWC Global entertainment &amp; media outlook, 2024-2028. The average of the last three years was 88.5% and was applied to 2023/24 results.  
The Canadian revenue was broken out from the Americas segment by assuming that the relative size of the traditional digital games market (PC &amp; Console) in Canada vs the U.S. for 2023/2024 was 6.4%. The Japanese Yen was converted into Canadian dollars based on the Bank of Canada’s average annual currency exchange rate. 
</t>
  </si>
  <si>
    <t xml:space="preserve">Revenue from Square Enix annual report available at https://www.hd.square-enix.com/eng/ir/pdf/24q4earnings.pdf.  Per page 26, 22.7% of revenue comes from North America.  92% of revenue usually comes from the US when dealing with North America.  Thus apply 20.9% of revenue to US.  Per page 25, "Digital Entertainment" which is video games is 248,034,000,000 Yen.  Thus attribute 51,839,106,000 Yen to US.  The Canadian revenue estimate for 2023 uses the average of the traditional games (PC &amp; Console) and social casual games formats in Canada vs the U.S. as a proxy for Canada’s share of US revenue, i.e. 6.9%. See PWC Global entertainment &amp; media outlook, 2024-2028. USD converted into Canadian dollars based on the Bank of Canada’s average annual currency exchange rate. </t>
  </si>
  <si>
    <t xml:space="preserve">Revenue from Capcom annual report available at https://www.capcom.co.jp/ir/english/data/pdf/annual/2023/annual_2023_01.pdf.  Per page 4, 23.2% of revenue comes from North America, of which typcially 92% of revenue comes from the US.  Thus applied 21.3% of revenue to the US.  Total sales for digital contents was 98,158,000,000 yen.  Thus 20,907,654,000 yen.  The Canadian revenue estimate for 2023 uses the average of the traditional games (PC &amp; Console) and social casual games formats in Canada vs the U.S. as a proxy for Canada’s share of US revenue, i.e. 6.9%. See PWC Global entertainment &amp; media outlook, 2024-2028. USD converted into Canadian dollars based on the Bank of Canada’s average annual currency exchange rate. </t>
  </si>
  <si>
    <t>CBC Radio</t>
  </si>
  <si>
    <r>
      <rPr>
        <b/>
        <sz val="12"/>
        <color theme="1"/>
        <rFont val="Times New Roman"/>
        <family val="1"/>
      </rPr>
      <t>Broadcast Radio</t>
    </r>
    <r>
      <rPr>
        <sz val="12"/>
        <color theme="1"/>
        <rFont val="Times New Roman"/>
        <family val="1"/>
      </rPr>
      <t xml:space="preserve">: AM, FM, digital terrestrial, and satellite audio broadcasting, both stations and networks. In addition to advertising- and publicly-funded broadcast radio, this sector also Includes services that rely primarily on paid subscriptions and satellite distribution. The best-known example of such a service in North America is Sirius XM which is owned by Liberty Media. </t>
    </r>
  </si>
  <si>
    <t>Slaight</t>
  </si>
  <si>
    <t>Standard</t>
  </si>
  <si>
    <t>Selkirk, AR 1985, p. 25.</t>
  </si>
  <si>
    <t>Telemedia</t>
  </si>
  <si>
    <t>Radio-mutuel</t>
  </si>
  <si>
    <t>Metropolitan Broadcasting</t>
  </si>
  <si>
    <t>Metro-media</t>
  </si>
  <si>
    <t>Maritime Broadcast</t>
  </si>
  <si>
    <t xml:space="preserve"> Hildebrand Radio</t>
  </si>
  <si>
    <t>Golden West Broadcasting</t>
  </si>
  <si>
    <t>Rawlco</t>
  </si>
  <si>
    <t>Estimate based on average rate of growth between 1984-1988 for the three closest comparable companies.</t>
  </si>
  <si>
    <t>Selkirk, AR 1988, np (segmented info). Broadcast revenue split between tv and radio in same proportion as 1984, when both segments were identified separately, i.e. 79.8% / 20.2%.</t>
  </si>
  <si>
    <t>NewCap</t>
  </si>
  <si>
    <t>Okanagan Skeena Group, AR 1989, p. 6. Estimate based on revenue split between cable and broadcasting (52.8%/47.2%).</t>
  </si>
  <si>
    <t>Shaw divides company into two, with Shaw providing cable, internet access , telecom and satellite distribution while Corus operates media (radio, pay and specialty tv).</t>
  </si>
  <si>
    <t>Rogers, AR 2001, p. 33.</t>
  </si>
  <si>
    <t>CRTC, BPMR 2001, p. 5.</t>
  </si>
  <si>
    <t xml:space="preserve">CHUM, AR 2000, p. 51. </t>
  </si>
  <si>
    <t>Corus AR 2005, p. 25.</t>
  </si>
  <si>
    <t xml:space="preserve">LR:
Rogers Annual Report, 2004 p.42
</t>
  </si>
  <si>
    <t>CRTC BPMR 2006, p. 14.</t>
  </si>
  <si>
    <t>CHUM AR 2005, p. 27.</t>
  </si>
  <si>
    <t>Jim Pattison</t>
  </si>
  <si>
    <t>LR:
CRTC CBC Aggregate Annual Report, 2008; sum of Eng and French revenue</t>
  </si>
  <si>
    <t>LR:
CRTC Aggregate Annual Report, 2008; sum of Astral Eng and French revenue</t>
  </si>
  <si>
    <t xml:space="preserve">Corus AR 2008, p. 23. </t>
  </si>
  <si>
    <t>LR:
CRTC Rogers Aggregate Annual Report, 2008</t>
  </si>
  <si>
    <t>LR:
CRTC CTVglobalmedia Aggregate Annual Report, 2008</t>
  </si>
  <si>
    <t>LR:
CRTC NewCap Aggregate Annual Returns, 2008</t>
  </si>
  <si>
    <t>Sirius</t>
  </si>
  <si>
    <t xml:space="preserve">Estimates for 2013-2022 use the size of the commercial radio market in Canada relative to the US in each of these years as a proxy for the relative size of the paid audio market in Canada relative to the US. The range of that ratio for these years is between 5.3-10%, with a general downward trend over time. The average is 7.6%. Revenue estimates for the US are from US Census Bureau's Service Annual Survey, 2021, Table 4. Estimated Sources of Revenue for Employer Firms: 2013 Through 2021. fohttps://www.census.gov/data/tables/2021/econ/services/sas-naics.html.The years 2008 to 2012 are based on annual reports published by Canadian Satellite Radio Holdings (XM Canada) before it was acquired in a reverse take-over by Sirius Satellite Radio and rebranded Sirius XM Canada. CSR Holdings published revenue figures for 2008-2010 are added to the estimates for Sirius' Satellite Radio's in Canada to arrive at a total estimate for "paid audio services". </t>
  </si>
  <si>
    <t>Canadian Satellite Radio</t>
  </si>
  <si>
    <t>XM</t>
  </si>
  <si>
    <t>Canadian Satellite Radio Holdings Annual Report, 2008, 47.</t>
  </si>
  <si>
    <t>LR:
CRTC Cogeco Aggregate Annual Report, 2008</t>
  </si>
  <si>
    <t>LR:
CRTC CBC Aggregate Annual Report, 2010; sum of Eng and French revenue</t>
  </si>
  <si>
    <t>LR:
CRTC Aggregate Annual Report, 2010; sum of Astral Eng and French revenue</t>
  </si>
  <si>
    <t>Corus AR 2010, p. 14.</t>
  </si>
  <si>
    <t>LR:
CRTC Rogers Aggregate Annual Report, 2010</t>
  </si>
  <si>
    <t>LR:
CRTC CTVglobalmedia Aggregate Annual Report, 2010</t>
  </si>
  <si>
    <t>LR:
CRTC NewCap Aggregate Annual Returns, 2010</t>
  </si>
  <si>
    <t>Canadian Satellite Radio Holdings Annual Report, 2010, 44.</t>
  </si>
  <si>
    <t>LR:
CRTC Cogeco Aggregate Annual Report, 2010</t>
  </si>
  <si>
    <t>LR:
CRTC Aggregate Annual Report, 2011; sum of Astral Eng and French revenue</t>
  </si>
  <si>
    <t>LR:
CRTC CBC Aggregate Annual Report, 2011; sum of Eng and French revenue</t>
  </si>
  <si>
    <t>Sirius XM</t>
  </si>
  <si>
    <t>Discussion on pp. 10 and 11 reveal previous year's revenue for CSR Holdings for its last year of operations before its reverse take-over by Sirius XM Canadaa.  Sirius XM Canada Annual Report 2012, p. 10 and Canadian Satellite Radio Holdings Annual Report, 2010, 44.</t>
  </si>
  <si>
    <t>LR:
CRTC Rogers Aggregate Annual Report, 2011</t>
  </si>
  <si>
    <t>Corus AR 2012, p. 19.</t>
  </si>
  <si>
    <t>LR:
CRTC BCE Radio Aggregate Annual Report, 2011</t>
  </si>
  <si>
    <t>LR:
CRTC NewCap Aggregate Annual Returns, 2011</t>
  </si>
  <si>
    <t>LR:
CRTC Cogeco Aggregate Annual Report, 2011</t>
  </si>
  <si>
    <t>LR:
Astral Annual Report, 2012</t>
  </si>
  <si>
    <t>LR:
CRTC CBC Aggregate Annual Report, 2012; sum of Eng and French revenue</t>
  </si>
  <si>
    <t>LR:
CRTC Rogers Aggregate Annual Report, 2012</t>
  </si>
  <si>
    <t>LR:
CRTC BCE Radio Aggregate Annual Report, 2012</t>
  </si>
  <si>
    <t>LR:
CRTC NewCap Aggregate Annual Returns, 2012</t>
  </si>
  <si>
    <t>LR:
CRTC Cogeco Aggregate Annual Report, 2012</t>
  </si>
  <si>
    <t>LR:
CRTC BCE Radio Aggregate Annual Report, 2013</t>
  </si>
  <si>
    <t xml:space="preserve">Sirius XM Annual Report 2015, p. F19 lists the following amounts as having been remitted for 2013-2015, respectively: $56.4 million, 49.69 and $48.94 million. It has a 25% voting interest in Sirius XM Canada and, based on this, we assume that 25% of SIrius XM Canada's revenue is remitted to the Sirius XM Holdings. This is in line with two later agreements covering a 30 year period from 2017 onward that give Sirius XM Holdings a 33% share of Sirius XM Canada's revenue based on a voting interest of the same amount. Multiply the figures reported by four to account for the remaining 75% yields the total in USD. Multiply that figure by the prevailing average annual USD/CDN$ exchange rates (1.0299, 1.1, and 1.3, respectively) yields the total reported here. </t>
  </si>
  <si>
    <t xml:space="preserve">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2013, for example, was $76.2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2013 reports parliamentary funding for Eng. Radio services $172.7 m + Fr. 122.8 m. After adjustments, our estimates are: Eng. Radio $180.9m + Fr. Radio $128.6 m. </t>
  </si>
  <si>
    <t>LR:
CRTC Rogers Aggregate Annual Report, 2013</t>
  </si>
  <si>
    <t>Corus AR 2013, p. 21.</t>
  </si>
  <si>
    <t>LR:
CRTC NewCap Aggregate Annual Returns, 2013</t>
  </si>
  <si>
    <t>LR:
CRTC Cogeco Aggregate Annual Report, 2013</t>
  </si>
  <si>
    <t>CRTC BCE Radio Aggregate Annual Report, 2014.</t>
  </si>
  <si>
    <t xml:space="preserve">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2014, for example, was $87.58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2014 reports parliamentary funding for Eng. Radio services $166.3 m + Fr. 111.0. After adjustments, our estimates are: Eng. Radio $174.9m + Fr. Radio $116.8 m. 
The fact that the CBC’s fiscal year ends March 31st, while the CRTC’s fiscal year for reporting purposes ends August 31, also adds room for differences between figures published by the each organization, respectively. That said, we ignore this point because it would be too complicated to account for. 
</t>
  </si>
  <si>
    <t>CRTC Cogeco Aggregate Annual Report, 2014.</t>
  </si>
  <si>
    <t xml:space="preserve">Estimates for small radio stations based on CAGR (2009-2013) of 1.8% as reported in CRTC's CMR 2014, p. 40. </t>
  </si>
  <si>
    <t>Stingray Music</t>
  </si>
  <si>
    <t>Galaxie</t>
  </si>
  <si>
    <t xml:space="preserve">tingray Annual Report 2016, p. 24. Sum is for the Canada segment minus revenue reported to the CRTC for Stingray's discretionary Naturescape. </t>
  </si>
  <si>
    <t>CRTC BCE Radio Aggregate Annual Report, 2015.</t>
  </si>
  <si>
    <t xml:space="preserve">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2015, for example, was $11.37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2015 reports parliamentary funding for Eng. Radio services $159.9 m + Fr. 106.9 m. After adjustments, our estimates are: Eng. Radio $161.2m + Fr. Radio $107.7m. 
</t>
  </si>
  <si>
    <t>Corus AR 2015, p.12</t>
  </si>
  <si>
    <t>CRTC NewCap Aggregate Annual Returns, 2015</t>
  </si>
  <si>
    <t>CRTC Cogeco Aggregate Annual Report, 2015.</t>
  </si>
  <si>
    <t>Vista</t>
  </si>
  <si>
    <t>Vista Radio</t>
  </si>
  <si>
    <t xml:space="preserve">Most small- and mid-size regional and/or local radio broadcasters in Canada do not disclose their revenue, a group that includes: Pattison Media, Vista Radio, Golden West Broadcasting, Maritime Broadcast, Evanov Radio, Blackburn Radio, RNC Media (Radio Nord), Rawlco and Fairchild Broadcasting. 
The estimate presented here relies on data from the CRTC’s Communications Market Reports—Open Data (Radio). See here: https://crtc.gc.ca/eng/publications/reports/policymonitoring/cmrd.htm. Table 9: French- and English-language radio revenues and number of undertakings reporting for the largest commercial radio operators in Canada, 2015-2022 (Tab RD T9) provides data for each of the largest commercial broadcast groups, their total number of stations and their revenue (in 2023, they were BCE, Rogers, Corus, Stingray and Cogeco), and the same information for small radio broadcasters as a group. 
Based on that information, between 2015 and 2023, the number of radio stations held fairly steady at between 415 and 436 local stations and had combined revenue between $558.6 million in 2015 and $458.8 million in 2022. Dividing that revenue by the number of independent radio stations not owned and operated by the big broadcasting groups yields an average revenue per station. That average revenue per station is then multiplied by the number of radio stations in each of the small- to mid-size ownership groups based on information included in the CRTC’s Simplified index of multiple ownership charts (see here: https://crtc.gc.ca/ownership/eng/title_org.htm). 
</t>
  </si>
  <si>
    <t>Hildebrand Radio</t>
  </si>
  <si>
    <t xml:space="preserve">Stingray Annual Report 2018, p. 31. Sum is for the Canada segment minus revenue reported to the CRTC for Stingray's discretionary Naturescape. </t>
  </si>
  <si>
    <t>My Broadcasting</t>
  </si>
  <si>
    <t>Arsenal Media</t>
  </si>
  <si>
    <t>Evanov</t>
  </si>
  <si>
    <t>Evanov Radio</t>
  </si>
  <si>
    <t>Cogent</t>
  </si>
  <si>
    <t>Blackburn Radio</t>
  </si>
  <si>
    <t>Harvard Broadcasting</t>
  </si>
  <si>
    <t xml:space="preserve">Zoomer Media (2022). Consolidated Financial Statements, August 31, 2022 and 2021 (p. 37). </t>
  </si>
  <si>
    <t>Allarco Entertainment</t>
  </si>
  <si>
    <t>Durham Radio</t>
  </si>
  <si>
    <t>Fairchild Radio</t>
  </si>
  <si>
    <t xml:space="preserve">Most small- and mid-size regional and/or local radio broadcasters in Canada do not disclose their revenue, a group that includes: Pattison Media, Vista Radio, Golden West Broadcasting, Maritime Broadcast, Evanov Radio, Blackburn Radio, RNC Media (Radio Nord), Rawlco and Fairchild Broadcasting. 
The estimate presented here relies on data from the CRTC’s Communications Market Reports—Open Data (Radio). See here: https://crtc.gc.ca/eng/publications/reports/policymonitoring/cmrd.htm. Table 9: French- and English-language radio revenues and number of undertakings reporting for the largest commercial radio operators in Canada, 2015-2022 (Tab RD T9) provides data for each of the largest commercial broadcast groups, their total number of stations and their revenue (in 2022, they were BCE, Rogers, Corus, Stingray and Cogeco), and the same information for small radio broadcasters as a group. 
Based on that information, between 2015 and 2022, the number of radio stations held fairly steady at between 415 and 436 local stations and had combined revenue between $458.8 million (2022) and $559.2 million in 2015. Dividing that revenue by the number of independent radio stations not owned and operated by the big broadcasting groups yields an average revenue per station. That average revenue per station is then multiplied by the number of radio stations in each of the small- to mid-size ownership groups based on information included in the CRTC’s Simplified index of multiple ownership charts (see here: https://crtc.gc.ca/ownership/eng/title_org.htm). </t>
  </si>
  <si>
    <t>Neeti P. Ray</t>
  </si>
  <si>
    <t>CRTC BCE Radio Aggregate Annual Report, 2016.</t>
  </si>
  <si>
    <t xml:space="preserve">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2016, for example, was $0.05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2016 reports parliamentary funding for Eng. Radio services $172.50 m + Fr. 108.45 m. After adjustments, our estimates are: Eng. Radio $172.51m + Fr. Radio $108.45 m. </t>
  </si>
  <si>
    <t xml:space="preserve">Sirius XM Annual Report 2018, p. F23 lists the following amounts as having been remitted for 2016: $45.96 millionn. It has a 25% voting interest in Sirius XM Canada and, based on this, we assume that 25% of SIrius XM Canada's revenue is remitted to the Sirius XM Holdings. This is in line with two later agreements covering a 30 year period from 2017 onward that give Sirius XM Holdings a 33% share of Sirius XM Canada's revenue based on a voting interest of the same amount. Multiply the figures reported by four to account for the remaining 75% yields the total in USD. Multiply that figure by the prevailing average annual USD/CDN$ exchange rate (1.3, respectively) yields the total reported here. </t>
  </si>
  <si>
    <t>CRTC NewCap Aggregate Annual Returns, 2016</t>
  </si>
  <si>
    <t>Corus AR 2016, p.23</t>
  </si>
  <si>
    <t>CRTC Cogeco Aggregate Annual Report, 2016.</t>
  </si>
  <si>
    <t>CRTC BCE (English &amp; French) Aggregate Annual Returns, 2017</t>
  </si>
  <si>
    <t xml:space="preserve">Sirius XM Annual Report 2019, p. F28 states that Sirius XM Canada must remit 30% of its gross revenue to Sirius XM according to two agreements: a Services Agreement and an Advisory Services Agreement. The agreements cover the period from 2017 through to the end of 2021. It then lists the following amounts as having been remitted for 2017-2018, respectively: $87 million and $97 million. Multiply these figures by 3.33366 to account for the remaining 70% yields the toal in USD. Multiply that figure by the prevailing average annual USD/CDN$ exchange rates (1.2786 and 1.275, respectively) yields the total reported here. </t>
  </si>
  <si>
    <t xml:space="preserve">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2017, for example, was $139.53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2017 reports parliamentary funding for Eng. Radio services $172.7 m + Fr. 112.7 m. After adjustments, our estimates are: Eng. Radio $190.5 m + Fr. Radio $124.3 m. </t>
  </si>
  <si>
    <t>Rogers CRTC Aggregate Annual Returns, 2017</t>
  </si>
  <si>
    <t>CRTC NewCap Aggregate Annual Returns, 2017</t>
  </si>
  <si>
    <t>Corus AR 2017, p. 26.</t>
  </si>
  <si>
    <t>CRTC Cogeco Aggregate Annual Returns, 2017</t>
  </si>
  <si>
    <t xml:space="preserve">Sirius XM Annual Report 2019, p. F28 states that Sirius XM Canada must remit 30% of its gross revenue Sirius XM according to two agreements: a Services Agreement and an Advisory Services Agreement. The agreements cover the period from 2017 through to the end of 2021. It then lists the following amounts as having been remitted for 2018: $97 million. Multiply that figure by 3.33366 to account for the remaining 70% yields the toal in USD. Multiply that figure by the prevailing average annual USD/CDN$ exchange rates (1.275) yields the total reported here. </t>
  </si>
  <si>
    <t>CRTC BCE Aggregate Annual Returns, 2018 (Eng. + Fr.)</t>
  </si>
  <si>
    <t xml:space="preserve">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2018, for example, was $151.08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2018 reports parliamentary funding for Eng. Radio services $  m + Fr. 325.7. After adjustments, our estimates are: Eng. Radio $190.4m + Fr. Radio $125.8 m. </t>
  </si>
  <si>
    <t>CRTC NewCap Aggregate Annual Returns, 2018. Stingray Completes the Acquisition of Newfoundland Capital, October 26, 2018. http://www.stingray.com/about-us/press-room/news-and-press-releases/stingray-completes-acquisition-newfoundland-capital</t>
  </si>
  <si>
    <t>Corus AR 2019, p. 17.</t>
  </si>
  <si>
    <t>CRTC Cogeco Aggregate Annual Returns, 2018</t>
  </si>
  <si>
    <t xml:space="preserve">Stingray Annual Report 2020, p. 35. Sum is for the Broadcasting and Commercial Music segment minus revenue reported to the CRTC for Stingray's discretionary Naturescape. </t>
  </si>
  <si>
    <t xml:space="preserve">Sirius XM Annual Report 2021, p. F28 states that Sirius XM Canada must remit 30% of its gross revenue Sirius XM according to two agreements: a Services Agreement and an Advisory Services Agreement. The agreements cover the period from 2017 through to the end of 2021. It then lists the following amounts as having been remitted for 2020-2022, respectively: $98 million, $97 million and $101 million. Multiply these figures by 3.33366 to account for the remaining 70% yields the toal in USD. Multiply that figure by the prevailing average annual USD/CDN$ exchange rates (1.3269, 1.3415 and 1.2515 respectively) yields the total reported here. </t>
  </si>
  <si>
    <t xml:space="preserve">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2019, for example, was $214.5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2019 reports parliamentary funding for Eng. Radio services $190.2 m + Fr. 123.5 m. After adjustments, our estimates are: Eng. Radio $219.9 m + Fr. Radio $142.8 m. </t>
  </si>
  <si>
    <t>CRTC BCE Aggregate Annual Returns, 2019 (Eng. + Fr.)
https://crtc.gc.ca/public/5040/BCE_2019_Radio_Aggregate_English_public.pdf
https://crtc.gc.ca/public/5040/BCE_2019_Radio_Aggregate_French_public.pdf</t>
  </si>
  <si>
    <t>Stingray Music + Radio</t>
  </si>
  <si>
    <t xml:space="preserve">CRTC Stringray Radio Aggregate Annual Returns, 2019
https://crtc.gc.ca/public/5040/Stingray_2019_Radio_Aggregate_Return_public.pdf; Stingray Annual Report 2020, p. 74. Sum is for the Broadcasting and Commercial Music segment minus revenue reported to the CRTC for Stingray's discretionary Naturescape.  </t>
  </si>
  <si>
    <t>CRTC Cogeco Aggregate Annual Returns, 2019
https://crtc.gc.ca/public/5040/Cogeco_Radio_cumul%C3%A9_2019_publique_franco.pdf</t>
  </si>
  <si>
    <t xml:space="preserve">Sirius XM Annual Report 2021, p. F28 states that Sirius XM Canada must remit 30% of its gross revenue to Sirius XM according to two agreements: a Services Agreement and an Advisory Services Agreement. The agreements cover the period from 2017 through to the end of 2021. It then lists the following amounts as having been remitted for 2020-2022, respectively: $98 million, $97 million and $101 million. Multiply these figures by 3.33366 to account for the remaining 70% yields the toal in USD. Multiply that figure by the prevailing average annual USD/CDN$ exchange rates (1.3269, 1.3415 and 1.2515 respectively) yields the total reported here. </t>
  </si>
  <si>
    <t xml:space="preserve">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2020, for example, was $205.84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2020 reports parliamentary funding for Eng. Radio services $196.6 m + Fr. 126.6 m. After adjustments, our estimates are: Eng. Radio $226.1 m + Fr. Radio $145.5 m. </t>
  </si>
  <si>
    <t>CRTC 2020 Aggregate Annual Return (Eng. 183.779+ Fr. 72.828)</t>
  </si>
  <si>
    <t xml:space="preserve">CRTC 2020 Annual Aggregate Return; Stingray Annual Report 2020, p. 74. Sum is for the Broadcasting and Commercial Music segment minus revenue reported to the CRTC for Stingray's discretionary Naturescape. </t>
  </si>
  <si>
    <t>CRTC 2020 Aggregate Annual Return </t>
  </si>
  <si>
    <t>Corus AR 2021, p. 15.</t>
  </si>
  <si>
    <t>CRTC 2020 Annual Aggregate Return</t>
  </si>
  <si>
    <t xml:space="preserve">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2021, for example, was $200.68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2021 reports parliamentary funding for Eng. Radio services $210.8m + Fr. 136.6. After adjustments, our estimates are: Eng. $238.3 m + Fr. Radio $154.4m. 
</t>
  </si>
  <si>
    <t>CRTC BCE 2021 Aggregate Annual Return (Eng. 155. 411+ Fr. 69.952)</t>
  </si>
  <si>
    <t>Stingray Radio + Music</t>
  </si>
  <si>
    <t>CRTC Stingray 2021 Aggregate Annual Return English; Stingray Annual Report 2022, p. 72. Sum is for the Broadcasting and Commercial Music segment minus revenue reported to the CRTC for Stingray's discretionary Naturescape.</t>
  </si>
  <si>
    <t>CRTC Rogers 2021 Aggregate Annual Return English</t>
  </si>
  <si>
    <t>CRTC Cogeco 2021 Aggregate Annual Return French</t>
  </si>
  <si>
    <t>Sirius XM Annual Report 2022, pp. F25-26 states that Sirius XM Canada must remit 30% of its gross revenue to Sirius XM according to two agreements: a Services Agreement and an Advisory Services Agreement. The agreements cover a 30 year period from 2017 but were amended in 2022. It then lists the following amount in 2022: $111 million. Multiply this figure by 3.33366 to account for the remaining 70% yields the toal in USD. Multiply that figure by the average annual USD/CDN$ exchange rates in 2022, 1.3013, yields the total reported here.</t>
  </si>
  <si>
    <t xml:space="preserve">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2022, for example, was $262.2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2022 reports parliamentary funding for Eng. Radio services $183.7 + Fr. 120.4. After adjustments, our estimates are: Eng. Radio $216.5 m + Fr. Radio $141.9 m. </t>
  </si>
  <si>
    <t>CRTC BCE 2021 Aggregate Annual Return (Eng. 161.686+ Fr. 65.016)</t>
  </si>
  <si>
    <t>CRTC Stingray 2022 Aggregate Annual Return; Stingray Annual Report 2022, p. 72. Sum is for the Broadcasting and Commercial Music segment minus revenue reported to the CRTC for Stingray's discretionary Naturescape.</t>
  </si>
  <si>
    <t>CRTC Rogers 2022 Aggregate Annual Return</t>
  </si>
  <si>
    <t>CRTC Cogeco 2022 Aggregate Annual Return</t>
  </si>
  <si>
    <t xml:space="preserve">CRTC Corus 2022 Aggregate Annual Return </t>
  </si>
  <si>
    <t>Estimate based on average y-o-y revenue incerase at private commercial radio groups of 3.21%, as indicated in the CRTC Radio Statistical and Financial Summaries 2018-2022, p.1</t>
  </si>
  <si>
    <t>Payments from Sirius XM Canada to Sirius XM in the United States were $104, $111 and $101 during the years ended December 31, 2023, 2022 and 2021, respectively (Sirius XM Annual Report 2023, pp. F25-26). Sirius XM does not break out its revenue for Canada on a stand-alone basis. However, based on the above figures and the assumption that Sirius XM Canada remits ~30% of its gross revenue to Sirius XM based on two thirty year agreements signed in 2017—a Services Agreement and an Advisory Services Agreement (see Sirius XM, Annual Report, 2021, p. F-28). Thus, multiply the annual remittances from Sirius XM Canada to Sirius XM for the years listed above by 3.333 accounts for the total revenue expressed in USD. Multiply that figure by the average annual USD/CDN$ exchange rates in 2023, 1.3487, yields CDN$467.595. 
The 2017 agreements were revised in favour of a variable fee structure vs the fixed 30% in March 2022, but we assume that the 30% figure is still close to current pay-out amounts. As of December 31, 2023, Sirius XM Canada had ~2.6 million subscribers. https://investor.siriusxm.com/sec-filings/annual-reports/content/0000908937-24-000008/0000908937-24-000008.pdf</t>
  </si>
  <si>
    <t>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2023, for example, was $296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The CBC’s Aggregate Annual Return, 2023 reports parliamentary funding of English-language radio of $226.7m and for Fr. radio of $148.3m, for a total of $308.6m. 
After adjustments, our estimates for parliamentary funding of English-language radio of $186.5m and for Fr. radio of $122.1m, for a total of $375m.  
CBC Aggregate annual return, 2023 (English): https://crtc.gc.ca/public/5040/CBC_2023%20Radio%20aggregate%20Return_public.pdf
CBC Aggregate annual return, 2023 (French): https://crtc.gc.ca/public/5040/SRC_2023%20Radio%20cumul%C3%A9%20publique.pdf</t>
  </si>
  <si>
    <t>CRTC BCE 2023 Aggregate Annual Return (Eng. 159,287+ Fr. 62,591)=221,878
French: https://crtc.gc.ca/public/5040/BCE_2023%20Radio%20cumul%C3%A9%20publique_French.pdf
English: https://crtc.gc.ca/public/5040/BCE_2023%20Radio%20Aggregate%20Return%20Public_English.pdf</t>
  </si>
  <si>
    <t xml:space="preserve">CRTC Stingray 2023 Aggregate Annual Return https://crtc.gc.ca/public/5040/SRI_2023%20Radio%20Aggregate%20Return_public.pdf for commercial radio broadcasting revenue and Stingray Annual Report 2024, p. 42 for its paid audio services. </t>
  </si>
  <si>
    <t>CRTC Rogers 2023 Aggregate Annual Return. https://crtc.gc.ca/public/5040/ROGERS_2023%20Radio%20Aggregate%20Return_public.pdf</t>
  </si>
  <si>
    <t>CRTC Cogeco 2023 Aggregate Annual Return. https://crtc.gc.ca/public/5040/COGECO_2023%20Radio%20cumul%C3%A9%20publique%20Franco.pdf</t>
  </si>
  <si>
    <t>CRTC Corus 2023 Aggregate Annual Return. https://crtc.gc.ca/public/5040/CORUS_2023%20Radio%20aggregate%20Return_public.pdf</t>
  </si>
  <si>
    <t>Zoomer Media (2024). Management's Discussion and Analysis, p. 7.</t>
  </si>
  <si>
    <t>Live Nation</t>
  </si>
  <si>
    <t xml:space="preserve">Live Nation Entertainment is based on the “Concert” segment (Live Nation Entertainment, Annual report 2022, p. 5). Its US operations account for roughly two-thirds of total revenue (66% in 2022), as per its Annual Report 2022 (pp. 34, 92). The Canada vs US split of Live Nation’s concert revenue is based on the size of this segment in Canada relative to the U.S., as indicated in PWC’s Global entertainment media outlook, 2023-2027 (“live music ticket sales”). The range on this measure from 2018-2022 is 6-7.3%. The average of those years—6.76%—is applied to the years between 2011 and 2017.  
USD$ are converted into Canadian dollars based on average annual exchange rate from the Bank of Canada for the years after 2018 (see https://www.bankofcanada.ca/rates/exchange/annual-average-exchange-rates/), and from OFX before that (see https://www.ofx.com/en-ca/forex-news/historical-exchange-rates/yearly-average-rates/). </t>
  </si>
  <si>
    <t>Vivendi</t>
  </si>
  <si>
    <t>Universal Music</t>
  </si>
  <si>
    <t xml:space="preserve">See entry for UMG 2022 for details. </t>
  </si>
  <si>
    <t>Access Industries</t>
  </si>
  <si>
    <t>Warner Music</t>
  </si>
  <si>
    <t xml:space="preserve">See entry for WMG 2022 for details. </t>
  </si>
  <si>
    <t>Sony Music Entertainment France</t>
  </si>
  <si>
    <t>Sony Music, Columbia</t>
  </si>
  <si>
    <t xml:space="preserve">See entry for Sony 2022 for details. </t>
  </si>
  <si>
    <t>Transaction-Based Music Service</t>
  </si>
  <si>
    <t xml:space="preserve">2011 Service Revenues were USD $8,534 millions (Apple's 2012 Annual Report, p. 21). America's share of total revenues is 42%, i.e. USD $3,574.59 (p. 30). 
Apple Music revenue in 2011 is estimated to be $614.11 million, or ~ 7.2% of services revenue. The 7.2% figure is based on the average of Apple Music’s share of “services” revenue for the years 2016 and 2017, as per Curry, D. (My 2, 2023). Apple Music revenue and usage statistics (2023), Business of Apps. https://www.businessofapps.com/data/apple-music-statistics/.  
Multiply that figure by .42%--the US share of the total—yields an estimate for US revenue of $257.93 million USD in 2011.
Average revenue from licensing and royalties paid by streaming and other digital music services to the big 3 recorded music labels—Sony, Universal Media Group (UMG) and Warner Music Group (WMG)—were 36.4% in 2011.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</si>
  <si>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Spotify</t>
  </si>
  <si>
    <t>Subscription-Based Streaming Service</t>
  </si>
  <si>
    <t xml:space="preserve">2012 Service Revenues were USD $14,124 millions (Apple's 2015 Annual Report, p. 25). America's share of total revenues is 42%, i.e. USD $3,574.59 (p. 30). 
Apple Music revenue in 2012 is estimated to be $1017.53 million, or ~ 7.2% of services revenue. The 7.2% figure is based on the average of Apple Music’s share of “services” revenue for the years 2016 and 2017, as per Curry, D. (My 2, 2023). Apple Music revenue and usage statistics (2023), Business of Apps. https://www.businessofapps.com/data/apple-music-statistics/.  
Multiply that figure by .42%--the US share of the total—yields an estimate for US revenue of $427.36 million USD in 2012.
Average revenue from licensing and royalties paid by streaming and other digital music services to the big 3 recorded music labels—Sony, Universal Media Group (UMG) and Warner Music Group (WMG)—were 36.5% in 2012.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</si>
  <si>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 xml:space="preserve">2013 Service Revenues were USD $16,051 millions (Apple's 2015 Annual Report, p. 25). America's share of total revenues is 42%, i.e. USD $6,717.55 (p. 30). 
Apple Music revenue in 2013 is estimated to be $1,1153.80 million, or ~ 7.2% of services revenue. The 7.2% figure is based on the average of Apple Music’s share of “services” revenue for the years 2016 and 2017, as per Curry, D. (My 2, 2023). Apple Music revenue and usage statistics (2023), Business of Apps. https://www.businessofapps.com/data/apple-music-statistics/.  
Multiply that figure by .42%--the US share of the total—yields an estimate for US revenue of $484.60 million USD in 2013.
Average revenue from licensing and royalties paid by streaming and other digital music services to the big 3 recorded music labels—Sony, Universal Media Group (UMG) and Warner Music Group (WMG)—were 39.7% in 2013.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</si>
  <si>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 xml:space="preserve">2014 Service Revenues were USD $18,063 millions (Apple's 2015 Annual Report, p. 25). America's share of total revenues is 42%, i.e. USD $7,785.59 (p. 30). 
Apple Music revenue in 2014 is estimated to be $1,343 million, or ~ 7.2% of services revenue. The 7.2% figure is based on the average of Apple Music’s share of “services” revenue for the years 2016 and 2017, as per Curry, D. (My 2, 2023). Apple Music revenue and usage statistics (2023), Business of Apps. https://www.businessofapps.com/data/apple-music-statistics/.  
Multiply that figure by .42%--the US share of the total—yields an estimate for US revenue of $564.06 million USD in 2014.
Average revenue from licensing and royalties paid by streaming and other digital music services to the big 3 recorded music labels—Sony, Universal Media Group (UMG) and Warner Music Group (WMG)—were 24.9% in 2014.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</si>
  <si>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YouTube Music+Google Play Music</t>
  </si>
  <si>
    <t>Google Play music app revenue estimated at 5% share of total app revenue based on similar estimated proportion of music app revenue to total app revenue for Apple. Total Google Play app store revenue reported by Business of Apps (May 2, 2023). Quarterly Google Play app and game revenue 2016 to 2022 ($bn).
Average revenue from licensing and royalties paid by streaming and other digital music services to the big 3 recorded music labels—Sony, Universal Media Group (UMG) and Warner Music Group (WMG)—were 24.9% in 2014. To avoid double counting such revenue, this amount was deducted from our base estimate of revenue for YouTube Music Premium.
Results for 2014 converted to CDN$ at US/CDN exchange rate of 1.1.</t>
  </si>
  <si>
    <t xml:space="preserve">Spotify launched in Canada on Sept. 30, 2014. Consequently, estimates for 2014 assume results for 4Q only. https://www.newswire.ca/news-releases/spotify-is-live-in-canada-515720111.html#:~:text=TORONTO%2C%20Sept.,on%20mobile%2C%20tablet%20and%20desktop! 
Spotify international subscriber and ad revenue, and for total US revenue, i.e. without breaking out separate figures for Spotify Premium and ad revenue, for 2014 are reported in Euros in its Annual Report, 2018, p. 5. https://s29.q4cdn.com/175625835/files/doc_financials/2018/AR/2018-AR.pdf. Those figures are converted into USD using OFX Yearly average exchange rates. https://www.ofx.com/en-ca/forex-news/historical-exchange-rates/yearly-average-rates/. 
If we used the US share of revenue (24% in 2014), there would have been 3.59 million US subscribers in 2014. However, using new information disclosed for the first time by the National Music Publishers Assoc. in (NMPA) in July 2023 revealed that Spotify's actual subscriber numbers in the United States are just over half (53.9%) the amount arrived at using revenue as a proxy for subscribers, reflecting the fact that US subscriber ARPU is much higher than most other countries (see Strassen, M. (July 23, 2023) (see note for Spotify for 2022 for additional details).
This is the starting point of our estimates for Spotify’s revenue, subscribers and ARPU in Canada. To estimate the Canadian share of subscriber and advertising revenue, the following steps were taken.
1.	The relative size of paid streaming services in Canada vs the US is based on the ratio of “Digital music streaming consumer services” in both countries provided by PWC’s Global entertainment media outlook, 2023-2027, i.e. 6.47% in 2014. 
2.	That same percentage is applied to the US premium subscriber base for the estimate of Spotify Premium subscribers in Canada. Subscriber #s at end of the preceding year and current year are averaged to give y-o-y average. 
3.	The relative size of Spotify’s ad-supported streaming services in Canada vs the US is based on the ratio of revenue for such services in both countries provided by PWC’s Global entertainment media outlook, 2023-2027, i.e 5.9 % in 2014. 
4.	Results for 2014 converted to CDN$ at US/CDN exchange rate of 1.1.
5.	Average revenue from licensing and royalties paid by streaming and other digital music services to the big 3 recorded music labels—Sony, Universal Media Group (UMG) and Warner Music Group (WMG)—were 24.9% in 2014. To account for this and to avoid double counting such revenue, this amount was deducted from our base estimate of revenue for Spotify.
</t>
  </si>
  <si>
    <t xml:space="preserve">Spotify international subscriber and ad revenue, and for total US revenue, i.e. without breaking out separate figures for Spotify Premium and ad revenue, for 2015 are reported in Euros in its Annual Report, 2018, p. 5. https://s29.q4cdn.com/175625835/files/doc_financials/2018/AR/2018-AR.pdf. Those figures are converted into USD using OFX Yearly average exchange rates. https://www.ofx.com/en-ca/forex-news/historical-exchange-rates/yearly-average-rates/. 
If we used the US share of revenue (26.2% in 2015), there would have been 7.34 million US subscribers in 2015. However, using new information disclosed for the first time by the National Music Publishers Assoc. in (NMPA) in July 2023 revealed that Spotify's actual subscriber numbers in the United States are just over half (53.9%) the amount arrived at using revenue as a proxy for subscribers, reflecting the fact that US subscriber ARPU is much higher than most other countries (see Strassen, M. (July 23, 2023) (see note for Spotify for 2022 for additional details).
This is the starting point of our estimates for Spotify’s revenue, subscribers and ARPU in Canada. To estimate the Canadian share of subscriber and advertising revenue, the following steps were taken. 
1.	The relative size of paid streaming services in Canada vs the US is based on the ratio of “Digital music streaming consumer services” in both countries provided by PWC’s Global entertainment media outlook, 2023-2027, i.e. 6.47% in 2015. 
2.	That same percentage is applied to the US premium subscriber base for the estimate of Spotify Premium subscribers in Canada. Subscriber #s at end of the preceding year and current year are averaged to give y-o-y average. 
3.	The relative size of Spotify’s ad-supported streaming services in Canada vs the US is based on the ratio of revenue for such services in both countries provided by PWC’s Global entertainment media outlook, 2023-2027, i.e 5.9 % in 2015. 
4.	Results for 2015 converted to CDN$ at US/CDN exchange rate of 1.3.
5.	Average revenue from licensing and royalties paid by streaming and other digital music services to the big 3 recorded music labels—Sony, Universal Media Group (UMG) and Warner Music Group (WMG)—were 25.3% in 2015. To account for this and to avoid double counting such revenue, this amount was deducted from our base estimate of revenue for Spotify.
</t>
  </si>
  <si>
    <t xml:space="preserve">The Apple Music streaming service launched in 100 countries, including Canada, in June 2015. The distribution of Apple Music download vs subscription-service revenues, respectively, is based on the share of each in the total revenue for music services distributed over the internet, i.e. 85.6:14.4 in 2015, based on PWC Global entertainment and media outlet, 2023-2027.
2015 Service Revenues were USD $19,909 millions (Apple's 2021 Annual Report, p. 24). America's share of total revenues is 42%, i.e. USD $8,332.17 (p. 26). 
Apple Music revenue in 2015 is estimated to be $1,424.96, or ~ 7.2% of services revenue in 2015. The 7.2% figure is based on the average of Apple Music’s share of “services” revenue for the years 2016 and 2017, as per Curry, D. (My 2, 2023). Apple Music revenue and usage statistics (2023), Business of Apps. https://www.businessofapps.com/data/apple-music-statistics/.  
Multiply that figure by .42%--the US share of the total—yields an estimate for US revenue of $598.49 million USD in 2015. Using the U.S. share of Apple’s revenue as a proxy for its share of Apple Music subscribers, and accounting for the fact that its streaming service only began in the second half of the year, yields 1.16 million US subscribers in 2015 (or .6 million based on y-o-y average). That figure is also reduced by a factor of .862 for reasons explained in notes for later years and based on (see Strassen, M. (July 23, 2023). Spotify had 44.4M US subscribers in February, Apple Music had 32.6M. Music Business Worldwide. https://www.musicbusinessworldwide.com/spotify-had-44-4m-us-subscribers-in-february-apple-music-had-32-6m/).
The streaming portion of Apple Music revenue in Canada (14.4) is assumed to be 6.47% of such revenues in the US in 2015 while the download services portion of Apple Music revenue (85.6%) is equal to an estimated 7.54% of such revenue in U.S., based on data reported in PWC’s Global entertainment media outlook, 2023-2027 for the period covering 2018-2022. 
Average revenue from licensing and royalties paid by streaming and other digital music services to the big 3 recorded music labels—Sony, Universal Media Group (UMG) and Warner Music Group (WMG)—were 25.3% in 2015.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</si>
  <si>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 xml:space="preserve">Google Play music app revenue estimated at 5% share of total app revenue based on similar estimated proportion of music app revenue to total app revenue for Apple. Total Google Play app store revenue reported by Business of Apps (May 2, 2023). Quarterly Google Play app and game revenue 2016 to 2022 ($bn).
Average revenue from licensing and royalties paid by streaming and other digital music services to the big 3 recorded music labels—Sony, Universal Media Group (UMG) and Warner Music Group (WMG)—were 25.3% in 2015. To avoid double counting such revenue, this amount was deducted from our base estimate of revenue for YouTube Music Premium.
Results for 2015 converted to CDN$ at US/CDN exchange rate of 1.3.
</t>
  </si>
  <si>
    <t xml:space="preserve">Spotify international subscriber and ad revenue, and for total US revenue, i.e. without breaking out separate figures for Spotify Premium and ad revenue, for 2016 are reported in Euros in its Annual Report, 2018, p. 5. https://s29.q4cdn.com/175625835/files/doc_financials/2018/AR/2018-AR.pdf. Those figures are converted into USD using OFX Yearly average exchange rates. https://www.ofx.com/en-ca/forex-news/historical-exchange-rates/yearly-average-rates/. 
If we used the US share of revenue (28.7% in 2016), there would have been 13.77 million US subscribers in 2016. However, using new information disclosed for the first time by the National Music Publishers Assoc. in (NMPA) in July 2023 revealed that Spotify's actual subscriber numbers in the United States are just over half (53.9%) the amount arrived at using revenue as a proxy for subscribers, reflecting the fact that US subscriber ARPU is much higher than most other countries (see Strassen, M. (July 23, 2023) (see note for Spotify for 2022 for additional details).
This is the starting point of our estimates for Spotify’s revenue, subscribers and ARPU in Canada. To estimate the Canadian share of subscriber and advertising revenue, the following steps were taken. 
1.	The relative size of paid streaming services in Canada vs the US is based on the ratio of “Digital music streaming consumer services” in both countries provided by PWC’s Global entertainment media outlook, 2023-2027, i.e. 6.47% in 2016. 
2.	That same percentage is applied to the US premium subscriber base for the estimate of Spotify Premium subscribers in Canada. Subscriber #s at end of the preceding year and current year are averaged to give y-o-y average. 
3.	The relative size of Spotify’s ad-supported streaming services in Canada vs the US is based on the ratio of revenue for such services in both countries provided by PWC’s Global entertainment media outlook, 2023-2027, i.e 5.9 % in 2016. 
4.	Results for 2016 converted to CDN$ at US/CDN exchange rate of 1.3.
5.	Average revenue from licensing and royalties paid by streaming and other digital music services to the big 3 recorded music labels—Sony, Universal Media Group (UMG) and Warner Music Group (WMG)—were 28.6% in 2016. To account for this and to avoid double counting such revenue, this amount was deducted from our base estimate of revenue for Spotify.
</t>
  </si>
  <si>
    <t xml:space="preserve">The Apple Music streaming service launched in 100 countries, including Canada, in June 2015. The distribution of Apple Music subscription- vs download service revenues, respectively, is based on the share of each in the total revenue for music services distributed over the internet, i.e. 54.4:45.6 in 2016, based on PWC Global entertainment and media outlet, 2023-2027.
2016 Service Revenues were US$23,348 millions (Apple's 2021 Annual Report, p. 24). America's share of total revenues is 42%, i.e. USD $9,771.44 (p. 26). 
The Business of Apps estimates that Apple Music accounted for $1,700, or ~ 7.28% of services revenue in 2016. Curry, D. (My 2, 2023). Apple Music revenue and usage statistics (2023), Business of Apps. https://www.businessofapps.com/data/apple-music-statistics/.  
Multiply that figure by .42%--the US share of the total—yields an estimate for US revenue of $714 million USD in 2016. Using the U.S. share of Apple’s revenue as a proxy for its share of Apple Music subscribers yields 8.4 million US subscribers in 2016 (or 6.51 million based on y-o-y average). 
That figure, however, is larger than the subscriber numbers released for the first time by the National Music Publishers Association (NMPA) showing that Apple had 32.6 million subscribers in the U.S. at the end of Q1 2023. Reducing our original estimate by a factor of .862 brings them into line with the NMPA data (see Strassen, M. (July 23, 2023). Spotify had 44.4M US subscribers in February, Apple Music had 32.6M. Music Business Worldwide. https://www.musicbusinessworldwide.com/spotify-had-44-4m-us-subscribers-in-february-apple-music-had-32-6m/).
The streaming portion of Apple Music revenue in Canada is assumed to be 6.47% of such revenues in the US in 2016, while the download services portion of Apple Music revenue is equal to an estimated 7.54% of such revenue in U.S., based on data reported in PWC’s Global entertainment media outlook, 2023-2027 for the period covering 2018-2022. 
Average revenue from licensing and royalties paid by streaming and other digital music services to the big 3 recorded music labels—Sony, Universal Media Group (UMG) and Warner Music Group (WMG)—were 28.6% in 2016.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</si>
  <si>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 xml:space="preserve">Google Play music app revenue estimated at 5% share of total app revenue based on similar estimated proportion of music app revenue to total app revenue for Apple. Total Google Play app store revenue reported by Business of Apps (May 2, 2023). Quarterly Google Play app and game revenue 2016 to 2022 ($bn).
Average revenue from licensing and royalties paid by streaming and other digital music services to the big 3 recorded music labels—Sony, Universal Media Group (UMG) and Warner Music Group (WMG)—were 28.6% in 2016. To avoid double counting such revenue, this amount was deducted from our base estimate of revenue for YouTube Music Premium.
Results for 2016 converted to CDN$ at US/CDN exchange rate of 1.3.
</t>
  </si>
  <si>
    <t xml:space="preserve">Spotify international subscriber and ad revenue, and for total US revenue, i.e. without breaking out separate figures for Spotify Premium and ad revenue, for 2017are reported in Euros in its Annual Report, 2018, p. 48. https://s29.q4cdn.com/175625835/files/doc_financials/2018/AR/2018-AR.pdf. Those figures are converted into USD using OFX Yearly average exchange rates. https://www.ofx.com/en-ca/forex-news/historical-exchange-rates/yearly-average-rates/. 
If we used the US share of revenue (38.6% in 2017, according to Spotify’s Annual Report 2018, p. 48) as a proxy for its share of subscribers, there would have been 27.38 million US subscribers in 2017. However, using new information disclosed for the first time by the National Music Publishers Assoc. in (NMPA) in July 2023 revealed that Spotify's actual subscriber numbers in the United States are just over half (53.9%) the amount arrived at using revenue as a proxy for subscribers, reflecting the fact that US subscriber ARPU is much higher than most other countries (see Strassen, M. (July 23, 2023) (see note for Spotify for 2022 for additional details).
This is the starting point of our estimates for Spotify’s revenue, subscribers and ARPU in Canada. To estimate the Canadian share of subscriber and advertising revenue, the following steps were taken. 
1.	The relative size of paid streaming services in Canada vs the US is based on the ratio of “Digital music streaming consumer services” in both countries provided by PWC’s Global entertainment media outlook, 2023-2027, i.e. 6.47% in 2017. 
2.	That same percentage is applied to the US premium subscriber base for the estimate of Spotify Premium subscribers in Canada. Subscriber #s at end of the preceding year and current year are averaged to give y-o-y average. 
3.	The relative size of Spotify’s ad-supported streaming services in Canada vs the US is based on the ratio of revenue for such services in both countries provided by PWC’s Global entertainment media outlook, 2023-2027, i.e 5.9 % in 2017. 
4.	Results for 2017 converted to CDN$ at US/CDN exchange rate of 1.2786.
5.	Average revenue from licensing and royalties paid by streaming and other digital music services to the big 3 recorded music labels—Sony, Universal Media Group (UMG) and Warner Music Group (WMG)—were 27.9% in 2017. To account for this and to avoid double counting such revenue, this amount was deducted from our base estimate of revenue for Spotify.
</t>
  </si>
  <si>
    <t xml:space="preserve">The Apple Music streaming service launched in 100 countries, including Canada, in June 2015. The distribution of Apple Music subscription- vs download service revenues, respectively, is based on the share of each in the total revenue for music services distributed over the internet, i.e. 72.1:27.9 in 2017, based on PWC Global entertainment and media outlet, 2023-2027.
2017 Service Revenues were USD $32,700 millions (Apple's 2021 Annual Report, p. 25). America's share of total revenues is 42%, i.e. USD $13,685.37 (p. 25). 
The Business of Apps estimates that Apple Music accounted for $2300, or ~ 7% of services revenue in 2017. Curry, D. (My 2, 2023). Apple Music revenue and usage statistics (2023), Business of Apps. https://www.businessofapps.com/data/apple-music-statistics/.  
Multiply that figure by .42%--the US share of the total—yields an estimate for US revenue of $966 million USD in 2017. Using the U.S. share of Apple’s revenue as a proxy for its share of Apple Music subscribers yields 11.34 million US subscribers in 2017 (or 9.87 million based on y-o-y average). 
That figure, however, is larger than the subscriber numbers released for the first time by the National Music Publishers Association (NMPA) showing that Apple had 32.6 million subscribers in the U.S. at the end of Q1 2023. Reducing our original estimate by a factor of .862 brings them into line with the NMPA data (see Strassen, M. (July 23, 2023). Spotify had 44.4M US subscribers in February, Apple Music had 32.6M. Music Business Worldwide. https://www.musicbusinessworldwide.com/spotify-had-44-4m-us-subscribers-in-february-apple-music-had-32-6m/).
The streaming portion of Apple Music revenue in Canada (72.1%) is assumed to be 6.47% of such revenues in the US in 2017, while the download services portion of Apple Music revenue (27.9%) is equal to an estimated 7.54% of such revenue in U.S., based on data reported in PWC’s Global entertainment media outlook, 2023-2027 for the period covering 2018-2022. 
Average revenue from licensing and royalties paid by streaming and other digital music services to the big 3 recorded music labels—Sony, Universal Media Group (UMG) and Warner Music Group (WMG)—were 27.9% in 2017.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</si>
  <si>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Google Play music app revenue estimated at 5% share of total app revenue based on similar estimated proportion of music app revenue to total app revenue for Apple. Total Google Play app store revenue reported by Business of Apps (May 2, 2023). Quarterly Google Play app and game revenue 2016 to 2022 ($bn).
Average revenue from licensing and royalties paid by streaming and other digital music services to the big 3 recorded music labels—Sony, Universal Media Group (UMG) and Warner Music Group (WMG)—were 27.9% in 2017. To avoid double counting such revenue, this amount was deducted from our base estimate of revenue for YouTube Music Premium.
Results for 2017 converted to CDN$ at US/CDN exchange rate of 1.2786.</t>
  </si>
  <si>
    <t xml:space="preserve">Spotify international subscriber and ad revenue, and for total US revenue, i.e. without breaking out separate figures for Spotify Premium and ad revenue, for 2018 are reported in Euros in its Annual Report, 2020, p. F26. https://s29.q4cdn.com/175625835/files/doc_financials/2020/AR/2020-AR.pdf. Those figures are converted into USD using OFX Yearly average exchange rates. https://www.ofx.com/en-ca/forex-news/historical-exchange-rates/yearly-average-rates/. 
If we used the US share of revenue (37.5% in 2018, according to Spotify’s Annual Report 2020, p. F26) as a proxy for its share of subscribers, there would have been 36.02 million US subscribers in 2018. However, using new information disclosed for the first time by the National Music Publishers Assoc. in (NMPA) in July 2023 revealed that Spotify's actual subscriber numbers in the United States are just over half (53.9%) the amount arrived at using revenue as a proxy for subscribers, reflecting the fact that US subscriber ARPU is much higher than most other countries (see Strassen, M. (July 23, 2023) (see note for Spotify for 2022 for additional details). 
This is the starting point of our estimates for Spotify’s revenue, subscribers and ARPU in Canada.To estimate the Canadian share of subscriber and advertising revenue, the following steps were taken. 
1.	The relative size of paid streaming services in Canada vs the US is based on the ratio of “Digital music streaming consumer services” in both countries provided by PWC’s Global entertainment media outlook, 2023-2027, i.e. 6.34% in 2018. 
2.	That same percentage is applied to the US premium subscriber base for the estimate of Spotify Premium subscribers in Canada. Subscriber #s at end of the preceding year and current year are averaged to give y-o-y average. 
3.	The relative size of Spotify’s ad-supported streaming services in Canada vs the US is based on the ratio of revenue for such services in both countries provided by PWC’s Global entertainment media outlook, 2023-2027, i.e 6.3% in 2018. 
4.	Results for 2018 converted to CDN$ at US/CDN exchange rate of 1.275.
5.	Average revenue from licensing and royalties paid by streaming and other digital music services to the big 3 recorded music labels—Sony, Universal Media Group (UMG) and Warner Music Group (WMG)—were 32.4% in 2018. To account for this and to avoid double counting such revenue, this amount was deducted from our base estimate of revenue for Spotify.
</t>
  </si>
  <si>
    <t xml:space="preserve">The Apple Music streaming service launched in 100 countries, including Canada, in June 2015. The distribution of Apple Music subscription- vs download service revenues, respectively, is based on the share of each in the total revenue for music services distributed over the internet, i.e. 77.4:22.6 in 2018, based on PWC Global entertainment and media outlet, 2023-2027.
2018 Service Revenues were USD $39478 millions (Apple's 2021 Annual Report, p. 25). America's share of total revenues is 42%, i.e. $16,522.05 (p. 25). 
The Business of Apps estimates that Apple Music accounted for $3,500 billion, or ~ 8.87% of services revenue in 2018. Curry, D. (My 2, 2023). Apple Music revenue and usage statistics (2023), Business of Apps. https://www.businessofapps.com/data/apple-music-statistics/.  
Multiply that figure by .42%--the US share of the total—yields an estimate for US revenue of $1470 million USD in 2018. Using the U.S. share of Apple’s revenue as a proxy for its share of Apple Music subscribers yields 16.8 million US subscribers in 2018 (or 14.07 million based on y-o-y average). 
That figure, however, is larger than the subscriber numbers released for the first time by the National Music Publishers Association (NMPA) showing that Apple had 32.6 million subscribers in the U.S. at the end of Q1 2023. Reducing our original estimate by a factor of .862 brings them into line with the NMPA data (see Strassen, M. (July 23, 2023). Spotify had 44.4M US subscribers in February, Apple Music had 32.6M. Music Business Worldwide. https://www.musicbusinessworldwide.com/spotify-had-44-4m-us-subscribers-in-february-apple-music-had-32-6m/).
The streaming portion of Apple Music revenue in Canada (77.4%) is assumed to be 6.43% of such revenues in the US in 2018, while the download services portion of Apple Music revenue (22.6%) is equal to an estimated 10.06% of such revenue in U.S., based on data reported in PWC’s Global entertainment media outlook, 2023-2027 for the period covering 2018-2022. 
Average revenue from licensing and royalties paid by streaming and other digital music services to the big 3 recorded music labels—Sony, Universal Media Group (UMG) and Warner Music Group (WMG)—were 32.4% in 2018.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</si>
  <si>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 xml:space="preserve">Alphabet has two music related service: Google YouTube Premium, which began operations in Canada in June 2018, and Google Play Music. 
To estimate YouTube Premium Music revenue, we did the following: 
1.	Used YouTube Premium’s posted price of $11.99 per month multiplied by 12 (then split between the streaming video and music components that make up the service based on the split indicated in step 5, below). There is a stand-alone YouTube Music Premium service priced at $9.99/month, or $99/year, but there is no way to distinguish respective revenue of each . 
2.	Estimated the number of Canadian YouTube Premium subscribers based on (a) PWC Global entertainment &amp; media outlook, 2023-2027 data showing that the subscription and download aspects of the Canadian online video services market in 2018 was 11.2% of that in the United States. 
3.	The US subscriber number is based on Statista (Sept. 14, 2022). Number of YouTube Premium subscribers in the United States, 2020-2024. https://www.statista.com/statistics/1261865/youtube-premium-subscribers/. A CAGR of 11.26% for 2020-2022 used to estimate subscriber #s for 2017 and 2018. 
4.	Subscriber #s at end of the preceding year and current year are averaged to give y-o-y average. 
5.	Total YouTube Premium revenue was then split between its online video and streaming music services based on the relative weight of people’s time spent on both services in 2018: 72/28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6.	Average revenue from licensing and royalties paid by streaming services to the big 3 recorded music labels—Sony, Universal Media Group (UMG) and Warner Music Group (WMG)—were 29.64% in 2018. To avoid double counting streaming music service revenue, this amount was deducted from our base estimate of revenue for YouTube Music Premium.
7.	Results discounted by half since YouTube Premium began operating in Canada in June 2018.
Google Play Music
Google Play music app revenue estimated at 5% share of total app revenue based on similar estimated proportion of music app revenue to total app revenue for Apple. Total Google Play app store revenue reported by Business of Apps (May 2, 2023). Quarterly Google Play app and game revenue 2016 to 2022 ($bn).
Average revenue from licensing and royalties paid by streaming and other digital music services to the big 3 recorded music labels—Sony, Universal Media Group (UMG) and Warner Music Group (WMG)—were 32.4% in 2018. To account for this and to avoid double counting such revenue, this amount was deducted from our base estimate of revenue for YouTube Music Premium.
Results for 2018 converted to CDN$ at US/CDN exchange rate of 1.275.
</t>
  </si>
  <si>
    <t>Amazon Prime Music</t>
  </si>
  <si>
    <t>See note for Amazon 2022.</t>
  </si>
  <si>
    <t xml:space="preserve">Spotify international subscriber and ad revenue, and for total US revenue, i.e. without breaking out separate figures for Spotify Premium and ad revenue, for 2019 are reported in Euros in its Annual Report, 2020, p. F26. https://s29.q4cdn.com/175625835/files/doc_financials/2020/AR/2020-AR.pdf. Those figures are converted into USD using OFX Yearly average exchange rates. https://www.ofx.com/en-ca/forex-news/historical-exchange-rates/yearly-average-rates/. 
If we used the US share of revenue (37.6% in 2019, according to Spotify’s Annual Report 2022, p. F24) as a proxy for its share of subscribers, there would have been 46.6 million US subscribers in 2019. 
However, using new information disclosed for the first time by the National Music Publishers Assoc. in (NMPA) in July 2023 revealed that Spotify's actual subscriber numbers in the United States are just over half (53.9%) the amount arrived at using revenue as a proxy for subscribers, reflecting the fact that US subscriber ARPU is much higher than most other countries (see Strassen, M. (July 23, 2023) (see note for Spotify for 2022 for additional details). 
This is the starting point of our estimates for Spotify’s revenue, subscribers and ARPU in Canada. To estimate the Canadian share of subscriber and advertising revenue, the following steps were taken. 
1.	The relative size of paid streaming services in Canada vs the US is based on the ratio of “Digital music streaming consumer services” in both countries provided by PWC’s Global entertainment media outlook, 2023-2027, i.e. 6.49% in 2019. 
2.	That same percentage is applied to the US premium subscriber base for the estimate of Spotify Premium subscribers in Canada. Subscriber #s at end of the preceding year and current year are averaged to give y-o-y average. 
3.	The relative size of Spotify’s ad-supported streaming services in Canada vs the US is based on the ratio of revenue for such services in both countries provided by PWC’s Global entertainment media outlook, 2023-2027, i.e 5.7% in 2019. 
4.	Results for 2019 converted to CDN$ at US/CDN exchange rate of 1.3269.
5.	Average revenue from licensing and royalties paid by streaming and other digital music services to the big 3 recorded music labels—Sony, Universal Media Group (UMG) and Warner Music Group (WMG)—were 30.69% in 2019. To account for this and to avoid double counting such revenue, this amount was deducted from our base estimate of revenue for Spotify.
</t>
  </si>
  <si>
    <t>"Alphabet has two music related service: Google YouTube Premium, which began operations in Canada in June 2018, and Google Play Music. 
To estimate YouTube Premium Music revenue, we did the following: 
6.	Used YouTube Premium’s posted price of $11.99 per month multiplied by 12 (then split between the streaming video and music components that make up the service based on the split indicated in step 5, below). There is a stand-alone YouTube Music Premium service priced at $9.99/month, or $99/year, but there is no way to distinguish respective revenue of each.  
7.	Estimated the number of Canadian YouTube Premium subscribers based on (a) PWC Global entertainment &amp; media outlook, 2023-2027 data showing that the subscription and download aspects of the Canadian online video services market in 2019 was 11.1% of that in the United States. 
8.	The US subscriber number is based on Statista (Sept. 14, 2022). Number of YouTube Premium subscribers in the United States, 2020-2024. https://www.statista.com/statistics/1261865/youtube-premium-subscribers/. A CAGR of 11.26% for 2020-2022 used to estimate subscriber #s for 2018 and 2019. 
9.	Total YouTube Premium revenue was then split between its online video and streaming music services based on the relative weight of people’s time spent on both services in 2019: 68/32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10.	Average revenue from licensing and royalties paid by streaming services to the big 3 recorded music labels—Sony, Universal Media Group (UMG) and Warner Music Group (WMG)—were 30.6% in 2019. To avoid double counting streaming music service revenue, this amount was deducted from our base estimate of revenue for YouTube Music Premium.
11.	Subscriber #s at end of the preceding year and current year are averaged to give y-o-y average. 
Google Play Music
Google Play music app revenue estimated at 5% share of total app revenue based on similar estimated proportion of music app revenue to total app revenue for Apple. Total Google Play app store revenue reported by Business of Apps (May 2, 2023). Quarterly Google Play app and game revenue 2016 to 2022 ($bn).
Average revenue from licensing and royalties paid by streaming and other digital music services to the big 3 recorded music labels—Sony, Universal Media Group (UMG) and Warner Music Group (WMG)—were 30.6% in 2020. To account for this and to avoid double counting such revenue, this amount was deducted from our base estimate of revenue for YouTube Music Premium.
Results for 2019 converted to CDN$ at US/CDN exchange rate of 1.3269.
"</t>
  </si>
  <si>
    <t xml:space="preserve">The Apple Music streaming service launched in 100 countries, including Canada, in June 2015. The distribution of Apple Music subscription- vs download service revenues, respectively, is based on the share of each in the total revenue for music services distributed over the internet, i.e. 86.2:13.8 in 2019, based on PWC Global entertainment and media outlet, 2023-2027.
2019 Service Revenues were USD $46,291 millions (Apple's 2021 Annual Report, p. 25). America's share of total revenues is 42%, i.e. USD $19,405.99 (p. 25). 
The Business of Apps estimates that Apple Music accounted for $4.4 billion, or ~ 9.5% of services revenue in 2019. Curry, D. (My 2, 2023). Apple Music revenue and usage statistics (2023), Business of Apps. https://www.businessofapps.com/data/apple-music-statistics/.  
Multiply that figure by .42%--the US share of the total—yields an estimate for US revenue of $1848 million USD in 2019. Using the U.S. share of Apple’s revenue as a proxy for its share of Apple Music subscribers yields 21 million US subscribers in 2019 (or 18.9 million based on y-o-y average). 
That figure, however, is larger than the subscriber numbers released for the first time by the National Music Publishers Association (NMPA) showing that Apple had 32.6 million subscribers in the U.S. at the end of Q1 2023. Reducing our original estimate by a factor of .862 brings them into line with the NMPA data (see Strassen, M. (July 23, 2023). Spotify had 44.4M US subscribers in February, Apple Music had 32.6M. Music Business Worldwide. https://www.musicbusinessworldwide.com/spotify-had-44-4m-us-subscribers-in-february-apple-music-had-32-6m/).
The streaming portion of Apple Music revenue in Canada (86.2%) is assumed to be 6.49% of such revenues in the US in 2019, while the download services portion of Apple Music revenue (13.8%) is equal to an estimated 8.51% of such revenue in U.S., based on data reported in PWC’s Global entertainment media outlook, 2023-2027 for the period covering 2018-2022. 
Average revenue from licensing and royalties paid by streaming and other digital music services to the big 3 recorded music labels—Sony, Universal Media Group (UMG) and Warner Music Group (WMG)—were 30.06% in 2019.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</si>
  <si>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 xml:space="preserve">Spotify international subscriber and ad revenue, and for total US revenue, i.e. without breaking out separate figures for Spotify Premium and ad revenue, for 2020 are reported in Euros in its Annual Report, 2022, p. F24. https://s29.q4cdn.com/175625835/files/doc_financials/2022/ar/b283934e-7a7c-4da6-8749-856dfa4c36e6.pdf. Those figures are converted into USD using OFX Yearly average exchange rates. https://www.ofx.com/en-ca/forex-news/historical-exchange-rates/yearly-average-rates/. 
If we used the US share of revenue (37.4% in 2020, according to Spotify’s Annual Report 2022, p. F24) as a proxy for its share of subscribers, there would have been 57.97 million US subscribers in 2020. 
However, reporting by Music Business Worldwide in 2022 revealed for the first time that Spotify's actual subscriber numbers in the United States are just over half (53.9%) that amount, reflecting the fact that US subscriber ARPU is much higher than most other countries (see Strassen, M. (July 23, 2023). Spotify had 44.4M US subscribers in February, Apple Music had 32.6M, according to new data. Music Business Worldwide. https://www.musicbusinessworldwide.com/spotify-had-44-4m-us-subscribers-in-february-apple-music-had-32-6m/. We used this new insight to estimate US subscriber numbers and ARPU in previous years (see note for Spotify for 2022 for additional details).  
This is the starting point of our estimates for Spotify’s revenue, subscribers and ARPU in Canada. To estimate the Canadian share of subscriber and advertising revenue, the following steps were taken. 
1.	The relative size of paid streaming services in Canada vs the US is based on the ratio of “Digital music streaming consumer services” in both countries provided by PWC’s Global entertainment media outlook, 2023-2027, i.e. 6.76% in 2020. 
2.	That same percentage is applied to the US premium subscriber base for the estimate of Spotify Premium subscribers in Canada. Subscriber #s at end of the preceding year and current year are averaged to give y-o-y average. 
3.	The relative size of Spotify’s ad-supported streaming services in Canada vs the US is based on the ratio of revenue for such services in both countries provided by PWC’s Global entertainment media outlook, 2023-2027, i.e 5.6% in 2020. 
4.	Results for 2020 converted to CDN$ at US/CDN exchange rate of 1.3415.
5.	Average revenue from licensing and royalties paid by streaming services to the big 3 recorded music labels—Sony, Universal Media Group (UMG) and Warner Music Group (WMG)—were 29.4% in 2020. To avoid double counting streaming music service revenue, this amount was deducted from our base estimate of revenue for Spotify.
</t>
  </si>
  <si>
    <t xml:space="preserve">The Apple Music streaming service launched in 100 countries, including Canada, in June 2015. The distribution of Apple Music subscription- vs download service revenues, respectively, is based on the share of each in the total revenue for music services distributed over the internet, i.e. 91.5:8.5 in 2020 based on PWC Global entertainment and media outlet, 2023-2027.
2020 Service Revenues were USD $53,660 millions (Apple's 2021 Annual Report, p. 21). The US share of total revenues is 42%, i.e. USD $22,533 (p. 22). 
The Business of Apps estimates that Apple Music accounted for $6.3 billion, or ~ 11.74% of services revenue in 2020. Curry, D. (My 2, 2023). Apple Music revenue and usage statistics (2023), Business of Apps. https://www.businessofapps.com/data/apple-music-statistics/.  
Multiply that figure by .42%--the US share of the total—yields an estimate for US revenue of $2646 million USD in 2020. Using the U.S. share of Apple’s revenue as a proxy for its share of Apple Music subscribers yields 30.24 million US subscribers in 2020 (or 25.62 million based on y-o-y average). 
That figure, however, is larger than the subscriber numbers released for the first time by the National Music Publishers Association (NMPA) showing that Apple had 32.6 million subscribers in the U.S. at the end of Q1 2023. Reducing our original estimate by a factor of .862 brings them into line with the NMPA data (see Strassen, M. (July 23, 2023). Spotify had 44.4M US subscribers in February, Apple Music had 32.6M. Music Business Worldwide. https://www.musicbusinessworldwide.com/spotify-had-44-4m-us-subscribers-in-february-apple-music-had-32-6m/).
The streaming portion of Apple Music revenue in Canada (91.5%) is assumed to be 6.76% of such revenues in the US in 2020, while the download services portion of Apple Music revenue (6%) is equal to an estimated 7.17% of such revenue in U.S., based on data reported in PWC’s Global entertainment media outlook, 2023-2027 for the period covering 2018-2022. 
Average revenue from licensing and royalties paid by streaming and other digital music services to the big 3 recorded music labels—Sony, Universal Media Group (UMG) and Warner Music Group (WMG)—were 29.4% in 2020.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</si>
  <si>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 xml:space="preserve">Alphabet has two music related service: Google YouTube Premium, which began operations in Canada in June 2018, and Google Play Music. 
To estimate YouTube Premium Music revenue, we did the following: 
1.	Used YouTube Premium’s posted price of $11.99 per month multiplied by 12 (then split between the streaming video and music components that make up the service based on the split indicated in step 4, below). There is a stand-alone YouTube Music Premium service priced at $9.99/month, or $99/year, but there is no way to distinguish respective revenue of each. 
4.	Estimated the number of Canadian YouTube Premium subscribers based on (a) PWC Global entertainment &amp; media outlook, 2023-2027 data showing that the subscription and download aspects of the Canadian online video services market in 2020 was 10% of that in the United States. 
2.	The US subscriber number is based on Statista (Sept. 14, 2022). Number of YouTube Premium subscribers in the United States, 2020-2024. https://www.statista.com/statistics/1261865/youtube-premium-subscribers/. 
3.	Subscriber #s at end of the preceding year and current year are averaged to give y-o-y average. 
4.	Total YouTube Premium revenue was then split between its online video and streaming music services based on the relative weight of people’s time spent on both services in 2020: 59/41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5.	Average revenue from licensing and royalties paid by streaming services to the big 3 recorded music labels—Sony, Universal Media Group (UMG) and Warner Music Group (WMG)—were 29.39% in 2020. To avoid double counting streaming music service revenue, this amount was deducted from our base estimate of revenue for YouTube Music Premium.
Google Play Music
Google Play music app revenue estimated at 5% share of total app revenue based on similar estimated proportion of music app revenue to total app revenue for Apple. Total Google Play app store revenue reported by Business of Apps (May 2, 2023). Quarterly Google Play app and game revenue 2016 to 2022 ($bn).
Average revenue from licensing and royalties paid by streaming and other digital music services to the big 3 recorded music labels—Sony, Universal Media Group (UMG) and Warner Music Group (WMG)—were 29.39% in 2020. To account for this and to avoid double counting such revenue, this amount was deducted from our base estimate of revenue for YouTube Music Premium.
Results for 2020 converted to CDN$ at US/CDN exchange rate of 1.3415.
</t>
  </si>
  <si>
    <t xml:space="preserve">Spotify international subscriber and ad revenue, and for total US revenue, i.e. without breaking out separate figures for Spotify Premium and ad revenue, for 2021 are reported in Euros in its Annual Report, 2022, p. F24. https://s29.q4cdn.com/175625835/files/doc_financials/2022/ar/b283934e-7a7c-4da6-8749-856dfa4c36e6.pdf. Those figures are converted into USD using OFX Yearly average exchange rates. https://www.ofx.com/en-ca/forex-news/historical-exchange-rates/yearly-average-rates/. 
If we use the US share of revenue (38.2% in 2021, according to Spotify’s Annual Report 2022, p. F24) as a proxy for its share of subscribers, there would have been 68.74 million US subscribers in 2021. 
However, as explained in the note for 2022, new data released by the National Music Publishers Assoc. for the first time in July 2023 revealed that the actual subscriber number is just over half (53.9%) that amount. Based on this, we used the US share of revenue as a proxy for subscribers and then multiplied that number by 53.9% for this and all previous years. This is also the basis upon which our estimate of Spotify’s ARPU in the US is in any given year. See Strassen, M. (July 23, 2023). Spotify had 44.4M US subscribers in February, Apple Music had 32.6M, according to new data. https://www.musicbusinessworldwide.com/spotify-had-44-4m-us-subscribers-in-february-apple-music-had-32-6m/.
This is the starting point of our estimates for Spotify’s revenue, subscribers and ARPU in Canada. To estimate the Canadian share of subscriber and advertising revenue, the following steps were taken. 
1.	The relative size of paid streaming services in Canada vs the US is based on the ratio of “Digital music streaming consumer services” in both countries provided by PWC’s Global entertainment media outlook, 2023-2027. In 2021, the average size of paid services in Canada to the U.S. was: 6.37%. 
2.	That same percentage is applied to the US premium subscriber base for the estimate of Spotify Premium subscribers in Canada. Subscriber #s at end of the preceding year and current year are averaged to give y-o-y average. 
3.	The relative size of Spotify’s ad-supported streaming services in Canada vs the US is based on the ratio of revenue for such services in both countries provided by PWC’s Global entertainment media outlook, 2023-2027, i.e 5.6% in 2021 
4.	Results for 2021 converted to CDN$ at US/CDN exchange rate of 1.2535.
5.	Average revenue from licensing and royalties paid by streaming services to the big 3 recorded music labels—Sony, Universal Media Group (UMG) and Warner Music Group (WMG)—were 29.9% in 2021. To avoid double counting streaming music service revenue, this amount was deducted from our base estimate of revenue for Spotify.
</t>
  </si>
  <si>
    <t>YouTube Music</t>
  </si>
  <si>
    <t xml:space="preserve">Alphabet has two music related service: Google YouTube Premium, which began operations in Canada in June 2018, and Google Play Music. 
To estimate YouTube Premium Music revenue, we did the following: 
1.	Used YouTube Premium’s posted price of $11.99 per month multiplied by 12 (then split between the streaming video and music components that make up the service based on the split indicated in step 4, below). There is a stand-alone YouTube Music Premium service priced at $9.99/month, or $99/year, but there is no way to distinguish respective revenue of each. 
2.	Estimated the number of Canadian YouTube Premium subscribers based on (a) PWC Global entertainment &amp; media outlook, 2023-2027 data showing that the subscription and download aspects of the Canadian online video services market in 2021 was 10.3% of that in the United States.
2.	The US subscriber number is based on Statista (Sept. 14, 2022). Number of YouTube Premium subscribers in the United States, 2020-2024. https://www.statista.com/statistics/1261865/youtube-premium-subscribers/. 
3.	Subscriber #s at end of the preceding year and current year are averaged to give y-o-y average. 
4.	Total YouTube Premium revenue was then split between its online video and streaming music services based on the relative weight of people’s time spent on both services in 2021: 66/34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5.	Average revenue from licensing and royalties paid by streaming services to the big 3 recorded music labels—Sony, Universal Media Group (UMG) and Warner Music Group (WMG)—were 29.94% in 2021. To to avoid double counting streaming music service revenue, this amount was deducted from our base estimate of revenue for YouTube Music Premium.
Google Play Music
Google Play music app revenue estimated at 5% share of total app revenue based on similar estimated proportion of music app revenue to total app revenue for Apple. Total Google Play app store revenue reported by Business of Apps (May 2, 2023). Quarterly Google Play app and game revenue 2016 to 2022 ($bn).
Average revenue from licensing and royalties paid by streaming and other digital music services to the big 3 recorded music labels—Sony, Universal Media Group (UMG) and Warner Music Group (WMG)—were 29.94% in 2021. To to avoid double counting such revenue, this amount was deducted from our base estimate of revenue for YouTube Music Premium.
Results for 2021 converted to CDN$ at US/CDN exchange rate of 1.2535.
</t>
  </si>
  <si>
    <t>Apple Music</t>
  </si>
  <si>
    <t xml:space="preserve">The Apple Music streaming service launched in 100 countries, including Canada, in June 2015. The distribution of Apple Music subscription- vs download service revenues, respectively, is based on the share of each in the total revenue for music services distributed over the internet, i.e. 94.2:5.8 in 2021 based on PWC Global entertainment and media outlet, 2023-2027.
The iTunes activities, in turn, were reported in Apple’s “Services” category. 2021 Service Revenues were USD $68,425 millions (Apple's 2022 Annual Report, p. 21). The U.S. share of total revenues is 42%, i.e. USD $28,738.50 (p. 22). 
The Business of Apps estimates that Apple Music accounted for $7 billion, or ~ 10.23% of services revenue in 2021. Curry, D. (My 2, 2023). Apple Music revenue and usage statistics (2023), Business of Apps. https://www.businessofapps.com/data/apple-music-statistics/.  
Multiply that figure by .42%--the US share of the total—yields an estimate for US revenue of $2940 USD in 2021. Using the U.S. share of Apple’s revenue as a proxy for its share of Apple Music subscribers yields 33.6 million US subscribers in 2021 (or 31.9 million based on y-o-y average). 
That figure, however, is larger than the subscriber numbers released for the first time by the National Music Publishers Association (NMPA) showing that Apple had 32.6 million subscribers in the U.S. at the end of Q1 2023. Reducing our original estimate by a factor of .862 brings them into line with the NMPA data (see Strassen, M. (July 23, 2023). Spotify had 44.4M US subscribers in February, Apple Music had 32.6M. Music Business Worldwide. https://www.musicbusinessworldwide.com/spotify-had-44-4m-us-subscribers-in-february-apple-music-had-32-6m/).
The streaming portion of Apple Music revenue in Canada (94%) is assumed to be 6.37% of such revenues in the US in 2021, while the download services portion of Apple Music revenue (6%) is equal to an estimated 5.94% of such revenue in U.S., based on data reported in PWC’s Global entertainment media outlook, 2023-2027 for the period covering 2018-2022. 
Average revenue from licensing and royalties paid by streaming and other digital music services to the big 3 recorded music labels—Sony, Universal Media Group (UMG) and Warner Music Group (WMG)—were 29.9% in 2021.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</si>
  <si>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 xml:space="preserve">See note for Amazon 2022. </t>
  </si>
  <si>
    <t xml:space="preserve">Live Nation Entertainment organizes its business into 3 segments: Concerts, Ticketing, and Sponsorship &amp; Advertising. Our estimates are based on the “Concert” segment, which account for just under 80.9% of the company’s revenue (Live Nation Entertainment, Annual report 2022, p. 5). Its US operations account for roughly two-thirds of total revenue (66% in 2022), as per its Annual Report 2022 (pp. 34, 92). It reports its results in USD. Live Nation Entertainment’s annual reports can be found here: https://investors.livenationentertainment.com/sec-filings/annual-reports?page=3. 
The Canada vs US split of Live Nation’s concert revenue is based on the size of this segment in Canada relative to the U.S., as indicated in PWC’s Global entertainment media outlook, 2023-2027 (“live music ticket sales”). The range on this measure from 2018-2022 is 6-7.3%. The average of those years—6.76%—is applied to the years between 2011 and 2017.  
USD$ are converted into Canadian dollars based on average annual exchange rate from the Bank of Canada for the years after 2018 (see https://www.bankofcanada.ca/rates/exchange/annual-average-exchange-rates/), and from OFX before that (see https://www.ofx.com/en-ca/forex-news/historical-exchange-rates/yearly-average-rates/). 
</t>
  </si>
  <si>
    <t>Spotify international subscriber and ad revenue, and for total US revenue, i.e. without breaking out separate figures for Spotify Premium and ad revenue, are reported in Euros in its Annual Report, 2022, p. F24. https://s29.q4cdn.com/175625835/files/doc_financials/2022/ar/b283934e-7a7c-4da6-8749-856dfa4c36e6.pdf. Those figures are converted into USD using OFX Yearly average exchange rates. https://www.ofx.com/en-ca/forex-news/historical-exchange-rates/yearly-average-rates/. 
This new information provides additional insights we used to estimate US subscriber numbers in previous years. For example, if we used the US share of revenue (40.2% in 2022, according to Spotify’s Annual Report 2022, p. F24) as a proxy for its share of subscribers, there would have been 82.37 million US subscribers in 2022. 
However, the actual number--44.4 million, as reported by the National Music Publishers Association in July 2023 for the first time--just over half (53.9%) that amount. Based on this, we, first, used the US share of revenue as a proxy for subscribers and then multiplied that figure by 53.9% for all previous years reported here. This is also the basis upon which our estimate of Spotify’s ARPU in the US is in any given year.  Strassen, M. (July 23, 2023). Spotify had 44.4M US subscribers in February, Apple Music had 32.6M, according to new data. Music Business Worldwide. https://www.musicbusinessworldwide.com/spotify-had-44-4m-us-subscribers-in-february-apple-music-had-32-6m/. 
This is the starting point of our estimates for Spotify’s revenue, subscribers and ARPU in Canada. To estimate the Canadian share of subscriber and advertising revenue, the following steps were taken. 
1.	The relative size of paid streaming services in Canada vs the US is based on the ratio of “Digital music streaming consumer services” in both countries provided by PWC’s Global entertainment media outlook, 2023-2027. In 2022, the average size of paid services in Canada to the U.S. was: 6.4%.
2.	That same percentage is applied to the US premium subscriber base for the estimate of Spotify Premium subscribers in Canada. Subscriber #s at end of the preceding year and current year are averaged to give y-o-y average. 
3.	The relative size of Spotify’s ad-supported streaming services in Canada vs the US is based on the ratio of revenue for such services in both countries provided by PWC’s Global entertainment media outlook, 2023-2027, i.e. 6.1% in 2022. 
4.	Results for 2022 converted to CDN$ at US/CDN exchange rate of 1.3013.
5.	Average revenue from licensing and royalties paid by streaming services to the big 3 recorded music labels—Sony, Universal Media Group (UMG) and Warner Music Group (WMG)—were 31.4% in 2022. To avoid double counting streaming music service revenue, this amount was deducted from our base estimate of revenue for Spotify.</t>
  </si>
  <si>
    <t xml:space="preserve">Universal Music Group has been a stand-alone, publicly-traded company based in The Netherlands since 2021. It has published annual reports since then, with data available going back to 2018. Before this, and between 2000 and 2021, UMG was a division of France-based conglomerate, Vivendi. UMG’s annual reports can be found here: https://investors.universalmusic.com/admissions. Revenue data for years before 2018 are from Vivendi’s annual reports: see https://www.vivendi.com/en/shareholders-investors/regulatory-information/annual-reports/. Results are reported in Euros.
UMG and Vivendi report music revenue and operations in 3 divisions: Recorded Music, Music Publishing and Merchandizing. Our estimates and revenue only include the first two divisions. Data is further broken down in the UMG annual reports as follows: the Recorded Music segment includes: streaming and downloads, physical sales, and licensing and other revenue. The Recorded Music segment is also explicitly broken down by regions in both the UMG and Vivendi annual reports, with a stand-alone entry made for North America. The North America share of Recorded Music is used as a proxy for the geographical distribution of revenue for the Music Publishing segment (see, for example, Universal Media Group (2023) Annual Report 2022, pp. 41-42).
US and Canadian split of North American of Recorded Music revenue is estimated as follows: North America Recorded Music revenue -  (North America Recorded Music revenue * size of the recorded music sectors (digital and in physical) in Canada relative to the U.S., as per PWC’s Global entertainment media outlook, 2023-2027). The range on this measure from 2018-2022 is from 6-6.4%, with the average of those years—6.1%—applied to the years between 2011 and 2017 for which such values are not known.
US and Canadian split of North American of Music Publishing revenue is estimated as follows: North America Music Publishing revenue -  (North America Music Publishing revenue * size of music publishing / royalties sectors in Canada relative to the U.S.). The range on this measure from 2018-2022 is 2.4-3.5%, with a downward trend over time and with the average of those years—3%—applied to the years between 2011 and 2017, as indicated in PWC’s Global entertainment media outlook, 2023-2027. 
Euros are converted into Canadian dollars based on average annual exchange rate from the Bank of Canada for the years after 2018 (see https://www.bankofcanada.ca/rates/exchange/annual-average-exchange-rates/), and from OFX before that (see https://www.ofx.com/en-ca/forex-news/historical-exchange-rates/yearly-average-rates/). </t>
  </si>
  <si>
    <t xml:space="preserve">Alphabet has two music related service: Google YouTube Premium, which began operations in Canada in June 2018, and Google Play Music. 
To estimate YouTube Premium Music revenue, we did the following: 
1.	Used YouTube Premium’s posted price of $11.99 per month multiplied by 12 (then split between the streaming video and music components that make up the service based on the split indicated in step 5, below). There is a stand-alone YouTube Music Premium service priced at $9.99/month, or $99/year, but there is no way to distinguish respective revenue of each. 
2.	Estimated the number of Canadian YouTube Premium subscribers based on (a) PWC Global entertainment &amp; media outlook, 2023-2027 data showing that the subscription and download aspects of the Canadian online video services market in 2018 was 11.2% of that in the United States. 
3.	The US subscriber number is based on Statista (Sept. 14, 2022). Number of YouTube Premium subscribers in the United States, 2020-2024. https://www.statista.com/statistics/1261865/youtube-premium-subscribers/. 
4.	Subscriber #s at end of the preceding year and current year are averaged to give y-o-y average. 
5.	Total YouTube Premium revenue was then split between its online video and streaming music services based on the relative weight of people’s time spent on both services in 2021: 66/34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6.	Average revenue from licensing and royalties paid by streaming services to the big 3 recorded music labels—Sony, Universal Media Group (UMG) and Warner Music Group (WMG)—were 31.35% in 2022. To avoid double counting streaming music service revenue, this amount was deducted from our base estimate of revenue for YouTube Music Premium.
Google Play Music
Google Play music app revenue estimated at 5% share of total app revenue based on similar estimated proportion of music app revenue to total app revenue for Apple. Total Google Play app store revenue reported by Business of Apps (May 2, 2023). Quarterly Google Play app and game revenue 2016 to 2022 ($bn).
Average revenue from licensing and royalties paid by streaming and other digital music services to the big 3 recorded music labels—Sony, Universal Media Group (UMG) and Warner Music Group (WMG)—were 31.35% in 2022. To account for this and to avoid double counting such revenue, this amount was deducted from our base estimate of revenue for YouTube Music Premium.
Results for 2022 converted to CDN$ at US/CDN exchange rate of 1.3013.
</t>
  </si>
  <si>
    <t xml:space="preserve">The Apple Music streaming service launched in 100 countries, including Canada, in June 2015. The distribution of Apple Music subscription- vs download service revenues, respectively, is based on the share of each in the total revenue for music services distributed over the internet, i.e. 96:4 in 2022 based on PWC Global entertainment and media outlet, 2023-2027.
Apple Music revenue is included in Apple’s broad-based “Services” category. 2022 Services Revenues were USD $78129 millions (Apple's 2022 Annual Report, p. 21). The U.S. share of total revenues is 43%, i.e. USD $33,595.47 (p. 22). 
The Business of Apps estimates that Apple Music accounted for $8.3 billion, or ~ 10.6% of services revenue in 2022. Curry, D. (My 2, 2023). Apple Music revenue and usage statistics (2023), Business of Apps. https://www.businessofapps.com/data/apple-music-statistics/.  
Multiply that figure by .43%--the US share of the total—yields an estimate for US revenue of $3,569 USD in 2022. Using the U.S. share of Apple’s revenue as a proxy for its share of Apple Music subscribers yields 37.84 million US subscribers in 2022 (or 35.72 million based on y-o-y average). 
That figure, however, is larger than the subscriber numbers released for the first time by the National Music Publishers Association (NMPA) showing that Apple had 32.6 million subscribers in the U.S. at the end of Q1 2023. Reducing our original estimate by a factor of .862 brings them into line with the NMPA data (see Strassen, M. (July 23, 2023). Spotify had 44.4M US subscribers in February, Apple Music had 32.6M. Music Business Worldwide. https://www.musicbusinessworldwide.com/spotify-had-44-4m-us-subscribers-in-february-apple-music-had-32-6m/).
The streaming portion of Apple Music revenue in Canada (96%) is assumed to be 6.399% of such revenues in the US in 2022, while the download services portion (4%) is equal to an estimated 6% of such revenue in U.S., based on data reported in PWC’s Global entertainment media outlook, 2023-2027 for the period covering 2018-2022. 
Average revenue from licensing and royalties paid by streaming and other digital music services to the big 3 recorded music labels—Sony, Universal Media Group (UMG) and Warner Music Group (WMG)—were 31.4% in 2022.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</si>
  <si>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 xml:space="preserve">Data for the years 2010 and 2018-2022 are known from Warner Music Group’s Annual Reports, when the company was publicly traded and, therefore, required to publish audited financial results and file those with securities regulators. Between 2011 and 2020, WMG was taken private by its new owners, Access Industries. Data for the years between 2011 and 2017 was not published because of this new status. Estimates for those years, however, is based on CAGR rates for WMG’s international and US operations and its two main divisions: Recorded Music and Music Publishing. However, WMG was returned to a publicly-traded company in 2020. From then onwards, annual reports were once again published and used as the source of data used here, with data reaching back to 2018. Those annual reports can be found here: https://investors.wmg.com/financial-information/annual-reports.
Top line, total revenue values for 2010 and 2018-2022 are known from WMG Annual Reports. Revenue estimates for 2011-2017, when the company was private and did not release annual reports, based on CAGR of .0747 (see, for example, Warner Music Group, Annual Report 2022, p. 46). The estimates for WMG’s revenue in Canada is calculated based on the relative size of (1) the recorded music sectors (digital and physical) (range from 2018-2022 = 6.4%, with the average of those years—6.1%—applied to the years between 2011 and 2017) and (2) publishing &amp; licensing fees and royalties in Canada vs the US (range from 2018-2022 = 2.4-3.5%, with a downward trend over time and with the average of those years—3%—applied to the years between 2011 and 2017, as indicated in PWC’s Global entertainment media outlook, 2023-2027.  </t>
  </si>
  <si>
    <t xml:space="preserve">Sony’s annual reports can be found here: https://www.sony.com/en/SonyInfo/IR/library/sec.html. Results are reported in Japanese Yen.
Sony reports revenue for its Music segment as follows: Recorded Music (Streaming + Others), Music Publishing and Visual Media &amp; Platform. Our estimates only include the first two revenue streams. Sony fiscal year ends March 31 but its fiscal year are reported as the previous calendar year, i.e. Sony’s fiscal year 2023 results are reported as results for the calendar year 2022 and it’s 2022 annual report.
Sony does not break down its Music segment by country or region. However, it does so for major countries and regions for “Sales and financial services”. We use that percentage as a proxy for the geographical distribution of revenue for its Music segment (see, for example, Sony (2023) Annual Report 2022, p. F42). The amount attributable to the US grows steadily over time, ranging from a low of 15.7% in 2012 to 29.5% in 2022.
US and Canadian split of North American of Recorded Music revenue is estimated as follows: North America Recorded Music revenue -  (North America Recorded Music revenue * size of the recorded music sectors (digital and in physical) in Canada relative to the U.S., as per PWC’s Global entertainment media outlook, 2023-2027). The range on this measure for 2018-2022 is from 6-6.4%. The average—6.1%—is applied to the years between 2011 and 2017 for which such values are not known.
US and Canadian split of North American of Music Publishing revenue is estimated as follows: North America Music Publishing revenue -  (North America Music Publishing revenue * size of music publishing / royalties sectors in Canada relative to the U.S.). The range on this measure from 2018-2022 is 2.4-3.5%, with a downward trend over time and with the average of those years—3%—applied to the years between 2011 and 2017, as indicated in PWC’s Global entertainment media outlook, 2023-2027. 
Yen are converted into Canadian dollars based on average annual exchange rate from the Bank of Canada for the years after 2018 (see https://www.bankofcanada.ca/rates/exchange/annual-average-exchange-rates/), and from OFX before that (see https://www.ofx.com/en-ca/forex-news/historical-exchange-rates/yearly-average-rates/). </t>
  </si>
  <si>
    <t>Estimating the value of Amazon Music + the value of music in Amazon Prime.
Establishing the estimate for Amazon Music is complicated and consists of two elements: 1. Revenue from the stand-alone Amazon Music service and 2. the value that can be assigned to the music part of the Amazon Prime service. This requires unbundling the value of the music and Amazon Prime Video parts of the Amazon Prime.
Estimating revenue for Amazon Music involves establishing a few relevant facts and assumptions with respect to Amazon’s revenue, subscribers and ARPU internationally and in the United States, as follows: 
Step 1: Estimating Amazon Music on a stand-alone basis
1. Total international revenue for all Amazon products and services: Amazon’s Annual Reports for the years 2017 to 2022 to establish its. https://ir.aboutamazon.com/annual-reports-proxies-and-shareholder-letters/default.aspx
2. “Services” revenue: See Amazon’s Annual Reports, typically between pages 65 and 70%.
3. International subscriber/user count (not subscriptions) for Amazon Music: For 2015-2019 international user / subscriber count, see see M. Mulligan (Jan 20, 2020). Amazon Music: from dark horse to thoroughbred. MIDIA. &lt;https://www.midiaresearch.com/blog/amazon-music-from-dark-horse-to-thoroughbred&gt;; for 2020 see Stassen, M. (Jan. 22, 2020). Amazon Music has over 55M customers worldwide. &lt;https://www.musicbusinessworldwide.com/amazon-music-has-over-55m-customers-worldwide/&gt;; for 2022 see Mulligan, M (Dec, 7, 2022). Music subscription services market shares. MIDIA.  https://midiaresearch.com/blog/music-subscriber-market-shares-2022#:~:text=Apple%2C%20Amazon%2C%20and%20YouTube%3A,faster%20than%20the%20total%20market. 2021 is average of 2020 and 2022.
4. US share of net revenue from “Services”: 60-61% between 2015 and 2021. (Amazon Annual Reports, pp. 65-70. https://ir.aboutamazon.com/annual-reports-proxies-and-shareholder-letters/default.aspx. 
5. Estimated # of paid US subscriptions (not users): Based on (a) international subscriber count (Mulligan/Strassen/Mulligan) multiplied by (b) US share of revenue (Amazon Annual Report) and (c) divided by US people per household (US Census Bureau Quick facts. For 2015-2019 see M. Mulligan (Jan 20, 2020). Amazon Music: from dark horse to thoroughbred. MIDIA. &lt;https://www.midiaresearch.com/blog/amazon-music-from-dark-horse-to-thoroughbred&gt;; for 2020 see Stassen, M. (Jan. 22, 2020). Amazon Music has over 55M customers worldwide. &lt;https://www.musicbusinessworldwide.com/amazon-music-has-over-55m-customers-worldwide/&gt;; for 2022 see Mulligan, M (Dec, 7, 2022). Music subscription services market shares. MIDIA.  https://midiaresearch.com/blog/music-subscriber-market-shares-2022#:~:text=Apple%2C%20Amazon%2C%20and%20YouTube%3A,faster%20than%20the%20total%20market. 2021 is average of 2020 and 2022. Mulligan, Strassen, etc. uses subscribers in a way that appears to be synonymous with users, otherwise the outcome results in paid subscriber numbers that are implausibly high and ARPU levels that are implausibly low. To go from users/subscribers to “paid subscriptions/subscribers”, we divide the number of users by the average number of people per household. See United States Census Bureau (nd). Quick facts. See United States Census Bureau (nd). Quick facts. https://www.census.gov/quickfacts/fact/table/US/PST045222#PST045222.
6. Y-o-y average # of U.S. subscriptions: the end of the previous and current years and dividing by 2.
7. Total U.S. Prime Music Revenue: Y-o-y avg paid subscribers * ARPU (i.e. $79/annum before May 2022, $89/annum after).
8. US Prime Music ARPU (monthly): Amazon Prime Video revenue / # of Amazon Prime subscriber #s / 12.
From the US to Canada estimate for Amazon Music:
9. Total Amazon Music revenue Canada: total U.S. Prime Music revenue * .637 (Paid music streaming market in Canada vs US, based on Canada/US estimates for such services from PWC, Global media &amp; entertainment outlook, 2023-2027).
10. # of Canadian subscriptions to Amazon Prime: total revenue / $89.99 (posted price for basis subscription after May 2022, $79.99 before that).
11. Y-o-y subscriptions: the end of the previous and current years and dividing by 2.
12. Amazon Music ARPU (monthly): Amazon Music revenue / # of Amazon Prime subscriber #s / 12.
Step 2: Estimating the value of music in Amazon Prime membership
The steps and principles for establishing the music portion of the Amazon Prime service are similar to those used to estimate the revenue for the Amazon Prime Video, as explained in the online video services sheet. The breakdown, however, is slightly different based on the relative value of music and video services to the audiences that use them, as explained below.
To start, the Amazon Prime service covers many things besides music and video, i.e. 2 day shipping, music, etc. and is, itself, buried within the category of “Subscription Services”, which “includes fees associated with Amazon Prime memberships and access to content including digital video, audiobooks, digital music, e-books, and other non-AWS subscription services” (Amazon, Annual Report 2022, p. 69). This makes it very hard to determine the precise value of Amazon Prime Video or the music component of the Amazon Prime membership.
For some people, the music and video components of Amazon Prime is not important at all. Conversely, some Amazon shoppers flock to its music and video offering because they are “free” (because the subscriber feels they are paying for the shipping and not for the video subscription). In this sense, it is a classic instance of “economies of scope”, where Amazon takes advantage of product extensions. Since Amazon music and video are given away “free”, Amazon is subsidizing the music and video part of Amazon Prime as a “loss leader” in order to lure to and keep customers for its far bigger and more lucrative online retail marketplace—the centrepiece of the Amazon business empire. In other words, in addition to Amazon Prime giving users of Amazon’s general online retail business “free” home delivery, it is also giving them “free music and video”.
To estimate revenues attributable to the music and Amazon Prime Video aspects of Amazon Prime begins by establishing the price of the Amazon Prime. It was $79/year (or $7.99/month) before being raised to $99/year (or $9.99/month) in April 2022. Prices in Canada are the same but in expressed in Canadian dollars. As such, Canadians are paying about thirty percent less than Americans for the same service. There are other plans and prices available for students, families and so forth (the family plan, for example, saw its price hiked from $159 to $169 in April 2022), but we use the basic plan as our baseline.
There are various ways to approximate the valuation of the music and video components of Amazon Prime. One way to do so is to use the percentage of operating expenses (opex) allocated to video and music content as a proxy for how much Amazon itself values these parts of the Amazon Prime service. Amazon’s 10K discloses that they spent $11 Billion on video and music rights and creation, with a total Opex budget of $363 billion in 2020. Thus, one could approximate that 3% of Opex is what Amazon considers part of video and audience, since that’s the percent they are willing to spend on video and music.
At the same time, while Amazon Subscription services only account for ~6-7% of Amazon’s revenue, it’s Opex for tv/film/video and music programming accounts for ~30% of Amazon Subscription service revenue. This implies that it invests 5 times more in video and music programming than its weight might otherwise suggest. In other words, Amazon is heavily subsidizing video and music services for Amazon Prime members. Given this, 15% of Prime revenue is allocated to Amazon Prime Video and the music part of the Amazon Prime membership subscription (5 * 3% opex). The split between music and video is based on audience engagement figures, ie. how much time people spend listening to online music vs online video.
As such, about $11.85 of the annual Amazon Prime fee of $79 between 2013 and April 2022 would be allocated to video and audio; it has been $14.85 since the price increase to $99/year in April 2022. Adapted from Noam, E. (2021). The technology, business and economics of streaming video. London: Edward Elgar.
Based on these principles, our estimate of Amazon Prime Video and music revenue, subscribers and ARPU in Canada begins by establishing a few referent facts and estimates for Amazon internationally and in the United States: 
1. Total international revenue for all Amazon products and services: Amazon’s Annual Reports for the years 2017 to 2022 to establish its. https://ir.aboutamazon.com/annual-reports-proxies-and-shareholder-letters/default.aspx
2. “Services” revenue: See Amazon’s Annual Reports, typically between pages 65 and 70).
3. US share of net revenue: 60-61% between 2015 and 2012. (Amazon Annual Reports, pp. 65-70. https://ir.aboutamazon.com/annual-reports-proxies-and-shareholder-letters/default.aspx.
4. International subscriber/user count (not subscriptions): Curry, D. (July 28, 2023). Amazon Statistics (2023). Business of Apps. https://www.businessofapps.com/data/amazon-statistics/.  Curry uses subscribers in a way that appears to be synonymous with users, otherwise the outcome results in paid subscriber numbers that are implausibly high and ARPU levels that are implausibly low. To go from users/subscribers to “paid subscriptions/subscribers”, we divide the number of users by the average number of people per household. See United States Census Bureau (nd). Quick facts. https://www.census.gov/quickfacts/fact/table/US/PST045222#PST045222.
5. Estimated # of paid US subscriptions (not users): Curry, D. (July 28, 2023). Amazon Statistics (2023). Business of Apps. https://www.businessofapps.com/data/amazon-statistics/. Curry uses subscribers in a way that appears to be synonymous with users, otherwise the outcome results in paid subscriber numbers that are implausibly high and ARPU levels that are implausibly low. To go from users/subscribers to “paid subscriptions/subscribers”, we divide the number of users by the average number of people per household. See United States Census Bureau (nd). Quick facts.
6. Y-o-y average # of U.S. subscriptions: the end of the previous and current years and dividing by 2. The result shows that the U.S. generally accounts for 20-31% of total Amazon paid subscriptions. 
7. Total U.S. Revenue: Y-o-y avg paid subscribers * ARPU (i.e. $79/annum before April 2022, $99/annum after).
8. US Prime revenue attributable to the audio and video elements of the service: multiply the results of step 7 by .15—Amazon Prime Video share of the Amazon Prime service fee.
From the US to Canada estimate for the value of the music component of Amazon Prime:
1. # of Canadian subscribers to Amazon Prime: To estimate the # of Canadian subscribers, Insider Intelligence’s (formerly emarketer) estimate of Amazon Prime Video users at year end for 2019 to 2022 was used (see: https://www.insiderintelligence.com/chart/250308/amazon-prime-video-viewers-canada-2019-2025). This number was considered synonymous with the number of Amazon Prime users. To estimate subscriber levels, the number of end users was divided by average number of people per household using Statistics Canada data on population and number of households, a figure that is in the 2.57 to 2.63 range for the period 2017-2022. We created average y-o-y users by taking the average of the number of users at the end of the preceding year and the end of the current year. Using the ratio of households in Canada relative to the US for the period 2017-2021--.1169—as alternative, for example, resulted in adoption levels in Canada that were implausibly high, i.e. ~ around half of Canadian households would be Amazon Prime subscribers.
2. Total Amazon Prime revenue: Canadian y-o-y avg paid subscribers * ARPU (i.e. $79/annum before April 2022, $99/annum after) = total Canadian revenue.
9. Total Amazon Prime estimate attributable to the audio and video elements of the service: Canadian Amazon Prime revenue * .15—its share of the Amazon Prime service fee.
10. Split of Prime audio + video revenue: the amount of the Prime ARPU attributable to the audio + video components of the service is based on “engagement” figures regarding total hours/week that Canadians listen to online music services vs online video services, as per the CRTC. Over the 2016-2021 period, of the total time spent with online music and video services, on average, Canadians spent 65.9% of their time with music services, the rest with online video services. For 2022, we used this average whereas the specific break-down was used for each year prior to that.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Whether or not this way of assigning value is the best option is open to dispute. However, while we might quibble over how much of the total revenue and subscribers should be assigned to music versus video, what does not change is the total figure for each.
11. Total revenue from Amazon Music + value of Amazon Prime assigned to music: Amazon Music revenue = Amazon Prime music revenue estimate.
12. Blended ARPU: Amazon Music + value of Amazon Prime assigned to music / Amazon Prime subscribers in Canada / 12.   13.	Average revenue from licensing and royalties paid by streaming and other digital music services to the big 3 recorded music labels—Sony, Universal Media Group (UMG) and Warner Music Group (WMG)—were 31.35% in 2022. To account for this and to avoid double counting such revenue, this amount was deducted from our base estimate of revenue for Amazon Music and Amazon Prime Music</t>
  </si>
  <si>
    <t xml:space="preserve">Live Nation Entertainment organizes its business into 3 segments: Concerts, Ticketing, and Sponsorship &amp; Advertising. Our estimates are based on the “Concert” segment, which account for 82% of the company’s revenue (Live Nation Entertainment, Annual report 2023, p. 5). Its US operations account for roughly two-thirds of total revenue (63% in 2023), as per its Annual Report 2022 (pp. 34, 92). It reports its results in USD. Live Nation Entertainment’s annual reports can be found here: https://investors.livenationentertainment.com/sec-filings/annual-reports?page=3. 
The Canada vs US split of Live Nation’s concert revenue is based on the size of this segment in Canada relative to the U.S., as indicated in PWC’s Global entertainment media outlook, 2024-2028 (“live music ticket sales”). The range on this measure from 2018-2022 is 6-7.3%. The average of those years—6.76%—is applied to the years between 2011 and 2017.  
USD$ are converted into Canadian dollars based on average annual exchange rate from the Bank of Canada for the years after 2018 (see https://www.bankofcanada.ca/rates/exchange/annual-average-exchange-rates/), and from OFX before that (see https://www.ofx.com/en-ca/forex-news/historical-exchange-rates/yearly-average-rates/). </t>
  </si>
  <si>
    <t xml:space="preserve">Spotify international subscriber and ad revenue, and for total US revenue, i.e. without breaking out separate figures for Spotify Premium and ad revenue, are reported in Euros in its Annual Report, 2023, p. F53. https://s29.q4cdn.com/175625835/files/doc_financials/2023/ar/26aaaf29-7cd9-4a5d-ab1f-b06277f5f2a5.pdf. Those figures are converted into USD using OFX Yearly average exchange rates. https://www.ofx.com/en-ca/forex-news/historical-exchange-rates/yearly-average-rates/. 
This new information provides additional insights we used to estimate US subscriber numbers in previous years. For example, if we used the US share of revenue (39.4% in 2023, according to Spotify’s Annual Report 2023, p. F53) as a proxy for its share of subscribers, there would have been 93.09 million US subscribers in 2023. 
However, the actual number--44.4 million, as reported by the National Music Publishers Association in July 2023 for the first time--just over half (51%) that amount once year-over-year growth is factored in. Based on this, we, first, used the US share of revenue as a proxy for subscribers and then multiplied that figure by 51% for all previous years reported here. This is also the basis upon which our estimate of Spotify’s ARPU in the US is in any given year.  Strassen, M. (July 23, 2023). Spotify had 44.4M US subscribers in February, Apple Music had 32.6M, according to new data. Music Business Worldwide. https://www.musicbusinessworldwide.com/spotify-had-44-4m-us-subscribers-in-february-apple-music-had-32-6m/. 
This is the starting point of our estimates for Spotify’s revenue, subscribers and ARPU in Canada. To estimate the Canadian share of subscriber and advertising revenue, the following steps were taken. 
1.	The relative size of paid streaming services in Canada vs the US is based on the ratio of “Digital music streaming consumer services” in both countries provided by PWC’s Global entertainment media outlook, 2024-2028. In 2023, the average size of paid services in Canada to the U.S. was: 6.1%. 
2.	That same percentage is applied to the US premium subscriber base for the estimate of Spotify Premium subscribers in Canada. Subscriber #s at end of the preceding year and current year are averaged to give y-o-y average. 
3.	The relative size of Spotify’s ad-supported streaming services in Canada vs the US is based on the ratio of revenue for such services in both countries provided by PWC’s Global entertainment media outlook, 2024-2028, i.e. 6.1% in 2023. 
4.	Results for 2022 converted to CDN$ at US/CDN exchange rate of 1.3497.
5.	Average revenue from licensing and royalties paid by streaming services to the big 3 recorded music labels—Sony, Universal Media Group (UMG) and Warner Music Group (WMG)—were 32.4% in 2023. To avoid double counting streaming music service revenue, this amount was deducted from our base estimate of revenue for Spotify.
</t>
  </si>
  <si>
    <t>Universal Music Group has been a stand-alone, publicly-traded company based in The Netherlands since 2021. Its annual reports can be found here: https://investors.universalmusic.com/admissions. 
UMG and Vivendi report music revenue and operations in 3 divisions: Recorded Music, Music Publishing and Merchandizing. It also divides the Recorded Music segment into four sub-sectors: Subscriptions and streaming revenue; Downloads and other digital revenue; Physical revenue; License and other revenue. 
Our estimates and revenue only include the first two divisions and each of the subdivisions. Data is further broken down in the UMG annual reports as follows: the Recorded Music segment includes: streaming and downloads, physical sales, and licensing and other revenue. The Recorded Music segment is also explicitly broken down by regions, with a stand-alone entry made for North America. The North America share of Recorded Music is used as a proxy for the geographical distribution of revenue for the Music Publishing segment (see, for example, Universal Media Group (2024) Annual Report 2023, pp. 74-75). 
US and Canadian split of North American of Recorded Music revenue is estimated as follows: North America Recorded Music revenue -  (North America Recorded Music revenue * size of the recorded music sectors (digital and in physical) in Canada relative to the U.S.), as per PWC’s Global entertainment media outlook, 2024-2028). 
US and Canadian split of North American of Music Publishing revenue is estimated as follows: North America Music Publishing revenue -  (North America Music Publishing revenue * size of music publishing / royalties sectors in Canada relative to the U.S.), as per PWC’s Global entertainment media outlook, 2024-2028). 
Euros are converted into Canadian dollars based on average annual exchange rate from the Bank of Canada (see https://www.bankofcanada.ca/rates/exchange/annual-average-exchange-rates/).</t>
  </si>
  <si>
    <t xml:space="preserve">Alphabet has two music related service: Google YouTube Premium, which began operations in Canada in June 2018, and Google Play Music. 
To estimate YouTube Premium Music revenue, we did the following: 
1.	Used YouTube Premium’s posted price of $12.99 (individual) per month multiplied by 12 (then split between the streaming video and music components that make up the service based on the split indicated in step 5, below). $22.99 per month family. There is a stand-alone YouTube Music Premium service priced at $10.99/month (individual), or $109.99/year (or $16.99 family), but there is no way to distinguish respective revenue of each. 
2.	Estimated the number of Canadian YouTube Premium subscribers based on (a) PWC Global entertainment &amp; media outlook, 2024-2028 data showing that the subscription and download aspects of the Canadian online video services market in 2018 was 10.4% of that in the United States. 
3.	The US subscriber number is based on Statista (Dec. 8, 2023). Number of YouTube Premium subscribers in the United States, 2020-2024. https://www.statista.com/statistics/1261865/youtube-premium-subscribers/. 
4.	Subscriber #s at end of the preceding year and current year are averaged to give y-o-y average. 
5.	Total YouTube Premium revenue was then split between its online video and streaming music services based on the relative weight of people’s time spent on both services in 2023: 57/43 (see CRTC (2024). CMR Open Data--Broadcasting Sector. Table 15: Average weekly hours of tuning in to traditional radio vs listening to streamed audio services, by Canadians 18+, 2016 to 2023 + Table 24: Average number of hours Canadians 18+ watched traditional television and Internet-based television each week, 2016 to 2023.  https://applications.crtc.gc.ca/OpenData/CASP/COMMUNICATION%20MONITORING%20REPORTS/Broadcasting%20Overview/English/data-broadcasting-overview.xlsx?_ga=2.43012965.1959678767.1692291858-1657545705.1688749945).
6.	Average revenue from licensing and royalties paid by streaming services to the big 3 recorded music labels—Sony, Universal Media Group (UMG) and Warner Music Group (WMG)—were 33.42% in 2023. To avoid double counting streaming music service revenue, this amount was deducted from our base estimate of revenue for YouTube Music Premium.
Google Play Music
Google Play music app revenue estimated at 5% share of total app revenue based on similar estimated proportion of music app revenue to total app revenue for Apple. Total Google Play app store revenue from 2016 to 2023 reported by Curry, D. (Feb. 6, 2024). Google Play Store Statistics (2024). Business of Apps. https://www.businessofapps.com/data/google-play-statistics/. The U.S. share of app store in 2023 was 48% (Alphabet, AR 2023, p. 63). 
Average revenue from licensing and royalties paid by streaming and other digital music services to the big 3 recorded music labels—Sony, Universal Media Group (UMG) and Warner Music Group (WMG)—were 33.42% in 2023. To account for this and to avoid double counting such revenue, this amount was deducted from our base estimate of revenue for YouTube Music Premium.
Results for 2023 converted to CDN$ at US/CDN exchange rate of 1.3497.
</t>
  </si>
  <si>
    <t xml:space="preserve">Apple Music 
The Apple Music streaming service launched in 100 countries, including Canada, in June 2015. The distribution of Apple Music subscription- vs download service revenues, respectively, is based on the share of each in the total revenue for music services distributed over the internet, i.e. 97:3 in 2023 based on PWC Global entertainment and media outlet, 2024-2028.
Apple Music revenue is included in Apple’s broad-based “Services” category. 2023 Services Revenues were USD $85,200 millions (Apple's 2022Annual Report, p. 22). The U.S. share of total revenues is 42.4%, i.e. USD $36,124.80 (p. 22). 
The Business of Apps estimates that Apple Music accounted for $9.2 billion, or ~ 10.8% of services revenue in 2023. Curry, D. (May 7, 2024). Apple Music revenue and usage statistics (2024), Business of Apps. https://www.businessofapps.com/data/apple-music-statistics/.  
Multiply that figure by .424%--the US share of the total—yields an estimate for US revenue of $3,900.80 USD in 2023. Using the U.S. share of Apple’s revenue as a proxy for its share of Apple Music subscribers yields 39.43 million US subscribers in 2023 (or 38.64 million based on y-o-y average). 
That figure, however, is larger than the subscriber numbers released for the first time by the National Music Publishers Association (NMPA) in 2023. Reducing our estimate by .862 brings them into line with the NMPA data (see Strassen, M. (July 23, 2023). Spotify had 44.4M US subscribers in February, Apple Music had 32.6M. Music Business Worldwide. https://www.musicbusinessworldwide.com/spotify-had-44-4m-us-subscribers-in-february-apple-music-had-32-6m/). Applying this approach to 2023 yields a figure of 33.227 million US subscribers, a y-o-y growth of 1.9%, which compares will with the increase of 2.7% observed by the RIAA. See Strassen, M. (August 29, 2024). Paid streaming subscriptions grew just 2.7% YOY in the US in H12024 but overall market topped $8.6BN. Music Business Worldwide. https://www.musicbusinessworldwide.com/paid-streaming-subscriptions-grew-just-2-7-yoy-in-the-us-in-h1-2024-but-overall-market-revenue-topped-8-6bn1/
The streaming portion of Apple Music revenue in Canada (97%) is assumed to be 6.1% of such revenues in the US in 2023, while the download services portion (3%) is equal to an estimated 6% of such revenue in U.S., based on data reported in PWC’s Global entertainment media outlook, 2023-2027 for the period covering 2018-2022. 
Average revenue from licensing and royalties paid by streaming and other digital music services to the big 3 recorded music labels—Sony, Universal Media Group (UMG) and Warner Music Group (WMG)—were 33.4% in 2023.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</si>
  <si>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Revenue estimate are derived from WMG’s international and US operations for its two main divisions: Recorded Music and Music Publishing. WMG Annual Report 2023, p. 48. 
The estimates for WMG’s revenue in Canada is calculated based on the relative size of (1) the recorded music sectors (digital and physical) and (2) publishing &amp; licensing fees and royalties in Canada vs the US, as indicated in PWC’s Global entertainment media outlook, 2024-2028.  
US dollars are converted into Canadian dollars based on average annual exchange rate from the Bank of Canada (see https://www.bankofcanada.ca/rates/exchange/annual-average-exchange-rates/).</t>
  </si>
  <si>
    <t xml:space="preserve">Sony reports revenue for its Music segment as follows: Recorded Music (Streaming + Others), Music Publishing and Visual Media &amp; Platform. Our estimates only include the first two revenue streams. Sony fiscal year ends March 31 but its fiscal year are reported as the previous calendar year, i.e. Sony’s fiscal year 2023 results are reported as results for the calendar year 2022. Sony (2024). Annual Report, 2023, p. F-38. Its annual reports can be found here: https://www.sony.com/en/SonyInfo/IR/library/sec.html. Results are reported in Japanese Yen.
Sony does not break down its Music segment by country or region. However, it does so for major countries and regions for “Sales and financial services”. We use that percentage as a proxy for the geographical distribution of revenue for its Music segment (see, for example, Sony (2024) Annual Report 2023, p. F39). It was 31% in 2023. 
US and Canadian split of North American of Music Publishing revenue is estimated as follows: North America Music Publishing revenue -  (North America Music Publishing revenue * size of music publishing / royalties sectors in Canada relative to the U.S.). The range on this measure from 2018-2022 is 2.4-3.5%, with a downward trend over time and with the average of those years—3%—applied to the years between 2011 and 2017, as indicated in PWC’s Global entertainment media outlook, 2023-2027.  
Yen are converted into Canadian dollars based on average annual exchange rate from the Bank of Canada for the years after 2018 (see https://www.bankofcanada.ca/rates/exchange/annual-average-exchange-rates/), and from OFX before that (see https://www.ofx.com/en-ca/forex-news/historical-exchange-rates/yearly-average-rates/). </t>
  </si>
  <si>
    <t xml:space="preserve">Estimating the value of Amazon Music + the value of music in Amazon Prime (USE THIS ONE)
Establishing the estimate for Amazon Music is complicated and consists of two elements: 1. Revenue from the stand-alone Amazon Music service and 2. the value that can be assigned to the music part of the Amazon Prime service. This requires unbundling the value of the music and Amazon Prime Video parts of the Amazon Prime. 
Estimating revenue for Amazon Music involves establishing a few relevant facts and assumptions with respect to Amazon’s revenue, subscribers and ARPU internationally and in the United States, as follows:  
Step 1: Estimating Amazon Music on a stand-alone basis
1.	Total international revenue for all Amazon products and services: Amazon’s Annual Reports for the years 2017 to 2023 to establish its. https://ir.aboutamazon.com/annual-reports-proxies-and-shareholder-letters/default.aspx 
2.	 “Services” revenue: See Amazon’s Annual Reports, typically between pages 65 and 70.
3.	International subscriber/user count (not subscriptions) for Amazon Music: For 2023, see Mulligan, M (Feb. 8, 2024). Music subscriber market shares 2023: New momentum. https://www.midiaresearch.com/blog/music-subscriber-market-shares-2023-new-momentum. 
4.	US share of net revenue from “Services”: Amazon Annual Reports, pp. 65-70. https://ir.aboutamazon.com/annual-reports-proxies-and-shareholder-letters/default.aspx.  
5.	Estimated # of paid US subscriptions (not users): Based on (a) international subscriber count (Mulligan/Strassen/Mulligan) multiplied by (b) US share of revenue (Amazon Annual Report) and (c) divided by US people per household (US Census Bureau Quick facts. For 2015-2019 see M. Mulligan (Jan 20, 2020). Amazon Music: from dark horse to thoroughbred. MIDIA. &lt;https://www.midiaresearch.com/blog/amazon-music-from-dark-horse-to-thoroughbred&gt;; for 2020 see Stassen, M. (Jan. 22, 2020). Amazon Music has over 55M customers worldwide. &lt;https://www.musicbusinessworldwide.com/amazon-music-has-over-55m-customers-worldwide/&gt;; for 2023 see Strassen, M. (August 29, 2024). Paid streaming subscriptions grew just 2.7% YOY in the US in H12024 but overall market topped $8.6BN. Music Business Worldwide. https://www.musicbusinessworldwide.com/paid-streaming-subscriptions-grew-just-2-7-yoy-in-the-us-in-h1-2024-but-overall-market-revenue-topped-8-6bn1/. These sources appear to use subscribers in a way that is synonymous with users, otherwise the outcome results in paid subscriber numbers that are implausibly high and/or ARPU levels that are implausibly low. To go from users/subscribers to “paid subscriptions/subscribers”, we divide the number of users by the average number of people per household. See United States Census Bureau (nd). Quick facts. See United States Census Bureau (nd). Quick facts. https://www.census.gov/quickfacts/fact/table/US/PST045222#PST045222. 
6.	Y-o-y average # of U.S. subscriptions: the end of the previous and current years and dividing by 2. 
7.	Total U.S. Prime Music Revenue: Y-o-y avg paid subscribers * ARPU (i.e. $99 as of 2023). 
8.	US Prime Music ARPU (monthly): Amazon Prime Video revenue / # of Amazon Prime subscriber #s / 12. 
From the US to Canada estimate for Amazon Music: 
9.	Total Amazon Music revenue Canada: total U.S. Prime Music revenue * .61 (Paid music streaming market in Canada vs US, based on Canada/US estimates for such services from PWC, Global media &amp; entertainment outlook, 2024-2028 and previous editions for earlier years). 
10.	# of Canadian subscriptions to Amazon Prime: total revenue / $99.99 (posted price for basic annual subscription in 2023).
11.	Y-o-y subscriptions: the end of the previous and current years and dividing by 2.
12.	Amazon Music ARPU (monthly): Amazon Music revenue / # of Amazon Prime subscriber #s / 12. 
13.	Average revenue from licensing and royalties paid by streaming and other digital music services to the big 3 recorded music labels—Sony, Universal Media Group (UMG) and Warner Music Group (WMG)—were 33.42% in 2023. To account for this and to avoid double counting such revenue, this amount was deducted from our base estimate of revenue for Amazon Music and Amazon Prime Music
</t>
  </si>
  <si>
    <t xml:space="preserve">Southam </t>
  </si>
  <si>
    <r>
      <rPr>
        <b/>
        <sz val="12"/>
        <color theme="1"/>
        <rFont val="Times New Roman"/>
        <family val="1"/>
      </rPr>
      <t>Newspapers</t>
    </r>
    <r>
      <rPr>
        <sz val="12"/>
        <color theme="1"/>
        <rFont val="Times New Roman"/>
        <family val="1"/>
      </rPr>
      <t>: daily, community, local and national papers. This sector Includes revenues from news stand sales, subscriptions, advertising, patronage and public funds. Insofar as possible, revenue for this sector should not Include their online versions. That, however, may not be possible. Regardless, please indicate in a note whether you have Included or excluded revenue from online versions.
1.Sector defined by NAICS code 51111 and Includes daily, community and free newspapers, in both their print and online versions. The chart uses three data sources (i) Cansim Table 361-0003. Newspaper publishers, summary statistics, by North American Industry Classification System (NAICS); (ii) Newspapers Canada’s annual Daily Newspapers by Circulation Group and (iii) corporate annual reports. In 2016, the group changed its name to News Media Canada. Statistics Canada’s (2010) Newspaper Publishers (Catalogue no. 63-241-X) is also useful because it explains what is Included in the Cansim Table Total Revenue figures, i.e. advertising, circulation/subscriptions, custom printing, distribution of flyers and other operating revenues for both Daily and Community Newspapers (see page 3, Table 4) http://www.statcan.gc.ca/pub/63-241-x/63-241-x2012001-eng.pdf. This is important because it helps to explain some of the reasons for why the revenue figures that Statistics Canada publishes are consistently higher than those published by Newspaper Canada. The two have come closer together after changes to the latter’s methodology, but a difference of, on average, 8.5% remained in the 2009 and 2010. Discussions with an official within the newspaper industry who calculates revenues for the sector indicates that a flurry of recent methodological revisions have left the results “a mess”, mainly on account of terminological differences over what constitutes a daily, a weekly, and a community paper. 
Several of the companies’ in the newspaper sector are privately traded and do not publish their revenues (e.g. the Globe and Mail, Power Corp, Black Press, Glacier, FP CDN). In these cases I use the company’s share of total weekly circulation as a proxy for their share of total industry revenues. When doing so for the Globe and Mail and La Presse (Power Corp) I Include the circulation levels of dailies and community papers. In the case of the former, the results lines up reasonably close to revenue figures published when it was owned by BCE. Globe and Mail data during that period (2000 – 2006) was part of its media category but newspaper revenues could be broken out after accounting for the known revenues of its television and radio holding published in various CRTC documents. The approach used in any specific case is indicated in comments attached to the relevant cells, with all estimates are shown in red. There is a certain irony in the idea that those who are entrusted to deliver the news on everybody else are so secretive when it comes to data about themselves.
Data for 1984 and 1988 is based on four sources: Canada (2003) Interim Report on Canadian News Media, p. 9, CNA (2003). Ownership of Canadian Newspapers. Toronto, ON: CNA, Kent, T. (1981). Royal Commission on Newspapers: Report. Ottawa: Supply and Services Canada and Jackson, J. (1999). Newspaper Ownership in Canada: An Overview of the Davey Committee and the Kent Commission Studies. Ottawa: Government of Canada, Political and Social Affairs Division. Viewed December 16, 2008 at http://dsp-psd.tpsgc.gc.ca/Collection-R/LoPBdP/BP/prb9935-e.htm.There were few significant changes in the 1980s in Canadian newspaper ownership, probably because of the heightened political sensitivity to press concentration as registered by two events: the Royal Commission on Newspapers and charges laid against the two biggest newspaper groups – Thomson and Southam – by the federal government under the Combines Investigation Act (although these were eventually dismissed).Changes that did occur are outlined in Jackson (1999) and CNA (2003), and accounted for in this table. Market share data for 2004 is based mainly on data for 2005, as reported by CNA, 2005, which states that there were no significant changes in market shares for the previous two years – a point confirmed by the evidence offered in the following source: Canada, Senate Committee on Transportation and Communication (2003) Interim Report on Canadian News Media, p. 9. 
Finally, prior to 2002, data was not maintained on community newspaper publishers and their respective circulation figures. To account for this absence, I used the existing community newspaper publishing groups share of community newspaper circulation at this time as a proxy for earlier years, adjusting for known changes in ownership, e.g. of the Southam group to Hollinger in 1996 and of the vast majority of the latter to Canwest in 2000.Given the modest share of community newspaper revenue out of total newspaper revenue in this period – i.e. between 16-20% -- and the seemingly relative stability of circulation shares over time, this is not likely to badly skew the results. 
2.After the sale of the Southam Group by Hollinger CNLP to Canwest in 2000 the remaining papers in this group were slowly sold off to others, first with some sold to Power Corp in 2000, a second group sold to Osprey in 2002 and the last to a new entity, Glacier Ventures International/Glacier Canadian Newspapers (formerly Horizon), in 2006.
3.Hollinger acquired the Southam group in 1996 and re-organized that group, Sterling and Unimedia under a new entity: Hollinger Canadian Newspapers Ltd. After the sale of the Southam Group by Hollinger CNLP to Canwest in November 2000 the remaining papers in this group were slowly sold off to others, first with some sold to Power Corp in 2000, a second group sold to Osprey in 2002 and the last to a new entity, Glacier Ventures International/Glacier Canadian Newspapers (formerly Horizon), in 2006.
4.Maclean-Hunter acquired 50% share in Toronto Sun Publishing in 1982, and Increased that stake to 57% in 1987.Acquired Financial Post, with 1.9% of circulation in 1987, and Bowes Publishing (.3% of circulation) in 1988.Rogers took over Maclean-Hunter’s stake after acquiring that company in 1994.Renamed Sun Media in 1996. FPInfomart, Historical Reports: Sun Media. 1998.
5.Torstar has been treated as a separate group throughout the period covered here, even though it only formally took on that status in 1998 after acquiring four independent newspapers.
6.Thomson reduced the number of daily newspapers it owned from 40 to 9 between 1992 and 1996, with Hollinger and Southam acquiring 12 each in 1995 and 1996, respectively, before Hollinger acquired Southam at end of 1996. In 1995, Thomson sold: The Barrie Examiner, The Belleville Intelligencer, The Cambridge Daily Reporter, The Guelph Daily Mercury, The Lindsay Daily Post, The Niagara Falls Review, The Orillia Packet &amp; Times, The Pembroke Observer, The Peterborough Examiner, The Welland Tribune, The Moose-Jaw Times-Herald, The Prince Albert Daily Herald, Simcoe Reformer, Woodstock Daily Sentinel Review. In the following year, it sold: 1996 Thomson sells Cape Breton Post, Corner Brook Western Star, St. John's Evening Telegram, Charlottetown Guardian, New Glasgow News, Truro Daily News, Sudbury Star, Sarnia Observer, Cornwall Standard Freeholder, Chatham Daily News, Timmins Daily News, Kirkland Lake Northern Daily News. Two other dailies close: Thunder Bay Times-News, Vernon Daily News. At the end of 1996 Thomson still owned: the Globe and Mail, Winnipeg Free Press, Victoria Times-Colonist, Thunder Bay Chronicle Journal, Lethbridge Herald, Kelowna Daily Courier, Brandon Sun, Nanaimo Daily Free Press, Penticton Herald. In 1998, it sold the Victoria Times-Colonist, followed two years later by the sale of Medicine Hat News and Lethbridge Herald to Horizon and the Globe and Mail to Bell Globemedia. In 2001, it sold the Winnipeg Free Press (Canadian Newspaper Association (2003), History of Ownership of Canadian Newspapers). 
7.In essence, 2 major Canadian newspaper chains – Southam and Thomson – formed basis of Hollinger, which in turn became Canwest until 2010 when that entity went bankrupt before re-emerging under new ownership by Postmedia (Canadian Newspaper Assoc., 2005, pp. 16-21).
8.To determine the Globe and Mail’s revenues from 2000 onwards, published revenue figures for Bell Globemedia in 2004 were used as a baseline (BCE Annual Report 2004, p. 55). The segment Included CTV and the Globe and Mail. The revenue estimate for the Globe and Mail is the balance of Bell Globemedia revenues after revenues for CTV conventional and pay &amp; specialty channels are accounted for. Using this year as a baseline shows that whilst the Globe and Mail accounted for 6.5% of average daily circulation that year (see Newspaper Canada sources cited above), it accounted for 8.5% of total newspaper revenue. In other words, revenues were larger than daily circulation by a multiple of 1.4. I used this figure multiplied by the Globe and Mail’s average daily circulation for each of the other years covered after 2000 to arrive at the sums shown in this table. The Thomson family sold its stakes in the Globe and Mail to BCE in 2000 but the family returned to a leading place in the Canadian newspaper business in 2006 after translating its minority ownership interest in Bell Globemedia (31.8% vs BCE’s 68.5%) into a dominant stake (40% via its holding company, Woodbridge Holdings versus Teachers Pension Fund, Torstar and BCE at 25%, 20% and 15%, respectively) into the renamed CTV Globemedia, the publisher of the Globe and Mail. The Globe and Mail was split from CTV in 2011 when the latter was acquired by BCE. The Teachers' Pension Fund and Torstar also sold down their stakes in 2011, thereby leaving the Thomson family with an 85% stake in the paper and BCE the remaining 15%. 
9.The remaking of Horizon involved common ownership of two separate entities – Glacier (Medicine Hat News and Lethbridge Herald) and Continental (Sherbrooke Record, Penticton Herald, Kelowna Daily Courier and Thunder Bay Chronicle-Journal).I have treated them as one rather than as two separate entities, in contrast to CNA, 2008, pp. 12-13. Also Includes ALTA.
10.Irving Group renamed by 2000.
11.Shaw Communications, one of Canada’s top 3 cable providers, established a 21% stake in Black Press in 1987.
12.Newfoundland Capital’s Halifax Daily News sold to Hollinger in 1997, while its 2 remaining papers – The Simcoe Reformer and the Woodstock Sentinel Review become part of Annex by 1999.
Southam Annual Report, 1988 p. 49
Maclean-Hunter, AR 1991, p. 65</t>
    </r>
  </si>
  <si>
    <t>Woodbridge Company</t>
  </si>
  <si>
    <t>Globe and Mail</t>
  </si>
  <si>
    <t>Thomson reduced the number of daily newspapers it owned from 40 to 9 between 1992 and 1996, with Hollinger and Southam acquiring 12 each in 1995 and 1996, respectively, before Hollinger acquired Southam at end of 1996. In 1995, Thomson sold: The Barrie Examiner, The Belleville Intelligencer, The Cambridge Daily Reporter, The Guelph Daily Mercury, The Lindsay Daily Post, The Niagara Falls Review, The Orillia Packet &amp; Times, The Pembroke Observer, The Peterborough Examiner, The Welland Tribune, The Moose-Jaw Times-Herald, The Prince Albert Daily Herald, Simcoe Reformer, Woodstock Daily Sentinel Review. In the following year, it sold: 1996 Thomson sells Cape Breton Post, Corner Brook Western Star, St. John's Evening Telegram, Charlottetown Guardian, New Glasgow News, Truro Daily News, Sudbury Star, Sarnia Observer, Cornwall Standard Freeholder, Chatham Daily News, Timmins Daily News, Kirkland Lake Northern Daily News. Two other dailies close: Thunder Bay Times-News, Vernon Daily News. At the end of 1996 Thomson still owned: the Globe and Mail, Winnipeg Free Press, Victoria Times-Colonist, Thunder Bay Chronicle Journal, Lethbridge Herald, Kelowna Daily Courier, Brandon Sun, Nanaimo Daily Free Press, Penticton Herald. In 1998, it sold the Victoria Times-Colonist, followed two years later by the sale of Medicine Hat News and Lethbridge Herald to Horizon and the Globe and Mail to Bell Globemedia. In 2001, it sold the Winnipeg Free Press (Canadian Newspaper Association (2003), History of Ownership of Canadian Newspapers). 
Estimate splits Thomson's 20.5% circulation share between the Globe and Mail (6.5%, based on published figures for its circulation in the CNA's report for the year 2000) and the rest to the 39 other dailies that Thomson owned at the time and before the 'great sell off' between 1995 and 1996.</t>
  </si>
  <si>
    <t>Torstar</t>
  </si>
  <si>
    <t>Toronto Star + Metroland</t>
  </si>
  <si>
    <t>Sun Media</t>
  </si>
  <si>
    <t>Maclean-Hunter, AR 1991, p. 65</t>
  </si>
  <si>
    <t>Le Journal de Montréal, Le Journal de Québec</t>
  </si>
  <si>
    <t>Power Corp</t>
  </si>
  <si>
    <t>Gesca/Unimedia</t>
  </si>
  <si>
    <t>La Presse</t>
  </si>
  <si>
    <t>Black Press</t>
  </si>
  <si>
    <t xml:space="preserve">Revenues estimated on basis of share of average daily circulation of daily newspapers and community newspaper revenues. </t>
  </si>
  <si>
    <t>Unimedia</t>
  </si>
  <si>
    <t>J. D. Irving</t>
  </si>
  <si>
    <t>J. D. Irving Ltd.</t>
  </si>
  <si>
    <t>Times &amp; Transcript, Moncton, The Daily Gleaner, Fredericton &amp; The Telegraph-Journal, Saint John</t>
  </si>
  <si>
    <t>Armadale</t>
  </si>
  <si>
    <t>Armadale (Sifton)</t>
  </si>
  <si>
    <t>London Free Press</t>
  </si>
  <si>
    <t>Halifax Chronicle Herald</t>
  </si>
  <si>
    <t>Sterling</t>
  </si>
  <si>
    <t>St. Catherines</t>
  </si>
  <si>
    <t>St. Catherines Group</t>
  </si>
  <si>
    <t>Le Devoir</t>
  </si>
  <si>
    <t xml:space="preserve">2 points: 1) NC does not publish circulation share for Le Devoir prior to 2012, so this and previous years take its circulation share in 2012 as a constant; 2) Le Devoir, 2011 uses its share of daily circulation as a proxy for its share of daily newspapers revenue. </t>
  </si>
  <si>
    <t>Transcontinental</t>
  </si>
  <si>
    <t>Bowes Publishing</t>
  </si>
  <si>
    <t>Southam Annual Report, 1988 p. 49</t>
  </si>
  <si>
    <t>Estimate splits Thomson's 20.5% circulation share between the Globe and Mail (6.5%, based on published figures for its circulation in the CNA's report for the year 2000) and the rest to the 39 other dailies that Thomson owned at the time and before the 'great sell off' between 1995 and 1996.</t>
  </si>
  <si>
    <t>Hollinger</t>
  </si>
  <si>
    <t>National Post + Southam Dailies</t>
  </si>
  <si>
    <t xml:space="preserve">Hollinger acquired the Southam group in 1996 and re-organized that group, Sterling and Unimedia under a new entity: Hollinger Canadian Newspapers Ltd. In essence, 2 major Canadian newspaper chains – Southam and Thomson – formed the basis of Hollinger, which in turn became Canwest until 2010 when that entity went bankrupt before re-emerging under new ownership by Postmedia (Canadian Newspaper Assoc., 2005, pp. 16-21). After the sale of the Southam Group by Hollinger CNLP to Canwest in November 2000 the remaining papers in this group were slowly sold off to others, first with some sold to Power Corp in 2000, a second group sold to Osprey in 2002 and the last to a new entity, Glacier Ventures International/Glacier Canadian Newspapers (formerly Horizon), in 2006. </t>
  </si>
  <si>
    <t>LR:
Southam Annual Report, 1996 p. 35</t>
  </si>
  <si>
    <t>TC, AR, 1996, p. 19. Magazine / newspaper revenue split roughly 66.6/33.3. TC Annual Report 2000, p. 21.</t>
  </si>
  <si>
    <t>Southam Annual Report, 1996 p. 35</t>
  </si>
  <si>
    <t>Torstar Annual Report 1996, p. 20.</t>
  </si>
  <si>
    <t>Estimate splits Thomson's 12.3% circulation share between the Globe and Mail (6.5%, based on published figures for its circulation in the CNA's report for the year 2000) and the other 8 dailies that Thomson continues to own after the 'great sell off' of 27 dailies in 1995 and 1996 (5.7%).</t>
  </si>
  <si>
    <t>Newfoundland Capital</t>
  </si>
  <si>
    <t>Great West</t>
  </si>
  <si>
    <t>Great West Newspapers</t>
  </si>
  <si>
    <t>Sun Media + Le Journal de Montréal, Le Journal de Québec_x000D_and the 24 Heures Montréal</t>
  </si>
  <si>
    <t>Quebecor Annual Report 2000, p. 49.</t>
  </si>
  <si>
    <t>Torstar Annual Report 2000, p. 21.</t>
  </si>
  <si>
    <t xml:space="preserve">LaPresse is privately held by Power Corporation and does not release stand-alone financial results for the flagship daily newspaper or any of the smaller daily newspapers in the group. The estimate here uses the LaPresse dailies’ share of daily circulation as a proxy for their share of daily newspaper revenue, a value that fluctuates between 9.9% and 11.6% over the 2000 to 2015 period. See News Media Canada (various years). Daily Newspaper Circulation Spreadsheet (Excel). https://nmc-mic.ca/about-newspapers/circulation/daily-newspapers/https://nmc-mic.ca/about-newspapers/circulation/daily-newspapers/ </t>
  </si>
  <si>
    <t xml:space="preserve">To determine the Globe and Mail’s revenues from 2000 onwards, published revenue figures for Bell Globemedia in 2004 were used as a baseline (BCE Annual Report 2004, p. 55). The segment Included CTV and the Globe and Mail. The revenue estimate for the Globe and Mail is the balance of Bell Globemedia revenues after revenues for CTV conventional and pay &amp; specialty channels are accounted for. Using this year as a baseline shows that whilst the Globe and Mail accounted for 6.5% of average daily circulation that year (see Newspaper Canada sources cited above), it accounted for 8.5% of total newspaper revenue. In other words, revenues were larger than daily circulation by a multiple of 1.4. I used this figure multiplied by the Globe and Mail’s average daily circulation for each of the other years covered after 2000 to arrive at the sums shown in this table. The Thomson family sold its stakes in the Globe and Mail to BCE in 2000 but the family returned to a leading place in the Canadian newspaper business in 2006 after translating its minority ownership interest in Bell Globemedia (31.8% vs BCE’s 68.5%) into a dominant stake (40% via its holding company, Woodbridge Holdings versus Teachers Pension Fund, Torstar and BCE at 25%, 20% and 15%, respectively) into the renamed CTV Globemedia, the publisher of the Globe and Mail. The Globe and Mail was split from CTV in 2011 when the latter was acquired by BCE. The Teachers' Pension Fund and Torstar also sold down their stakes in 2011, thereby leaving the Thomson family with an 85% stake in the paper and BCE the remaining 15%. 
BCE Annual Report 2000, p. 24. Newspaper revenue is residual after revenues for Bell Globemedia TV operations (CTV and pay/specialty channels) are accounted for. </t>
  </si>
  <si>
    <t>Brunswick News</t>
  </si>
  <si>
    <t xml:space="preserve">TC Annual Report 2000, p. 13 comments that it accounts for 1/3rd of the community newspaper market in Quebec. Estimate based on multiplying total $ of community newspapers in Canada ($810.6, CNA) by QC population of just under 24%. </t>
  </si>
  <si>
    <t>Horizon</t>
  </si>
  <si>
    <t>Osprey</t>
  </si>
  <si>
    <t>Annex</t>
  </si>
  <si>
    <t>Simcoe Reformer, The Woodstock Sentinel-Review, The Tillsonburg News, Tillsonburg Independent News, The Oxford Review, The Tuesday Times Reformer, The Delhi News-Record, The Ingersoll Times, and the Norwich Gazette</t>
  </si>
  <si>
    <t>Continental/Glacier</t>
  </si>
  <si>
    <t>Penticton Herald, The Daily Courier, Kelowna, The Chronicle Journal, Thunder Bay, The Citizen, Prince George and Times Colonist, Victoria.</t>
  </si>
  <si>
    <t xml:space="preserve">Canwest Annual Report 2004, p. 15.
Postmedia Annual Report 2011, p. 10. </t>
  </si>
  <si>
    <t>Torstar Annual Report 2009, p. 71 - printing revenues estimated @ about 7.3% based on totals stated for 2011 and 2012 in Torstar AR 2013, p. 12.</t>
  </si>
  <si>
    <t>Quebecor Annual Report 2004, p. 68.</t>
  </si>
  <si>
    <t xml:space="preserve">BCE Annual Report 2004, p. 55. Newspaper revenue is residue after revenues for Bell Globemedia TV operations (CTV and pay/specialty channels) are accounted for. </t>
  </si>
  <si>
    <t xml:space="preserve">TC Annual Report 2004, p. 39 for Media Sector revenues and AR 2011, p. 17 for indication that newspapers account for 36% of media segment revenue. Acquisition of Osprey Press newspapers in 2004 added $25 million to media sector, bringing it to approximately the level where newspaper revenues accounted for about 36% of Media Sector revenues, as per later commentary (no significant acquisitions from here till 2013 (Metro Montreal) and following year after acquisition of Quebecor's community papers in Quebec at end of 2013. 10 daily and 2 weekly Canwest papers in Atlantic provInc.es and Saskatchewan acquired in 2002 (TC, AR 2003, p. 19). This plus addition of two smaller papers in Atlantic provInc.es added $85 million to 2003 revenues. Prior to these additions, newspaper revenues = an estimated 15% of TC's Media Sector revenues (TC, AR 2003, p. 39). </t>
  </si>
  <si>
    <t>FP Canadian Newspapers</t>
  </si>
  <si>
    <t>Winnipeg Free Press + Brandon Sun</t>
  </si>
  <si>
    <t>Canwest Annual Report 2009, p. 13.</t>
  </si>
  <si>
    <t>Quebecor Annual Report 2008, p. 75.</t>
  </si>
  <si>
    <t>CTV Globemedia</t>
  </si>
  <si>
    <t xml:space="preserve">The Thomson family sold its stakes in the Globe and Mail to BCE in 2000 but the family returned to a leading place in the Canadian newspaper business in 2006 after translating its minority ownership interest in Bell Globemedia (31.8% vs BCE’s 68.5%) into a dominant stake (40% via its holding company, Woodbridge Holdings versus Teachers Pension Fund, Torstar and BCE at 25%, 20% and 15%, respectively) into the renamed CTV Globemedia, the publisher of the Globe and Mail. The Globe and Mail was split from CTV in 2011 when the latter was acquired by BCE. The Teachers' Pension Fund and Torstar also sold down their stakes in 2011, thereby leaving the Thomson family with an 85% stake in the paper and BCE the remaining 15%. </t>
  </si>
  <si>
    <t>Annual Report 2009, p. 43 for Media Sector revenues and AR 2011, p. 17 for indication that newspapers account for 36% of media segment revenue.</t>
  </si>
  <si>
    <t>FP Newspapers AR 2011, p. 7. http://www.fpnewspapers.com/investor-centre/annual-reports/annualrpt2011.pdf</t>
  </si>
  <si>
    <t>Postmedia</t>
  </si>
  <si>
    <t xml:space="preserve">Postmedia Annual Report 2011, p. 10. </t>
  </si>
  <si>
    <t>Quebecor Annual Report 2010, p. 9.</t>
  </si>
  <si>
    <t>Torstar, AR 2011, p. 100.</t>
  </si>
  <si>
    <t>Annual Report 2011, pp. 17-19 notes that newspapers account for 36% of media segment revenues of $608.3 million.</t>
  </si>
  <si>
    <t>Quebecor Annual Report p. 79.</t>
  </si>
  <si>
    <t>Torstar, AR 2011, p. 11 - printing revenues estimated @ about 7.3% based on totals stated for 2011 and 2012 in Torstar AR 2013, p. 12.</t>
  </si>
  <si>
    <t>Annual Report 2011, pp. 17-19 notes that newspapers account for 36% of media segment revenues of $612.4 million.</t>
  </si>
  <si>
    <t>FP Newspapers AR 2015, p. 7. http://www.fpnewspapers.com/investor-centre/annual-reports/annualrpt2015.pdf</t>
  </si>
  <si>
    <t>Torstar Annual Report 2000, p. 18.</t>
  </si>
  <si>
    <t xml:space="preserve">Postmedia Annual Report pp. 58 and 75. Revenues decrease between 2011 and 2012 reflects two things: (1) sale ofLower Mainland Publishing Group, Victoria Times Colonist and Vancouver Island Newspaper Group, to Glacier Media in November 2011 and (2) a decline of $67 million in general. </t>
  </si>
  <si>
    <t>Annual Report 2012, p. 28 for Media Sector revenues and AR 2011, p. 17 for indication that newspapers account for 36% of media segment revenue.</t>
  </si>
  <si>
    <t>L'Acadie Nouvelle</t>
  </si>
  <si>
    <t xml:space="preserve">Torstar, AR 2013, p. 12 - printing revenues. </t>
  </si>
  <si>
    <t>In December 2013, Quebecor restated revenues in its 2013 annual report "in connection with [its newspaper division's operations] Sun Media as of December 31, 2013 and comparative years to reflect the sale of the 74 Quebec weeklies pursuant to the TC transaction" (Quebecor, AR 2013, p. 37). Consequently, the company reduced its previously reported revenues for 2011 and 2012 by $85 million. Given that the sale was still pending regulatory approval by the Competition Bureau and being published by Sun Media, the figure reported here adds $85 million to the figure reported in Quebecor's Annual Report, p. 2.</t>
  </si>
  <si>
    <t>Postmedia, AR 2013, p. 63.</t>
  </si>
  <si>
    <t xml:space="preserve">Annual Report 2012, p. 28 for Media Sector revenues and AR 2011, p. 17 for indication that newspapers account for 36% of media segment revenue. Losses offset by purchase of outstanding stake in Metro Montreal. End of 2013 agreed to buy all of Quebecor's community newspapers and associated websites in Quebec (TC, AR 2013, p. 23). </t>
  </si>
  <si>
    <t xml:space="preserve">Estimate based on average y-o-y revenue decrease for daily newspapers of 11.8%. </t>
  </si>
  <si>
    <t xml:space="preserve">Torstar, AR 2014, p. 49 - printing revenues. </t>
  </si>
  <si>
    <t xml:space="preserve">Quebecor Financial Review 2014, p. 17. $85 million subtracted from previous year to reflect sale of 74 Quebec weeklies to Transcontinental and which was approved in 2013. Excluding the effects of that transaction, revenues for newspapers decreased $16.1 million over 2014. </t>
  </si>
  <si>
    <t>Postmedia, AR 2014, p. 60.</t>
  </si>
  <si>
    <t xml:space="preserve">Estimate based on comments in TC AR that revenues fell $17 million for media sector primarily because of lower advertising revenue in newspapers and magazines. That amount divided equally between the two. Losses offset by acquisition of 74 Quebec weeklies from Quebecor at end of 2013, which Quebecor indicated as representing $85 million in that company's revenues (Transcontinental, AR 2014, p. 24; Quebecor Financial Review 2014, p. 17). Another way to see this is that prior to acquiring the weeklies from Quebecor, newspapers accounted for 36% of TC's revenues. Adding the $85 million referred to above to the 2013 revenues = roughly 48% of TC's media sector revenues. Applying that to 2014 revenues yields $341.2 million, i.e. an amount similar to the estimate indicated here. </t>
  </si>
  <si>
    <t xml:space="preserve">Estimate based on average y-o-y revenue decrease for daily newspapers of 5.6%. </t>
  </si>
  <si>
    <t xml:space="preserve">Revenues estimated uses share of average daily circulation of daily newspapers as a proxy for daily newspaper revenues. </t>
  </si>
  <si>
    <t>Postmedia, AR 2015, p. 14. Based on textual notes in the AR (pp. 10, 15) indicating that y-o-y revenue fell 18% for advertising, 20.2% ($9.7m) for subscriptions, and 1.5% digital, while the small "other" category remained basically unchanged. I have estimated that Postmedia's revenues for 2015 before it acquired Quebecor's Sun newspapers on April 13 and other properties would have been roughly $595,652,000. The difference between that and reported revenues for the year of $750,283,000 = $154,631,000 - roughly the contribution made by the Sun papers to Postmedia's bottom line in the roughly 1/3rd of a year it owned the papers in its fiscal 2015 year. Multiply that figure by 3 and we can estimate the annual revenues of the Sun papers as having been roughly $463.9 million for 2015.</t>
  </si>
  <si>
    <t>Torstar, AR 2015, p. 55 - minus printing revenue.</t>
  </si>
  <si>
    <t>Transcontinental, AR 2015, p. 27 observes that revenues for the media sector, of which newspapers are a part, were down $80.8 but largely offset by growth in newspaper revenues of $63.3 million. This figure added to the previous year's figure, after it had been reduced by 11%, i.e. the rate of decline in revenue Postmedia observed.</t>
  </si>
  <si>
    <t>Le Journal de Montréal, Le Journal de Québec and the 24 Heures Montréal</t>
  </si>
  <si>
    <t xml:space="preserve">Sun newspaper chain sold to Postmedia at end of 2014. Textual notes in the Postmedia, AR 2015, pp. 10, 14 and 15 discussing that company's acquisition of Sun papers results in estimated revenue of the Sun papers as having been roughly $463.9 million for 2015. Quebecor notes a revenue decrease of $29.1 from 2015 to 2016. That yields the rough number for 2015. Quebecor MDA 2016, p. 15.
</t>
  </si>
  <si>
    <t>In March 2015, Gesca sold 5 of its French language papers in Quebec to the newly formed Groupe Capitales Médias: Le Soleil of Quebec, The Daily Saguenay, Le Nouvelliste of Trois-Rivières, La Tribune de Sherbrooke and La Voix de l'Est Granby. It also acquired the independent Le Droit in Ottawa. Newspaper Canada Daily Newspaper Circulation Data, 2015 shows that Le Droit had .6% of average daily circulation in 2015. Altogether, these papers accounted for about 44.8% of Gesca's circulation, which is used as a proxy for revenue. The revenue estimate was reduced by another 11.33% in 2015, i.e. the average rate of revenue decline for daily newspapers. See http://www.lapresse.ca/la-voix-de-lest/actualites/201606/09/01-4990347-plus-de-lecteurs-que-jamais-pour-groupe-capitales-medias.php. News Media Canada (2016). 2015 Daily Newspaper Circulation Spreadsheet (Excel). https://nmc-mic.ca/about-newspapers/circulation/daily-newspapers/</t>
  </si>
  <si>
    <t>Groupe Capitales Médias</t>
  </si>
  <si>
    <t>Le Soleil of Quebec, The Daily Saguenay, Le Nouvelliste of Trois-Rivières, La Tribune de Sherbrooke, La Voix de l'Est Granby, Le Quotidien, Chicoutimi and Le Droit, Ottawa/Gatineau</t>
  </si>
  <si>
    <t xml:space="preserve">Estimate based on average y-o-y revenue decrease for daily newspapers of 11.33%. </t>
  </si>
  <si>
    <t xml:space="preserve">Postmedia, AR 2016, p. 19. </t>
  </si>
  <si>
    <t>Torstar, AR 2016, p. 16 (minus printing revenue, or "other" as listed in revenue breakdown).</t>
  </si>
  <si>
    <t>Estimate based on statements by TC that revenues for its media sector, of which newspapers are a part, fell by 17% in 2016. The disposal and closure of some local newspaper and other products accounted for a $17 million decrease in revenue relative to 2015. Transcontinental, Annual Report, p. 27.</t>
  </si>
  <si>
    <t xml:space="preserve">Estimate based the following assumptions: the Globe and Mail is owned by the Thomson family's privately held Woodbridge Company and, therefore, it does not publish revenue figures. The estimated 2016 revenues use the company's share of daily newspaper circulation (9.8%) as a proxy for its share of daily newspaper revenue. The base figures for each segment of the newspaper market and circulation are from News Media Canada's (2021) Snapshot 2020 – Fact Sheet (Excel) (https://nmc-mic.ca/about-newspapers/circulation/daily-newspapers/). This seems reasonable given that the similar figure for Postmedia in 2021 amounts to 26.1% whereas based on its revenue as stated in its Annual Report, Postmedia has a market share of 26.8%. </t>
  </si>
  <si>
    <t>Le Journal de Montréal, Le Journal de Québec_x000D_and the 24 Heures Montréal</t>
  </si>
  <si>
    <t>Quebecor Annual Report 2016, p. 73 indicates that its newspaper revenue in 2016 was $29.1 million less than 2015.</t>
  </si>
  <si>
    <t>Estimate based on average y-o-y revenue decrease of 10% based on Newspaper Canada (2016). Newspaper Revenue 2015.</t>
  </si>
  <si>
    <t xml:space="preserve">Estimate based on average y-o-y revenue decrease for daily newspapers of 10.13%. </t>
  </si>
  <si>
    <t>FP Newspapers AR 2016, p. 17. FP Newspapers AR 2015, p. 7. http://www.fpnewspapers.com/investor-centre/annual-reports/FPNewspapersInc.2016AnnualStatements.pdf</t>
  </si>
  <si>
    <t xml:space="preserve">Postmedia 2017 Annual Report, p. 20. </t>
  </si>
  <si>
    <t xml:space="preserve">Torstar, AR 2017, p. 16. </t>
  </si>
  <si>
    <t>Transcontinental, AR 2017, p. 9. Company states that 12% of its $2007.2 million in revenue in 2017 was for newspapers. Between May 2016 and April 2018 Transcontinental exited the newspaper business (most community papers) in a series of transactions that saw it sell: 1). 13 papers in Saskatachewan to Star News in May 2016 (Moose Jaw – The Moose Jaw Times Herald (Daily), unCut (Weekly); Prince Albert – The Prince Albert Daily Herald (Daily), Rural Roots (Weekly) and SHOP P.A. (Periodical); Swift Current – The Southwest Booster (Weekly); Coronach – The Triangle News (Weekly); Grenfell – The Grenfell Sun (Weekly); Broadview – The Broadview Express (Weekly); Oxbow – The Oxbow Herald (Weekly); Radville – The Radville Star (Weekly); Deep South Star (Weekly), Southern Life (Monthly); 2). Sell to 21 papers to ICI Media in Ontario (L’Avenir de l’Érable, La Nouvelle union – Wednesday edition and La Nouvelle union– Sunday edition, in Centre-du-Québec; Beauce Média, L’Éclaireur Progrès, Hebdo Régional, La Voix du Sud and Courrier Frontenac, in Chaudière-Appalaches; Le Progrès de Coaticook and Le Reflet du Lac, in Estrie; Le Courrier Sud, L’Écho, La Tuque/Haut-St-Maurice, L’Écho de Maskinongé, L’Hebdo du St-Maurice and L’Hebdo Journal, in Mauricie; L’Avenir et des Rivières, Granby Express, Journal Le Guide, Le Canada Français, Le Richelieu and Coup d’œil, in Montérégie); 3). sell another 12 papers to Groupe Lexis Media (The newspapers sold to Groupe Lexis Média inc. are: Le Citoyen Rouyn-Noranda, Le Citoyen de la Vallée-de-l’Or, L’Écho Abitibien and La Frontière, distributed in Abitibi-Témiscamingue; L’Action D’Autray, L’Action – Wednesday Edition, L’Action– Weekend Edition, L’Express Montcalm and Hebdo Rive-Nord, in Lanaudière; Le Bulletin, La Petite-Nation and La Revue, in Outaouais); and finally 4). Sell 30 community papers in Montreal and QC to Michael Raffoul in April 2018 (Montréal-area publications included in this transaction are: Ambiance/Rendez Vous, L’Avenir de l’Est, Cités Nouvelles, Courrier Ahuntsic, Courrier Bordeaux-Cartierville, Corriere Italiano, L’Express d’Outremont – L’Express Mont-Royal, Le Flambeau Mercier-Anjou, Le Guide Montréal-Nord, Le Magazine de l’Île-des-Sœurs, L’Informateur de Rivière-des-Prairies, Journal de Rosemont, Messager Lachine &amp; Dorval, Le Messager LaSalle, Le Messager Verdun, Nouvelles Hochelaga-Maisonneuve, Les Nouvelles Saint-Laurent News, Le Plateau, Progrès Saint-Léonard, Villeray–Parc-Ex Petite Patrie and La Voix Pop. For the Québec City area: L’Actuel, L’Appel, L’Autre Voix, Beauport Express, Charlesbourg Express, Le Jacques-Cartier, Journal Habitation and Le Québec Express, as well as the Québec Hebdo website.)(Transcontinental 2018 AR, p. 4. https://tctranscontinental.com/sites/default/files/2019-01/2018_AnnualReport_0.pdf. Also for each transaction: https://tctranscontinental.com/company-overview/news-room/press-releases/transcontinental-inc-divesting-assets-saskatchewan; https://tctranscontinental.com/sites/default/files/2017-11/press_17-11-08_4u232.pdf; https://tctranscontinental.com/sites/default/files/2017-12/Press_12-12-17.pdf; https://tctranscontinental.com/company-overview/news-room/press-releases/tc-media-sells-its-30-publications-montreal-and-quebec</t>
  </si>
  <si>
    <t>Quebecor MDA 2017, p. 15 indicates that its newspaper revenue in 2017 was $17.5 million less than 2016.</t>
  </si>
  <si>
    <t>Estimate based on weighted average y-o-y revenue decrease of 8.8% at Torstar, Postmedia and Quebecor.</t>
  </si>
  <si>
    <t>Estimate based on weighted average y-o-y revenue decrease of 8.2% at Torstar, Postmedia and Quebecor,.</t>
  </si>
  <si>
    <t>FP Newspapers 2017 MDA, p. 4. http://www.fpnewspapers.com/investor-centre/annual-reports/FPI2017AnnualMD&amp;A.pdf</t>
  </si>
  <si>
    <t>Saltwire Network</t>
  </si>
  <si>
    <t>Cape Breton Post, Chronicle-Herald, Halifax, The Evening News, New Glasgow, Truro Daily News, The Telegram, St. John’s, The Guardian, Charlottetown, The Journal Pioneer, PEI &amp; The Western Star, Corner Brook</t>
  </si>
  <si>
    <t xml:space="preserve">The Halifax Chronicle Herald group renamed itself as Saltwire Network after adding the 27 Atlantic region papers from Transcontinental in April 2017. The estimated revenue here are based on what this year's estimate for the Halifax Herald would have been before the acquisition, i.e. $44.4 million (see below) + the difference between what TC's revenues would have been if just the 10% decline in revenue across all newspapers ($268.2 million) vs the "final estimate" we arrived at (i.e. 240.9 million). That $27.3 million + $44.4 million from the Halifax Herald group yields $71.7 million. http://saltwire.com/assets/dist/pdf/SaltWire_Press_Release-13-04-2017.pdf / https://www.cbc.ca/news/canada/nova-scotia/chronicle-herald-buys-transcontinental-papers-1.4069102. TC sold 21 more newspapers in QC in November (https://tctranscontinental.com/company-overview/news-room/press-releases/tc-media-sells-21-its-publications-and-its-inmemoriamca) and another dozen in December (https://www.theglobeandmail.com/report-on-business/transcontinental-sells-12-small-quebec-newspapers-to-groupe-lexis-media/article37302180/). The </t>
  </si>
  <si>
    <t>ICIMedias</t>
  </si>
  <si>
    <t xml:space="preserve">As reported by company executives in personal correspondence with CMCR Project (copy on file). Acquired 21 papers from TC in 2017 https://tctranscontinental.com/company-overview/news-room/press-releases/tc-media-sells-21-its-publications-and-its-inmemoriamca. As TC press release notes, with this sale, it had sold nearly half of its newspapers. </t>
  </si>
  <si>
    <t>Star News</t>
  </si>
  <si>
    <t>Star News acquired 13 papers from Transcontinental in May 2016. Papers given the roughly the same value as the 12 papers acquired by Groupe Lexis Media (GLM) from Transcontinental in late 2017. See GLM note above. https://tctranscontinental.com/company-overview/news-room/press-releases/transcontinental-Inc.-divesting-assets-saskatchewan</t>
  </si>
  <si>
    <t xml:space="preserve">Estimate based on average y-o-y revenue decrease for daily newspapers of 9.15%. </t>
  </si>
  <si>
    <t xml:space="preserve">Postmedia, AR 2018, pp. 17-18. </t>
  </si>
  <si>
    <t xml:space="preserve">Torstar, AR 2018, p. 18. </t>
  </si>
  <si>
    <t>Quebecor MDA 2018, p. 15 indicates that its newspaper revenue in 2018 was $9.2 million less than 2017.</t>
  </si>
  <si>
    <t>Estimate based on weighted average y-o-y revenue decrease of 5.01% using Quebecor as a proxy.</t>
  </si>
  <si>
    <t xml:space="preserve">Press accounts note that 2018 revenue for GCM declined by 12.7% relative to the previous year, but without reporting revenue figures for either year. </t>
  </si>
  <si>
    <t>Estimate based on weighted average y-o-y revenue decrease of 9.1% as reported by NewsMediaCanada.</t>
  </si>
  <si>
    <t>FP Newspapers (2021). Management Discussion &amp; Analysis, p. 4.</t>
  </si>
  <si>
    <t>Estimated for CAGR from 2018 to 2023 of  -4.7537 deduced from estimates of Saltwire Network's revenue in 2017 and statements of its revenue in 2024 from SaltWire Group of Companies 13 Week Cash Flow Projection Beginning the week Ending March 3, 2024. KSV Advisory Saltwire Network Inc. and The Halifax Herald Limited.Pre-Fling Report of the Proposed Monitor datae March , 2024. https://www.ksvadvisory.com/experience/case/herald-saltwire</t>
  </si>
  <si>
    <t>Michael Raffoul</t>
  </si>
  <si>
    <t>Metro Media</t>
  </si>
  <si>
    <t>30 community papers in Montreal and Quebec City areas in April 2018 from Transcontinental. Estimate based on these 30 papers being worth roughly the same as the 21 papers acquired by ICI Media and Group Lexis Media from Transcontinental in November and December 2017, respectively. After this sale, TC had largely exited the newspaper market. Based on textual notes in the last transaction indicating that at that point TC had disposed of 60% of its papers, this transaction with Raffoul accounts for roughly 40% of TC's papers.
https://tctranscontinental.com/sites/default/files/2019-01/2018_AnnualReport_0.pdf</t>
  </si>
  <si>
    <t>Estimate based on weighted average y-o-y revenue decrease of 9.2% for community papers as reported by NewsMediaCanada.</t>
  </si>
  <si>
    <t xml:space="preserve">Le Devoir does not publish annual revenue figures. As the publisher notes in its 2018 annual report, 2018 saw y-o-y increase revenue of 6%. https://www.ledevoir.com/opinion/idees/557295/rapport-annuel-2018-le-devoir-est-rentable-pour-une-deuxieme-annee/. Revenue breakdown estimates take the distribution of revenue from 2019 as a guide for 2018, ie: 62% from print subscriptions, 31% from advertising and 7% from other. Le Devoiir Rapport annuel 2019. https://www.ledevoir.com/rapport-annuel-2019
With these and other bits of information cited and discussed in this and other notes we can establish a reasonable estimate of Le Devoir’s annual revenue, and the sources of its revenue. 
Le Devoir has been clear since around 2018-2020 that there are three fundamental news sources of revenue: payments from big tech, philanthropy and tax credits. 
The results are quite consistent with the approach where share of daily newspaper circulation was used as a proxy for the publisher’s share of daily newspaper revenue. Amd which we used for the data before 2013, for reasons explained in the notes to those years.
</t>
  </si>
  <si>
    <t>Groupe Lexis Média</t>
  </si>
  <si>
    <t>12 community newspapers acquired from Transcontinental in December 2017. Estimate based on those papers accounting for roughly 10% of the newspapers based on textual notes in news release indicating that TC had now sold off 60% of its papers vs 50% in the previous transaction. Estimated revenue based on GLM having roughly 20% of the revenue of the other buyers of TC's papers, i.e. ICI Media and Star News. https://tctranscontinental.com/sites/default/files/2019-01/2018_AnnualReport_0.pdf</t>
  </si>
  <si>
    <t>Postmedia, AR 2019, p. 19; Postmedia, AR 2020, p. 94.</t>
  </si>
  <si>
    <t xml:space="preserve">Torstar, AR 2019, p. 17. </t>
  </si>
  <si>
    <t xml:space="preserve">Estimate based the following assumptions: the Globe and Mail is owned by the Thomson family's privately held Woodbridge Company and, therefore, it does not publish revenue figures. The estimated 2020 revenues use the company's share of daily newspaper circulation (9.8%) as a proxy for its share of daily newspaper revenue. The base figures for each segment of the newspaper market and circulation are from News Media Canada's (2021) Snapshot 2020 – Fact Sheet (Excel) (https://nmc-mic.ca/about-newspapers/circulation/daily-newspapers/). This seems reasonable given that the similar figure for Postmedia in 2021 amounts to 26.1% whereas based on its revenue as stated in its Annual Report, Postmedia has a market share of 26.8%. </t>
  </si>
  <si>
    <t xml:space="preserve">Quebecor MDA 2019, p. 15 indicates that advertising &amp; magazine revenue fell $12.6 million year-over-year. It also notes that newspaper circulation was down from 2.5m copies per week to 2.3m, or just over 9%. Quebecor's Annual Info Form also notes that revenue split for newspapers is 53.9% ad$, 33.9% for subscriber fees and 8.5% for digital advertising. Using these assumptions allowed ad$ loss to be estimated at $8.3m for advertising and $4.6m for subscriptions. </t>
  </si>
  <si>
    <t>Estimate based on weighted average y-o-y revenue decrease of 7.04% using Quebecor as a proxy.</t>
  </si>
  <si>
    <t>Average weekly revenue from Sept 1. to December 29, 2019 multiplied by 52. PWC (Nov. 17, 2019). Rapport du Syndic Sur L'Etat des Affaires ed des Finances de la Debitrice. Annex 1.  https://www.pwc.com/ca/fr/car/capitalesmedias/assets/capitalesmedias-004_082319.pdf; PWC (Nov. 19, 2019). Rapport du Syndic Sur L'Etat des Affaires ed des Finances de la Debitrice. Annex 1. https://www.pwc.com/ca/fr/car/capitalesmedias/assets/capitalesmedias-007_092019.pdf</t>
  </si>
  <si>
    <t>Estimate based on average y-o-y revenue decrease from 2018 to 2019 of 7.93% for community papers, as reported by NewsMediaCanada.</t>
  </si>
  <si>
    <t>Estimate based on average y-o-y revenue decrease from 2017 to 2018 of 9.1%, as reported by NewsMediaCanada.</t>
  </si>
  <si>
    <t>Estimate based on average y-o-y revenue decrease from 2018 to 2019 of 13.13% for daily and community newspapers combined, as reported by NewsMediaCanada.</t>
  </si>
  <si>
    <t xml:space="preserve">Le Devoir does not publish annual revenue figures. Revenue breakdown for 2019 was: 62% from subscriptions, 31% from advertising and 7% from other. With these and other bits of information cited and discussed in this and other notes we can establish a reasonable estimate of Le Devoir’s annual revenue, and the sources of its revenue. Le Devoiir Rapport annuel 2019. https://www.ledevoir.com/rapport-annuel-2019
Le Devoir has been clear since around 2018-2020 that there are three fundamental news sources of revenue: payments from big tech, philanthropy and tax credits. 
The results are quite consistent with the approach where share of daily newspaper circulation was used as a proxy for the publisher’s share of daily newspaper revenue. Amd which we used for the data before 2013, for reasons explained in the notes to those years.
</t>
  </si>
  <si>
    <t xml:space="preserve">Postmedia, AR 2020, pp. 19-20. </t>
  </si>
  <si>
    <t>NordStar</t>
  </si>
  <si>
    <t>Torstar was sold to NordStar Capital and the transaction closed in August 2020. The estimated 2020 revenues for the company have been attributed to the new company. The new company is privately held and, therefore, does not publish revenue figures. The estimate cited here is based on an estimate from Torstar's last quarterly report for 1Q 2020 in which it noted that y-o-y revenue was down 20%. That amount was multiplied against the previous year's revenue to arrive at the figure here. https://www.torstar.com/images/2020_Q1_FS_and_Notes.pdf</t>
  </si>
  <si>
    <t xml:space="preserve">Estimate based the following assumptions: According to Phillip Crawley, the Globe and Mail makes 60% of its revenue from subscribers, 33% from advertising and the rest from “other”. He also testified that, as of May 2020, the Globe and Mail had 110,000 print subscribers and 120,000 digital subscribers. That would equal, roughly, $81.77 million for print subscribers (based on 2021 subscription price of $61.95/month) and $24.96 ($4/week * 120,000, the average between one year promotional price of $1.99/week and $7.99/week ). Subscriptions make up 63% of revenue ($106.73), so adding advertising ($51.77) + other ($11.07) yields $169.57.08 million. See Crawley testimony to the Standing Committee on Finance from May 21, 2000. https://www.ourcommons.ca/DocumentViewer/en/43-1/FINA/meeting-30/evidence.					</t>
  </si>
  <si>
    <t xml:space="preserve">Estimate based on Quebecor MDA 2020, p. 13 discussion indicating that media sector revenue fell 11.9% to $650.5 million y-o-y and assumption that the newspaper division lost 11.57% in line with y-o-y average for daily newspapers. Newspaper share of teh media segment represented t~22%. </t>
  </si>
  <si>
    <t xml:space="preserve">Estimate based on estimated y-o-y revenue decline of 11.9%, in line with revenue declines for Quebecor Media. </t>
  </si>
  <si>
    <t>CN2i</t>
  </si>
  <si>
    <t>CN2i is a cooperative group consisting of the six Quebec based newspapers that were formerly part of the Groupe Capitales Médias that had been formed in 2015. It went bankrupt at the end of 2019 and the papers reorganized as part of CN2i. Estimated 2020 revenues average weekly revenue for Groupe Capitales Médias from Jan. 5 to Jan. 19, 2020 multiplied by 52. PWC (Nov. 19, 2019). Rapport du Syndic Sur L'Etat des Affaires ed des Finances de la Debitrice. Annex 1. https://www.pwc.com/ca/fr/car/capitalesmedias/assets/capitalesmedias-007_092019.pdf</t>
  </si>
  <si>
    <t>Estimate based on average y-o-y revenue decrease from 2019 to 2020 of 17.9% for daily and community newspapers combined, as reported by NewsMediaCanada.</t>
  </si>
  <si>
    <t xml:space="preserve">Estimate based on estimated y-o-y revenue decline of 18%, in line with revenue declines at Postmedia. </t>
  </si>
  <si>
    <t>Estimate based on average y-o-y revenue decrease from 2019 to 2020 of 3.27% for community papers, as reported by NewsMediaCanada.</t>
  </si>
  <si>
    <t xml:space="preserve">Le Devoir does not publish annual revenue figures. Revenue breakdown for 2020: 21% from digital subscriptions, 59% from crculation and print subscriptions, 33% from advertising, 8% from other. Le Devoiir Rapport annuel 2020. 
With these and other bits of information cited and discussed in this and other notes we can establish a reasonable estimate of Le Devoir’s annual revenue, and the sources of its revenue.
Le Devoir has been clear in recent years that there are three fundamental news sources of revenue: payments from big tech, philanthropy and tax credits. 
The results are quite consistent with the approach where share of daily newspaper circulation was used as a proxy for the publisher’s share of daily newspaper revenue. Amd which we used for the data before 2013, for reasons explained in the notes to those years.
</t>
  </si>
  <si>
    <t>Estimate based on average y-o-y revenue decrease from 2019 to 2020 of 11.57% for daily papers, as reported by NewsMediaCanada.</t>
  </si>
  <si>
    <t xml:space="preserve">Postmedia, AR 2022, pp. 19-20. </t>
  </si>
  <si>
    <t xml:space="preserve">Torstar was sold to NordStar Capital and the transaction closed in August 2020. The new company is privately held and, therefore, does not publish revenue figures. The estimated 2021 revenues use the company's share of daily (11.6%) and community (25%) newspapers, respectively (or, once weighted, 14.1% overall), as a proxy for its share of the revenue in each of those markets. The base figures for each segment of the newspaper market and circulation are from News Media Canada's (2022) Snapshot 2021 – Fact Sheet (Excel) (https://nmc-mic.ca/about-newspapers/circulation/daily-newspapers/). This seems reasonable given that the similar figure for Postmedia amounts to 26.1% whereas based on its revenue as stated in its Annual Report, Postmedia has a market share of 26.8%. </t>
  </si>
  <si>
    <t xml:space="preserve">Estimate based the following assumptions: According to Phillip Crawley, the Globe and Mail makes 60% of its revenue from subscribers, 33% from advertising and the rest from “other”. He also testified that, as of May 2020, the Globe and Mail had 110,000 print subscribers and 120,000 digital subscribers. That would equal, roughly, $81.77 million for print subscribers (based on 2021 subscription price of $61.95/month) and $24.96 ($4/week * 120,000, the average between one year promotional price of $1.99/week and $7.99/week ). Subscriptions make up 63% of revenue ($106.73), so adding advertising ($51.77) + other ($11.07) yields $169.57.08 million. See Crawley testimony to the Standing Committee on Finance from May 21, 2000. https://www.ourcommons.ca/DocumentViewer/en/43-1/FINA/meeting-30/evidence.					
The growth in subscribers, advertising and “other” revenue between 2020 to 2022 can be estimated based on additional information for each of these measures provided by Crawley in a feature article in the trade publication of the World Association of Newspapers in 2022. See Gupta, N. (May 31, 2022). How The Globe and Mail has managed to grow revenue, subscriptions – and print. https://wan-ifra.org/2022/05/how-the-globe-and-mail-has-managed-to-grow-revenue-subscriptions-and-print/. From these sources, we can see the print subscribers declined by an average of 625/month between May 2020 and May 2022. This allows us to estimate y-o-y print subscriber numbers. 
Taking those figures for digital and physical subscribers and the distribution of revenue between subscriptions, advertising and “other” and combining them with new insights into digital and physical subscriber numbers and revenue growth for digital subscriptions and advertising between 2020 and 2011, we can estimate that there were 105,625 print subs at the end of 2020 vs 98,125 at the end of 2021, yielding an average y-o-y physical subscribers of 101,875. The same approach allows us to estimate that there were 146,250 digital subscribers at the end of 2020 and 191,250 digital subscribers at the end of 2021, for a y-o-y average of 168,750 for 2021. Those results could be multiplied by avg annual ARPU for both types of subscription--$743.40 (or $61.95 per month) and $103.48 (or $4 per week)—to estimate subscriber revenue. This also yields a distribution of revenue as follows: subscriptions (58.9%), advertising (33.8%) and other (7.3%). 
However, in the feature WAN article by Gupta, Crawley states that digital subscription revenue increased by 20% between 2020 and 2021, while print advertising revenue increased by 1%. These statements are the basis of our estimates. </t>
  </si>
  <si>
    <t xml:space="preserve">The estimated 2021 revenues uses average y-o-y growth of 3.85% for daily newspapers based on News Media Canada and Statistics Canada data. </t>
  </si>
  <si>
    <t xml:space="preserve">The estimated 2021 revenues takes the last known revenue figures for 2020 and 2023, respectively, and y-o-y CAGR of -15.848% between those two points. </t>
  </si>
  <si>
    <t>Estimate based on average y-o-y revenue decrease from 2020 to 2021 of 2.545% for community papers, as reported by NewsMediaCanada.</t>
  </si>
  <si>
    <t>FP Newspapers (2022). Annual Report, p. 22.</t>
  </si>
  <si>
    <t>Estimate based on average y-o-y revenue increase from 2020 to 2021 of 2.28% for daily and community newspapers combined, as reported by NewsMediaCanada.</t>
  </si>
  <si>
    <t xml:space="preserve">Le Devoir does not publish annual revenue figures. Revenue breakdown for 2021: 21% from digital subscriptions, 32% from crculation and print subscriptions, 38% from advertising, 13% from other. Le Devoiir Rapport annuel 2021, pp. 3. With these and other bits of information cited and discussed in this and other notes we can establish a reasonable estimate of Le Devoir’s annual revenue, and the sources of its revenue.
Le Devoir has been clear since around 2018-2020 that there are three fundamental news sources of revenue: payments from big tech, philanthropy and tax credits. 
The results are quite consistent with the approach where share of daily newspaper circulation was used as a proxy for the publisher’s share of daily newspaper revenue. Amd which we used for the data before 2013, for reasons explained in the notes to those years.
</t>
  </si>
  <si>
    <t>Estimate based on estimated y-o-y revenue increase of 2.72% for daily newspaper revenue.</t>
  </si>
  <si>
    <t xml:space="preserve">Postmedia (2023). Annual Report, 2023, p. 19. </t>
  </si>
  <si>
    <t xml:space="preserve">Torstar was sold to NordStar Capital and the transaction closed in August 2020. The new company is privately held and, therefore, does not publish revenue figures. The estimated 2022 revenues are based on average y-o-y revenue Estimate based on average y-o-y decline for the Postmedia, Globe &amp; Mail, Quebecor, Saltwire Network, FP Newspapaers and Le Devoir of 3.54%. </t>
  </si>
  <si>
    <t xml:space="preserve">Estimate based the following assumptions: According to Phillip Crawley, the Globe and Mail makes 60% of its revenue from subscribers, 33% from advertising and the rest from “other”. He also testified that, as of May 2020, the Globe and Mail had 110,000 print subscribers and 120,000 digital subscribers. That would equal, roughly, $81.77 million for print subscribers (based on 2021 subscription price of $61.95/month) and $24.96 ($4/week * 120,000, the average between one year promotional price of $1.99/week and $7.99/week ). Subscriptions make up 63% of revenue ($106.73), so adding advertising ($51.77) + other ($11.07) yields $169.57.08 million. See Crawley testimony to the Standing Committee on Finance from May 21, 2000. https://www.ourcommons.ca/DocumentViewer/en/43-1/FINA/meeting-30/evidence.		
For 2022, the Globe and Mail publisher, Phillip Crawley, states that print subscribers were 95,000 while digital subscribers had reached 210,000 as of May 31. These are taken as the y-o-y figures. Gupta, N. (May 31, 2022). How The Globe and Mail has managed to grow revenue, subscriptions – and print. https://wan-ifra.org/2022/05/how-the-globe-and-mail-has-managed-to-grow-revenue-subscriptions-and-print/. From these sources, we can see the digital subscribers increased by an average of 625/month between May 2020 and May 2022.  
</t>
  </si>
  <si>
    <t>Le Journal de Montréal, Le Journal de Québecand the 24 Heures Montréal</t>
  </si>
  <si>
    <t xml:space="preserve">The estimated 2022 revenues uses average y-o-y growth of 3.22% for daily newspapers based on News Media Canada and Statistics Canada data. </t>
  </si>
  <si>
    <t>Estimate based on estimated y-o-y revenue increase of 2.42% for daily newspaper revenue.</t>
  </si>
  <si>
    <t xml:space="preserve">The estimated 2022 revenues takes the last known revenue figures for 2020 and 2023, respectively, and y-o-y CAGR of -15.848% between those two points. </t>
  </si>
  <si>
    <t>Estimate based on average y-o-y revenue increase from 2021 to 2022 of 2.518% for community papers.</t>
  </si>
  <si>
    <t xml:space="preserve">FP Newspapers (2023). MDA 2022, p. 6). </t>
  </si>
  <si>
    <t>Estimate based on average y-o-y revenue increase from 2021 to 2022 of 2.518% for community papers, as reported by NewsMediaCanada.</t>
  </si>
  <si>
    <t>Estimate based on average y-o-y revenue increase from 2021 to 2022 of 3.06% for daily and community newspapers combined, as reported by NewsMediaCanada.</t>
  </si>
  <si>
    <t xml:space="preserve">Le Devoir does not publish annual revenue figures. It did say in this year’s annual report that y-o-y there was no change in revenue. It also does give snippets of information about revenue from various sources as well as a standard breakdown of revenue streams which were distributed as follows in 2022: 34% from advertising, 32% from circulation and print subscriptions, 22% from digital subscriptions, 13% from other. The “other” category changes over time but appears to include philanthropic funds and charitable donations, big tech payments, and tax credits. Le Devoir Rapport annuel 2022, p. 2.
In its 2023 report, Le Devoir noted that philanthropy/donor funding = $887,575, and was up 23% y-o-y from 2022 (Le Devoiir Rapport annuel 2023, p. 8). These elements and statements in previous years reports and elsewhere allowed us to piece together the picture here. 
Le Devoir has been clear since around 2018-2020 that there are three fundamental news sources of revenue: payments from big tech, philanthropy and tax credits. 
The results are quite consistent with the approach where share of daily newspaper circulation was used as a proxy for the publisher’s share of daily newspaper revenue. These elements also allowed us to establish the value of philanthropic funds for the previous year. 
</t>
  </si>
  <si>
    <t>Estimate based on estimated y-o-y revenue increase of 3.229% for daily newspaper revenue.</t>
  </si>
  <si>
    <t xml:space="preserve">Postmedia (2024). Annual Report 2023, p. 18. </t>
  </si>
  <si>
    <t xml:space="preserve">Torstar was sold to NordStar Capital and the transaction closed in August 2020. The new company is privately held and, therefore, does not publish revenue figures. The estimated 2022 revenues are based on average y-o-y revenue Estimate based on average y-o-y decline for the Postmedia, Globe &amp; Mail, Quebecor, Saltwire Network, FP Newspapaers and Le Devoir of 1.33%. </t>
  </si>
  <si>
    <t xml:space="preserve">Estimate based the following assumptions: According to Phillip Crawley, the Globe and Mail makes 60% of its revenue from subscribers, 33% from advertising and the rest from “other”. He also testified that, as of May 2020, the Globe and Mail had 110,000 print subscribers and 120,000 digital subscribers. That would equal, roughly, $81.77 million for print subscribers (based on 2021 subscription price of $61.95/month) and $24.96 ($4/week * 120,000, the average between one year promotional price of $1.99/week and $7.99/week ). Subscriptions make up 63% of revenue ($106.73), so adding advertising ($51.77) + other ($11.07) yields $169.57.08 million. See Crawley testimony to the Standing Committee on Finance from May 21, 2000. https://www.ourcommons.ca/DocumentViewer/en/43-1/FINA/meeting-30/evidence.		
For 2023, the Globe and Mail publisher, Phillip Crawley, states that print subscribers were 90,000 while digital subscribers had reached 250,000 as of May 31. These are taken as the y-o-y figures. See Hudes, S. (Sept. 3, 2023). The Globe and Mail's Phillip Crawwley turns the page on a 58-year newspaper career. Canadian Press. https://www.theglobeandmail.com/canada/article-the-globe-and-mails-phillip-crawley-turns-the-page-on-a-58-year/
</t>
  </si>
  <si>
    <t xml:space="preserve">Quebecor MDA 2023, p. 20 observes that losses for its media sector y-o-y were $10.6 million. 21% of those losses are attributed to the newspaper sector based on its estimated within the company's media segment. </t>
  </si>
  <si>
    <t xml:space="preserve">Revenue at LaPresse consists of advertising, donor funds, income from the LaPresse Trust, subsidies from the federal government and Province of Quebec, and “other”. The value of donors’ contributions to the La Presse public is stated in La Presse Annual Report 2023, p. 7. La Presse’s vice president of communications and philanthropy Florence Turpault-Desroches told The Hub that 75% of La Presse's income is from advertising. Assuming that $7.8 million in donor funding accounts for most of the rest yields this estimate. See Mark Hill (May 10, 2024). The future of news. The Hub. https://thehub.ca/2024/05/10/la-presse-is-surviving-in-a-unique-media-market/. The value of federal and Province of Quebec subsidies to newspapers was $10.7 million in 2023 (Personal correspondence with contact at LaPresse with intimate knowledge of the trust's operations (29082024). Estimate for the “Other" value is based on the average weight of this category for two newspaper publishers for which this value is known, Postmedia and FP Newspapers, i.e. 9.4%. In this cse, it includes income from the LaPresse Trust that is reinvested in the operation of the paper (Trust fund originally valued at $50 million and which can be estimated to spin off annual income at the rate of ~10% of that value, which is the average of trust funds in Canada). </t>
  </si>
  <si>
    <t>Personal correspondence with contact who has intimate knowledge of CN2i's operations (04092024).</t>
  </si>
  <si>
    <t xml:space="preserve">Metro Media entered bankruptcy proceedings in the summer of 2023, which resulted in the closure of 17 weeklies and the loss 75 journalist positions across Quebec. Mark Hill (May 10, 2024). The future of news. The Hub. https://thehub.ca/2024/05/10/la-presse-is-surviving-in-a-unique-media-market/. Revenue estimate is for the first half of 2023. </t>
  </si>
  <si>
    <t xml:space="preserve">FP Newspapers (2024). MDA 2023, p. 6). </t>
  </si>
  <si>
    <t>Estimate based on average y-o-y revenue from 2021 and 2022, i.e. 0%, for community papers, as reported by NewsMediaCanada.</t>
  </si>
  <si>
    <t>Estimate based on average y-o-y revenue increase from 2021 to 2022 of 2.67% for daily and community newspapers combined, as reported by NewsMediaCanada.</t>
  </si>
  <si>
    <t xml:space="preserve">Le Devoir Rapport annuel 2023, p. 11. Le Devoir does not publish annual revenue figures. However, it does give snippets of information about revenue from some specific sources as well as a breakdown of revenue streams which were distributed as follows in 2023: 33% from advertising, 32% from circulation and print circulation, 22% from digital subscriptions, 13% from other. The 
“other” category changes over time but appears to include philanthropic funds and charitable donations, big tech payments, and tax credits.
In its 2023 report, Le Devoir noted that philanthropy/donor funding = $887,575, and was up 23% y-o-y from 2022 (Le Devoiir Rapport annuel 2023, p. 8). These elements and statements in previous years reports and elsewhere allowed us to piece together the picture here. 
Le Devoir has been clear since around 2018-2020 that there are three fundamental news sources of revenue: payments from big tech, philanthropy and tax credits. 
The results are quite consistent with the approach where share of daily newspaper circulation was used as a proxy for the publisher’s share of daily newspaper revenue. These elements also allowed us to establish the value of philanthropic funds for the previous year. 
</t>
  </si>
  <si>
    <t>Estimate based on average y-o-y growth for the Globe &amp; Mail, Quebecor, Saltwire Network, FP Newspapaers and Le Devoir of 1.33%. The value of donors’ contributions to the La Presse public trust is stated in La Presse Annual Report 2023, p. 7. La Presse’s vice president of communications and philanthropy Florence Turpault-Desroches told The Hub that 75% of La Presse's income is from advertising. Assuming that $7.8 million in donor funding accounts for most of the rest yields this estimate. See Mark Hill (May 10, 2024). The future of news. The Hub. https://thehub.ca/2024/05/10/la-presse-is-surviving-in-a-unique-media-market/. Estimate for the “Other" value is based on the average weight of this category for two newspaper publishers for which this value is known, Postmedia and FP Newspapers, i.e. 9.4%.</t>
  </si>
  <si>
    <t xml:space="preserve">Metro Media entered bankruptcy proceedings in the summer of 2023, which resulted in the closure of 7 weeklies and the loss 75 journalist positions across Quebec. Mark Hill (May 10, 2024). The future of news. The Hub. https://thehub.ca/2024/05/10/la-presse-is-surviving-in-a-unique-media-market/. Revenue estimate is for the first half of 2023. </t>
  </si>
  <si>
    <t>Online News Media</t>
  </si>
  <si>
    <t>Canoe</t>
  </si>
  <si>
    <r>
      <rPr>
        <b/>
        <sz val="12"/>
        <color rgb="FF000000"/>
        <rFont val="Times New Roman"/>
        <family val="1"/>
      </rPr>
      <t>Online News Media</t>
    </r>
    <r>
      <rPr>
        <sz val="12"/>
        <color rgb="FF000000"/>
        <rFont val="Times New Roman"/>
        <family val="1"/>
      </rPr>
      <t>: online versions of newspapers, magazines, newsletters, and online providers and compilers of regular news. Does not Include online blogs.
Source: ComScore (2020 and various years) Media Metrix Multi-Platform Canada, News/Information Category, Sept 2019 – Sept 2020 Monthly Avg (and previous years from same source).</t>
    </r>
  </si>
  <si>
    <t>CBC Digital</t>
  </si>
  <si>
    <t>Weather Network</t>
  </si>
  <si>
    <t>Walt Disney</t>
  </si>
  <si>
    <t>ABC News Digital</t>
  </si>
  <si>
    <t>ABC News</t>
  </si>
  <si>
    <t>About</t>
  </si>
  <si>
    <t>Toronto Star</t>
  </si>
  <si>
    <t>Huffington Post</t>
  </si>
  <si>
    <t>Time Warner</t>
  </si>
  <si>
    <t>Turner</t>
  </si>
  <si>
    <t>CNN</t>
  </si>
  <si>
    <t>BBC</t>
  </si>
  <si>
    <t>MSN News + MSN Money</t>
  </si>
  <si>
    <t>Gannett</t>
  </si>
  <si>
    <t>Gannett Newspapers</t>
  </si>
  <si>
    <t>The New York Times</t>
  </si>
  <si>
    <t>New York Times</t>
  </si>
  <si>
    <t>Scott Trust</t>
  </si>
  <si>
    <t>Guardian Media Group</t>
  </si>
  <si>
    <t>The Guardian</t>
  </si>
  <si>
    <t>Comcast</t>
  </si>
  <si>
    <t>NBCUniversal</t>
  </si>
  <si>
    <t>NBC</t>
  </si>
  <si>
    <t>Vice Media</t>
  </si>
  <si>
    <t>Vice Media*</t>
  </si>
  <si>
    <t>Buzzfeed</t>
  </si>
  <si>
    <t>Environment Canada</t>
  </si>
  <si>
    <t>Rogers Media</t>
  </si>
  <si>
    <t>Daily Mail and General Trust</t>
  </si>
  <si>
    <t>Daily Mail</t>
  </si>
  <si>
    <t>Verizon</t>
  </si>
  <si>
    <t>USA Today</t>
  </si>
  <si>
    <t>AccuWeather</t>
  </si>
  <si>
    <t>AccuWeather Sites</t>
  </si>
  <si>
    <t>Meredith</t>
  </si>
  <si>
    <t>Time Magazine</t>
  </si>
  <si>
    <t>Telegraph</t>
  </si>
  <si>
    <t>CBS</t>
  </si>
  <si>
    <t>CBS News/Interactive/CNET</t>
  </si>
  <si>
    <t>Nash Holdings (Jeff Bezos)</t>
  </si>
  <si>
    <t>Washington Post</t>
  </si>
  <si>
    <t>IFL Science</t>
  </si>
  <si>
    <t>Evgeny Lebedev (63%) + Daily Mail and General Trust (24.9%)</t>
  </si>
  <si>
    <t>Independent &amp; Evening Standard</t>
  </si>
  <si>
    <t>Hearst</t>
  </si>
  <si>
    <t>National Geographic</t>
  </si>
  <si>
    <t>News Corporation</t>
  </si>
  <si>
    <t>21st Century Fox</t>
  </si>
  <si>
    <t>Fox News</t>
  </si>
  <si>
    <t>Mic</t>
  </si>
  <si>
    <t>Trinity Mirror</t>
  </si>
  <si>
    <t>Mirror, Daily Express, UK reg'l papers</t>
  </si>
  <si>
    <t>Tronc</t>
  </si>
  <si>
    <t>Emerson Collective</t>
  </si>
  <si>
    <t>Atlantic Media</t>
  </si>
  <si>
    <t>The Atlantic</t>
  </si>
  <si>
    <t>Upworthy</t>
  </si>
  <si>
    <t>NY Daily News</t>
  </si>
  <si>
    <t>New York Post</t>
  </si>
  <si>
    <t>Verizon Media</t>
  </si>
  <si>
    <t>Yahoo!-Huffington Post</t>
  </si>
  <si>
    <t>Newsweek</t>
  </si>
  <si>
    <t>Newsweek Media</t>
  </si>
  <si>
    <t>WarnerMedia</t>
  </si>
  <si>
    <t>IBM</t>
  </si>
  <si>
    <t>The Weather Company</t>
  </si>
  <si>
    <t>Ziff Davis</t>
  </si>
  <si>
    <t>Ziff Media Group</t>
  </si>
  <si>
    <t>Axel Springer</t>
  </si>
  <si>
    <t>Business Insider</t>
  </si>
  <si>
    <t>Future PLC</t>
  </si>
  <si>
    <t>Purch</t>
  </si>
  <si>
    <t>Future PLC acquired Purch in 2018 (AR, p. 31) https://issuu.com/futurepublishing/docs/issuu_test?fr=sZmUwZTU5MDk1MQ</t>
  </si>
  <si>
    <t>Integrated Whale Media Investments (Forbes family)</t>
  </si>
  <si>
    <t>Forbes Digital</t>
  </si>
  <si>
    <t>Forbes</t>
  </si>
  <si>
    <t>The Verge</t>
  </si>
  <si>
    <t>Bloomberg</t>
  </si>
  <si>
    <t>Digital Trends</t>
  </si>
  <si>
    <t>Reuters</t>
  </si>
  <si>
    <t>Dow Jones &amp; Company</t>
  </si>
  <si>
    <t>Wall Street Journal +</t>
  </si>
  <si>
    <t>Wired</t>
  </si>
  <si>
    <t>Wired Media Group</t>
  </si>
  <si>
    <t>Times Internet</t>
  </si>
  <si>
    <t>Times Internet Ltd</t>
  </si>
  <si>
    <t>VOX</t>
  </si>
  <si>
    <t>Gizmodo</t>
  </si>
  <si>
    <t>The Balance</t>
  </si>
  <si>
    <t>Mansueto Ventures</t>
  </si>
  <si>
    <t>Medium</t>
  </si>
  <si>
    <t>Medium.com</t>
  </si>
  <si>
    <t>Epoche Digital Network</t>
  </si>
  <si>
    <t>Tech Radar</t>
  </si>
  <si>
    <t>Lifehacker.com</t>
  </si>
  <si>
    <t>Village Media</t>
  </si>
  <si>
    <t>Saltwire</t>
  </si>
  <si>
    <t>Future</t>
  </si>
  <si>
    <t>ViacomCBS</t>
  </si>
  <si>
    <t>Narcity</t>
  </si>
  <si>
    <t>Narcity Media</t>
  </si>
  <si>
    <t>Narcity and MTL Blog</t>
  </si>
  <si>
    <t>Reach</t>
  </si>
  <si>
    <t>Fox</t>
  </si>
  <si>
    <t>Source: ComScore (2020 and various years) Media Metrix Multi-Platform Canada, News/Information Category, Sept 2019 – Sept 2020 Monthly Avg (and previous years from same source).</t>
  </si>
  <si>
    <t xml:space="preserve">Torstar was sold to NordStar Capital and the transaction closed in August 2020. </t>
  </si>
  <si>
    <t>GateHouse</t>
  </si>
  <si>
    <t>Blogto.com</t>
  </si>
  <si>
    <t>Source: Comscore Media Metrix Multi-Platform Canada, News/Information Category, Sept. 2021-May 2022 Monthly Avg</t>
  </si>
  <si>
    <t xml:space="preserve">Postmedia </t>
  </si>
  <si>
    <t>Global News</t>
  </si>
  <si>
    <t>Future Tech</t>
  </si>
  <si>
    <t>Glacier Media Group</t>
  </si>
  <si>
    <t>Penticton Herald, The Daily Courier, Kelowna, The Chronicle Journal, Thunder Bay, The Citizen, Prince George, Times Colonist (Victoria), Castanet.</t>
  </si>
  <si>
    <t>ZoomerMedia</t>
  </si>
  <si>
    <t>Freshdaily, Inc</t>
  </si>
  <si>
    <t>City News</t>
  </si>
  <si>
    <t>The Atlantic.com</t>
  </si>
  <si>
    <t>Broomfield Leader, Cambridge Today, Collingwood Today, Elliot Lake Today, EloraFergus Today, Guelph Today, Halton Hills Today, Innis Fil Today, Longmont Leader, Midland Today, Newmarket Today, Northern Ontario Business Orillia Matters, Soo Leader, Soo Today, Stratford Today, Sudbury Mining Solutions, Sudbury.com, Thorold Today, Timmins Today</t>
  </si>
  <si>
    <t>St. Joseph Media</t>
  </si>
  <si>
    <t>Macleans</t>
  </si>
  <si>
    <t>Mark Bernoff</t>
  </si>
  <si>
    <t>Time</t>
  </si>
  <si>
    <t>PCMag.com</t>
  </si>
  <si>
    <t>RebelNews</t>
  </si>
  <si>
    <t>RebelNews.com</t>
  </si>
  <si>
    <t>Source: Comscore Media Metrix Multi-Platform Canada, News/Information Category, January-December, 2022 Monthly Avg,</t>
  </si>
  <si>
    <t>Source: Comscore Media Metrix Multi-Platform Canada, News &amp; Information Category - Top 35 Ranked by Average Monthly Uvs (000. Average Monthly Visitors (000) January - December 2023.</t>
  </si>
  <si>
    <t>Dark Sky Net</t>
  </si>
  <si>
    <t>DarkSky.Net</t>
  </si>
  <si>
    <t>Quebecor Nouvelles</t>
  </si>
  <si>
    <t>News Group Newspapers</t>
  </si>
  <si>
    <t>The Sun</t>
  </si>
  <si>
    <t>Thomson Reuters</t>
  </si>
  <si>
    <t>Investing.com</t>
  </si>
  <si>
    <r>
      <rPr>
        <b/>
        <sz val="12"/>
        <color rgb="FF000000"/>
        <rFont val="Times New Roman"/>
        <family val="1"/>
      </rPr>
      <t>Magazines</t>
    </r>
    <r>
      <rPr>
        <sz val="12"/>
        <color rgb="FF000000"/>
        <rFont val="Times New Roman"/>
        <family val="1"/>
      </rPr>
      <t>: periodicals, mostly consumer oriented, retail magazines rather than professional journals. 
This sector has proven most difficult to gather good quality data out of all of the industries covered by the CMCR project. The sector is defined by NAICS code 51112. The chart uses several data sources to arrive at either actual or estimated revenue figures: (i) Statistics Canada Cansim Table 51112 Periodical Publishers was used to arrive at sector level revenues; (ii) corporate annual reports; (iii) Magazine Canada’s annual Top 50 magazines citing advertising, subscriber and newsstand revenues for the top 50 magazines. 
The major publishers, e.g. Rogers, Quebecor, Transcontinental, etc., often present revenue figures for magazines within more broadly defined categories such as “Media Sector”. In these cases, reading the annual reports over the years often provided either explicit or in passing cues as to how much of these sectors were accounted for by magazine revenues. However, many magazine publishers are privately traded and do not publish their revenues. In these cases, beyond the data available in, for example, Magazine Canada’s Top 50 list, I have had to use each publisher’s share of circulation as a proxy for their share of total industry revenues. The approach used in any specific case are indicated in comments attached to the relevant cells. The data since 2014 for all publications unless otherwise indicated are based on y-o-y revenue trends for the industry as a whole.
Maclean-Hunter, AR 1991, pp. 64-65.</t>
    </r>
  </si>
  <si>
    <t>American Media</t>
  </si>
  <si>
    <t>Readers Digest</t>
  </si>
  <si>
    <t>Bauer Media</t>
  </si>
  <si>
    <t>Advance Publications</t>
  </si>
  <si>
    <t>Conde Nast</t>
  </si>
  <si>
    <t>St. Joseph Media (Tony Gagliano)</t>
  </si>
  <si>
    <t>Wenner</t>
  </si>
  <si>
    <t>Rolling Stone</t>
  </si>
  <si>
    <t>House &amp; Home</t>
  </si>
  <si>
    <t>Maclean-Hunter, AR 1991, pp. 64-65.</t>
  </si>
  <si>
    <t>Maclean-Hunter, AR 1992, pp. 51.</t>
  </si>
  <si>
    <t>Bonnier</t>
  </si>
  <si>
    <t>Publishing revenues - estimated newspaper revenues = magazine revenues. Magazine / newspaper revenue split roughly 66.6/33/.3. TC Annual Report 2000, p. 21. in 2000, TC acquired Telemedia: Canadian Living, TV Guide, Coup de pouce, Homemaker’s, Madame, Style at Home, Western Living and Vancouver Magazine, as well as the Telemedia interest in TV Hebdo, Elle Québec and Sympatico NetLife</t>
  </si>
  <si>
    <t>TVA Groupe Annual Report 2000, p. 72.</t>
  </si>
  <si>
    <t xml:space="preserve">Dwayne Winseck:
Rogers Annual Report 2004, p. 42. 80% of publishing sector revenue assigned to magazines, the rest to trade publications, directories, etc. </t>
  </si>
  <si>
    <t>TVA Group Consolidated Financial Statements 2005, p. 62.</t>
  </si>
  <si>
    <t>Now</t>
  </si>
  <si>
    <t>Q on Q Media</t>
  </si>
  <si>
    <t>CableCos</t>
  </si>
  <si>
    <t>Movie Entertainment</t>
  </si>
  <si>
    <t>Royal Canadian Geographical Society</t>
  </si>
  <si>
    <t>Canadian Geographic</t>
  </si>
  <si>
    <t>Alpha</t>
  </si>
  <si>
    <t>Air Canada</t>
  </si>
  <si>
    <t>Air Canada (En Route)</t>
  </si>
  <si>
    <t>En Route</t>
  </si>
  <si>
    <t>Financial Post</t>
  </si>
  <si>
    <t>LCBO</t>
  </si>
  <si>
    <t>Food &amp; Drink</t>
  </si>
  <si>
    <t>Grid</t>
  </si>
  <si>
    <t>Grid (formerly Eye Weekly)</t>
  </si>
  <si>
    <t>Buzz Media</t>
  </si>
  <si>
    <t>Cottage Life</t>
  </si>
  <si>
    <t>Lagardère Group</t>
  </si>
  <si>
    <t>Elle Decor</t>
  </si>
  <si>
    <t>Pearson</t>
  </si>
  <si>
    <t>Dwayne Winseck:
Rogers Annual Report 2008.Annual Report indicates that 14% of 'media segment' revenue from publishing. I have assigned 80% of this amount to magazines, with the rest accounted for by trade journals, directories and other.</t>
  </si>
  <si>
    <t>Dwayne Winseck:
Annual Information Form 2008, p. A-1.</t>
  </si>
  <si>
    <t>Ripplewood</t>
  </si>
  <si>
    <t>Dwayne Winseck:
Estimate based on CDN revenues being 1/10 of those in the U.S., as indicated in Bonnier Annual Report 2008, p. 2. For 2000 and 2004 same method is used, but estimates for US based on avg share of magazine revenues in 2008-2012 period, i.e. 36%. Historical revenue figures available in Annual Report 2008, p. 33.</t>
  </si>
  <si>
    <t>Zoomer Magazine</t>
  </si>
  <si>
    <t>Cineplex</t>
  </si>
  <si>
    <t>Cineplex Magazine</t>
  </si>
  <si>
    <t xml:space="preserve">Dwayne Winseck:
Rogers Annual Report 2012, p. 1. </t>
  </si>
  <si>
    <t>Dwayne Winseck:
Annual Report 2011, pp. 17-19 notes that magazines account for 25% of media segment revenues of $608.3 Millions.</t>
  </si>
  <si>
    <t>Dwayne Winseck:
Annual Information Form 2011, p. A-3.</t>
  </si>
  <si>
    <t>Dwayne Winseck:
Estimate based on CDN revenues being 1/10 of those in the U.S., as indicated in Bonnier Annual Report 2010, p. 4.</t>
  </si>
  <si>
    <t>Dwayne Winseck:
Annual Report 2011, pp. 17-19 notes that magazines account for 25% of media segment revenues of $612.4 Millions.</t>
  </si>
  <si>
    <t>TVA Group Consolidated Financial Statements 2012, p. 54.</t>
  </si>
  <si>
    <t>Dwayne Winseck:
Rogers Annual Report 2012, p. 1. Annual Report indicates that 14% of 'media segment' revenue from publishing. I have assigned 80% of this amount to magazines, with the rest accounted for by trade journals, directories and other.</t>
  </si>
  <si>
    <t>Dwayne Winseck:
Estimate based on textual comments in Annual Report 2012 at page 37 indicating a year-over-year decline in magazine revenue of $10.3 Millions.</t>
  </si>
  <si>
    <t>Dwayne Winseck:
Revenues for 2010-2012 estimated based on Canada accounting for 2.5% of Time Warner's total publishing revenue - an amount equal to title by title tally for 2008.</t>
  </si>
  <si>
    <t>TVA Group Consolidated Financial Statements 2013, p. 57.</t>
  </si>
  <si>
    <t>Dwayne Winseck:
Revenues for 2010-2012 estimated based on Canada accounting for 12.6% of American Media's total revenue as reported in its Annual Report 2012, p. 22 - an amount equal to title by title tally for 2008.</t>
  </si>
  <si>
    <t>Dwayne Winseck:
Revenues for 2010-2012 estimated based on Canada accounting for 1.6% of Bauer Media's total revenue as reported in the Facts and Figures section of its website - an amount equal to title by title tally for 2008.</t>
  </si>
  <si>
    <t>Dwayne Winseck:
Hearst is privately traded company so it does not make its revenue figures available. Revenues for 2010-2012 estimated based on average rate of growth/decline of Time Warner, Bauer and Readers Digest revenues in Canada. Figures for 2008 and earlier based on an title by title tally of advertising, subscription and newstand revenue.</t>
  </si>
  <si>
    <t>Dwayne Winseck:
Estimate based on CDN revenues being 1/10 of those in the U.S., as indicated in Bonnier Annual Report 2012, p. 4.</t>
  </si>
  <si>
    <t>Dwayne Winseck:
Readers Digest is not a publicly-traded company so it does not make its revenue figures available. Revenues for 2010-2012 estimated based on average rate of growth/decline of Time Warner, Bauer and Readers Digest revenues in Canada. Figures prior to that based on an title by title tally of advertising, subscription and newstand revenue.</t>
  </si>
  <si>
    <t>Dwayne Winseck:
Conde Nast is privately traded company so it does not make its revenue figures available. Revenues for 2010-2012 estimated based on average rate of growth/decline of Time Warner, Bauer and Readers Digest revenues in Canada. Figures for 2008 and earlier based on an title by title tally of advertising, subscription and newstand revenue.</t>
  </si>
  <si>
    <t>Dwayne Winseck:
Revenues for 2010-2012 estimated based on Canada accounting for 1.2% of Meredith's total revenue as reported in its Annual Report 2011 and 2012 - an amount equal to title by title tally of revenues for 2008.</t>
  </si>
  <si>
    <t>Dwayne Winseck:
Wenner is a privately traded company so it does not make its revenue figures available. Revenues for 2010-2012 estimated based on average rate of growth/decline of Time Warner, Bauer and Readers Digest revenues in Canada. Figures for 2008 and earlier based on an title by title tally of advertising, subscription and newstand revenue.</t>
  </si>
  <si>
    <t>Dwayne Winseck:
Buzz Media is a privately traded company so it does not make its revenue figures available. Revenues for 2010-2012 estimated based on average rate of growth/decline of Time Warner, Bauer and Readers Digest revenues in Canada. Figures for 2008 and earlier based on an title by title tally of advertising, subscription and newstand revenue.</t>
  </si>
  <si>
    <t>Rogers, AR 2013, pp. 47-48.Revenue multiplied by segment percentages.</t>
  </si>
  <si>
    <t>Transcontinental, AR 2013, p. 28. Magazine revenues estimated to be 20.1% of media sector revenues, based on 2012 results and assumptions noted in cell for 2011.</t>
  </si>
  <si>
    <t>Rogers, AR 2014, p. 49. Revenue multiplied by segment percentages.</t>
  </si>
  <si>
    <t>Transcontinental, AR 2014, p. 8. Magazine revenues estimated to be 20.1% of media sector revenues, based on 2012 results and assumptions noted in cell for 2011. An alternative approach, as indicated in the relevant cell for the newspaper sector, is to divide the $17 Millions decline in its media sector evenly between newspapers and magazines, which would yield $137.8 Millions.</t>
  </si>
  <si>
    <t>Zoomer Media (2015) Consolidated financial statements, August 31, 2015 and 2014, p. 32.</t>
  </si>
  <si>
    <t>Rogers, AR 2015, p. 88. Media revenue of $2,079 Millions. P. 1 refers to magazines as accounting for 9% of media revenues, hence the figure here.</t>
  </si>
  <si>
    <t>On April 12, 2015, TVA Group closed the acquisition of 14 magazines. Quebecor Annual Information Form 2015, p. A4. Quebecor Annual Report 2016, p. 24.</t>
  </si>
  <si>
    <t xml:space="preserve">Quebecor Annual Information Form 2015, p. 55 Indicates an Increase of $44 Millions after acquiring magazines from Transcontinental. This amount subtracted from Transcontinental for the year. Note assumption that revenue basically stayed flat. </t>
  </si>
  <si>
    <t>Trusted Media</t>
  </si>
  <si>
    <t>Rogers, AR 2016, p. 88. Media revenue of $2,146 Millions with magazines accounting for 9% of media revenues.</t>
  </si>
  <si>
    <t>Quebecor Annual Information Form 2017, p. A3.</t>
  </si>
  <si>
    <t>Estimate based on statements by TC that revenues for its media sector, of which "magazines" are a part, fell by 17% in 2016 a Transcontinental, Annual Report, p. 27.</t>
  </si>
  <si>
    <t>Zoomer Media (2017) Consolidated financial statements, August 31, 2017 and 2016, p. 32</t>
  </si>
  <si>
    <t xml:space="preserve">Based on a y-o-y average revenue decline of 9.7% between 2013 and 2015 to estimate declines in revenue for 2016 and 2017. </t>
  </si>
  <si>
    <t xml:space="preserve">The substantial Increase in revenue is likely due to its acquisition of 7 business-to-business specialty magazines from Rogers in December 2016: Advisor's Edge and Advisor's Edge Report, Conseiller and Le journal du Conseiller, Benefits Canada, Avantages, Canadian Insurance Top Broker, Canadian Investment Review, and Canadian Institutional Investment Network (see here: https://tctranscontinental.com/company-overview/news-room/press-releases/transcontinental-media-gp-acquires-all-b2b-financial). The estimate is based on the assumption that revenues at Rogers and TC both fell in line with the 9.7% y-o-y revenue decline for this sector as a whole, and transfers the residual of magazine revenues at Rogers in 2016 and 2016, i.e. $64.4 Millions to TC. Transcontinental states that 11% of its $2007.2 Millions in revenue in 2017 was from magazines and book publishing, i.e. $220.8 Millions. The estimate here, $135.2 Millions, results in a ~61/39 split between magazines and book revenue, respectively. Transcontinental, AR 2017, p. 9. </t>
  </si>
  <si>
    <t>Rogers, Annual Report 2017, p. 5. Rogers indicates that 5% of its media segments $2.2 billion in revenue for 2017 is from magazines and digital publishing. The significant drop in revenues between 2016 and 2017 is likely explained by (a) continued decline in advertising and subscription $ for magazines and the sale of 7 specialty business publications to Transcontinental in December 2016: Advisor's Edge and Advisor's Edge Report, Conseiller and Le journal du Conseiller, Benefits Canada, Avantages., Canadian Insurance Top Broker, Canadian Investment Review, and Canadian Institutional Investment Network (see here: https://tctranscontinental.com/company-overview/news-room/press-releases/transcontinental-media-gp-acquires-all-b2b-financial).</t>
  </si>
  <si>
    <t>Zoomer Media (2017) Consolidated financial statements, August 31, 2017 and 2016, p. 31.</t>
  </si>
  <si>
    <t xml:space="preserve">Estimate based on average 9.8% y-o-y decline for magazine sector revenue. This would represent 73% of it's publishing segment revenues, a segment that also Includes book publishing and events management. Transcontinental (2019). Annual Report 2018, p. 81. </t>
  </si>
  <si>
    <t>Rogers, Annual Report 2017, p. 5 indicates that 5% of its media segments in 2017 is from magazines and digital publishing. That figure has been used to estimate revenue for 2018. In March 2019, Rogers sold the last of its magazines--7 in total, Including Maclean’s, French and English versions of Chatelaine, Today’s Parent, Hello, Flare, Canadian Business--to St. Joseph's Publishing. https://www.thestar.com/business/2019/03/20/rogers-sells-flagship-magazines-macleans-chatelaine-in-deal-with-st-joseph.html</t>
  </si>
  <si>
    <t>Quebecor MDA 2017, p. 15 indicates that its magazine revenue in 2018 was $16.9 Millions less than 2017.</t>
  </si>
  <si>
    <t>Based on a y-o-y average revenue decline of 9.7% (= $10.5m) + acquisition of Time Magazine in 2018. https://www.nytimes.com/2018/09/16/business/dealbook/time-magazine-salesforce-marc-benioff.html.</t>
  </si>
  <si>
    <t>Zoomer Media (2018) Consolidated financial statements, August 31, 2019 and 2018, p. 33.</t>
  </si>
  <si>
    <t>In March 2019, Rogers sold the last of its magazines--7 in total, Including Maclean’s, French and English versions of Chatelaine, Today’s Parent, Hello, Flare, Canadian Business--to St. Joseph's Publishing. The figure reported here combines the estimated revenues for the 3/4s of 2019 that SJM owned the magazines previously owned by Rogers, and with estimated revenue for both companies in 2018 adjusted downward by 9.04% to reflect average y-o-y in revenue decline for the magazine sectors as a whole (as explained in the note to "Total Revenues" for 2019). https://www.thestar.com/business/2019/03/20/rogers-sells-flagship-magazines-macleans-chatelaine-in-deal-with-st-joseph.html</t>
  </si>
  <si>
    <t xml:space="preserve">Quebecor AIF 2020, p.  A-4. </t>
  </si>
  <si>
    <t xml:space="preserve">The estimate is based on 61/39 split between magazines and book revenue, respectively, for reasons explained in the note for 2017. Transcontinental, AR 2019, p. 65. </t>
  </si>
  <si>
    <t>Time Magazine acquired by Salesforce CEO Mark Benioff in Sept 2018. https://www.nytimes.com/2018/09/16/business/dealbook/time-magazine-salesforce-marc-benioff.html. Estimated revenue for 2018 9.04% less than the previous year to reflect average y-o-y in revenue decline for the magazine sectors as a whole.</t>
  </si>
  <si>
    <t>In March 2019, Rogers sold the last of its magazines--7 in total, Including Maclean’s, French and English versions of Chatelaine, Today’s Parent, Hello, Flare, Canadian Business--to St. Joseph's Publishing. The figure reported here is for estimated revenues in the first quarter of 2019 before the magazine sale was completed. https://www.thestar.com/business/2019/03/20/rogers-sells-flagship-magazines-macleans-chatelaine-in-deal-with-st-joseph.html</t>
  </si>
  <si>
    <t>Based on a y-o-y average revenue decline of 9.04% on estimated revenue after sale of Time Magazine in 2018. https://www.nytimes.com/2018/09/16/business/dealbook/time-magazine-salesforce-marc-benioff.html.</t>
  </si>
  <si>
    <t>Zoomer Media (2020) Consolidated financial statements, August 31, 2020 and 2019, p. 37.</t>
  </si>
  <si>
    <t>Estimate combines revenue from 9mos operations of magazines acquired by SJM from Rogers at the end of 1Q 2019 and for Rogers for the first Q of 2019 and then assumes that revenue for 2020 fell at a rate similar to that of Quebecor for its media division, i.e. 2020 revenue was 82% of what it had been the previous year.</t>
  </si>
  <si>
    <t>Quebecor AIF 2021, p. A-5.</t>
  </si>
  <si>
    <t>Estimate based on average 3.55% y-o-y decline for magazine sector revenue based on reported revenue decline for this sector at Quebecor.</t>
  </si>
  <si>
    <t>KO Média</t>
  </si>
  <si>
    <t>Quebecor AIF 2021 p. A-5.</t>
  </si>
  <si>
    <t>Zoomer Media (2022) Consolidated financial statements, August 31, 2022 and 2021, p. 37.</t>
  </si>
  <si>
    <t xml:space="preserve">Estimate based on average 3.7% y-o-y decline for magazine sector revenue, according to PWC Global entertainment &amp; media outlook, 2023-2027. </t>
  </si>
  <si>
    <t>Quebecor AIF 2022 p. A-5.</t>
  </si>
  <si>
    <t>Zoomer Media (2022) Consolidated financial statements, August 31, 2022 and 2021, p. 36.</t>
  </si>
  <si>
    <t>Estimate based on y-o-y decline of -3.06 for magazines, as per PWC Global entertainment &amp; media outlook, 2024-2028</t>
  </si>
  <si>
    <t>Quebecor AIF 2023 p. A-3.</t>
  </si>
  <si>
    <t>Estimate based on y-o-y decline of -3.06 for magazines, as per PWC Global entertainment &amp; media outlook, 2024-2029</t>
  </si>
  <si>
    <t>Estimate based on y-o-y decline of -3.06 for magazines, as per PWC Global entertainment &amp; media outlook, 2024-2030</t>
  </si>
  <si>
    <t>Estimate based on y-o-y decline of -3.06 for magazines, as per PWC Global entertainment &amp; media outlook, 2024-2031</t>
  </si>
  <si>
    <t>Estimate based on y-o-y decline of -3.06 for magazines, as per PWC Global entertainment &amp; media outlook, 2024-2032</t>
  </si>
  <si>
    <t>Estimate based on y-o-y decline of -3.06 for magazines, as per PWC Global entertainment &amp; media outlook, 2024-2033</t>
  </si>
  <si>
    <t>Estimate based on y-o-y decline of -3.06 for magazines, as per PWC Global entertainment &amp; media outlook, 2024-2034</t>
  </si>
  <si>
    <t>Estimate based on y-o-y decline of -3.06 for magazines, as per PWC Global entertainment &amp; media outlook, 2024-2035</t>
  </si>
  <si>
    <t>Estimate based on y-o-y decline of -3.06 for magazines, as per PWC Global entertainment &amp; media outlook, 2024-2036</t>
  </si>
  <si>
    <t>Estimate based on y-o-y decline of -3.06 for magazines, as per PWC Global entertainment &amp; media outlook, 2024-2037</t>
  </si>
  <si>
    <t>Estimate based on y-o-y decline of -3.06 for magazines, as per PWC Global entertainment &amp; media outlook, 2024-2038</t>
  </si>
  <si>
    <t>Estimate based on y-o-y decline of -3.06 for magazines, as per PWC Global entertainment &amp; media outlook, 2024-2039</t>
  </si>
  <si>
    <t>Estimate based on y-o-y decline of -3.06 for magazines, as per PWC Global entertainment &amp; media outlook, 2024-2040</t>
  </si>
  <si>
    <t>Estimate based on y-o-y decline of -3.06 for magazines, as per PWC Global entertainment &amp; media outlook, 2024-2041</t>
  </si>
  <si>
    <t>Estimate based on y-o-y decline of -3.06 for magazines, as per PWC Global entertainment &amp; media outlook, 2024-2042</t>
  </si>
  <si>
    <t>Estimate based on y-o-y decline of -3.06 for magazines, as per PWC Global entertainment &amp; media outlook, 2024-2043</t>
  </si>
  <si>
    <t>Estimate based on y-o-y decline of -3.06 for magazines, as per PWC Global entertainment &amp; media outlook, 2024-2044</t>
  </si>
  <si>
    <t>Estimate based on y-o-y decline of -3.06 for magazines, as per PWC Global entertainment &amp; media outlook, 2024-2045</t>
  </si>
  <si>
    <t>Estimate based on y-o-y decline of -3.06 for magazines, as per PWC Global entertainment &amp; media outlook, 2024-2046</t>
  </si>
  <si>
    <t>Zoomer Media (2024). Management's Discussion and Analysis, p. 8.</t>
  </si>
  <si>
    <t>Books</t>
  </si>
  <si>
    <r>
      <rPr>
        <b/>
        <sz val="12"/>
        <color theme="1"/>
        <rFont val="Times New Roman"/>
        <family val="1"/>
      </rPr>
      <t>Books</t>
    </r>
    <r>
      <rPr>
        <sz val="12"/>
        <color theme="1"/>
        <rFont val="Times New Roman"/>
        <family val="1"/>
      </rPr>
      <t xml:space="preserve">: includes revenue from all book publishing, including textbooks and e-books. The focus should be on publishers’ revenue versus those of retail bookstores and/or distributors. To the extent that it is possible, please distinguish between revenue from physical sales versus Digital/E-Book revenue. </t>
    </r>
  </si>
  <si>
    <r>
      <rPr>
        <b/>
        <sz val="12"/>
        <color theme="1"/>
        <rFont val="Times New Roman"/>
        <family val="1"/>
      </rPr>
      <t>Internet Advertising</t>
    </r>
    <r>
      <rPr>
        <sz val="12"/>
        <color theme="1"/>
        <rFont val="Times New Roman"/>
        <family val="1"/>
      </rPr>
      <t>: Includes companies whose revenue comes from advertising campaigns and advertising placed on the Internet. 
Source: Iab.Canada 2018 Actual + 2019 (plus various years). http://iabcanada.com/annual-internet-advertising-revenue-reports/; Company Annual Reports; estimates. Estimate is arrived at by multiplying Google's US revenue in 2014, i.e. $26.83 billion (or CDN$29.78 billion) by the size of the internet advertising market in Canada relative to that in the US, i.e. 6.9388% based on PWC (Google, AR 2014; PWC/IAB (2018) 
Internet Advertising Revenue Report. https://www.iab.com/wp-content/uploads/2018/05/IAB-2017-Full-Year-Internet-Advertising-Revenue-Report.REV_.pdf and Iab.canada 2016 Actual + 2017 Estimated Internet Ad Revenue. http://iabcanada.com/annual-internet-advertising-revenue-reports/, p. 8. ).</t>
    </r>
  </si>
  <si>
    <t>Estimate is arrived at by multiplying Google's US revenue in 2010, i.e. $14.07 billion (or CDN$20.2 billion) by the size of the internet advertising market in Canada relative to that in the US, i.e. 7%, based on IAB/PWC data for Canada and US Census Bureau data for the US (Google, AR 2011.</t>
  </si>
  <si>
    <t xml:space="preserve">The Canadian internet advertising market is 6.3% of the size of the US internet advertising market based on IAB for Canada and US Census Bureau data for the US. This is used as a proxy for rate of Google's ad$ attributable to Canada, based on IAB.Canada and IAB/PWC for the US (Iab.Canada 2012 Actual + 2013 (plus various years). http://iabcanada.com/annual-internet-advertising-revenue-reports/; Google, AR 2013).
Results for 2011 converted to CDN$ at US/CDN exchange rate of .9891.
</t>
  </si>
  <si>
    <t>Facebook</t>
  </si>
  <si>
    <t xml:space="preserve">The Canadian internet advertising market is 6.3% of the size of the US internet advertising market. This is used as a proxy for rate of Google's ad$ attributable to Canada, based on IAB.Canada and IAB/PWC for the US (Google, AR 2013; Iab.Canada 2012 Actual + 2013 (plus various years). http://iabcanada.com/annual-internet-advertising-revenue-reports/; Google, AR 2013).
Results for 2012 converted to CDN$ at US/CDN exchange rate of .9996.
</t>
  </si>
  <si>
    <t xml:space="preserve">This figure was revised in December 2019 in light of new information from Facebook's annual report that allowed a clear view of Facebook's revenues in Canada for the years 2016 to 2018. Based on those insights, the results arrived originally from the method described below were multiplied by 1.3333. 
Original method for estimating revenue: Based on average of 16.2 million users at the beginning of the year and 17.1 million Canadian Facebook users at the end of 2012 multiplied by ARPU of $13.58/year USD ($16.03 CDN$). That result is then multiplied by .62 based on internet spending per capita in Canada relative to the US. Facebook's Annual Report 2013, pp. 39-41. Per capita spending rates based on comparison of total internet advertising spending/total population drawn from relevant years from census and from IAB, 201X Actual + 201X Estimated Canadian Internet Advertising Revenue Survey, vs US Census Bureau (2017). Service Annual Survey Latest Data (NAICS-basis): 2016. https://www.census.gov/data/tables/2016/econ/services/sas-naics.html. 
</t>
  </si>
  <si>
    <t xml:space="preserve">The Canadian internet advertising market is 6.3% of the size of the US internet advertising market. This is used as a proxy for rate of Google's ad$ attributable to Canada, based on IAB.Canada and IAB/PWC for the US (Google, AR 2013; Iab.Canada 2013 Actual + 2014 Estimated Canadian Internet Advertising Revenue Survey).
Results for 2013 converted to CDN$ at US/CDN exchange rate of 1.0299.
</t>
  </si>
  <si>
    <t>This figure was revised in December 2019 in light of new information from Facebook's annual report that allowed a clear view of Facebook's revenues in Canada for the years 2016 to 2018. Based on those insights, the results arrived originally from the method described below were multiplied by 1.3333. 
Original method for estimating revenue: Based on average of 17.1 million users at the beginning of the year and 18.04 million Canadian Facebook users at the end of 2014 multiplied by ARPU of $18.07/year USD ($21.178 CDN$). That result is then multiplied by .543 based on internet spending per capita in Canada relative to the US.  (Facebook's Annual Report 2014, pp. 35-37). Per capita spending rates based on comparison of total internet advertising spending/total population drawn from relevant years from census and from IAB, 201X Actual + 201X Estimated Canadian Internet Advertising Revenue Survey, vs US Census Bureau (2017). Service Annual Survey Latest Data (NAICS-basis): 2016. https://www.census.gov/data/tables/2016/econ/services/sas-naics.html. 
.</t>
  </si>
  <si>
    <t xml:space="preserve">The Canadian internet advertising market is 6.9% of the size of the US internet advertising market. This is used as a proxy for rate of Google's ad$ attributable to Canada, based on IAB.Canada and IAB/PWC for the US (Google, AR 2014; PWC/IAB (2018) Internet Advertising Revenue Report. https://www.iab.com/wp-content/uploads/2018/05/IAB-2017-Full-Year-Internet-Advertising-Revenue-Report.REV_.pdf and Iab.canada 2016 Actual + 2017 Estimated Internet Ad Revenue. http://iabcanada.com/annual-internet-advertising-revenue-reports/, p. 8. ).
Results for 2014 converted to CDN$ at US/CDN exchange rate of 1.10.
</t>
  </si>
  <si>
    <t xml:space="preserve">Original method for estimating revenue: Based on average of 17.1 million users at the beginning of the year and 18.04 million Canadian Facebook users at the end of 2014 multiplied by ARPU of $18.07/year USD ($21.178 CDN$). That result is then multiplied by .543 based on internet spending per capita in Canada relative to the US.  (Facebook's Annual Report 2014, pp. 35-37). Per capita spending rates based on comparison of total internet advertising spending/total population drawn from relevant years from census and from IAB, 201X Actual + 201X Estimated Canadian Internet Advertising Revenue Survey, vs US Census Bureau (2017). Service Annual Survey Latest Data (NAICS-basis): 2016. https://www.census.gov/data/tables/2016/econ/services/sas-naics.html. </t>
  </si>
  <si>
    <t>Bing</t>
  </si>
  <si>
    <t xml:space="preserve">Microsoft Annual Report 2016, p. 87 used for years 2014-2016. Advertising revenue appears as a separate line item in Microsoft’s annual reports. Advertising revenue from search appears to be included in the “More Personal Computing” segment of the company’s annual report (Microsoft Annual Report 2021, p. 54).
Gaming did not appear as a separate line item until 2017. To estimate “Gaming” revenue from 2014-2017, the 4-year CAGR from 2017-2021 was applied. 
To estimate revenue for Canada we first estimate revenue for the United States. To do so, we took the split between US and international revenues reported by Microsoft and applied it to each segment that we report on. The US/international split in 2014 was 50%
To estimate Microsoft’s gaming revenue for Canada we used the relative size of the GDP in Canada vs the United States, i.e. 9%, as a proxy for these services. 
The Canadian internet advertising market was an estimated .063% of the size of the US internet advertising market in 2014. This is used as a proxy for rate of Google's ad$ attributable to Canada.
Results for 2014 converted to CDN$ at US/CDN exchange rate of .9891.
</t>
  </si>
  <si>
    <t>Twitter</t>
  </si>
  <si>
    <t xml:space="preserve">Estimate is arrived at by converting Twitter’s US revenue in Canadian $ @ 1.11 then multiplying Twitters US revenue in 2014, ie. $1,440 million * ~90% of revenue attributable to advertising (10% from other, Twitter, AR 2015, pp. 39, 42) and multiplying again by the size of the internet advertising market relative to that in the US, i.e.  i.e. 6.2% in 2014. 
</t>
  </si>
  <si>
    <t xml:space="preserve">Microsoft Annual Report 2016, p. 87 used for years 2014-2016. Advertising revenue appears as a separate line item in Microsoft’s annual reports. Advertising revenue from search appears to be included in the “More Personal Computing” segment of the company’s annual report (Microsoft Annual Report 2021, p. 54).
Gaming did not appear as a separate line item until 2017. To estimate “Gaming” revenue from 2014-2017, the 4-year CAGR from 2017-2021 was applied. 
To estimate revenue for Canada we first estimate revenue for the United States. To do so, we took the split between US and international revenues reported by Microsoft and applied it to each segment that we report on. The US/international split in 2014 was 50%
To estimate Microsoft’s gaming revenue for Canada we used the relative size of the GDP in Canada vs the United States, i.e. 9%, as a proxy for these services. 
The Canadian internet advertising market was an estimated .06% of the size of the US internet advertising market in 2015. This is used as a proxy for rate of Google's ad$ attributable to Canada.
Results for 2021 converted to CDN$ at US/CDN exchange rate of 1.3.
</t>
  </si>
  <si>
    <t>Estimate based on average of digital revenues for Canadian TV services of 4%, according to TVB. See https://drive.google.com/open?id=0B3WCF51KmyImVFcyRXN0U3BoX2s</t>
  </si>
  <si>
    <t>Pelmorex has about $100 million in annual revenue. http://www.canadianbusiness.com/innovation/weather-network-big-data-consumer-behaviour/. In 2015, $42.7 million came from the specialty TV service, the Weather Network. The remainder has been Included in this category. http://crtc.gc.ca/eng/publications/reports/BrAnalysis/psp2015/individual/ipsp2015.xlsx</t>
  </si>
  <si>
    <t>Yellow Pages</t>
  </si>
  <si>
    <t>Estimate based on Yellow Page's share of internet advertising in 2016 as the basis for calculating its 2014 revenue.</t>
  </si>
  <si>
    <t>Estimate based on average of digital revenues for Canadian TV services of 4%, according to TVB, and 9% for newspaper and magazines. See https://drive.google.com/open?id=0B3WCF51KmyImVFcyRXN0U3BoX2s</t>
  </si>
  <si>
    <t>Estimate based on average of digital revenues for Canadian TV services of 4%, according to TVB + 9% from newspaper revenues, according to Newspaper Canada data. See Table 7 in the Growth of the Network Media Economy in Canada, 1984-2015 http://www.cmcrp.org/wp-content/uploads/2016/10/Growth_of_the_Network_Media_Economy_in_Canada_1984-2015_Final.pdf.</t>
  </si>
  <si>
    <t>Estimate based on average of digital revenues comprising 9% of total newspaper revenues, according to Newspaper Canada data. See Table 7 in the Growth of the Network Media Economy in Canada, 1984-2015 http://www.cmcrp.org/wp-content/uploads/2016/10/Growth_of_the_Network_Media_Economy_in_Canada_1984-2015_Final.pdf.</t>
  </si>
  <si>
    <t>Estimate based on average of digital revenues comprising 9% of total newspaper revenues, according to Newspaper Canada data.</t>
  </si>
  <si>
    <t>Estimate based on (1) CBC 2015 internet advertising revenue as reported @ http://www.cbc.radio-canada.ca/en/media-centre/2016/11/21/ and (2) statements in CBC's 2016 Annual Report that internet advertising growing consistent with the general rate of growth for internet advertising as reported by IAB, i.e. 21.4%</t>
  </si>
  <si>
    <t>https://www.fpnewspapers.com/investor-centre/annual-reports/annualfinancial_2015.pdf</t>
  </si>
  <si>
    <t xml:space="preserve">The Canadian internet advertising market is 6.04% of the size of the US internet advertising market. This is used as a proxy for rate of Google's ad$ attributable to Canada, based on IAB.Canada and IAB/PWC for the US (Google, AR 2015, pp. 24-27); Iab.Canada 2015 Actual + 2016 Estimated Canadian Internet Advertising Revenue Survey).
Results for 2015 converted to CDN$ at US/CDN exchange rate of 1.30.
</t>
  </si>
  <si>
    <t>This figure was revised in December 2019 in light of new information from Facebook's annual report that allowed a clear view of Facebook's revenues in Canada for the years 2016 to 2018. Based on those insights, the results arrived originally from the method described below were multiplied by 1.3333. 
Original method for estimating revenue: Based on average of 18.7 million users at the beginning of the year and 19.5 million Canadian Facebook users at the end of 2015 multiplied by ARPU of $42/year USD ($53.55 CDN$). That result is then multiplied by .54 based on internet spending per capita in Canada relative to the US.(Facebook's Annual Report 2016, pp. 35-37). Per capita spending rates based on comparison of total internet advertising spending/total population drawn for relevant years from PWC/IAB (2018) 
Internet Advertising Revenue Report. https://www.iab.com/wp-content/uploads/2018/05/IAB-2017-Full-Year-Internet-Advertising-Revenue-Report.REV_.pdf and Iab.canada 2016 Actual + 2017 Estimated Internet Ad Revenue. http://iabcanada.com/annual-internet-advertising-revenue-reports/, p. 8. ).</t>
  </si>
  <si>
    <t xml:space="preserve">Microsoft Annual Report 2016, p. 87 used for years 2014-2016. Advertising revenue appears as a separate line item in Microsoft’s annual reports. Advertising revenue from search appears to be included in the “More Personal Computing” segment of the company’s annual report (Microsoft Annual Report 2021, p. 54).
Gaming did not appear as a separate line item until 2017. To estimate “Gaming” revenue from 2014-2017, the 4-year CAGR from 2017-2021 was applied. 
To estimate revenue for Canada we first estimate revenue for the United States. To do so, we took the split between US and international revenues reported by Microsoft and applied it to each segment that we report on. The US/international split in 2015 was 46%
To estimate Microsoft’s gaming revenue for Canada we used the relative size of the GDP in Canada vs the United States, i.e. 9%, as a proxy for these services. 
The Canadian internet advertising market was an estimated 6% of the size of the US internet advertising market in 2015. This is used as a proxy for rate of Google's ad$ attributable to Canada.
Results for 2015 converted to CDN$ at US/CDN exchange rate of 1.3.
</t>
  </si>
  <si>
    <t>Estimate is arrived at by converting Twitter’s US revenue in Canadian $ @ 1.275 then multiplying Twitters US revenue in 2015, i.e.. $1,538 million * ~90% of revenue attributable to advertising (10% from other, Twitter, AR 2016, pp. 40, 43) and multiplying again by the size of the internet advertising market relative to that in the US, i.e.i.e. 5.2
% in 2015.</t>
  </si>
  <si>
    <t>Amazon, Annual Report 2018, pp. 25 &amp; 69. Amazon reports that 60% of its overall revenue is from the US (p. 69). We used this as a proxy for allocating its advertising revenues between the U.S and the rest of the world. Canadian estimate is arrived at by multiplying Amazon’'s US revenue in 2015 i.e. $1026.0 billion, by the size of the internet advertising market in Canada relative to that in the US, i.e. 6%, based on ThinkTV data for Canada and PWC/IAB data for the US. The result is then multiplied by the Bank of Canada's average annual at currency exchange rate of 1.2786 (Amazon, Annual Report 2018, pp. 25 &amp; 67; ThinkTV 2020 Net Advertising Volume 2020 (Copy available upon request from CMCR Project Director).</t>
  </si>
  <si>
    <t>Estimate based on Yellow Page's share of internet advertising in 2016 as the basis for calculating its 2015 revenue.</t>
  </si>
  <si>
    <t>Estimate based on average of digital revenues for Canadian TV services of 4.7%, according to TVB. See https://drive.google.com/open?id=0B3WCF51KmyImVFcyRXN0U3BoX2s</t>
  </si>
  <si>
    <t>Estimate based on average of digital revenues for Canadian TV services of 4.5%, according to TVB + 9% from newspaper revenues, according to Newspaper Canada data. See Table 7 in the Growth of the Network Media Economy in Canada, 1984-2015 http://www.cmcrp.org/wp-content/uploads/2016/10/Growth_of_the_Network_Media_Economy_in_Canada_1984-2015_Final.pdf.</t>
  </si>
  <si>
    <t xml:space="preserve">Estimate based on average of digital revenues for Canadian TV services of 4.7%, according to TVB, and 10% for newspapers. </t>
  </si>
  <si>
    <t>Estimate based on average of digital revenues for Canadian TV services of 4.5%, according to TVB. See https://drive.google.com/open?id=0B3WCF51KmyImVFcyRXN0U3BoX2s</t>
  </si>
  <si>
    <t>Lacroix, President of the CBC, Letter to the Standing Committee on Canadian Heritage: Limiting access to the digital public space is not in the public interest. http://www.cbc.radio-canada.ca/en/media-centre/2016/11/21/</t>
  </si>
  <si>
    <t xml:space="preserve">Spotify international subscriber and ad revenue, and for total US revenue, i.e. without breaking out separate figures for Spotify Premium and ad revenue, for 2015 are reported in Euros in its Annual Report, 2018, p. 5. https://s29.q4cdn.com/175625835/files/doc_financials/2018/AR/2018-AR.pdf. Those figures are converted into USD using OFX Yearly average exchange rates. https://www.ofx.com/en-ca/forex-news/historical-exchange-rates/yearly-average-rates/. 
This is the starting point of our estimates for Spotify’s ad revenue in Canada. To estimate the Canadian share of the company’s advertising revenue, the following steps were taken. 
1.	The relative size of Spotify’s ad-supported streaming services in Canada vs the US is based on the ratio of revenue for such services in both countries provided by PWC’s Global entertainment media outlook, 2023-2027, i.e 5.9 % in 2015. 
2.	Results for 2015 converted to CDN$ at US/CDN exchange rate of 1.3.
</t>
  </si>
  <si>
    <t xml:space="preserve">The Canadian internet advertising market is 5.7% of the size of the US internet advertising market, based on IAB.Canada and IAB/PWC for the US. This is used as a proxy for rate of Google's ad$ attributable to Canada (Google, AR 2016, pp. 24-27); Iab.Canada 2016 Actual + 2017 Estimated Canadian Internet Advertising Revenue Survey).
Results for 2016 converted to CDN$ at US/CDN exchange rate of 1.30.
</t>
  </si>
  <si>
    <t>Facebook's Annual Report 2018, p. 65 identifies revenue for US and Canada for 2016 to 2018 and in a footnote to its revenue figures gives a stand alone figure for the U.S. The balance, therefore, is attributable to Canada. The residual for Canada is $852 million (USD) at currency exchange rate of 1.325 CDN$:USD. Facebook had an average of million monthly average users (MAUs) in 2016 based on Canada's Facebook user base being 8.74% of the US user base (based on previous estimates derived from InternetWorldStats) and MAU reported in Facebook's Annual Report (p. 37).</t>
  </si>
  <si>
    <t xml:space="preserve">Microsoft Annual Report 2016, p. 87 used for years 2014-2016. Advertising revenue appears as a separate line item in Microsoft’s annual reports. Advertising revenue from search appears to be included in the “More Personal Computing” segment of the company’s annual report (Microsoft Annual Report 2021, p. 54).
Gaming did not appear as a separate line item until 2017. To estimate “Gaming” revenue from 2014-2017, the 4-year CAGR from 2017-2021 was applied. 
To estimate revenue for Canada we first estimate revenue for the United States. To do so, we took the split between US and international revenues reported by Microsoft and applied it to each segment that we report on. The US/international split in 2016 was 47%
To estimate Microsoft’s gaming revenue for Canada we used the relative size of the GDP in Canada vs the United States, i.e. 9%, as a proxy for these services. 
The Canadian internet advertising market was an estimated 5.7% of the size of the US internet advertising market in 2016. This is used as a proxy for rate of Google's ad$ attributable to Canada.
Results for 2016 converted to CDN$ at US/CDN exchange rate of 1.3.
</t>
  </si>
  <si>
    <t>Torstar, AR 2016, p. 16. Digital $ now equally 18% of Torstar's total segment revenue.</t>
  </si>
  <si>
    <t>Amazon, Annual Report 2018, pp. 25 &amp; 67. Amazon reports that 60% of its overall revenue is from the US (p. 67). We used this as a proxy for allocating its advertising revenues between the U.S and the rest of the world. Canadian estimate is arrived at by multiplying Amazon’'s US revenue in 2016 i.e. $1770.0 billion, by the size of the internet advertising market in Canada relative to that in the US, i.e. 5.71%, based on ThinkTV data for Canada and PWC/IAB data for the US. The result is then multiplied by the Bank of Canada's average annual at currency exchange rate of 1.2786 (Amazon, Annual Report 2018, pp. 25 &amp; 67; ThinkTV 2020 Net Advertising Volume 2020 (Copy available upon request from CMCR Project Director).</t>
  </si>
  <si>
    <t>Estimate is arrived at by converting Twitter’s US revenue in Canadian $ @ 1.325 then multiplying Twitters US revenue in 2016, i.e.. $1,560 million * ~90% of revenue attributable to advertising (10% from other, Twitter, AR 2016, pp. 40, 43) and multiplying again by the size of the internet advertising market relative to that in the US, i.e. i.e. 5.7% in 2016.</t>
  </si>
  <si>
    <t xml:space="preserve">Postmedia, AR 2017, p. 20. </t>
  </si>
  <si>
    <t xml:space="preserve">Yellow Pages 2017 Annual Report, p. 9. </t>
  </si>
  <si>
    <t>70% of 2016 revenue was from web and mobile platforms; broadcasting accounts for most of the rest. 
https://www.theglobeandmail.com/report-on-business/sam-sebastian-exits-google-canada-named-president-and-ceo-of-pelmorex/article35799847/</t>
  </si>
  <si>
    <t>Estimate based on average of digital revenues for Canadian TV services of .42%, according to TVB. See https://drive.google.com/open?
id=0B3WCF51KmyImVFcyRXN0U3BoX2s</t>
  </si>
  <si>
    <t>Estimate based on average of digital revenues for Canadian TV services of 5%, according to TVB + 9% from newspaper revenues, according to Newspaper Canada data. See Table 7 in the Growth of the Network Media Economy in Canada, 1984-2015 http://www.cmcrp.org/wp-content/uploads/2016/10/Growth_of_the_Network_Media_Economy_in_Canada_1984-2015_Final.pdf.</t>
  </si>
  <si>
    <t xml:space="preserve">Estimate based on average of digital revenues for Canadian TV services of 4.2%, according to TVB, and 10% for newspapers. </t>
  </si>
  <si>
    <t>Estimate based on average of digital revenues for Canadian TV services of 5%, according to TVB. See https://drive.google.com/open?id=0B3WCF51KmyImVFcyRXN0U3BoX2s</t>
  </si>
  <si>
    <t xml:space="preserve">Estimate based on (1) CBC 2015 internet advertising revenue as reported @ http://www.cbc.radio-canada.ca/en/media-centre/2016/11/21/ and (2) statements in CBC's 2016 Annual Report that internet advertising growing consistent with the general rate of growth for internet advertising as reported by IAB. </t>
  </si>
  <si>
    <t xml:space="preserve">Estimate based on average of digital revenues comprising 9% of total newspaper revenues, according to Newspaper Canada data. </t>
  </si>
  <si>
    <t xml:space="preserve">Spotify international subscriber and ad revenue, and for total US revenue, i.e. without breaking out separate figures for Spotify Premium and ad revenue, for 2016 are reported in Euros in its Annual Report, 2018, p. 5. https://s29.q4cdn.com/175625835/files/doc_financials/2018/AR/2018-AR.pdf. Those figures are converted into USD using OFX Yearly average exchange rates. https://www.ofx.com/en-ca/forex-news/historical-exchange-rates/yearly-average-rates/. 
This is the starting point of our estimates for Spotify’s ad revenue in Canada. To estimate the Canadian share of the company’s advertising revenue, the following steps were taken. 
1.	The relative size of Spotify’s ad-supported streaming services in Canada vs the US is based on the ratio of revenue for such services in both countries provided by PWC’s Global entertainment media outlook, 2023-2027, i.e 5.9 % in 2016. 
2.	Results for 2016 converted to CDN$ at US/CDN exchange rate of 1.3.
</t>
  </si>
  <si>
    <t>https://www.fpnewspapers.com/investor-centre/annual-reports/FPI2017AnnualAuditedFinancialStatements.pdf</t>
  </si>
  <si>
    <t xml:space="preserve">The Canadian internet advertising market is 6.0% of the size of the US internet advertising market, , based on IAB.Canada and IAB/PWC for the US. This is used as a proxy for rate of Google's ad$ attributable to Canada (Google, AR 2016, pp. 24-27; Iab.Canada 2017 Actual + 2018 Estimated Canadian Internet Advertising Revenue Survey). 
Results for 2017 converted to CDN$ at US/CDN exchange rate of 1.2786.
</t>
  </si>
  <si>
    <r>
      <t xml:space="preserve">Facebook's Annual Report 2018, p. 65 identifies revenue for US and Canada for 2016 to 2018 and in a footnote to its revenue figures gives a stand alone figure for the U.S. The balance, therefore, is attributable to Canada. The residual for Canada is $1.63B (USD) or $2.071B CDN$ at currency exchange rate of 1.2786 CDN$:USD.
</t>
    </r>
    <r>
      <rPr>
        <b/>
        <sz val="12"/>
        <color rgb="FF000000"/>
        <rFont val="Times New Roman"/>
        <family val="1"/>
      </rPr>
      <t>Facebook had an average of 23.05 million monthly average users (MAUs) in 2017 based on Canada's Facebook user base being 8.74% of the US user base (based on previous estimates derived from InternetWorldStats) and MAU reported in Facebook's Annual Report (p. 37).</t>
    </r>
  </si>
  <si>
    <t xml:space="preserve">Microsoft Annual Report 2019, p. 84 used for years 2017-2018.  Advertising revenue appears as a separate line item in Microsoft’s annual reports. Advertising revenue from search appears to be included in the “More Personal Computing” segment of the company’s annual report (Microsoft Annual Report 2021, p. 54). Gaming did not appear as a separate line item until 2017. 
To estimate revenue for Canada we first estimate revenue for the United States. To do so, we took the split between US and international revenues reported by Microsoft and applied it to each segment that we report on. The US/international split in 2017 was 57%
To estimate Microsoft’s gaming revenue for Canada we used the relative size of the GDP in Canada vs the United States, i.e. 9%, as a proxy for these services. 
The Canadian internet advertising market was an estimated 6% of the size of the US internet advertising market in 2017. This is used as a proxy for rate of Google's ad$ attributable to Canada.
Results for 2017 converted to CDN$ at US/CDN exchange rate of 1.2786.
</t>
  </si>
  <si>
    <t>Amazon, Annual Report 2018, pp. 25 &amp; 67. Amazon reports that 60% of its overall revenue is from the US (p. 67). We used this as a proxy for allocating its advertising revenues between the U.S and the rest of the world. Canadian estimate is arrived at by multiplying Amazon’'s US revenue in 2017 i.e. $2,791.8 billion, by the size of the internet advertising market in Canada relative to that in the US, i.e. 6%, based on ThinkTV data for Canada and PWC/IAB data for the US. The result is then multiplied by the Bank of Canada's average annual at currency exchange rate of 1.2786 (Amazon, Annual Report 2018, pp. 25 &amp; 67; ThinkTV 2020 Net Advertising Volume 2020 (Copy available upon request from CMCR Project Director).</t>
  </si>
  <si>
    <t>Torstar, AR 2018, p. 18. Digital advertising for community and daily papers + digital ventures. Digital revenues = ~19% of total revenue.</t>
  </si>
  <si>
    <t xml:space="preserve">Postmedia, AR 2017, pp. 20-21. This is 14% of Postmedia's revenue. </t>
  </si>
  <si>
    <t>Estimate is arrived at by converting Twitter’s US revenue in Canadian $ @ 1.2786 then multiplying Twitters US revenue in 2017, i.e.. $1,413.6 million * ~86% of revenue attributable to advertising (14% from other, Twitter, AR 2017, pp. 40-46) and multiplying again by the size of the internet advertising market relative to that in the US, i.e.i.e. 5.93% in 2017.</t>
  </si>
  <si>
    <t>Estimate is based on comments in the Financial Post and the Globe and Mail that Pelmorex's revenue was about $100 million, with 70% of that from mobile apps and internet users. In late 2017, the company's CEO stated that such figures were "a little historical". The 2017 estimate uses average y-o-y growth from 2014 to 2016, i.e. 11.1%. https://business.financialpost.com/telecom/weather-network-takes-on-big-boys-google-facebook-in-quest-to-rake-in-digital-ad-dollars</t>
  </si>
  <si>
    <t xml:space="preserve">Digital revenues for Canadian TV services of 5.3% and 1.77% for commercial radio, according to ThinkTV Net Adverstising Volume. </t>
  </si>
  <si>
    <t>Estimate based on average of digital revenues for Canadian TV services of 5.3% and 1.77% from radio, according to TVB +14.2% from magazine revenues.</t>
  </si>
  <si>
    <t xml:space="preserve">Estimate based on average of digital revenues for Canadian TV services of 5.3%, according to TVB, and 11.9% for newspapers. Quebecor Annual Information Form 2017, p. 19. </t>
  </si>
  <si>
    <t>CBC AR 2016-2017, p. 97.</t>
  </si>
  <si>
    <t>Estimate based on average of digital revenues comprising 13.6% of paid daily newspaper revenues, according to Newsmedia Canada and ThinkTV data.</t>
  </si>
  <si>
    <t xml:space="preserve">Estimate based on average of digital revenues comprising 13.6% of total newspaper revenues, according to Newspaper Canada data and ThinkTV . </t>
  </si>
  <si>
    <t xml:space="preserve">Spotify international subscriber and ad revenue, and for total US revenue, i.e. without breaking out separate figures for Spotify Premium and ad revenue, for 2017 are reported in Euros in its Annual Report, 2018, p. 48. https://s29.q4cdn.com/175625835/files/doc_financials/2018/AR/2018-AR.pdf. Those figures are converted into USD using OFX Yearly average exchange rates. https://www.ofx.com/en-ca/forex-news/historical-exchange-rates/yearly-average-rates/. 
This is the starting point of our estimates for Spotify’s advertising revenue in Canada.To estimate the Canadian share of advertising revenue, the following steps were taken. 
1.	The relative size of Spotify’s ad-supported streaming services in Canada vs the US is based on the ratio of revenue for such services in both countries provided by PWC’s Global entertainment media outlook, 2023-2027, i.e 5.9 % in 2017. 
2.	Results for 2017 converted to CDN$ at US/CDN exchange rate of 1.2786.
</t>
  </si>
  <si>
    <t>Estimate based on average of digital revenues comprising 5.3% of community newspaper revenues, according to Newspaper Canada data.</t>
  </si>
  <si>
    <t>The Canadian internet advertising market is 5.54% of the size of the US internet advertising market, , based on IAB.Canada and IAB/PWC for the US. This is used as a proxy for rate of Google's ad$ attributable to Canada (Google, AR 2020, pp. 32, 61; Iab.Canada (2019). 2018 Actual + 2019 Estimated Canadian Internet Advertising Revenue Survey. http://iabcanada.com/annual-internet-advertising-revenue-reports/).
Results for 2018 converted to CDN$ at US/CDN exchange rate of 1.275.</t>
  </si>
  <si>
    <t>Facebook's Annual Report 2018, p. 65 identifies revenue for US and Canada for 2016 to 2018 and in a footnote to its revenue figures gives a stand alone figure for the U.S. The balance, therefore, is attributable to Canada. The residual for Canada is $1.63B (USD) or $2.071B CDN$ at currency exchange rate of 1.275 CDN$:USD.
Facebook had an average of 23.88 million monthly average users (MAUs) in 2018 based on Canada's Facebook user base being 8.74% of the US user base (based on previous estimates derived from InternetWorldStats) and MAU reported in Facebook's Annual Report (p. 37).</t>
  </si>
  <si>
    <t>Amazon, Annual Report 2018, pp. 23 &amp; 67. Amazon reports that 61% of its overall revenue is from the US (p. 67). We used this as a proxy for allocating its advertising revenues between the U.S and the rest of the world. Canadian estimate is arrived at by multiplying Amazon’'s US revenue in 2018 i.e. $6,165.88 billion, by the size of the internet advertising market in Canada relative to that in the US, i.e. 5.5%, based on ThinkTV data for Canada and PWC/IAB data for the US. The result is then multiplied by the Bank of Canada's average annual at currency exchange rate of 1.275 (Amazon, Annual Report 2018, pp. 25 &amp; 67; ThinkTV 2020 Net Advertising Volume 2020 (Copy available upon request from CMCR Project Director).</t>
  </si>
  <si>
    <t xml:space="preserve">Microsoft Annual Report 2019, p. 84 used for years 2017-2018.  Advertising revenue appears as a separate line item in Microsoft’s annual reports. Advertising revenue from search appears to be included in the “More Personal Computing” segment of the company’s annual report (Microsoft Annual Report 2021, p. 54). Gaming did not appear as a separate line item until 2017. 
To estimate revenue for Canada we first estimate revenue for the United States. To do so, we took the split between US and international revenues reported by Microsoft and applied it to each segment that we report on. The US/international split in 2018 was 56%
To estimate Microsoft’s gaming revenue for Canada we used the relative size of the GDP in Canada vs the United States, i.e. 9%, as a proxy for these services. 
The Canadian internet advertising market was an estimated 5.54% of the size of the US internet advertising market in 2018. This is used as a proxy for rate of Google's ad$ attributable to Canada.
Results for 2018 converted to CDN$ at US/CDN exchange rate of 1.275.
</t>
  </si>
  <si>
    <t>Postmedia, AR 2018, pp. 17-18. This is 17% of Postmedia's revenue.</t>
  </si>
  <si>
    <t>Estimate is arrived at by converting Twitter’s US revenue in Canadian $ @ 1.275 then multiplying Twitters US revenue in 2018, i.e.. $1,640 million * ~86% of revenue attributable to advertising (14% from other, Twitter, AR 2018, p. 51) and multiplying again by the size of the internet advertising market relative to that in the US, i.e. i.e. 4.8% in 2018.</t>
  </si>
  <si>
    <t xml:space="preserve">Estimate builds on assumptions used to arrive at Pelmorex’s online advertising revenue in 2017, i.e. comments in the Financial Post and the Globe and Mail that Pelmorex's revenue in 2017 was about $100 million, with 30% of that from its pay and specialty television service and 70% of that from mobile apps and internet users. In 2017, it’s revenue from its tv service in 2017 was $40.4 million, according to filings with the CRTC, implying that mobile app and online advertising revenue was $93.6 million, i.e. the remaining 70% of the company’s revenue, and that total revenue  was $134 million. https://business.financialpost.com/telecom/weather-network-takes-on-big-boys-google-facebook-in-quest-to-rake-in-digital-ad-dollars. 
Since 2017, Pelmorex’s tv revenue has steadily declined while its total revenue has stayed roughly similar, as suggested by comments in a 2022 Globe and Mail article indicating that it still had revenue of around $100 million. Assuming that total revenue has stayed roughly similar--$134 million, as per the explanation in the note for Pelmorex in 2017, but with tv revenue declining while online ad revenue has increased yields the following: $38.6 million for the Weather Network’s TV service, according to filings with the CRTC. This leaves the results for online advertising reported here, i.e. $95.4 million in 2018. 
</t>
  </si>
  <si>
    <t>Digital revenues for Canadian TV services of 6.4% + 1.85% for broadcast radio, according to Think TV.</t>
  </si>
  <si>
    <t>Torstar, AR 2019, p. 17.</t>
  </si>
  <si>
    <t xml:space="preserve">Based on "Agency" segment of Yellow Pages business. Yellow Pages 2018 Annual Report, p. 10. </t>
  </si>
  <si>
    <t>Estimate based on average of digital revenues for Canadian TV services of 6.4% + 1.85% for radio + 14.2% from magazine revenues, according to ThinkTV. See Newspaper Canada data.</t>
  </si>
  <si>
    <t>Estimate based on average of digital revenues for Canadian TV services of 6.4%, according to TVB, and 13.6% for newspapers.</t>
  </si>
  <si>
    <t>Snapchat</t>
  </si>
  <si>
    <t xml:space="preserve">US revenue =$752.9 million in 2018 * .048 (size of online advertising market in Canada relative to US) * 1.275
(US/Canada exchange rate). </t>
  </si>
  <si>
    <t>CBC Annual Report 2017/2018, p. 34.</t>
  </si>
  <si>
    <t>Digital revenues for Canadian TV services of 6.4% + 1.85% from its radio operations, according to TVB. See https://drive.google.com/open?id=0B3WCF51KmyImVFcyRXN0U3BoX2s</t>
  </si>
  <si>
    <t>Estimate based on average of digital revenues comprising 16.4% of paid daily newspaper revenues, according to Newsmedia Canada and ThinkTV data.</t>
  </si>
  <si>
    <t>Estimate based on average of digital revenues comprising 16.4% of paid daily newspaper revenues, according to Newsmedia Canada data.</t>
  </si>
  <si>
    <t xml:space="preserve">Spotify international subscriber and ad revenue, and for total US revenue, i.e. without breaking out separate figures for Spotify Premium and ad revenue, for 2018 are reported in Euros in its Annual Report, 2020, p. F26. https://s29.q4cdn.com/175625835/files/doc_financials/2020/AR/2020-AR.pdf. Those figures are converted into USD using OFX Yearly average exchange rates. https://www.ofx.com/en-ca/forex-news/historical-exchange-rates/yearly-average-rates/. 
This is the starting point of our estimates for Spotify’s advertising revenue in Canada.To estimate the Canadian share of advertising revenue, the following steps were taken. 
1.	The relative size of Spotify’s ad-supported streaming services in Canada vs the US is based on the ratio of revenue for such services in both countries provided by PWC’s Global entertainment media outlook, 2023-2027, i.e 6.3% in 2018. 
2.	Results for 2018 converted to CDN$ at US/CDN exchange rate of 1.275.
</t>
  </si>
  <si>
    <t>Estimate based on average of digital revenues comprising 14.2% of total newspaper revenues, according to Newsmedia Canada and ThinkTV Data.</t>
  </si>
  <si>
    <t xml:space="preserve">Estimate based on average of digital revenues comprising 7.5% of community newspaper revenues, according to Newspaper Canada and ThinkTV data. </t>
  </si>
  <si>
    <t>FP Newspapers Annual Statement, p. 21. https://www.fpnewspapers.com/investor-centre/annual-reports/2019FPNewspapersInc.AnnualStatementsF.pdf</t>
  </si>
  <si>
    <t xml:space="preserve">The Canadian internet advertising market is 5.3% of the size of the US internet advertising market, , based on IAB.Canada and IAB/PWC for the US. This is used as a proxy for rate of Google's ad$ attributable to Canada (Google, AR 2020, pp. 32, 61; Iab.Canada (October 2021). 2020 Internet Ad Revenue Survey).
Results for 2018 converted to CDN$ at US/CDN exchange rate of 1.3269.
</t>
  </si>
  <si>
    <t>Facebook's Annual Report 2019, p. 86 identifies revenue for US and Canada for 2017 to 2019 and in a footnote to its revenue figures gives a stand alone figure for the U.S. in 2019 of $30,230,000 for the US. The balance, therefore, is attributable to Canada. The residual for Canada is $1.976B (USD) or $2,614 million CDN$ at currency exchange rate of 1.3269 CDN$:USD.
Facebook had an average of 23.88 million monthly average users (MAUs) in 2019 based on Canada's Facebook user base being 9.73% of the US user base (based on previous estimates derived from InternetWorldStats) and MAU reported in Facebook's Annual Report  (Facebook Annual Report 2019, p. 46).</t>
  </si>
  <si>
    <t>Amazon, Annual Report 2021, pp. 23 &amp; 65. Amazon reports that 61% of its overall revenue is from the US (p. 65). We used this as a proxy for allocating its advertising revenues between the U.S and the rest of the world. Canadian estimate is arrived at by multiplying Amazon’'s US revenue in 2019 i.e. $7,701.25 billion, by the size of the internet advertising market in Canada relative to that in the US, i.e. 5.3%, based on ThinkTV data for Canada and PWC/IAB data for the US. The result is then multiplied by the Bank of Canada's average annual at currency exchange rate of 1.3269 (Amazon, Annual Report 2021, pp. 23 &amp; 65; ThinkTV 2020 Net Advertising Volume 2020 (Copy available upon request from CMCR Project Director).</t>
  </si>
  <si>
    <t xml:space="preserve">Microsoft Annual Report 2021, p. 85 used for years 2019-2021.  Advertising revenue appears as a separate line item in Microsoft’s annual reports. Advertising revenue from search appears to be included in the “More Personal Computing” segment of the company’s annual report (Microsoft Annual Report 2021, p. 54). Gaming did not appear as a separate line item until 2017. 
To estimate revenue for Canada we first estimate revenue for the United States. To do so, we took the split between US and international revenues reported by Microsoft and applied it to each segment that we report on. The US/international split in 2019 was 51%
To estimate Microsoft’s gaming revenue for Canada we used the relative size of the GDP in Canada vs the United States, i.e. 9%, as a proxy for these services. 
The Canadian internet advertising market was an estimated 5.3% of the size of the US internet advertising market in 2019. This is used as a proxy for rate of Google's ad$ attributable to Canada.
Results for 2019 converted to CDN$ at US/CDN exchange rate of 1.3269.
</t>
  </si>
  <si>
    <t>Postmedia Annual Report 2020, p. 94.</t>
  </si>
  <si>
    <t>Estimate is arrived at by converting Twitter’s US revenue in Canadian $ @ 1.3269 then multiplying Twitters US revenue in 2019, i.e.. $1,944 million * ~87% of revenue attributable to advertising (13% from other, Twitter, AR 2018, p. 51) and multiplying again by the size of the internet advertising market relative to that in the US, i.e. i.e. 4.7% in 2018.</t>
  </si>
  <si>
    <t xml:space="preserve">Estimate builds on assumptions used to arrive at Pelmorex’s online advertising revenue in 2017, i.e. comments in the Financial Post and the Globe and Mail that Pelmorex's revenue in 2017 was about $100 million, with 30% of that from its pay and specialty television service and 70% of that from mobile apps and internet users. In 2017, it’s revenue from its tv service in 2017 was $40.4 million, according to filings with the CRTC, implying that mobile app and online advertising revenue was $93.6 million, i.e. the remaining 70% of the company’s revenue, and that total revenue  was $134 million. https://business.financialpost.com/telecom/weather-network-takes-on-big-boys-google-facebook-in-quest-to-rake-in-digital-ad-dollars. 
Since 2017, Pelmorex’s tv revenue has steadily declined while its total revenue has stayed roughly similar, as suggested by comments in a 2022 Globe and Mail article. Assuming that total revenue stayed roughly similar--$134 million, as per the explanation in the note for Pelmorex in 2017, but with tv revenue declining while online ad revenue has increased yields the following: $36.3 million for the Weather Network’s TV service, according to filings with the CRTC, and the amount for online advertising reported here, i.e. $97.7 million in 2019. 
</t>
  </si>
  <si>
    <t>Digital revenues for Canadian TV services of 6.4% and 1.92%, according to Think TV.</t>
  </si>
  <si>
    <t>Snap</t>
  </si>
  <si>
    <t xml:space="preserve">US revenue =$1,00 million in 2020  (Snapchat AR 2020, p. 79) * .047 (size of online advertising market in Canada relative to US) * 1.3269 (US/Canada exchange rate). </t>
  </si>
  <si>
    <t>Torstar AR 2019, p. 17</t>
  </si>
  <si>
    <t>Based on reported y-o-y revenue decline for the Digital Segment of 16.5%. Yellow Pages 2019 Annual Report, p. 10.</t>
  </si>
  <si>
    <t>Estimate based on average of digital revenues for Canadian TV services of 6.4%, according to TVB, and 13.2% for newspapers and 13.3% magazines.</t>
  </si>
  <si>
    <t>CBC Annual Report 2018/2019, p. 39.</t>
  </si>
  <si>
    <t xml:space="preserve">Spotify international subscriber and ad revenue, and for total US revenue, i.e. without breaking out separate figures for Spotify Premium and ad revenue, for 2019 are reported in Euros in its Annual Report, 2020, p. F26. https://s29.q4cdn.com/175625835/files/doc_financials/2020/AR/2020-AR.pdf. Those figures are converted into USD using OFX Yearly average exchange rates. https://www.ofx.com/en-ca/forex-news/historical-exchange-rates/yearly-average-rates/. 
This is the starting point of our estimates for Spotify’s ad revenue in Canada. To estimate the Canadian share of the company’s advertising revenue, the following steps were taken.
1.	The relative size of Spotify’s ad-supported streaming services in Canada vs the US is based on the ratio of revenue for such services in both countries provided by PWC’s Global entertainment media outlook, 2023-2027, i.e 5.7% in 2019. 
2.	Results for 2019 converted to CDN$ at US/CDN exchange rate of 1.3269.
</t>
  </si>
  <si>
    <t>Estimate based on average of digital revenues comprising 13.4% of total newspaper revenues, according to Newsmedia Canada data.</t>
  </si>
  <si>
    <t>Estimate based on average of digital revenues comprising 7.5% of community newspaper revenues, according to Newspaper Canada data.</t>
  </si>
  <si>
    <t>Estimate is arrived at by multiplying Google's US revenue in 2020 i.e. $85.014 billion (or CDN$111.05 billion) by the size of the internet advertising market in Canada relative to that in the US, i.e. 5.1%, based on IAB.Canada and IAB/PWC for the US (https://www.iab.com/wp-content/uploads/2022/04/IAB_Internet_Advertising_Revenue_Report_Full_Year_2021.pdf). The result is then multiplied by the Bank of Canada's average annual at currency exchange rate of 1.2535 (Google, AR 2021, pp. 33, 35; Iab.Canada (October 2021). 2020 Internet Ad Revenue Survey).
Results for 2020 converted to CDN$ at US/CDN exchange rate of 1.3415.</t>
  </si>
  <si>
    <t xml:space="preserve">Facebook's Annual Report 2020, p. 96 identifies revenue for US and Canada for 2018 to 2020 ($38.433 for 2020) and in a footnote to its revenue figures gives a stand alone figure for the U.S. in 2020 of $36.25 billion for the US. The balance, therefore, is attributable to Canada. The residual for Canada is $2.183B (USD) or $2,928.5 million CDN$ at currency exchange rate of 1.3415 CDN$:USD.  Facebook had an average of 24.86 million monthly average users (MAUs) in 2020 based on Canada's Facebook user base being 9.73% of the US user base (based on previous estimates derived from InternetWorldStats) and MAU reported in Facebook's Annual Report (p. 55).  </t>
  </si>
  <si>
    <t>Amazon, Annual Report 2021, pp. 23 &amp; 65. Amazon reports that 61.2% of its overall revenue is from the US (p. 65). We used this as a proxy for allocating its advertising revenues between the U.S and the rest of the world. Canadian estimate is arrived at by multiplying Amazon’'s US revenue in 2020 i.e. $12,061.53 billion, by the size of the internet advertising market in Canada relative to that in the US, i.e. 5.1%, based on ThinkTV data for Canada and PWC/IAB data for the US. The result is then multiplied by the Bank of Canada's average annual at currency exchange rate of 1.2535 (Amazon, Annual Report 2021, pp. 23 &amp; 65; ThinkTV 2020 Net Advertising Volume 2020 (Copy available upon request from CMCR Project Director).</t>
  </si>
  <si>
    <t xml:space="preserve">Microsoft Annual Report 2021, p. 85 used for years 2019-2021.  Advertising revenue appears as a separate line item in Microsoft’s annual reports. Advertising revenue from search appears to be included in the “More Personal Computing” segment of the company’s annual report (Microsoft Annual Report 2021, p. 54). Gaming did not appear as a separate line item until 2017. 
To estimate revenue for Canada we first estimate revenue for the United States. To do so, we took the split between US and international revenues reported by Microsoft and applied it to each segment that we report on. The US/international split in 2020 was 51%
To estimate Microsoft’s gaming revenue for Canada we used the relative size of the GDP in Canada vs the United States, i.e. 9%, as a proxy for these services. 
The Canadian internet advertising market was an estimated 5.1% of the size of the US internet advertising market in 2020. This is used as a proxy for rate of Google's ad$ attributable to Canada.
Results for 2019 converted to CDN$ at US/CDN exchange rate of 1.3415.
</t>
  </si>
  <si>
    <t>Estimate is arrived at by converting Twitter’s US revenue in Canadian $ @ 1.3415 then multiplying Twitters US revenue in 2020, i.e.. $2,080 million * ~86% of revenue attributable to advertising (14% from other, Twitter, AR 2020, pp. 38, 42) and multiplying again by the size of the internet advertising market relative to that in the US, i.e. i.e. 6.95% in 2020.</t>
  </si>
  <si>
    <t xml:space="preserve">US revenue =$1506.7 million in 2020 out of total revenue for US, Mexico and Central America (Snapchat AR 2022, p. 90). US share of that total: 91.5% based on GDP.  $1,506.8 million * 5.1% (size of online advertising market in Canada relative to US) * 1.3415 (US/Canada exchange rate). </t>
  </si>
  <si>
    <t xml:space="preserve">Estimate builds on assumptions used to arrive at Pelmorex’s online advertising revenue in 2017, i.e. comments in the Financial Post and the Globe and Mail that Pelmorex's revenue in 2017 was about $100 million, with 30% of that from its pay and specialty television service and 70% of that from mobile apps and internet users. In 2017, it’s revenue from its tv service in 2017 was $40.4 million, according to filings with the CRTC, implying that mobile app and online advertising revenue was $93.6 million, i.e. the remaining 70% of the company’s revenue, and that total revenue  was $134 million. https://business.financialpost.com/telecom/weather-network-takes-on-big-boys-google-facebook-in-quest-to-rake-in-digital-ad-dollars. 
Since 2017, Pelmorex’s tv revenue has steadily declined while its total revenue has stayed roughly similar, as suggested by comments in a 2022 Globe and Mail article. Assuming that total revenue stayed roughly similar--$134 million, as per the explanation in the note for Pelmorex in 2017, but with tv revenue declining while online ad revenue has increased yields the following: $34.3 million for the Weather Network’s TV service, according to filings with the CRTC, and the amount for online advertising reported here, i.e. $99.7 million in 2020. 
</t>
  </si>
  <si>
    <t>NordStar Capital LP</t>
  </si>
  <si>
    <t xml:space="preserve">Estimate based on Torstar revenues of $375.04 million and that is split between adv$ and subscription on 46/54 basis (as per averages reported by NewsMediaCanada) and that 20.355% of its advertising revenue is from online advertising, in line with the average for the industry, based on ThinkTV's annual Net Ad Volume Report. </t>
  </si>
  <si>
    <t xml:space="preserve">Estimate based on assumption that 8.3% of BCE's television advertising revenue is attributable online advertising and that 1.92% of its radio advertising revenue is attributable to online advertising, respectively (based on industry-wide averages), as per figures reported by ThinkTV's Net Ad Volume Report.  </t>
  </si>
  <si>
    <t>ByteDance</t>
  </si>
  <si>
    <t>TikTok</t>
  </si>
  <si>
    <t xml:space="preserve">Source: Insider Intelligence | eMarketer. TikTok Ad Revenue, US. Generated on July 14, 2023. The estimate for TikTok's revenue in Canada is arrived at by multiplying it's US revenue in 2020 by the size of the internet advertising market in Canada relative to that in the US, i.e. 5.10%, based on Iab.canada data for Canada and PWC/IAB data for the US. The result is then multiplied by the Bank of Canada's average annual at currency exchange rate of 1.2535. Iab.canada (June 2022). 2021 Internet Ad Revenue Survey. https://iabcanada.com/content/uploads/2022/06/IAB-Canada-Revenue-Survey-2021-Final.pdf (Copy available upon request from GMIC Project Director; https://www.iab.com/wp-content/uploads/2022/04/IAB_Internet_Advertising_Revenue_Report_Full_Year_2021.pdf). </t>
  </si>
  <si>
    <t>Estimate is based on assumption that 8.3% of Shaw's television advertising revenue is attributable online advertising and that 1.92% of its radio advertising revenue is attributable to online advertising, respectively (based on industry-wide averages), as per figures reported by ThinkTV's Net Ad Volume Report.</t>
  </si>
  <si>
    <t>Estimate is based on assumption that 8.3% of Quebecor's television advertising revenue is attributable online advertising; 14.3% of its newspapers and14.2% of kts magazine advertising revenue is attributable to online advertising, respectively, based on industry-wide averages, as per figures reported by ThinkTV's Net Ad Volume Report.</t>
  </si>
  <si>
    <t>CBC Annual Report 2019/2020, p. 37.</t>
  </si>
  <si>
    <t>In 2019, Yellow Pages consolidated its reporting into two categories, YP and Others. Based on past reporting, online advertising revenue was ~9.6% of the YP category. Yellow Pages 2021 Annual Report, pp. 8, 10.</t>
  </si>
  <si>
    <t>Estimate is based on assumption that 8.3% of Rogers' television advertising revenue is attributable online advertising and that 1.92% of its radio advertising revenue is attributable to online advertising, respectively (based on industry-wide averages), as per figures reported by ThinkTV's Net Ad Volume Report.</t>
  </si>
  <si>
    <t xml:space="preserve">Spotify international subscriber and ad revenue, and for total US revenue, i.e. without breaking out separate figures for Spotify Premium and ad revenue, for 2020 are reported in Euros in its Annual Report, 2022, p. F24. https://s29.q4cdn.com/175625835/files/doc_financials/2022/ar/b283934e-7a7c-4da6-8749-856dfa4c36e6.pdf. Those figures are converted into USD using OFX Yearly average exchange rates. https://www.ofx.com/en-ca/forex-news/historical-exchange-rates/yearly-average-rates/. 
This is the starting point of our estimates for Spotify’s ad revenue in Canada. To estimate the Canadian share of the company’s advertising revenue, the following steps were taken.
1.	The relative size of Spotify’s ad-supported streaming services in Canada vs the US is based on the ratio of revenue for such services in both countries provided by PWC’s Global entertainment media outlook, 2023-2027, i.e 5.6% in 2020. 
2.	Results for 2020 converted to CDN$ at US/CDN exchange rate of 1.3415.
</t>
  </si>
  <si>
    <t xml:space="preserve">Estimate based on assumption that online advertising accounts for 35.1% of the Globe and Mail's advertising revenue, based on ThinkTV's annual Net Ad Volume Report. See Globe and Mail entry in the newspaper sector for explanation of its estimated total revenue from subscriber, advertising and other sources.  </t>
  </si>
  <si>
    <t xml:space="preserve">Estimate based on revenues of $109.8 million and that is split between adv$ and subscription on 46/54 basis (as per averages reported by NewsMediaCanada) and that 20.355% of its advertising revenue is from online advertising, in line with the average for the industry, based on ThinkTV's annual Net Ad Volume Report. </t>
  </si>
  <si>
    <t xml:space="preserve">Estimate based on GCM revenues of $82.41million and that is split between adv$ and subscription on 46/54 basis (as per averages reported by NewsMediaCanada) and that 20.355% of its advertising revenue is from online advertising, in line with the average for the industry, based on ThinkTV's annual Net Ad Volume Report. </t>
  </si>
  <si>
    <t xml:space="preserve">Estimate based on Continental/Glacier revenues of $74.99 million and that is split between adv$ and subscription on 46/54 basis (as per averages reported by NewsMediaCanada) and that 20.355% of its advertising revenue is from online advertising, in line with the average for the industry, based on ThinkTV's annual Net Ad Volume Report. </t>
  </si>
  <si>
    <t>FP Newspapers (2022). Annual Report 2021, p. 22.</t>
  </si>
  <si>
    <t xml:space="preserve">Estimate is arrived at by multiplying Google's US revenue in 2021 i.e. $96.37 billion (or CDN$120.80 billion) by the size of the internet advertising market in Canada relative to that in the US, i.e. 5.1%, based on IAB.Canada and IAB/PWC for the US (https://www.iab.com/wp-content/uploads/2022/04/IAB_Internet_Advertising_Revenue_Report_Full_Year_2021.pdf). The result is then multiplied by the Bank of Canada's average annual at currency exchange rate of 1.2535 (Google, AR 2021, pp. 33, 35). 
Results for 2021 converted to CDN$ at US/CDN exchange rate of 1.2535.
</t>
  </si>
  <si>
    <t>Meta</t>
  </si>
  <si>
    <t xml:space="preserve">Meta's Annual Report 2021, p. 94 identifies revenue for US and Canada for 2019 to 2021 ($51,541 millions for 2021) and in a footnote to its revenue figures gives a stand-alone figure for the U.S. in 2021 of $48.38 billion for the US. The balance, therefore, is attributable to Canada. The residual for Canada is $3,161 (USD) or $3,962.31 million CDN$ at currency exchange rate of 1.2535 CDN$:USD. 
Meta had an average of 25.32 million users in Canada (based on previous estimates derived from InternetWorldStats, i.e. as of October 2020, Meta users in Canada were 9.73% of the number in the US). That percentage, i.e. 9.73% is then applied to MAU reported in Meta's Annual Report (p. 57). US &amp; Canada MAU (260.5 millions). </t>
  </si>
  <si>
    <t>Amazon, Annual Report 2021, pp. 23 &amp; 65. Amazon reports that 60% of its overall revenue is from the US (p. 65). We used this as a proxy for allocating its advertising revenues between the U.S and the rest of the world. Canadian estimate is arrived at by multiplying Amazon’s US revenue in 2021 i.e. $18,696 billion, by the size of the internet advertising market in Canada relative to that in the US, i.e. 5.193%, based on ThinkTV data for Canada and PWC/IAB data for the US. The result is then multiplied by the Bank of Canada's average annual at currency exchange rate of 1.2535 (Amazon, Annual Report 2021, pp. 23 &amp; 65; Iab.canada (June 2022). 2021 Internet Ad Revenue Survey. https://iabcanada.com/content/uploads/2022/06/IAB-Canada-Revenue-Survey-2021-Final.pdf (Copy available upon request from GMIC Project Director). Using this method resulted in the sum total of all firms' revenue exceeding the sector total by $655.55 million (or 5.3%). To remove this excess, each firm for which revenue was estimated (vs known) was reduced by a proportionately equal amount, i.e. by multiplying the original sum by .926.</t>
  </si>
  <si>
    <t>Microsoft Annual Report 2021, p. 85 used for years 2019-2021. Advertising revenue appears as a separate line item in Microsoft’s annual reports. Advertising revenue from search appears to be included in the “More Personal Computing” segment of the company’s annual report (Microsoft Annual Report 2021, p. 54). Gaming did not appear as a separate line item until 2017. 
To estimate revenue for Canada we first estimate revenue for the United States. To do so, we took the split between US and international revenues reported by Microsoft and applied it to each segment that we report on. The US/international split in 2021 was 50%
To estimate Microsoft’s gaming revenue for Canada we used the relative size of the GDP in Canada vs the United States, i.e. 9%, as a proxy for these services. 
The Canadian internet advertising market was an estimated 5.193% of the size of the US internet advertising market in 2021. This is used as a proxy for rate of Google's ad$ attributable to Canada.
Results for 2019 converted to CDN$ at US/CDN exchange rate of 1.2535. Using this method resulted in the sum total of all firms' revenue exceeding the sector total by $655.55 million (or 5.3%). To remove this excess, each firm for which revenue was estimated (vs known) was reduced by a proportionately equal amount, i.e. by multiplying the original sum by .926.</t>
  </si>
  <si>
    <t xml:space="preserve">US revenue =$2,622 million in 2021 out of total revenue for US, Mexico and Central America (Snapchat AR 2022, p. 90). US share of that total: 91.5% based on GDP.  $2,622 million * 5.193% (size of online advertising market in Canada relative to US) * 1.2535 (US/Canada exchange rate). </t>
  </si>
  <si>
    <t xml:space="preserve">Twitter Annual Report 2021, pp. 46, 74. Estimate is arrived at by converting Twitter’s US revenue in Canadian $ @ 1.2535 then multiplying Twitters US revenue in 2021, i.e., $ 2,835.8 million * ~89% of revenue attributable to advertising (11% from other, Twitter, AR 2021, pp. 46, 74) and multiplying again by the size of the internet advertising market relative to that in the US, i.e. i.e. 5.193% in 2021. </t>
  </si>
  <si>
    <t xml:space="preserve">Source: Insider Intelligence | eMarketer. TikTok Ad Revenue, US. Generated on July 14, 2023. The estimate for TikTok's revenue in Canada is arrived at by multiplying it's US revenue in 2021 by the size of the internet advertising market in Canada relative to that in the US, i.e. 5.193%, based on Iab.canada data for Canada and PWC/IAB data for the US. The result is then multiplied by the Bank of Canada's average annual at currency exchange rate of 1.2535. Iab.canada (June 2022). 2021 Internet Ad Revenue Survey. https://iabcanada.com/content/uploads/2022/06/IAB-Canada-Revenue-Survey-2021-Final.pdf (Copy available upon request from GMIC Project Director; https://www.iab.com/wp-content/uploads/2022/04/IAB_Internet_Advertising_Revenue_Report_Full_Year_2021.pdf). </t>
  </si>
  <si>
    <t>Estimate builds on assumptions used to arrive at Pelmorex’s online advertising revenue in 2017, i.e. comments in the Financial Post and the Globe and Mail that Pelmorex's revenue in 2017 was about $100 million, with 30% of that from its pay and specialty television service and 70% of that from mobile apps and internet users. In 2017, it’s revenue from its tv service in 2017 was $40.4 million, according to filings with the CRTC, implying that mobile app and online advertising revenue was $93.6 million, i.e. the remaining 70% of the company’s revenue, and that total revenue  was $134 million. https://business.financialpost.com/telecom/weather-network-takes-on-big-boys-google-facebook-in-quest-to-rake-in-digital-ad-dollars. 
Since 2017, Pelmorex’s tv revenue has steadily declined while its total revenue has stayed roughly similar, as suggested by comments in a 2022 Globe and Mail article. Assuming that total revenue stayed roughly similar--$134 million, as per the explanation in the note for Pelmorex in 2017, but with tv revenue declining while online ad revenue has increased yields the following: $32.2 million for the Weather Network’s TV service, according to filings with the CRTC, and the amount for online advertising reported here, i.e. $101.8 million in 2021.</t>
  </si>
  <si>
    <t>Postmedia Annual Report 2021, p. 94.</t>
  </si>
  <si>
    <t xml:space="preserve">Estimate is based on assumption that 9.7% of BCE's television advertising revenue is attributable online advertising and that 1.97% of its radio advertising revenue is attributable to online advertising, respectively (based on industry-wide averages), as per figures reported by ThinkTV's Net Ad Volume Report. </t>
  </si>
  <si>
    <t xml:space="preserve">Estimate is based on assumption that 9.7% of Shaw's television advertising revenue is attributable online advertising and that 1.97% of its radio advertising revenue is attributable to online advertising, respectively (based on industry-wide averages), as per figures reported by ThinkTV's Net Ad Volume Report. </t>
  </si>
  <si>
    <t xml:space="preserve">Estimate is based on assumption that 9.7% of Quebecor's television advertising revenue is attributable online advertising and 16.1% of its newspaper and 15.8% magazine revenue is attributable to online advertising, as per figures reported by ThinkTV's Net Ad Volume Report. </t>
  </si>
  <si>
    <t>CBC Annual Report 2020/2021, p. 33.</t>
  </si>
  <si>
    <t xml:space="preserve">Estimate based on assumption that 17.1% of Torstar's revenue (see newspaper sheet) is from online advertising, in line with the weighted average of Postmedia and FP Newspapers, both of which publish data on online advertising revenue. This proxy is also in line with ThinkTV's annual Net Ad Volume Report showing that, on average, online advertising accounts for ~20% of newspaper revenue. </t>
  </si>
  <si>
    <t xml:space="preserve">Estimate is based on assumption that 9.7% of Roger's television advertising revenue is attributable to online advertising and that 1.97% of its radio advertising revenue is attributable to online advertising, respectively (based on industry-wide averages), as per figures reported by ThinkTV's Net Ad Volume Report. </t>
  </si>
  <si>
    <t xml:space="preserve">Spotify international subscriber and ad revenue, and for total US revenue, i.e. without breaking out separate figures for Spotify Premium and ad revenue, for 2021 are reported in Euros in its Annual Report, 2022, p. F24. https://s29.q4cdn.com/175625835/files/doc_financials/2022/ar/b283934e-7a7c-4da6-8749-856dfa4c36e6.pdf. Those figures are converted into USD using OFX Yearly average exchange rates. https://www.ofx.com/en-ca/forex-news/historical-exchange-rates/yearly-average-rates/. 
This is the starting point of our estimates for Spotify’s ad revenue in Canada. To estimate the Canadian share of the company’s advertising revenue, the following steps were taken.
1.	The relative size of Spotify’s ad-supported streaming services in Canada vs the US is based on the ratio of revenue for such services in both countries provided by PWC’s Global entertainment media outlook, 2023-2027, i.e 5.6% in 2021 
2.	Results for 2021 converted to CDN$ at US/CDN exchange rate of 1.2535.
</t>
  </si>
  <si>
    <t xml:space="preserve">Estimate based on assumption that online advertising accounts for 40.6% of the Globe and Mail's advertising revenue, based on ThinkTV's annual Net Ad Volume Report. See Globe and Mail entry in the newspaper sector for explanation of its estimated total revenue from subscriber, advertising and other sources.  </t>
  </si>
  <si>
    <t xml:space="preserve">In 2019, Yellow Pages consolidated its reporting into two categories, YP and Others. The company once again changed how it reports its results in 2021, with two new categories: Digital and Print. Based on past reporting, online advertising revenue was ~9.6% of the YP category. Yellow Pages 2021 Annual Report, pp. 8, 10. </t>
  </si>
  <si>
    <t xml:space="preserve">Estimate based on LaPresse revenue of $111.6 million (see newspaper sheet) and that 17.1% of its advertising revenue is from online advertising, in line with the weighted average of Postmedia and FP Newspapers, both of which publish data on online advertising revenue. This proxy is also in line with ThinkTV's annual Net Ad Volume Report showing that, on average, online advertising accounts for ~20% of newspaper revenue. </t>
  </si>
  <si>
    <t xml:space="preserve">Estimate based on revenue of $75.8 million (see newspaper and that 17.1% of its advertising revenue is from online advertising, in line with the weighted average of Postmedia and FP Newspapers, both of which publish data on online advertising revenue. This proxy is also in line with ThinkTV's annual Net Ad Volume Report showing that, on average, online advertising accounts for ~20% of newspaper revenue. </t>
  </si>
  <si>
    <t>Estimate based on revenue of $9.2 million (see newspaper and that 17.1% of its advertising revenue is from online advertising, in line with the weighted average of Postmedia and FP Newspapers, both of which publish data on online advertising revenue. This proxy is also in line with ThinkTV's annual Net Ad Volume Report showing that, on average, online advertising accounts for ~20% of newspaper revenue.</t>
  </si>
  <si>
    <t xml:space="preserve">Zoomer Media's "Other" segment has become predominantly based on internet advertising &amp; subscriber revenue after the purchse of BlogTO and Buzz Connected Media Inc in September 2022,which Zoomer describes as the "owner and publisher of Daily Hive, the leading digital source for local news, culture, and what's happening in Western Canada" (see Zoomer Media (2022). Consolidated financial statements, August 31, 2022 and 2021, pp. 36 and 40). Prior to the acquisitions, 1/2 of the "Other" segment is assigned to Internet advertising, whereas afterwards 80% of reported revenue for this segment is assigned to internet advertising. </t>
  </si>
  <si>
    <t xml:space="preserve">Estimate is arrived at by multiplying Google’s US revenue in 2022 i.e. $107.747 billion (or CDN$140.21 billion) by the size of the internet advertising market in Canada relative to that in the US, i.e. 5.19%, based on IAB 2022 IAB Canada Internet Ad Revenue Survey for Canada (https://iabcanada.com/content/uploads/2023/06/IABCanadaRevenueSurvey2022_Final.pdf) and PWC/IAB data for the US. The result is then multiplied by the Bank of Canada's average annual at currency exchange rate of 1.3013 (Google, AR 2022, p. 59). 
</t>
  </si>
  <si>
    <t xml:space="preserve">Meta's Annual Report 2022, p. 99 identifies revenue for US and Canada for 2020 to 2022 ($50.15 billion) and in a footnote to its revenue figures gives a stand-alone figure for the U.S. in 2022 of $47.20 billion for the US. The balance, therefore, is attributable to Canada. The residual for Canada is $2.95 billion (USD) or $3.838b million CDN$ at currency exchange rate of 1.3013 CDN$:USD. 
Meta had an average of 25.76 million users in Canada (based on previous estimates derived from InternetWorldStats, i.e. as of October 2020, Meta users in Canada were 9.73% of the number in the US). That percentage, i.e. 9.73% is then applied to MAU reported in Meta's Annual Report (p. 62). US &amp; Canada MAU (264.75 millions). https://d18rn0p25nwr6d.cloudfront.net/CIK-0001326801/e574646c-c642-42d9-9229-3892b13aabfb.pdf </t>
  </si>
  <si>
    <t xml:space="preserve">Amazon, Annual Report 2022, pp. 23 &amp; 66. Amazon reports that 61% of its overall revenue is from the US (p. 23). We used this as a proxy for allocating its advertising revenues between the U.S and the rest of the world. Canadian estimate is arrived at by multiplying Amazon’s US revenue in 2022 i.e. $23,020.79 billion, by the size of the internet advertising market in Canada relative to that in the US, i.e. 5.19%, based on IAB 2022 IAB Canada Internet Ad Revenue Survey for Canada (https://iabcanada.com/content/uploads/2023/06/IABCanadaRevenueSurvey2022_Final.pdf) and PWC/IAB data for the US. The result is then multiplied by the Bank of Canada's average annual at currency exchange rate of 1.3013 (Amazon, Annual Report 2021, pp. 23 &amp; 66). </t>
  </si>
  <si>
    <t xml:space="preserve">Estimate based on reported revenue for Search and News Advertising, as per Microsoft AR 2022, p. 83. To estimate Microsoft’s online advertising revenue from its Bing search engine for Canada we first estimate such revenue for the United States. To do so, we took the split between US and international revenues reported by Microsoft and applied it to each segment that we report on, i.e. online advertising in this case. The US/international split in 2022 was 50.6%. The Canadian internet advertising market was an estimated 5.2% of the size of the US internet advertising market in 2022. This is used as a proxy for rate of Microsoft’s ad$ attributable to Canada.
Results for 2021 converted to CDN$ at US/CDN exchange rate of 1.3013. </t>
  </si>
  <si>
    <t>Source: Insider Intelligence | eMarketer. TikTok Ad Revenue, US. Generated on July 14, 2023. The estimate for TikTok's revenue in Canada is arrived at by multiplying it's US revenue in 2022 by the size of the internet advertising market in Canada relative to that in the US, i.e. 5.19%, based on Iab.canada data for Canada and PWC/IAB data for the US. See IAB 2022 IAB Canada Internet Ad Revenue Survey for Canada (https://iabcanada.com/content/uploads/2023/06/IABCanadaRevenueSurvey2022_Final.pdf) and PWC/IAB data for the US. The result is then multiplied by the Bank of Canada's average annual at currency exchange rate of 1.3013.</t>
  </si>
  <si>
    <t xml:space="preserve">US revenue =$2,927 million in 2022 out of total revenue for US, Mexico and Central America (Snapchat AR 2022, p. 90). US share of that total: 91.5% based on GDP.  $2,927 million * 5.19% (size of online advertising market in Canada relative to US) * 1.3013 (US/Canada exchange rate). </t>
  </si>
  <si>
    <t xml:space="preserve">Twitter 10Q For the quarterly period ended June 30, 2022, pp. 13. Twitter was taken over by Elon Musk in late 2022, after which the company was taken private and stopped filing financial documents with the US SEC. The estimate used here is based on the following steps: US revenue for the first half of the year is doubled, yielding $ 2,665.56 million. * ~91.8% of its revenue attributable to advertising (the rest is from subscriptions and other, Twitter, 10Q June 2022, p. 14) and multiplying again by the size of the internet advertising market in Canada relative to that in the US, i.e. i.e. 5.19% in 2022. </t>
  </si>
  <si>
    <r>
      <t xml:space="preserve">Estimate builds on assumptions used to arrive at Pelmorex’s online advertising revenue in 2017, i.e. comments in the Financial Post and the Globe and Mail that Pelmorex's revenue in 2017 was about $100 million, with 30% of that from its pay and specialty television service and 70% of that from mobile apps and internet users. In 2017, it’s revenue from its tv service in 2017 was $40.4 million, according to filings with the CRTC, implying that mobile app and online advertising revenue was $93.6 million, i.e. the remaining 70% of the company’s revenue, and that total revenue  was $134 million. Jackson, E. (Nov. 10, 2017). Weather Network takes on 'big boys' Google, Facebook in quest to rake in digital ad dollars. </t>
    </r>
    <r>
      <rPr>
        <i/>
        <sz val="12"/>
        <color theme="1"/>
        <rFont val="Times New Roman"/>
        <family val="1"/>
      </rPr>
      <t>Financial Post</t>
    </r>
    <r>
      <rPr>
        <sz val="12"/>
        <color theme="1"/>
        <rFont val="Times New Roman"/>
        <family val="1"/>
      </rPr>
      <t xml:space="preserve">. https://business.financialpost.com/telecom/weather-network-takes-on-big-boys-google-facebook-in-quest-to-rake-in-digital-ad-dollars and Silcoff, S. (Oct. 4, 2022). Ceo of Weather Network parent departs to lead Google's Canadian cloud business. </t>
    </r>
    <r>
      <rPr>
        <i/>
        <sz val="12"/>
        <color theme="1"/>
        <rFont val="Times New Roman"/>
        <family val="1"/>
      </rPr>
      <t>Globe and Mail</t>
    </r>
    <r>
      <rPr>
        <sz val="12"/>
        <color theme="1"/>
        <rFont val="Times New Roman"/>
        <family val="1"/>
      </rPr>
      <t xml:space="preserve">. https://www.theglobeandmail.com/business/article-ceo-of-weather-network-parent-pelmorex-moves-to-manage-cloud-business/
Since 2017, Pelmorex’s tv revenue has steadily declined while its total revenue has stayed roughly similar, as suggested by comments in a 2022 Globe and Mail article. Assuming that total revenue stayed roughly similar--$134 million, as per the explanation in the note for Pelmorex in 2017, but with tv revenue declining while online ad revenue has increased yields the following: $32.2 million for the Weather Network’s TV service, according to filings with the CRTC, and the amount for online advertising reported here, i.e. $101.8 million in 2022.  
Since 2017, Pelmorex’s tv revenue has steadily declined while its total revenue has stayed roughly similar, as suggested by comments in a 2022 Globe and Mail article. Assuming that total revenue stayed roughly similar--$134 million, as per the explanation in the note for Pelmorex in 2017, but with tv revenue declining while online ad revenue has increased yields the following: $32.2 million for the Weather Network’s TV service, according to filings with the CRTC, and the amount for online advertising reported here, i.e. $101.8 million in 2022. 
</t>
    </r>
  </si>
  <si>
    <t xml:space="preserve">Estimate is based on assumption that 10% of BCE's television advertising revenue (according to CRTC Financial Summaries) is attributable online advertising and that 2.03% of its radio advertising revenue is attributable to online advertising, respectively (based on industry-wide averages), as per figures reported by ThinkTV's Net Ad Volume Report. </t>
  </si>
  <si>
    <t xml:space="preserve">CBC AR 2021-22, p. 40. </t>
  </si>
  <si>
    <t xml:space="preserve">Estimate is based on assumption that 10% of Quebecor's television advertising revenue + 20% of its newspaper and magazine revenue is attributable to online advertising, respectively (based on industry-wide averages), as per figures reported by ThinkTV (2022) Net Advertising Volume, 2012-2021 as well as annual reports from Postmedia and FP Newspapers. </t>
  </si>
  <si>
    <t xml:space="preserve">Estimate is based on assumption that 8.9% of Shaw's television advertising revenue is attributable online advertising and that 2.03% of its radio advertising revenue is attributable to online advertising, respectively (based on industry-wide averages), as per figures reported by ThinkTV's Net Ad Volume Report. </t>
  </si>
  <si>
    <t xml:space="preserve">Estimate assumes that 20% of newspaper revenue is from digital advertising based on the proportion of such advertising to total advertising from ThinkTV (2022) Net Advertising Volume, 2012-2021 as well as annual reports from Postmedia and FP Newspapers. </t>
  </si>
  <si>
    <t xml:space="preserve">Estimate is based on assumption that 10% of Roger's television advertising revenue is attributable online advertising and that 2.03% of its radio advertising revenue is attributable to online advertising, respectively (based on industry-wide averages), as per figures reported by ThinkTV's Net Ad Volume Report. </t>
  </si>
  <si>
    <t xml:space="preserve">Spotify international subscriber and ad revenue, and for total US revenue, i.e. without breaking out separate figures for Spotify Premium and ad revenue, are reported in Euros in its Annual Report, 2022, p. F24. https://s29.q4cdn.com/175625835/files/doc_financials/2022/ar/b283934e-7a7c-4da6-8749-856dfa4c36e6.pdf. Those figures are converted into USD using OFX Yearly average exchange rates. https://www.ofx.com/en-ca/forex-news/historical-exchange-rates/yearly-average-rates/. 
This is the starting point of our estimates for Spotify’s ad revenue in Canada. To estimate the Canadian share of the company’s advertising revenue, the following steps were taken.
1.	The relative size of Spotify’s ad-supported streaming services in Canada vs the US is based on the ratio of revenue for such services in both countries provided by PWC’s Global entertainment media outlook, 2023-2027, i.e. 6.1% in 2022. 
2.	Results for 2022 converted to CDN$ at US/CDN exchange rate of 1.3013. </t>
  </si>
  <si>
    <t xml:space="preserve">Estimate based on assumption that online advertising accounts for 46.95% of the Globe and Mail's advertising revenue, based on ThinkTV's annual Net Ad Volume Report. See Globe and Mail entry in the newspaper sector for explanation of its estimated total revenue from subscriber, advertising and other sources.  </t>
  </si>
  <si>
    <t xml:space="preserve">In 2019, Yellow Pages consolidated its reporting into two categories, YP and Others. Based on past reporting, online advertising revenue was ~9.6% of the YP category. Yellow Pages 2021 Annual Report, pp. 8, 10. 
The company changed how it reports its results again in 2022, with two new categories: Digital and Print. Our estimate assumes that online advertising accounts for 12.5% of “Digital” revenue. Yellow Pages Annual Report 2022, p. 8.
</t>
  </si>
  <si>
    <t>Estimate assumes that 20% of newspaper revenue is from digital advertising based on the proportion of such advertising to total advertising from ThinkTV (2022) Net Advertising Volume, 2012-2021 as well as annual reports from Postmedia and FP Newspapers.</t>
  </si>
  <si>
    <t xml:space="preserve">FP Newspapers (2023). MDA 2022, p. 6. 
</t>
  </si>
  <si>
    <t>Estimate is arrived at by multiplying Google’s US revenue in 2023 i.e. $ billion (or CDN$ billion) by the size of the internet advertising market in Canada relative to that in the US, i.e. 5.45%, based on IAB 2023 PWC/IAB data for Canada and the US. The Canadian online advertising market had revenue of $16,551.37 (CDN) in 2023 while the US online advertising market was valued at $225 billion (USD) in 2023) (CDN$303.68 billion at average annual conversion rate of 1.3497). Total includes revenue from YouTube. PWC. Global entertainment &amp; media outlook, 2024-2028. Alphabet (2024). Annual Report 2023, p. 64.</t>
  </si>
  <si>
    <t>"Meta's Annual Report 2023, p. 103 identifies revenue for US and Canada for 2021 to 2023 ($52.88 billion for 2023) and in a footnote to its revenue figures gives a stand-alone figure for the U.S. in 2023 of $49.78 billion for the US. Subtracting the latter from the former leaves a balance attributable to Canada of is $2.95 billion (USD) or $3,108 million (USD$), or $4,194.87 at currency exchange rate of 1.34973 CDN$:USD.
Meta had a y-o-y average of 23.63 million users across its ‘family of apps’ (Facebook, Instagram, Whatsapp and Messenger) in Canada (based on previous estimates derived from InternetWorldStats, i.e. as of October 2020, showing Meta users in Canada to be 9.73% of the number in the US). That percentage, i.e. 9.73% is then applied to MAU reported in Meta's Annual Report (p. 68). US &amp; Canada MAU (270.5 millions).
"</t>
  </si>
  <si>
    <t>Amazon, Annual Report 2023, pp. 69. Amazon reports that 69% of its net sales revenue is from the US (p. 23). We used this as a proxy for allocating its advertising revenues between the U.S and the rest of the world. Canadian estimate is arrived at by multiplying Amazon’s US revenue in 2023 i.e. $32,286.4 million, by the size of the internet advertising market in Canada relative to that in the US, i.e. 5.45%, based on IAB 2022 IAB Canada Internet Ad Revenue Survey for Canada (https://iabcanada.com/content/uploads/2023/06/IABCanadaRevenueSurvey2022_Final.pdf) and PWC/IAB data for the US. The result is then multiplied by the Bank of Canada's average annual at currency exchange rate of 1.3013.</t>
  </si>
  <si>
    <t>Estimate based on reported revenue for Search and News Advertising, as per Microsoft AR 2023, p. 75. To estimate Microsoft’s online advertising revenue from its Bing search engine for Canada we first estimate such revenue for the United States. To do so, we took the split between US and international revenues reported by Microsoft and applied it to each segment that we report on, i.e. online advertising in this case. The US/international split in 2022 was 50.4%. The Canadian internet advertising market was an estimated 5.45% of the size of the US internet advertising market in 2023. This is used as a proxy for rate of Microsoft’s ad$ attributable to Canada.
Results for 2023 converted to CDN$ at US/CDN exchange rate of 1.3497.</t>
  </si>
  <si>
    <t>Sources:  Iqbal, M. (July 8, 2024). TikTok revenue and usage statistics (2024). Business of Apps. https://www.businessofapps.com/data/tik-tok-statistics/; Insider Intelligence  | eMarketer (2024). Social Network Users, by Platform (Canada). User numbers are y-o-y average. 
The estimate for TikTok's revenue in Canada is arrived at by multiplying it's US revenue in 2023 by the size of the internet advertising market in Canada relative to that in the US, i.e. 5.45%, based on PWC/IAB data for both countries, as reported in PWC’s Global entertainment and media outlook, 2024-2028. The result is then multiplied by the Bank of Canada's average annual at currency exchange rate of 1.3497</t>
  </si>
  <si>
    <t xml:space="preserve">US revenue =$2,696.1 million in 2021 out of total revenue for US, Mexico and Central America (Snapchat AR 2023, pp. 78 &amp; 88). US share of that total: 91.3% based on GDP.  $2,696.1 million * 5.45% (size of online advertising market in Canada relative to US) * 1.3497 (US/Canada exchange rate). </t>
  </si>
  <si>
    <t>Iqbal, M. (Feb. 22, 2024). Twitter Revenue and Usage Statistics (2024). Business of Apps. https://www.businessofapps.com/data/twitter-statistics/. 73.5% of its revenue attributable to advertising (the rest is from subscriptions and other) and multiplying again by the size of the internet advertising market in Canada relative to that in the US, i.e. i.e. 5.45% and multiplying that by y-o-y average US/Canada $ exchange rate of 1.3497.</t>
  </si>
  <si>
    <t>Since 2017, Pelmorex’s tv revenue has steadily declined while its total revenue has stayed roughly similar, as suggested by comments in a 2022 Globe and Mail article. Assuming that total revenue stayed roughly similar--$134 million, as per the explanation in the note for Pelmorex in 2017, but with tv revenue declining while online ad revenue has increased yields the following: $28.9 million for the Weather Network’s TV service, according to filings with the CRTC, and the amount for online advertising reported here. Jackson, E. (Nov. 10, 2017). Weather Network takes on 'big boys' Google, Facebook in quest to rake in digital ad dollars. Financial Post. https://business.financialpost.com/telecom/weather-network-takes-on-big-boys-google-facebook-in-quest-to-rake-in-digital-ad-dollars and Silcoff, S. (Oct. 4, 2022). Ceo of Weather Network parent departs to lead Google's Canadian cloud business. Globe and Mail. https://www.theglobeandmail.com/business/article-ceo-of-weather-network-parent-pelmorex-moves-to-manage-cloud-business/</t>
  </si>
  <si>
    <t>Estimate is based on assumption that 12.8% of BCE's television advertising revenue (according to CRTC Financial Summaries) is attributable online advertising and that 2.09% of its radio advertising revenue is attributable to online advertising, respectively (based on industry-wide averages), as per figures reported by ThinkTV's Net Ad Volume Report.</t>
  </si>
  <si>
    <t>CBC Annual Report 2022-2023, pp. 27-28.</t>
  </si>
  <si>
    <t xml:space="preserve">Estimate is based on assumption that 12.8% of Quebecor's television advertising revenue + 24% of its newspaper revenue and 20% of its magazine revenue is attributable to online advertising, respectively (based on industry-wide averages), as per figures reported by ThinkTV (2023) Net Advertising Volume, 2012-2022 as well as annual reports from Postmedia and FP Newspapers. </t>
  </si>
  <si>
    <t xml:space="preserve">Estimate is based on assumption that 12.8% of Corus's television advertising revenue is attributable online advertising and that 2.09% of its radio advertising revenue is attributable to online advertising, respectively (based on industry-wide averages), as per figures reported by ThinkTV's Net Ad Volume Report. </t>
  </si>
  <si>
    <t xml:space="preserve">Estimate assumes that 24% of newspaper revenue is from digital advertising based on the proportion of such advertising to total advertising from ThinkTV (2023) Net Advertising Volume, 2012-2022 as well as annual reports from Postmedia and FP Newspapers. </t>
  </si>
  <si>
    <t xml:space="preserve">Estimate is based on assumption that 12.8% of Roger's television advertising revenue is attributable online advertising and that 2.09% of its radio advertising revenue is attributable to online advertising, respectively (based on industry-wide averages), as per figures reported by ThinkTV's Net Ad Volume Report. </t>
  </si>
  <si>
    <t xml:space="preserve">Spotify international subscriber and ad revenue, and for total US revenue, i.e. without breaking out separate figures for Spotify Premium and ad revenue, are reported in Euros in its Annual Report, 2023, p. F53. https://s29.q4cdn.com/175625835/files/doc_financials/2023/ar/26aaaf29-7cd9-4a5d-ab1f-b06277f5f2a5.pdf. Those figures are converted into USD using OFX Yearly average exchange rates. https://www.ofx.com/en-ca/forex-news/historical-exchange-rates/yearly-average-rates/. </t>
  </si>
  <si>
    <t xml:space="preserve">Estimate based on assumption that online advertising accounts for 54.23% of the Globe and Mail's advertising revenue, based on ThinkTV's annual Net Ad Volume Report. See Globe and Mail entry in the newspaper sector for explanation of its estimated total revenue from subscriber, advertising and other sources.  </t>
  </si>
  <si>
    <t>The company changed how it reports its results in 2022, with two new categories: Digital and Print. Our estimate assumes that online advertising accounts for 12.5% of “Digital” revenue. Yellow Pages Annual Report 2022, p. 8.</t>
  </si>
  <si>
    <t xml:space="preserve">Estimate based on assumption that online advertising accounts for 54.23% of the LaPresse's advertising revenue, based on ThinkTV's annual Net Ad Volume Report. See LaPresse entry in the newspaper sector for explanation of its estimated total revenue from subscriber, advertising and other sources.  </t>
  </si>
  <si>
    <t>Estimate assumes that 24% of newspaper revenue is from digital advertising based on the proportion of such advertising to total advertising from ThinkTV (2022) Net Advertising Volume, 2012-2021 as well as annual reports from Postmedia and FP Newspapers.</t>
  </si>
  <si>
    <t>Zoomer Media (2024). Management's Discussion and Analysis, p. 10.</t>
  </si>
  <si>
    <t>Apple Appstore</t>
  </si>
  <si>
    <r>
      <t>App Distribution</t>
    </r>
    <r>
      <rPr>
        <sz val="12"/>
        <rFont val="Times New Roman"/>
        <family val="1"/>
      </rPr>
      <t>: generally refers to Apple’s App Store and the Google Play Store but also the app stores of mobile device makers such as Samsung. One leading source for data on the App Distribution market is App Annie which can be found here (https://www.appannie.com/en/). Company level data can also be found in Apple and Google’s annual reports but usually not on a stand-alone basis. This requires breaking out this specific element from larger reporting segments in the companies’ annual reports and making reasonable estimates about how to do this, while documenting the reasoning behind these estimates in notes to each cell where such estimates are reported.
You should see this as an “aspirational” sector where we hope to gather up data on a systematic basis at the international level while inviting all of our research teams to include country-level data where it exists for the time being. The Digital Media Industries Working Group (DMIWG) that we have created as a subgroup within the project will work on further developing and refining the conceptualization and methodology for assessing this sector over the next 2-3 years and, after test piloting the results for a few team, make it available project wide.</t>
    </r>
  </si>
  <si>
    <t>Estimates for Apple App Store revenue for 2011-2013 are derived from the following sources and assumption that 86.5% of revenue is attributable to games (a ratio based on the last year for which this value is known—2016—and in line with commentary in trade press coverage):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https://www.businessofapps.com/data/app-revenues/; Evans, B. (June 24, 2014). Market shares and ecosystem value. Benedict Evans. https://www.ben-evans.com/benedictevans/2014/6/25/market-shares; Curry, D. (May 2, 2023). Google Play Store Statistics. Business of Apps. https://www.businessofapps.com/data/google-play-statistics/  
The US share of Apple’s App Store uses its share of Apple’s Services revenue as a proxy, ie. 42% in 2011-2013 millions (Apple's 2015 Annual Report, p. 30).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for each year.</t>
  </si>
  <si>
    <t>Estimates for Google Play Store revenue are derived from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The U.S. share of app store in 2012 was 46% (Google, AR 2014, p. 26). 
Google charged 30% service fee on apps until July 1st, 2021, which is included as Google’s revenue here for the Google Play Store and for games sold through Play Store.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US currency converted into Canadian dollars based on the Bank of Canada’s average annual currency exchange rate. Results for 2012 converted to CDN$ at US/CDN exchange rate of .9996.</t>
  </si>
  <si>
    <t>Estimates for Google Play Store revenue are derived from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The U.S. share of app store in 2013 was 45% (Google, AR 2014, p. 26). 
Google charged 30% service fee on apps until July 1st, 2021, which is included as Google’s revenue here for the Google Play Store and for games sold through Play Store.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US currency converted into Canadian dollars based on the Bank of Canada’s average annual currency exchange rate. Results for 2013 converted to CDN$ at US/CDN exchange rate of 1.0299.</t>
  </si>
  <si>
    <t>Estimates for Apple App Store revenue for 2014 are derived from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https://www.businessofapps.com/data/app-revenues/; Evans, B. (June 24, 2014). Market shares and ecosystem value. Benedict Evans. https://www.ben-evans.com/benedictevans/2014/6/25/market-shares; Curry, D. (May 2, 2023). Google Play Store Statistics. Business of Apps. https://www.businessofapps.com/data/google-play-statistics/  
The US share of Apple’s App Store uses its share of Apple’s Services revenue as a proxy, ie. 42% in 2014 millions (Apple's 2015 Annual Report, p. 30).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2014 converted to CDN$ at US/CDN exchange rate of 1.100.</t>
  </si>
  <si>
    <t>Estimates for Google Play Store revenue are derived from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The U.S. share of app store in 2014 was 43% (Google, AR 2014, p. 26). 
Google charged 30% service fee on apps until July 1st, 2021, which is included as Google’s revenue here for the Google Play Store and for games sold through Play Store.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US currency converted into Canadian dollars based on the Bank of Canada’s average annual currency exchange rate. Results for 2014 converted to CDN$ at US/CDN exchange rate of 1.10.</t>
  </si>
  <si>
    <t>Estimates for Apple App Store revenue for 2015 are the average of revenue estimates for 2014 and 2016 and as derived from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https://www.businessofapps.com/data/app-revenues/;  Evans, B. (June 24, 2014). Market shares and ecosystem value. Benedict Evans. https://www.ben-evans.com/benedictevans/2014/6/25/market-shares; Curry, D. (May 2, 2023). Google Play Store Statistics. Business of Apps. https://www.businessofapps.com/data/google-play-statistics/  
The results comport well with reporting that Apple's App Store revenue for 2015 topped $20B USD while its 30% service fee for 2015 resulted $6B (USD). Keizer, G. (Jan. 6, 2016). Apple's cut of 2015 App Store revenue tops $6B. Computer World. https://www.computerworld.com/article/3019716/apples-cut-of-2015-app-store-revenue-tops-6b.html. 
The US share of Apple’s App Store uses its share of Apple’s Services revenue as a proxy, ie. 42% in 2015 (Apple's 2021 Annual Report, p. 26).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2015 converted to CDN$ at US/CDN exchange rate of 1.300.</t>
  </si>
  <si>
    <t xml:space="preserve">Estimates for Google Play Store revenue are the average of revenue estimates for 2014 and 2016 are derived from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https://www.businessofapps.com/data/app-revenues/; also see Curry, D. (May 2, 2023). Google Play Store Statistics. Business of Apps. https://www.businessofapps.com/data/google-play-statistics/ 
The U.S. share of app store in 2015 was 46% (Google, AR 2017, p. 32). 
Google charged 30% service fee on apps until July 1st, 2021, which is included as Google’s revenue here for the Google Play Store and for games sold through Play Store.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US currency converted into Canadian dollars based on the Bank of Canada’s average annual currency exchange rate. Results for 2015 converted to CDN$ at US/CDN exchange rate of 1.30.
</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</si>
  <si>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2016 (Apple's 2021 Annual Report, p. 26).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2016 converted to CDN$ at US/CDN exchange rate of 1.300.</t>
  </si>
  <si>
    <t>Google Play app store revenue reported by Business of Apps (May 2, 2023). Quarterly Google Play app and game revenue 2016 to 2022 ($bn). https://www.businessofapps.com/data/google-play-statistics/. Google charged 30% service fee on apps until July 1st, 2021, which is included as Google’s revenue here for the Google Play Store and for games sold through Play Store.
The U.S. share of app store in 2016 was 47% (Google, AR 2017, p. 32).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US currency converted into Canadian dollars based on the Bank of Canada’s average annual currency exchange rate. Results for 2016 converted to CDN$ at US/CDN exchange rate of 1.301.</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</si>
  <si>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2017 (Apple's 2021 Annual Report, p. 25).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2017 converted to CDN$ at US/CDN exchange rate of 1.279.</t>
  </si>
  <si>
    <t>Google Play app store revenue reported by Business of Apps (May 2, 2023). Quarterly Google Play app and game revenue 2016 to 2022 ($bn). https://www.businessofapps.com/data/google-play-statistics/. Google charged 30% service fee on apps until July 1st, 2021, which is included as Google’s revenue here for the Google Play Store and for games sold through Play Store.
The U.S. share of app store in 2017 was 47% (Google, AR 2017, p. 32).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US currency converted into Canadian dollars based on the Bank of Canada’s average annual currency exchange rate. Results for 2017 converted to CDN$ at US/CDN exchange rate of 1.2786.</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</si>
  <si>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2018 (Apple's 2021 Annual Report, p. 25).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2018 converted to CDN$ at US/CDN exchange rate of 1.275.</t>
  </si>
  <si>
    <t>Google Play app store revenue reported by Business of Apps (May 2, 2023). Quarterly Google Play app and game revenue 2016 to 2022 ($bn). https://www.businessofapps.com/data/google-play-statistics/. Google charged 30% service fee on apps until July 1st, 2021, which is included as Google’s revenue here for the Google Play Store and for games sold through Play Store.
The U.S. share of app store in 2018 was 46% (Google, AR 2018, p. 32).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US currency converted into Canadian dollars based on the Bank of Canada’s average annual currency exchange rate. Results for 2018 converted to CDN$ at US/CDN exchange rate of 1.275.</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</si>
  <si>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2019 (Apple's 2021 Annual Report, p. 25).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2019 converted to CDN$ at US/CDN exchange rate of 1.327.</t>
  </si>
  <si>
    <t>Google Play app store revenue reported by Business of Apps (May 2, 2023). Quarterly Google Play app and game revenue 2016 to 2022 ($bn). https://www.businessofapps.com/data/google-play-statistics/. Google charged 30% service fee on apps until July 1st, 2021, which is included as Google’s revenue here for the Google Play Store and for games sold through Play Store.
The U.S. share of app store in 2019 was 46% (Google, AR 2020, p. 36).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US currency converted into Canadian dollars based on the Bank of Canada’s average annual currency exchange rate. Results for 2019 converted to CDN$ at US/CDN exchange rate of 1.3260.</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</si>
  <si>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2020 (Apple's 2022 Annual Report, p. 22).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2020 converted to CDN$ at US/CDN exchange rate of 1.342.</t>
  </si>
  <si>
    <t>Google Play app store revenue reported by Business of Apps (May 2, 2023). Quarterly Google Play app and game revenue 2016 to 2022 ($bn). https://www.businessofapps.com/data/google-play-statistics/. Google charged 30% service fee on apps until July 1st, 2021, which is included as Google’s revenue here for the Google Play Store and for games sold through Play Store.
The U.S. share of app store in 2020 was 47% (Google, AR 2020, p. 36).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US currency converted into Canadian dollars based on the Bank of Canada’s average annual currency exchange rate. Results for 2020 converted to CDN$ at US/CDN exchange rate of 1.3415.</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</si>
  <si>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2021 (Apple's 2022 Annual Report, p. 22).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2021 converted to CDN$ at US/CDN exchange rate of 1.254</t>
  </si>
  <si>
    <t>Google Play app store revenue reported by Business of Apps (May 2, 2023). Quarterly Google Play app and game revenue 2016 to 2022 ($bn). https://www.businessofapps.com/data/google-play-statistics/. 
Google charged a 30% service fee on apps until July 1st, 2021; after which it reduced the fee to 15% for the first one million dollars in revenue for all app developers. We assume that this did not have a significant effect on its overall revenue. https://www.theverge.com/2021/3/16/22333777/google-play-store-fee-reduction-developers-1-million-dollars. 
The U.S. share of app store in 2021 was 46% (Google, AR 2022, p. 33).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US currency converted into Canadian dollars based on the Bank of Canada’s average annual currency exchange rate. Results for 2021 converted to CDN$ at US/CDN exchange rate of 1.2535.</t>
  </si>
  <si>
    <t>Apple app store revenue reported by Aqbal, M. (May 2, 2023). App Revenue Data (2023). Business of Apps. https://www.businessofapps.com/data/app-revenues/ Apple charges a 30% service fee on apps. After January 1, 2021 it cut this fee in half for some small business accounts with less than $1 million in annual fees but most large apps, such as Netflix, Spotify, Epic Games, etc. still pay the original 30% fee. https://www.theverge.com/2021/3/16/22333777/google-play-store-fee-reduction-developers-1-million-dollars. To reflect this change, we reduced the average app service fee to 28% after 2021. The “Service Fee” is the basis of the revenue reported here. 
The US share of Apple’s App Store uses its share of Apple’s Services revenue as a proxy, ie. 43% in 2022 (Apple's 2022 Annual Report, p. 22).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2022 converted to CDN$ at US/CDN exchange rate of 1.301.</t>
  </si>
  <si>
    <t>Google Play app store revenue reported by Business of Apps (May 2, 2023). Quarterly Google Play app and game revenue 2016 to 2022 ($bn). https://www.businessofapps.com/data/google-play-statistics/. 
Google charged a 30% service fee on apps until July 1st, 2021; after which it reduced the fee to 15% for the first one million dollars in revenue for all app developers. https://www.theverge.com/2021/3/16/22333777/google-play-store-fee-reduction-developers-1-million-dollars. To reflect this change, we reduced the average app service fee to 28% after 2021. 
The U.S. share of app store revenue in 2022 was 32% based on Aqbal, M. (May 2, 2023). App Revenue Data (2023). Business of Apps. https://www.businessofapps.com/data/app-revenues/ and 
and Wylie, L. (June 24, 2024). US App Market Statistics, 2024. Business of Apps. https://www.businessofapps.com/data/us-app-market/ 
A stand-alone estimate for Canada uses the “social and casual gaming” category in PWC’s Global entertainment and media outlook, 2023-2027 as a proxy for app stores and mobile gaming revenue. 
That figure between 2019-2022 holds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2022 converted to CDN$ at US/CDN exchange rate of 1.301.</t>
  </si>
  <si>
    <t>Apple app store revenue reported by Aqbal, M. (Sept. 2, 2024). App revenue data. https://www.businessofapps.com/data/app-revenues/.  Apple charges a 30% service fee on apps. The “Service Fee” is the basis of the revenue reported here. After January 1, 2021, Apple cut this fee in half for some small business accounts with less than $1 million in annual fees but most large apps, such as Netflix, Spotify, Epic Games, still pay the original 30% fee. https://www.theverge.com/2021/3/16/22333777/google-play-store-fee-reduction-developers-1-million-dollars. To reflect this change, we reduced the average app service fee to 28% after 2021. 
The US share of Apple’s App Store uses its share of Apple’s Services revenue as a proxy, ie. 42.4% in 2023 (Apple's 2023 Annual Report, p. 22).
A stand-alone estimate for Canada uses the “social and casual gaming” category in PWC’s Global entertainment and media outlook, 2024-2028 as a proxy for app stores and mobile gaming revenue, i.e. 7.4% in 2023. 
US currency converted into Canadian dollars based on the Bank of Canada’s average annual currency exchange rate in 2023 converted to CDN$ at US/CDN exchange rate of 1.3497.</t>
  </si>
  <si>
    <t>Google Play app store revenue reported by Curry, D. (February 6, 2024). Google Play Store Statistics (2024). Business of Apps. https://www.businessofapps.com/data/google-play-statistics/.
Google charged a 30% service fee on apps until July 1st, 2021; after which it reduced the fee to 15% for the first one million dollars in revenue for all app developers. To reflect this change, we reduced the average app service fee to 28% after 2021. 
https://www.theverge.com/2021/3/16/22333777/google-play-store-fee-reduction-developers-1-million-dollars. 
App Distribution revenue is based on the sum of Google Play Store revenue minus game apps, which are reported separately in the digital games sector. Games account for the lion's share of revenue app store revenue, i.e. an estimated ~ 85% between 2011 and 2015 and between two-thirds and 80%, thereafter. In 2023, they accounted for 71% of Google Play Store global revenue, but 49% in the U.S. based on that country’s share of the app distribution and gaming sectors. This calculation is based on Google Play revenue and the US share of that revenue from Curry, D. (February 6, 2024). Google Play Store Statistics (2024). Business of Apps. https://www.businessofapps.com/data/google-play-statistics/ and Wylie, L. (June 24, 2024). US App Market Statistics, 2024. Business of Apps. https://www.businessofapps.com/data/us-app-market/ 
A stand-alone estimate for Canada uses the “social and casual gaming” category in PWC’s Global entertainment and media outlook, 2023-2027 as a proxy for app stores and mobile gaming revenue. 
That figure ranges from 7.4% and 7.8% between 2018 and 2022. Years prior to 2018 use the average for 2018-2022, i.e. 7.4%. In the 2024 edition of PWC's GEMO, a new Cloud and subscription gaming sub-segment was added to the Social and casual gaming segment that more clearly tracks PC, console and cloud gaming. This new reference point was used for 2023 and afterwards. In 2023, Canadian games revenue was 7.4% that of the US.
US currency converted into Canadian dollars based on the Bank of Canada’s average annual currency exchange rate. Results for 2022 converted to CDN$ at US/CDN exchange rate of 1.3497.</t>
  </si>
  <si>
    <t>Search Engines-Mobile</t>
  </si>
  <si>
    <r>
      <rPr>
        <b/>
        <sz val="12"/>
        <color rgb="FF000000"/>
        <rFont val="Times New Roman"/>
        <family val="1"/>
      </rPr>
      <t>Search Engines-Mobile</t>
    </r>
    <r>
      <rPr>
        <sz val="12"/>
        <color rgb="FF000000"/>
        <rFont val="Times New Roman"/>
        <family val="1"/>
      </rPr>
      <t>: major web-based information search systems accessed through mobile wireless services/smartphones, e.g. Google, Baidu, Bing, Yandex, Naver. The goal here to focus on search engine use on portable devices that have a mobile wireless connection to the Internet (i.e. laptops, phones, including both smart and feature phones since feature phones have the functionality of a smart phone, including internet access, and are hugely popular in South east Asia and Africa, for instance). This does not include devices connected to the Internet by way of a wifi connection. A good source for national and international data on the market share of various mobile operating systems over time is StatCounter. 
Source: StatCounter. Global Stats (Various Years). http://gs.statcounter.com/search-engine-market-share/all/canada/. Each year until 2017 is based on December sample, thereafter on a yearly average basis.</t>
    </r>
  </si>
  <si>
    <t>Yahoo</t>
  </si>
  <si>
    <t>SEC, AR, (p. 4) https://www.sec.gov/Archives/edgar/data/1011006/000119312510043149/d10k.htm</t>
  </si>
  <si>
    <t>DuckDuckGo</t>
  </si>
  <si>
    <t>Baidu</t>
  </si>
  <si>
    <t>Apollo</t>
  </si>
  <si>
    <t>Verizon sold off Verizon Media to the Apollo Global Management private equity firm in September 2021. https://techcrunch.com/2021/09/01/apollo-completes-its-5b-acquisition-of-verizon-media-now-known-as-yahoo/</t>
  </si>
  <si>
    <t>Search Engines-Desktop</t>
  </si>
  <si>
    <r>
      <rPr>
        <b/>
        <sz val="12"/>
        <color rgb="FF000000"/>
        <rFont val="Times New Roman"/>
        <family val="1"/>
      </rPr>
      <t>Search Engines-Desktop</t>
    </r>
    <r>
      <rPr>
        <sz val="12"/>
        <color rgb="FF000000"/>
        <rFont val="Times New Roman"/>
        <family val="1"/>
      </rPr>
      <t>: major web-based information search systems available over wireline connections to a personal computer or other devices, e.g. Google, Baidu, Bing, Yandex, Naver. The goal here to focus on search engine use on devices with a wireline connection to the Internet, i.e. a desktop computer, including by way of a wifi connection. A good source for national and international data on the market share of various mobile operating systems over time is StatCounter (https://gs.statcounter.com/search-engine-market-share/all/).</t>
    </r>
  </si>
  <si>
    <t>Search Engines</t>
  </si>
  <si>
    <r>
      <rPr>
        <b/>
        <sz val="12"/>
        <color rgb="FF000000"/>
        <rFont val="Times New Roman"/>
        <family val="1"/>
      </rPr>
      <t>Search Engines</t>
    </r>
    <r>
      <rPr>
        <sz val="12"/>
        <color rgb="FF000000"/>
        <rFont val="Times New Roman"/>
        <family val="1"/>
      </rPr>
      <t xml:space="preserve">: major web-based information search systems regardless of access mode, i.e. mobile and desktop search engines combined, e.g. Google, Baidu, Bing, Yandex, Naver. A good source for national and international data on the market share of various mobile operating systems over time is StatCounter.
</t>
    </r>
    <r>
      <rPr>
        <b/>
        <sz val="12"/>
        <color rgb="FF000000"/>
        <rFont val="Times New Roman"/>
        <family val="1"/>
      </rPr>
      <t>Source</t>
    </r>
    <r>
      <rPr>
        <sz val="12"/>
        <color rgb="FF000000"/>
        <rFont val="Times New Roman"/>
        <family val="1"/>
      </rPr>
      <t>: StatCounter. Global Stats (Various Years). http://gs.statcounter.com/search-engine-market-share/all/canada/. Each year until 2017 is based on December sample, thereafter on a yearly average basis.</t>
    </r>
  </si>
  <si>
    <t>InterActive</t>
  </si>
  <si>
    <t>Ask</t>
  </si>
  <si>
    <t>Infospace</t>
  </si>
  <si>
    <t>WebCrawler</t>
  </si>
  <si>
    <t>Yahoo!</t>
  </si>
  <si>
    <t>Yandex</t>
  </si>
  <si>
    <t>Yandex RU</t>
  </si>
  <si>
    <t>Yandex Search</t>
  </si>
  <si>
    <t>Social Media Platforms</t>
  </si>
  <si>
    <t xml:space="preserve">Sources and note: Social Media Platforms are defined as services whose primary function is to facilitate interactions and the sharing of texts, pictures, video and audio-based messages and other content among end-users. Key data include MAU (monthly average users) and DAU (daily average users) as well as advertising revenue, but also subscriptions and micropayments (e.g. virtual items or currency). Examples of social media companies include Facebook’s Apps (Facebook, Instagram, WhatsApp), LinkedIn, Vkontakte, Twitter, Baidu, YouTube, Vimeo, Reddit, TikTok/Douyin etc. This category does not include SVOD (streaming video on demand) such as Hulu or Netflix as it has no connectivity features or significant amounts of end-user created content." 
For entries before 2014, data is from emarketer Canada. Social Network Users, by Platform: Internet users who access their TikTok account via any device at least once per month. For years before 2014, total MAU is estimated based on 2 year CAGR between 2014 and 2016 of 4.29%, while total social media users estimate is based on 5 year CAGR from 2014 to 2019 of 5.2%. 
From 2014 onwards, DataReportal Digital in Canada is used as a source for monthly average users (MAU). MAU figures are based on self-reported user survey data. Total MAU is sum of reported service MAU. Data for Pinterest is not included given that most surveys of social media do not include it and that our view of it’s usage does not conform with the usual practices associated with social media services and the MAU identified for seem to be way out of line with its perceived use in Canada. https://datareportal.com/digital-in-canada. 
LinkedIn does not publish MAU. DataReportal figures are based on its registered members. To better approximate LinkedIn advertising reach consistent with other social media covered here, LinkedIn's registered members are multiplied by .485, the estimated number of its MAUs according to App Ape, as reported by Statista.  https://www.statista.com/statistics/194459/frequency-with-which-registered-us-linkedin-users-update-profile/ 
Twitter data has also been adjusted. Datareport reports seeing "some particularly bizarre trends in the data reported in X’s advertising tools over the past year, so we’d advise caution when it comes to analysing these X figures . . . . [F]igures published in X’s planning tools appear to be liable to significant fluctuation – even over short periods of time – and these anomalies may impact the reliability and representativeness of this change data. Given this, Twitter/X data from 2021 onward has been revised downward in line with observations and based on trends reported by Iqbal, M. (Feb. 22, 2024). Twitter revenue and usage statistics. Business of apps. https://www.businessofapps.com/data/twitter-statistics/. 2024 estimate is based on an average of the preceding 3 years. </t>
  </si>
  <si>
    <t>Reddit</t>
  </si>
  <si>
    <t xml:space="preserve">For entries before 2014, data is from emarketer Canada. Social Network Users, by Platform: Internet users who access their TikTok account via any device at least once per month. For years before 2014, total MAU is estimated based on 2 year CAGR between 2014 and 2016 of 4.29%, while total social media users estimate is based on 5 year CAGR from 2014 to 2019 of 5.2%. </t>
  </si>
  <si>
    <r>
      <t xml:space="preserve">For entries before 2014, data is from emarketer Canada. </t>
    </r>
    <r>
      <rPr>
        <i/>
        <sz val="12"/>
        <color rgb="FF000000"/>
        <rFont val="Times New Roman"/>
        <family val="1"/>
        <charset val="1"/>
      </rPr>
      <t>Social Network Users, by Platform: Internet users who access their TikTok account via any device at least once per month</t>
    </r>
    <r>
      <rPr>
        <sz val="12"/>
        <color rgb="FF000000"/>
        <rFont val="Times New Roman"/>
        <family val="1"/>
        <charset val="1"/>
      </rPr>
      <t>. For years before 2014, total MAU is estimated based on 2 year CAGR between 2014 and 2016 of 4.29%, while total social media users estimate is based on 5 year CAGR from 2014 to 2019 of 5.2%.</t>
    </r>
  </si>
  <si>
    <t>LinkedIn</t>
  </si>
  <si>
    <t>Fark</t>
  </si>
  <si>
    <t>Fark.com</t>
  </si>
  <si>
    <r>
      <rPr>
        <sz val="12"/>
        <color rgb="FF000000"/>
        <rFont val="Times New Roman"/>
        <family val="1"/>
      </rPr>
      <t xml:space="preserve">For entries before 2014, data is from emarketer Canada. </t>
    </r>
    <r>
      <rPr>
        <i/>
        <sz val="12"/>
        <color rgb="FF000000"/>
        <rFont val="Times New Roman"/>
        <family val="1"/>
      </rPr>
      <t>Social Network Users, by Platform: Internet users who access their TikTok account via any device at least once per month</t>
    </r>
    <r>
      <rPr>
        <sz val="12"/>
        <color rgb="FF000000"/>
        <rFont val="Times New Roman"/>
        <family val="1"/>
      </rPr>
      <t>. For years before 2014, total MAU is estimated based on 2 year CAGR between 2014 and 2016 of 4.29%, while total social media users estimate is based on 5 year CAGR from 2014 to 2019 of 5.2%.</t>
    </r>
  </si>
  <si>
    <t>Tumblr</t>
  </si>
  <si>
    <t>"On June 19, 2013, the Company completed the acquisition of Tumblr, Inc. (“Tumblr”), a blog-hosting website that allows users to post their own content as well as follow or re-blog posts made by other users. The acquisition of Tumblr is expected to bring a significant community of users to the Yahoo! network." (AR, p. 12). https://www.sec.gov/Archives/edgar/data/1011006/000119312513327068/d540713d10q.htm</t>
  </si>
  <si>
    <t xml:space="preserve">Sources and note: From 2014 onwards, DataReportal Digital in Canada is used as a source for monthly average users (MAU). MAU figures are based on self-reported user survey data. Total MAU is sum of reported service MAU. Data for Pinterest is not included given that most surveys of social media do not include it and that our view of it’s usage does not conform with the usual practices associated with social media services and the MAU identified for seem to be way out of line with its perceived use in Canada. https://datareportal.com/digital-in-canada. 
LinkedIn does not publish MAU. DataReportal figures are based on its registered members. To better approximate LinkedIn advertising reach consistent with other social media covered here, LinkedIn's registered members are multiplied by .485, the estimated number of its MAUs according to App Ape, as reported by Statista.  https://www.statista.com/statistics/194459/frequency-with-which-registered-us-linkedin-users-update-profile/ 
Twitter data has also been adjusted. Datareport reports seeing "some particularly bizarre trends in the data reported in X’s advertising tools over the past year, so we’d advise caution when it comes to analysing these X figures . . . . [F]igures published in X’s planning tools appear to be liable to significant fluctuation – even over short periods of time – and these anomalies may impact the reliability and representativeness of this change data. Given this, Twitter/X data from 2021 onward has been revised downward in line with observations and based on trends reported by Iqbal, M. (Feb. 22, 2024). Twitter revenue and usage statistics. Business of apps. https://www.businessofapps.com/data/twitter-statistics/. 2024 estimate is based on an average of the preceding 3 years. 
</t>
  </si>
  <si>
    <t>Google+</t>
  </si>
  <si>
    <t>Instagram</t>
  </si>
  <si>
    <t>Mail.Ru</t>
  </si>
  <si>
    <t>VKontakte</t>
  </si>
  <si>
    <t>Vkontakte</t>
  </si>
  <si>
    <t xml:space="preserve">Sources and note: From 2014 onwards, DataReportal Digital in Canada is used as a source for monthly average users (MAU). MAU figures are based on self-reported user survey data. Total MAU is sum of reported service MAU. Data for Pinterest is not included given that most surveys of social media do not include it and that our view of it’s usage does not conform with the usual practices associated with social media services and the MAU identified for seem to be way out of line with its perceived use in Canada. For 2022, DataReportal's results for Instagram look very odd (i.e. 14.2 million), given that they were much lower than either the year before or after. The data presented here is an average of 2021 and 2023 and will be updated in the future of Datareportal revises its figures for Instagram for 2022. https://datareportal.com/digital-in-canada. 
LinkedIn does not publish MAU. DataReportal figures are based on its registered members. To better approximate LinkedIn advertising reach consistent with other social media covered here, LinkedIn's registered members are multiplied by .485, the estimated number of its MAUs according to App Ape, as reported by Statista.  https://www.statista.com/statistics/194459/frequency-with-which-registered-us-linkedin-users-update-profile/ 
Twitter data has also been adjusted. Datareport reports seeing "some particularly bizarre trends in the data reported in X’s advertising tools over the past year, so we’d advise caution when it comes to analysing these X figures . . . . [F]igures published in X’s planning tools appear to be liable to significant fluctuation – even over short periods of time – and these anomalies may impact the reliability and representativeness of this change data. Given this, Twitter/X data from 2021 onward has been revised downward in line with observations and based on trends reported by Iqbal, M. (Feb. 22, 2024). Twitter revenue and usage statistics. Business of apps. https://www.businessofapps.com/data/twitter-statistics/. 2024 estimate is based on an average of the preceding 3 years. 
</t>
  </si>
  <si>
    <t>Discord</t>
  </si>
  <si>
    <t>"Sources and note: From 2014 onwards, DataReportal Digital in Canada is used as a source for monthly average users (MAU). MAU figures are based on self-reported user survey data. Total MAU is sum of reported service MAU. Data for Pinterest is not included given that most surveys of social media do not include it and that our view of it’s usage does not conform with the usual practices associated with social media services and the MAU identified for seem to be way out of line with its perceived use in Canada. https://datareportal.com/digital-in-canada. 
LinkedIn does not publish MAU. DataReportal figures are based on its registered members. To better approximate LinkedIn advertising reach consistent with other social media covered here, LinkedIn's registered members are multiplied by .485, the estimated number of its MAUs according to App Ape, as reported by Statista.  https://www.statista.com/statistics/194459/frequency-with-which-registered-us-linkedin-users-update-profile/ 
Twitter data has also been adjusted. Datareport reports seeing ""some particularly bizarre trends in the data reported in X’s advertising tools over the past year, so we’d advise caution when it comes to analysing these X figures . . . . [F]igures published in X’s planning tools appear to be liable to significant fluctuation – even over short periods of time – and these anomalies may impact the reliability and representativeness of this change data. Given this, Twitter/X data from 2021 onward has been revised downward in line with observations and based on trends reported by Iqbal, M. (Feb. 22, 2024). Twitter revenue and usage statistics. Business of apps. https://www.businessofapps.com/data/twitter-statistics/. 2024 estimate is based on an average of the preceding 3 years. 
"</t>
  </si>
  <si>
    <t>Pinterest</t>
  </si>
  <si>
    <t>eBay</t>
  </si>
  <si>
    <t>StumbleUpon</t>
  </si>
  <si>
    <t>Desktop OS</t>
  </si>
  <si>
    <t>Microsoft Windows</t>
  </si>
  <si>
    <r>
      <rPr>
        <b/>
        <sz val="12"/>
        <color rgb="FF000000"/>
        <rFont val="Times New Roman"/>
        <family val="1"/>
      </rPr>
      <t>Desktop OS</t>
    </r>
    <r>
      <rPr>
        <sz val="12"/>
        <color rgb="FF000000"/>
        <rFont val="Times New Roman"/>
        <family val="1"/>
      </rPr>
      <t xml:space="preserve">: A desktop operating system manages computer hardware; software resources and provides a common interface that allows people to interact with computers. The two most prominent desktop operating systems at present are Microsoft Windows and Apple’s macOS, although there are a variety of open source operating systems built on top of the Linux operating system. Since desktop O/S are bundled with personal computers, market share is usually measured as the share of Microsoft Windows, Apple macOS, and Linux O/S embedded in such computers, not revenue. A good source for national and international data on the market share of desktop operating systems is StatCounter. 
</t>
    </r>
    <r>
      <rPr>
        <b/>
        <sz val="12"/>
        <color rgb="FF000000"/>
        <rFont val="Times New Roman"/>
        <family val="1"/>
      </rPr>
      <t>Source</t>
    </r>
    <r>
      <rPr>
        <sz val="12"/>
        <color rgb="FF000000"/>
        <rFont val="Times New Roman"/>
        <family val="1"/>
      </rPr>
      <t>: StatCounter. Global Stats (Various Years). http://gs.statcounter.com/os-market-share/all/canada.</t>
    </r>
  </si>
  <si>
    <t>Apple iOS</t>
  </si>
  <si>
    <t>Source: StatCounter. Global Stats (Various Years). http://gs.statcounter.com/os-market-share/all/canada.</t>
  </si>
  <si>
    <t>Linux</t>
  </si>
  <si>
    <t>Google Android/Chrome</t>
  </si>
  <si>
    <t>Mobile OS</t>
  </si>
  <si>
    <r>
      <rPr>
        <b/>
        <sz val="12"/>
        <color theme="1"/>
        <rFont val="Times New Roman"/>
        <family val="1"/>
      </rPr>
      <t>Mobile OS:</t>
    </r>
    <r>
      <rPr>
        <sz val="12"/>
        <color theme="1"/>
        <rFont val="Times New Roman"/>
        <family val="1"/>
      </rPr>
      <t xml:space="preserve"> A mobile operating system manages computer hardware, software resources and provides a common interface that allows people to interact with mobile phones and other mobile devices. The two most prominent mobile operating systems at present are Apple’s iOS and Google’s Android. Since mobile O/S are bundled with devices, market share is usually measured as the share of Apple, Google and others’ O/S embedded in mobile devices not revenue. A good source for national and international data on the market share of various mobile operating systems over time is StatCounter. 
While there are many, many “white box” devices that run “forked” versions of Android, i.e. that take the core Android Code and modify it to release their own OS that are not “blessed” by Google, e.g. as Huawei had to do have Trump put that company on a black list, and many other phones that are running a forked version of Android, we will not try to count them because doing so is, well, next to impossible. 
Source: StatCounter. Global Stats (Various Years). http://gs.statcounter.com/os-market-share/all/canada</t>
    </r>
  </si>
  <si>
    <t>Google Android</t>
  </si>
  <si>
    <t>Source: StatCounter. Global Stats (Various Years). http://gs.statcounter.com/os-market-share/all/canada</t>
  </si>
  <si>
    <t>BlackBerry</t>
  </si>
  <si>
    <t>Blackberry (RIM)</t>
  </si>
  <si>
    <t>Nokia</t>
  </si>
  <si>
    <t>Symbian</t>
  </si>
  <si>
    <t>Samsung</t>
  </si>
  <si>
    <t>Mobile Browsers</t>
  </si>
  <si>
    <t>Apple Safari</t>
  </si>
  <si>
    <r>
      <rPr>
        <b/>
        <sz val="12"/>
        <color rgb="FF000000"/>
        <rFont val="Times New Roman"/>
        <family val="1"/>
      </rPr>
      <t>Mobile Browsers</t>
    </r>
    <r>
      <rPr>
        <sz val="12"/>
        <color rgb="FF000000"/>
        <rFont val="Times New Roman"/>
        <family val="1"/>
      </rPr>
      <t xml:space="preserve">: A mobile browser is a web browser designed for use on mobile phones and other mobile devices and optimized to display Web content effectively for small screens on portable devices. The advent of mobile browsers have helped to bring about the “mobile web” based on mobile versions of websites and pages on the Internet. A good source for national and international data on the market share of mobile browsers is StatCounter. 
</t>
    </r>
    <r>
      <rPr>
        <b/>
        <sz val="12"/>
        <color rgb="FF000000"/>
        <rFont val="Times New Roman"/>
        <family val="1"/>
      </rPr>
      <t>Source</t>
    </r>
    <r>
      <rPr>
        <sz val="12"/>
        <color rgb="FF000000"/>
        <rFont val="Times New Roman"/>
        <family val="1"/>
      </rPr>
      <t>: StatCounter. Global Stats (Various Years). http://gs.statcounter.com/browser-market-share/all/canada</t>
    </r>
  </si>
  <si>
    <t>Source: StatCounter. Global Stats (Various Years). http://gs.statcounter.com/browser-market-share/all/canada</t>
  </si>
  <si>
    <t>Mozilla</t>
  </si>
  <si>
    <t>Firefox</t>
  </si>
  <si>
    <t>Microsoft Explorer/Edge</t>
  </si>
  <si>
    <t>Opera</t>
  </si>
  <si>
    <t>UCWeb</t>
  </si>
  <si>
    <t>UC Browser</t>
  </si>
  <si>
    <t>Blackberry</t>
  </si>
  <si>
    <t>Desktop Browsers</t>
  </si>
  <si>
    <r>
      <rPr>
        <b/>
        <sz val="12"/>
        <color rgb="FF000000"/>
        <rFont val="Times New Roman"/>
        <family val="1"/>
      </rPr>
      <t>Desktop Browsers</t>
    </r>
    <r>
      <rPr>
        <sz val="12"/>
        <color rgb="FF000000"/>
        <rFont val="Times New Roman"/>
        <family val="1"/>
      </rPr>
      <t xml:space="preserve">: A desktop browser is application software used to access the World Wide Web. A good source for national and international data desktop browser market share is StatCounter.
</t>
    </r>
    <r>
      <rPr>
        <b/>
        <sz val="12"/>
        <color rgb="FF000000"/>
        <rFont val="Times New Roman"/>
        <family val="1"/>
      </rPr>
      <t>Source</t>
    </r>
    <r>
      <rPr>
        <sz val="12"/>
        <color rgb="FF000000"/>
        <rFont val="Times New Roman"/>
        <family val="1"/>
      </rPr>
      <t>: StatCounter. Global Stats (Various Years). http://gs.statcounter.com/browser-market-share/all/canada</t>
    </r>
  </si>
  <si>
    <t>Microsoft Explorer</t>
  </si>
  <si>
    <t xml:space="preserve">Opera </t>
  </si>
  <si>
    <t>Edge</t>
  </si>
  <si>
    <t>Samsung Internet</t>
  </si>
  <si>
    <t>UC Opera</t>
  </si>
  <si>
    <t>Content Delivery Network</t>
  </si>
  <si>
    <r>
      <rPr>
        <b/>
        <sz val="12"/>
        <color theme="1"/>
        <rFont val="Times New Roman"/>
        <family val="1"/>
      </rPr>
      <t>Content Delivery Network</t>
    </r>
    <r>
      <rPr>
        <sz val="12"/>
        <color theme="1"/>
        <rFont val="Times New Roman"/>
        <family val="1"/>
      </rPr>
      <t>: A business-to-business Internet Service Provider where a company negotiates to move traffic between two set points.  In an online communication, there may be multiple CDNs in the chain. For example: Disney pays Amazon for a server located in Ohio.  The data center provides intranet connection between the server and an outflow connection outside the data center (this connection is NOT a CDN). Amazon (as a data center) then contracts with Akamai to haul any traffic between its Ohio server and NYC.  That would be CDN.  In New York, Akamai hands off the traffic to another CDN it has a relationship with, Fastly (Google), to haul traffic from NYC to West Virginia (this is another CDN).  There it hands off the traffic to Suddenlink and it is delivered to the end user who requested the video from Disney. CDN services have grown quickly and now account for the majority of web traffic, including traffic from major sites like Disney, Facebook, Netflix, Tencent, Steam, Tencent, Alibaba and Amazon. Major CDN firms include Akamai, ChinaCache, Cloudfare, Fastly, Limelight, etc. Telecoms operators such as AT&amp;T, BCE, CenturyLink (Level 3), China Telecom, Korea Telecom, NTT, Tata Communications, Telefonica, etc. also offer CDN services.  
This is another “aspirational” sector where we hope to gather up data on a systematic basis at the international level while inviting all of our research teams to include country-level data where it exists. The Digital Media Industries Working Group (DMIWG) that we have created as a subgroup within the project will work on further developing and refining the conceptualization and methodology for assessing this sector over the next 2-3 years and, after test piloting the results for a few team, make it available project wide.</t>
    </r>
  </si>
  <si>
    <t>International Submarine Cables</t>
    <phoneticPr fontId="4" type="noConversion"/>
  </si>
  <si>
    <r>
      <rPr>
        <b/>
        <sz val="12"/>
        <color theme="1"/>
        <rFont val="Times New Roman"/>
        <family val="1"/>
      </rPr>
      <t xml:space="preserve">International Submarine Cables: </t>
    </r>
    <r>
      <rPr>
        <sz val="12"/>
        <color theme="1"/>
        <rFont val="Times New Roman"/>
        <family val="1"/>
      </rPr>
      <t xml:space="preserve">Some data is available for this sector and some of the leading firms, for example, Tata Communications, AT&amp;T, Verizon, China Telecom, NTT, Orange, Google, Facebook, Microsoft, etc. at the international level and in a few larger markets such as the United States, China and Europe. 
A type of ICT data cable, these submarine cables connect two continents together via a dedicated internet connection. To qualify as such, the connection must begin in one country on a continent and terminate on another continent.  Ideally it would be a direct connection (i.e. just between two countries) but can in some instances have an intermediary connection. Take, for instance, Facebook and Google’s “Echo” pipeline. It connects Singapore to California with a connection in Guam. These connections are large data pipes, capable of pushing terabytes per second. 
There are many different types of ownership groups and consortia that build, own and operate submarine cables: e.g. 1. legacy telecoms operators such as AT&amp;T, Verizon, China Telecom, NTT, Orange, etc. that often develop an international submarine cable link as a group effort, i.e. as a consortia; 2. there are also a newer era of operators that have emerged to become very significant players since the 1990s, most notably Tata Communications but also others such as Airtel (Bharti), Global Cloud Xchange), etc.; 3. Submarine cable systems built operated and owned by a small number of global Internet companies such as Google, Facebook, Microsoft, etc., many of which they have developed as joint ventures amongst themselves or in league with legacy telecoms operators and consortia, e.g. the North Atlantic link between Europe and North America, Marea, that is owned and operated by Telefonica, Google and Facebook.  
The biggest firms’ annual reports, Telegeography and Terabit’s Submarine Telecoms Industry Report are good sources for data on this sector. Telegeography’s regularly updated Submarine Cable Map (https://www.submarinecablemap.com/) is also an excellent source and contains detailed information including where the cable connects, and the owners of the cable. 
This is another “aspirational” sector where we hope to gather up data on a systematic basis at the international level while inviting all of our research teams to include country-level data where it exists. The Digital Media Industries Working Group (DMIWG) that we have created as a subgroup within the project will work on further developing and refining the conceptualization and methodology for assessing this sector over the next 2-3 years and, after test piloting the results for a few team, make it available project wide. </t>
    </r>
  </si>
  <si>
    <t>Data Centres</t>
  </si>
  <si>
    <r>
      <rPr>
        <b/>
        <sz val="12"/>
        <color theme="1"/>
        <rFont val="Times New Roman"/>
        <family val="1"/>
      </rPr>
      <t>Data Centers</t>
    </r>
    <r>
      <rPr>
        <sz val="12"/>
        <color theme="1"/>
        <rFont val="Times New Roman"/>
        <family val="1"/>
      </rPr>
      <t>: A location which houses servers that provide services for the various online functions.  This includes SaaS (software as a service), IaaS (infrastructure as a service), PaaS (platform as a service) and others.  These centers can be entirely outward facing (selling services to third parties See: IBM), proprietary (built exclusively for the private use of the company See: Facebook) or a hybrid mix of both (built for internal use and excess capacity sold off to third parties.  See: Amazon). The main providers at present (2021) are Alibaba Cloud, Amazon’s AWS, Google Cloud and Microsoft’s Azure. Some data is available for this sector and these firms at the international level and in a few of the large markets such as the United States, China and Europe as well as in each of the main companies’ annual reports. Data Centers are included in the "Internet Ancillary Services Industry" category in some countries’ official statistics, e.g. Japan, but there is no official or standard definition for these services.
This is another “aspirational” sector where we hope to gather up data on a systematic basis at the international level while inviting all of our research teams to include country-level data where it exists. The Digital Media Industries Working Group (DMIWG) that we have created as a subgroup within the project will work on further developing and refining the conceptualization and methodology for assessing this sector over the next 2-3 years and, after test piloting the results for a few team, make it available project wide.</t>
    </r>
  </si>
  <si>
    <t>Data Brokers</t>
  </si>
  <si>
    <r>
      <rPr>
        <b/>
        <sz val="12"/>
        <color theme="1"/>
        <rFont val="Times New Roman"/>
        <family val="1"/>
      </rPr>
      <t>Data Brokers</t>
    </r>
    <r>
      <rPr>
        <sz val="12"/>
        <color theme="1"/>
        <rFont val="Times New Roman"/>
        <family val="1"/>
      </rPr>
      <t>: firms in this sector capture, consolidate, link and aggregate structured, unstructured, semi-structured and meta-data from a wide variety of sources including government-based statistics, government administrative data and open data, as well as transactional and consumer data, social media data and behavioural data about people, places, thing. Data can also be acquired from smart technologies, clickstreams, mobile devices and autonomous vehicles, individual biosensor and/or large molecular and protein databases (genetics), genealogy, to name a few. Other sources of data that feul the data broker industry include media industries or big science such as computational biology, earth sciences, chemical and pharmaceutical industries and also credit bureaus, marketing and public opinion polling firms, insurance companies, pharmaceutical companies, mining and logistics companies, precision agriculture, loyalty card programs, directory and mailing list publishers, surveys, data processing and hosting services, and companies involved in big science in health, agriculture and etc. Some examples include, Acxiom, Epsilon, Deloitte, Oracle, Experian and Equifax, Palantir as well as traditional communications and media companies with data broker divisions such as Bell Canada Enterprise’s that just acquired Environics Analytics, Bertelsmann’s Arvato and similar divisions at Tencent, Naspers, etc.
These companies often operate in a secretive fashion, do not have specific statistical agency classifications, they are not well regulated beyond privacy regulation with the exception of credit scoring companies as they are in the financial sector, and overall very little is known about them. 
This is another “aspirational” sector where we hope to gather up data on a systematic basis at the international level while inviting all of our research teams to include country-level data where it exists. The Digital Media Industries Working Group (DMIWG) that we have created as a subgroup within the project will work on further developing and refining the conceptualization and methodology for assessing this sector over the next 2-3 years and, after test piloting the results for a few team, make it available project wide.</t>
    </r>
  </si>
  <si>
    <t>CR4</t>
  </si>
  <si>
    <t>HHI</t>
  </si>
  <si>
    <t>Weighted CR4</t>
  </si>
  <si>
    <t>Weighted HHI</t>
  </si>
  <si>
    <t>CR2</t>
  </si>
  <si>
    <t>CR3</t>
  </si>
  <si>
    <t>Noam Index</t>
  </si>
  <si>
    <t>Concentration Metrics: To determine whether media markets are concentrated or competitive—and the direction of trends over time—our research applies two common economic metrics: Concentration Ratios (the CR4) and the Herfindahl-Hirschman Index (HHI). These methods are applied to each of the media industries that we study and to compare the results across media, time (history) and different countries.
The CR method adds the shares of each firm in a market and makes judgments based on widely accepted standards, with four firms (CR4) having more than 50 percent market share and 8 firms (CR8) more than 75 percent seen as indicators of media concentration.
The HHI method is a more fine-tuned method that captures subtler changes and differences in media markets. It squares the market share of each firm in a given market and then totals them up to arrive at a measure of concentration. If there are 100 firms, each with 1% market share, markets are thought to be highly competitive (shown by an HHI score of 100), whereas a monopoly prevails when one firm has 100% market share (with an HHI score of 10,000).
The US Department of Justice embraced a revised set of HHI guidelines in 2010 for categorizing the intensity of concentration. The new thresholds are:
HHI &lt; 1500 Unconcentrated
HHI &gt; 1500 but &lt; 2,500Moderately Concentrated
HHI &gt; 2,500 Highly Concentrated</t>
  </si>
  <si>
    <t>Acquired</t>
  </si>
  <si>
    <t>Acquirer</t>
  </si>
  <si>
    <t>Transaction Value (Millions CDN$)</t>
  </si>
  <si>
    <t>Transaction Value (Millions US$)</t>
  </si>
  <si>
    <t>Closing Date--Year Only</t>
  </si>
  <si>
    <r>
      <rPr>
        <b/>
        <sz val="12"/>
        <color theme="1"/>
        <rFont val="Times New Roman"/>
        <family val="1"/>
      </rPr>
      <t>Mergers &amp; Acquisitions</t>
    </r>
    <r>
      <rPr>
        <sz val="12"/>
        <color theme="1"/>
        <rFont val="Times New Roman"/>
        <family val="1"/>
      </rPr>
      <t xml:space="preserve">: This sheet aggregates the data on mergers &amp; acquisitions across each of the media sectors that we cover over time. The principle variables are: the acquired company, the acquiring company, the date the transaction closes, and the value of the transaction. </t>
    </r>
  </si>
  <si>
    <t>FibreLink</t>
  </si>
  <si>
    <t>GT Telecom</t>
  </si>
  <si>
    <t>Axxent (OCI Comm)</t>
  </si>
  <si>
    <t>Call-Net (Sprint)</t>
  </si>
  <si>
    <t>Public</t>
  </si>
  <si>
    <t>TELUS</t>
  </si>
  <si>
    <t xml:space="preserve">Maritime T&amp;T </t>
  </si>
  <si>
    <t>NBTel</t>
  </si>
  <si>
    <t xml:space="preserve">New Tel </t>
  </si>
  <si>
    <t xml:space="preserve">Internet Direct </t>
  </si>
  <si>
    <t>Netcom</t>
  </si>
  <si>
    <t xml:space="preserve">Moffat </t>
  </si>
  <si>
    <t xml:space="preserve">PsiNet </t>
  </si>
  <si>
    <t>Telus/Look</t>
  </si>
  <si>
    <t>Pathway</t>
  </si>
  <si>
    <t xml:space="preserve">Shaw </t>
  </si>
  <si>
    <t>Okanagan</t>
  </si>
  <si>
    <t>Monarch Cablesystems</t>
  </si>
  <si>
    <t>Moarch</t>
  </si>
  <si>
    <t>Rogers/MetroNet</t>
  </si>
  <si>
    <t>Regional Cablesystems</t>
  </si>
  <si>
    <t>Bragg/EastLink</t>
  </si>
  <si>
    <t>MountainCable</t>
  </si>
  <si>
    <t>Telnet/Bell</t>
  </si>
  <si>
    <t>Blackburn (CFPLLondon)</t>
  </si>
  <si>
    <t>TeleMetropole</t>
  </si>
  <si>
    <t>Moffatt</t>
  </si>
  <si>
    <t>20 Baton</t>
  </si>
  <si>
    <t>QMI &amp; Cons.</t>
  </si>
  <si>
    <t>RadioNord</t>
  </si>
  <si>
    <t>CTVgm/Rogers</t>
  </si>
  <si>
    <t>CHUM &amp; QMI</t>
  </si>
  <si>
    <t>Remstar/Vmedia</t>
  </si>
  <si>
    <t>WIC</t>
  </si>
  <si>
    <t>Western International Communication</t>
  </si>
  <si>
    <t>Alliance</t>
  </si>
  <si>
    <t>Shaw/Canwest</t>
  </si>
  <si>
    <t>QMI</t>
  </si>
  <si>
    <t>CTVgm Rogers</t>
  </si>
  <si>
    <t>Remstar 2008</t>
  </si>
  <si>
    <t xml:space="preserve">CTV Globemedia </t>
  </si>
  <si>
    <t>Bell/Rogers</t>
  </si>
  <si>
    <t>Corus (Shaw)</t>
  </si>
  <si>
    <t>Shaw (Global)</t>
  </si>
  <si>
    <t>M-H</t>
  </si>
  <si>
    <t>Western Int'l Comm</t>
  </si>
  <si>
    <t>Standard/Astral</t>
  </si>
  <si>
    <t>CTVglobemedia</t>
  </si>
  <si>
    <t xml:space="preserve">Hollinger </t>
  </si>
  <si>
    <t>Bowes Publ.</t>
  </si>
  <si>
    <t>Toronto Sun</t>
  </si>
  <si>
    <t>Southam</t>
  </si>
  <si>
    <t>Irving Group</t>
  </si>
  <si>
    <t>Nfld. Capital</t>
  </si>
  <si>
    <t xml:space="preserve">Horizon </t>
  </si>
  <si>
    <t>Glacier/Continetal</t>
  </si>
  <si>
    <t>Post Media</t>
  </si>
  <si>
    <t>Thomson</t>
  </si>
  <si>
    <t>GCM</t>
  </si>
  <si>
    <t>Time Warner*</t>
  </si>
  <si>
    <t xml:space="preserve">CRTC (2025). Communications Market Reports--Current trends - High-speed broadband indicating 3% y-o-y growth (assume this applies equally to service and equipment parts of service). https://crtc.gc.ca/eng/publications/reports/PolicyMonitoring/ban.htm for Residential internet access revenue. Business Internet Access revenue from CRTC 2024 CMR Open Data Retail Fixed Internet N-I7. Overview of business Internet access market, 2018-2023 and 2 year CAGR of 4.06%. </t>
  </si>
  <si>
    <t>CRTC (2025). Cable, Internet Protocol Television (IPTV), Multipoint Distribution Systems (MDS) and Direct-to-Home (DTH) 2020-2024.</t>
  </si>
  <si>
    <t>Source and Notes: The total revenue for the broadcasting sector is the sum of advertising revenue, the CBC’s annual parliamentary funding and the “other” category as stated it CRTC’s Financial Summaries for the Broadcasting Sector (Conventional Television) (https://crtc.gc.ca/eng/industr/fin.htm) + CBC Annual Reports (https://cbc.radio-canada.ca/en/impact-and-accountability/finances/annual-reports) and/or the CBC’s Annual Aggregate Return filed with the CRTC.</t>
  </si>
  <si>
    <t>CRTC, 2024 Discretionary and On-Demand_Statistical and Financial Summaries, p.1. https://crtc.gc.ca/eng/industr/fin.htm</t>
  </si>
  <si>
    <t>Estimated revenue equals the sum of revenue for individual online video service providers (but not including advertising revenue for Alphabet's video sharing platform, YouTube).</t>
  </si>
  <si>
    <t>CRTC 2025 Broadcasting Financial Summaries--Radio, 2020-2024. https://crtc.gc.ca/eng/industr/fin.htm; CBC Radio annual returns (FR + Eng) and annual reports; Paid Audio estimates for 2013-2023 use the size of the commercial radio market in Canada relative to the US in each of these years as a proxy for the relative size of the paid audio market in Canada relative to the US. The range of that ratio is between 5.3-10%, with a general downward trend over time. The average is 7.6%. Revenue estimates for the US are from US Census Bureau's Service Annual Survey, 2021, Table 4. Estimated Sources of Revenue for Employer Firms: 2013 Through 2021. https://www.census.gov/data/tables/2021/econ/services/sas-naics.html.The years 2008 to 2012 are based on annual reports published by Canadian Satellite Radio Holdings (XM Canada) before it was acquired in a reverse take-over by Sirius Satellite Radio and rebranded Sirius XM Canada. CSR Holdings published revenue figures for 2008-2010 are added to the estimates for Sirius' Satellite Radio's in Canada to arrive at a total estimate for "paid audio services". Stingray Annual Report 2022, p. 72. Sum is for the Broadcasting and Commercial Music segment minus revenue reported to the CRTC for Stingray's discretionary Naturescape.</t>
  </si>
  <si>
    <t>Revenue for the music industries consists of online streaming (paid subscriptions and advertising-funded), publishing royalties, live concerts, physical sales, and the estimated value of “free music” services. Estimated revenue for these sectors is based on their size in Canada relative to the US, except royalties and live concerts, as reported by the RIAA (updated Mar 18, 2025). Recorded music revenue by format (https://public.tableau.com/app/profile/riaa1295/viz/U_S_RecordedMusicSalesVolumesbyFormat_0/SalesVolumebyFormat). The estimated size of each segment in Canada relative to the U.S. is from PWC Global entertainment and media outlook, 2025-2029.</t>
  </si>
  <si>
    <t>Streaming and download services. Estimates for paid subscription- and advertising-supported streaming services and download services are based on the following: 1. Revenue for such services in the US are from the RIAA. U.S. Recorded music revenue by format (updated Mar 18, 2025). 2. USD revenue figures are converted to Canadian dollars based on Bank of Canada average annual currency conversion rates for any given year. 3. The relative size of each type of service in Canada is based on the estimated size relative to the US based on figures reported in PWC’s Global entertainment media outlook, 2025-2029.</t>
  </si>
  <si>
    <t>For subscription-based services, that average was 6.3%, for advertising-funded services 6.0%, and for download services 6%. The specific figure for each year is used for each year where that value is known.</t>
  </si>
  <si>
    <t>Publishing revenue from SOCAN Annual Report (various years). https://www.socan.com/about/governance/. For 2024 data, see Socan Annual Report 2024. https://www.socan.com/wp-content/uploads/2025/06/FINAL_EN_Annual-Report-2024-HSAODA.pdf. Past editions of SOCAN’s annual report are available from the project director upon request.</t>
  </si>
  <si>
    <t>Live entertainment / concerts (ticket sales) is based on revenue data from PWC Global Entertainment &amp; Media Outlook (Various Years). Ticket sales are included while sponsorship and merchandising is not. Where the split between ticket sales and sponsorship is not known, i.e. the years before 2018, total revenue for live entertainment / concerts is multiplied by .79 to reflect the average split between the two for 2018-2022.</t>
  </si>
  <si>
    <t>Physical Sales. US revenue reported by the RIAA (updated Mar 18, 2025). Recorded music revenue by format (https://public.tableau.com/app/profile/riaa1295/viz/U_S_RecordedMusicRevenuesbyFormat_0/RevenuesbyFormat). The estimated size of the physical sales segment in Canada relative to the U.S. was 6.5% in 2024 and is from PWC Global entertainment and media outlook, 2025-2029.</t>
  </si>
  <si>
    <t xml:space="preserve">The value of “free” tries to capture the value of “free” music services such as the music offering that Amazon bundles into its Amazon Prime membership (e.g. home delivery, video, music, etc.). Our estimate of the value of this service is added to the revenue streams of the music industry reported by RIAA, Socan and PWC. This seems appropriate because these other sources do not appear to include this element. </t>
  </si>
  <si>
    <t>From 2019 to 2025, total newspaper revenue includes paid circulation, advertising and government subsidies from the Canadian Journalism Support Program. Based revenue totals for the newspaper sector is for years covered by Statistics Cananda (nd). Table 21-10-0193-01 (formerly361-0083) https://www150.statcan.gc.ca/t1/tbl1/en/tv.action?pid=2110019301 for daily newspaper revenue. Estimates for 2024 based on y-o-y decline of 4.6% based on PWC Global entertainment and media outlook, 2025-2029.</t>
  </si>
  <si>
    <t xml:space="preserve">Total sector revenue also includes funds from the Canadian Journalism Support Program, which provided $595 million distributed over five fiscal years from 2019-2020 to 2023-2024. See the 2019 Federal Budget for this program (https://www.budget.gc.ca/2019/docs/plan/chap-04-en.html). The pay-out schedule over the 5 years of the program is indicated in this table at this source on the federal budget https://www.budget.gc.ca/2019/docs/plan/chap-04-en.html. In 2023-2024, the pay-out was $25 million, all of which has been allocated to the 2024 calendar year in our data sets. In addition, in 2019, the Local Journalism Initiative was [also] launched as a five-year commitment with a budget of $50 million to ensure trusted, local perspectives are available and to encourage local community engagement. The Recovery Fund for Arts, Culture, Heritage and Sport Sectors increased the initial funding support to $60 million over five years. Additional commitments in Budget 2021-2022 brought total funding under the LJI to $70 million over five years. The $20 million added in 2021 and the 2022 budget to the original LJI funding was split evenly across 3 years. </t>
  </si>
  <si>
    <t>Statistics Canada. Table 21-10-0071-01  Periodical publishers, advertising, circulation and custom publishing revenue (x 1,000,000). https://www150.statcan.gc.ca/t1/tbl1/en/tv.action?pid=2110007102</t>
  </si>
  <si>
    <t xml:space="preserve">Author's compilation based on sum of revenue stated in company reports and estimates. Iab.Canada and PWC work together to create annual accounts of online advertising revenue. Their results are usually the same or have slight variations. For 2024, as of June 23, 2025, PWC reports a preliminary estimate for online adverstising in Canada of USD$13,156 millions, or $18,020 millions (after currency conversion at US$:CDN$ of 1.3698).  Canadian online advertising market is 5.09% of the US online advertising market, which had expenditures of $225 billion (USD) in 2023) (CDN$303.68 billion at average annual conversion rate of 1.3498). PWC. Global entertainment &amp; media outlook, 2025-2029.   </t>
  </si>
  <si>
    <t>Base data for the value of Apple App Store and Google Play Store revenue is from Aqbal, M. (Sept. 2, 2024, updated January 23, 2025). App revenue data. https://www.businessofapps.com/data/app-revenues and Curry, D. (February 6, 2024). Google Play Store Statistics (2024). Business of Apps. https://www.businessofapps.com/data/google-play-statistics/.</t>
  </si>
  <si>
    <t>App Distribution revenue reported is based on the sum of Apple's Appstore and Google Play Store revenue minus game apps, which are reported separately in the games sector. Games account for the lion's share of revenue app store revenue, i.e. an estimated ~ 85% between 2011 and 2015 and between two-thirds and 80%, thereafter.</t>
  </si>
  <si>
    <t>The U.S. share of app store revenue between 2016 and 2024 is from Aqbal, M. (Sept. 2, 2024, updated January 23, 2025). App Revenue Data (2024). Business of Apps. https://www.businessofapps.com/data/app-revenues/ and Wylie, L. (June 24, 2024). US App Market Statistics, 2024. Business of Apps. https://www.businessofapps.com/data/us-app-market/</t>
  </si>
  <si>
    <t>The stand-alone estimate for Canada uses the “social and casual gaming” category in PWC’s Global entertainment and media outlook, 2025-2029 as a proxy for the distribution of app stores and mobile gaming revenue in the two countries, respectively. In the 2024 edition of PWC's GEMO, a new Cloud and subscription gaming sub-segment was added to the social and casual gaming segment that more clearly tracks PC, console and cloud gaming. The size of the Canadian app distribution market relative to the US holds steady from 2019-2023 at between 7.2 and 7.8%. The average figure between 2019 and 2022--7.7%--is applied to the years between 2011 and 2018. It was 7.5% in 2024.</t>
  </si>
  <si>
    <t xml:space="preserve">US currency converted into Canadian dollars based on the Bank of Canada’s average annual currency exchange rate: 1.3698 in 2024. </t>
  </si>
  <si>
    <t>Cloud computing</t>
  </si>
  <si>
    <t>Estimates of total cloud computing revenue include Infrastructure as a Service (IaaS), Platform as a Service (PaaS), and Hosted Private Cloud. Bottom line revenue figures for the industry are from Synergy Research Group and as regularly reported by both its own press releases and CRN, while company revenue are from annual corporate reports. See, for example, Synergy Research Group (Sept. 24, 2024). A Robust and Flourishing Cloud Ecosystem Hits $427 Billion in the First Half. https://www.srgresearch.com/articles/first-half-numbers-show-a-427-billion-cloud-ecosystem-in-rude-good-health#:~:text=In%20the%20first%20half%20of,data%20center%20hardware%20and%20software. Haranas, M. (Feb. 13, 2025). AWS, Microsoft, Google fight for $90B Q4 Cloud Market. The Channel Company: CRN.</t>
  </si>
  <si>
    <t>https://www.crn.com/news/cloud/2025/aws-microsoft-google-fight-for-90b-q4-2024-cloud-market-share.  Haranas, M. (Sept. 27, 2024).Nvidia and AI 'supercharged' Microsoft, Amazon and Google Cloud infrastructure growth. The Channel Company: CRN.</t>
  </si>
  <si>
    <t>https://www.crn.com/news/cloud/2024/nvidia-and-ai-supercharged-microsoft-amazon-and-google-cloud-infrastructure-growth. Haranas, M. (Feb. 7, 2023). Cloud market share Q4 2022: Microsoft gains on AWS as Google grows. The Channel Company: CRN.</t>
  </si>
  <si>
    <t>https://www.crn.com/news/cloud/cloud-market-share-q4-2022-microsoft-gains-on-aws-as-google-grows</t>
  </si>
  <si>
    <t>2021-2024 revenue estimates represent, on average, 1.03 times the sum of the biggest cloud computing services international revenues, namely: Amazon, Microsoft, Google, Salesforce, IBM, Oracle and Alibaba. That figure is then applied to the sum of the total of these firms’ revenue in years between 2010 and 2020. This implies that such firms’ account for about 97% of total revenue while ‘other’ firms make up the rest. The US share of total international revenue from 2018 to 2024 is based on the weighted average of US revenue as a percentage of revenue in the annual reports of the bigest cloud computing services, namely: Amazon, Microsoft, Google, Salesforce, IBM, Oracle and Alibaba. The average of that result is applied to the years before 2018, i.e. 53.3%.</t>
  </si>
  <si>
    <t xml:space="preserve">The estimate for Canada’s cloud computing revenue is based on Canada’s GDP relative to the United States and the assumption that since such services are used mostly by private and public enterprises, this is GDP is the appropriate reference. The GDP comparison is based on World Bank (nd). World Bank national accounts data Washington, D.C.: Author. https://data.worldbank.org/indicator/NY.GDP.MKTP.CD. Currency conversion rates between Canada and US dollars based on Bank of Canada annual average for each year.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</si>
</sst>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
    <numFmt numFmtId="165" formatCode="#,##0.0"/>
    <numFmt numFmtId="166" formatCode="0.0"/>
    <numFmt numFmtId="168" formatCode="#,##0.000"/>
  </numFmts>
  <fonts count="31" x14ac:knownFonts="1">
    <font>
      <sz val="11"/>
      <color theme="1"/>
      <name val="Calibri"/>
      <family val="2"/>
      <scheme val="minor"/>
    </font>
    <font>
      <sz val="11"/>
      <color theme="1"/>
      <name val="Calibri"/>
      <family val="2"/>
      <scheme val="minor"/>
    </font>
    <font>
      <b/>
      <sz val="12"/>
      <color rgb="FF000000"/>
      <name val="Times New Roman"/>
      <family val="1"/>
    </font>
    <font>
      <b/>
      <sz val="12"/>
      <color theme="1"/>
      <name val="Times New Roman"/>
      <family val="1"/>
    </font>
    <font>
      <sz val="12"/>
      <color rgb="FF000000"/>
      <name val="Times New Roman"/>
      <family val="1"/>
    </font>
    <font>
      <sz val="12"/>
      <name val="Times New Roman"/>
      <family val="1"/>
    </font>
    <font>
      <b/>
      <sz val="12"/>
      <name val="Times New Roman"/>
      <family val="1"/>
    </font>
    <font>
      <sz val="12"/>
      <color theme="1"/>
      <name val="Times New Roman"/>
      <family val="1"/>
    </font>
    <font>
      <sz val="12"/>
      <color rgb="FFFF0000"/>
      <name val="Times New Roman"/>
      <family val="1"/>
    </font>
    <font>
      <sz val="12"/>
      <color rgb="FF242424"/>
      <name val="Times New Roman"/>
      <family val="1"/>
    </font>
    <font>
      <sz val="12"/>
      <color rgb="FF333333"/>
      <name val="Times New Roman"/>
      <family val="1"/>
    </font>
    <font>
      <sz val="10"/>
      <color rgb="FF000000"/>
      <name val="Verdana"/>
      <family val="2"/>
    </font>
    <font>
      <sz val="12"/>
      <color rgb="FF444444"/>
      <name val="Times New Roman"/>
      <family val="1"/>
    </font>
    <font>
      <sz val="12"/>
      <color rgb="FF000000"/>
      <name val="Aptos Narrow"/>
      <family val="2"/>
    </font>
    <font>
      <i/>
      <sz val="12"/>
      <color rgb="FF7F7F7F"/>
      <name val="Calibri"/>
      <family val="2"/>
      <scheme val="minor"/>
    </font>
    <font>
      <sz val="8"/>
      <name val="Calibri"/>
      <family val="2"/>
      <scheme val="minor"/>
    </font>
    <font>
      <i/>
      <sz val="12"/>
      <color theme="1"/>
      <name val="Times New Roman"/>
      <family val="1"/>
    </font>
    <font>
      <i/>
      <sz val="12"/>
      <color rgb="FF7F7F7F"/>
      <name val="Times New Roman"/>
      <family val="1"/>
    </font>
    <font>
      <i/>
      <sz val="12"/>
      <color rgb="FF000000"/>
      <name val="Times New Roman"/>
      <family val="1"/>
    </font>
    <font>
      <sz val="12"/>
      <color rgb="FF000000"/>
      <name val="Calibri"/>
      <family val="2"/>
    </font>
    <font>
      <sz val="9"/>
      <color rgb="FF000000"/>
      <name val="Arial"/>
      <family val="2"/>
    </font>
    <font>
      <sz val="10"/>
      <color rgb="FF000000"/>
      <name val="Times New Roman"/>
      <family val="1"/>
    </font>
    <font>
      <sz val="9"/>
      <name val="Arial"/>
      <family val="2"/>
    </font>
    <font>
      <sz val="12"/>
      <color rgb="FF000000"/>
      <name val="Arial"/>
      <family val="2"/>
    </font>
    <font>
      <sz val="12"/>
      <color theme="1"/>
      <name val="Times New Roman"/>
      <family val="1"/>
    </font>
    <font>
      <u/>
      <sz val="11"/>
      <color theme="10"/>
      <name val="Calibri"/>
      <family val="2"/>
      <scheme val="minor"/>
    </font>
    <font>
      <sz val="12"/>
      <color rgb="FF000000"/>
      <name val="Calibri"/>
      <family val="2"/>
      <charset val="1"/>
    </font>
    <font>
      <sz val="12"/>
      <color rgb="FF000000"/>
      <name val="Times New Roman"/>
      <family val="1"/>
      <charset val="1"/>
    </font>
    <font>
      <sz val="11"/>
      <color rgb="FF000000"/>
      <name val="Calibri"/>
      <family val="2"/>
      <scheme val="minor"/>
    </font>
    <font>
      <i/>
      <sz val="12"/>
      <color rgb="FF000000"/>
      <name val="Times New Roman"/>
      <family val="1"/>
      <charset val="1"/>
    </font>
    <font>
      <sz val="12"/>
      <color rgb="FF000000"/>
      <name val="Times"/>
      <family val="1"/>
    </font>
  </fonts>
  <fills count="13">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D9D9D9"/>
        <bgColor rgb="FF000000"/>
      </patternFill>
    </fill>
    <fill>
      <patternFill patternType="solid">
        <fgColor rgb="FFFFFFFF"/>
        <bgColor indexed="64"/>
      </patternFill>
    </fill>
    <fill>
      <patternFill patternType="solid">
        <fgColor theme="0"/>
        <bgColor indexed="64"/>
      </patternFill>
    </fill>
    <fill>
      <patternFill patternType="solid">
        <fgColor rgb="FFFFFF00"/>
        <bgColor rgb="FF000000"/>
      </patternFill>
    </fill>
    <fill>
      <patternFill patternType="solid">
        <fgColor rgb="FF00FFFF"/>
        <bgColor indexed="64"/>
      </patternFill>
    </fill>
    <fill>
      <patternFill patternType="solid">
        <fgColor theme="2"/>
        <bgColor indexed="64"/>
      </patternFill>
    </fill>
    <fill>
      <patternFill patternType="solid">
        <fgColor theme="2"/>
        <bgColor rgb="FFD9D9D9"/>
      </patternFill>
    </fill>
    <fill>
      <patternFill patternType="solid">
        <fgColor rgb="FFFFFF00"/>
        <bgColor rgb="FFD9D9D9"/>
      </patternFill>
    </fill>
    <fill>
      <patternFill patternType="solid">
        <fgColor rgb="FF66FFFF"/>
        <bgColor indexed="64"/>
      </patternFill>
    </fill>
  </fills>
  <borders count="4">
    <border>
      <left/>
      <right/>
      <top/>
      <bottom/>
      <diagonal/>
    </border>
    <border>
      <left style="thin">
        <color rgb="FFD4D4D4"/>
      </left>
      <right style="thin">
        <color rgb="FFD4D4D4"/>
      </right>
      <top style="thin">
        <color rgb="FFD4D4D4"/>
      </top>
      <bottom style="thin">
        <color rgb="FFD4D4D4"/>
      </bottom>
      <diagonal/>
    </border>
    <border>
      <left style="thin">
        <color rgb="FFCCCCCC"/>
      </left>
      <right style="thin">
        <color rgb="FFCCCCCC"/>
      </right>
      <top style="thin">
        <color rgb="FFCCCCCC"/>
      </top>
      <bottom style="thin">
        <color rgb="FFCCCCCC"/>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0" fontId="1" fillId="0" borderId="0"/>
    <xf numFmtId="0" fontId="14" fillId="0" borderId="0" applyNumberFormat="0" applyFill="0" applyBorder="0" applyAlignment="0" applyProtection="0"/>
    <xf numFmtId="9" fontId="1" fillId="0" borderId="0" applyFont="0" applyFill="0" applyBorder="0" applyAlignment="0" applyProtection="0"/>
    <xf numFmtId="0" fontId="25" fillId="0" borderId="0" applyNumberFormat="0" applyFill="0" applyBorder="0" applyAlignment="0" applyProtection="0"/>
  </cellStyleXfs>
  <cellXfs count="294">
    <xf numFmtId="0" fontId="0" fillId="0" borderId="0" xfId="0"/>
    <xf numFmtId="0" fontId="3" fillId="2" borderId="0" xfId="0" applyFont="1" applyFill="1" applyAlignment="1">
      <alignment horizontal="left" vertical="center"/>
    </xf>
    <xf numFmtId="0" fontId="3" fillId="2" borderId="0" xfId="0" applyFont="1" applyFill="1" applyAlignment="1">
      <alignment horizontal="center" vertical="center"/>
    </xf>
    <xf numFmtId="4" fontId="3" fillId="2" borderId="0" xfId="0" applyNumberFormat="1" applyFont="1" applyFill="1" applyAlignment="1">
      <alignment horizontal="center" vertical="center"/>
    </xf>
    <xf numFmtId="0" fontId="3" fillId="3" borderId="0" xfId="0" applyFont="1" applyFill="1" applyAlignment="1">
      <alignment horizontal="left" vertical="center"/>
    </xf>
    <xf numFmtId="0" fontId="2" fillId="4" borderId="0" xfId="0" applyFont="1" applyFill="1"/>
    <xf numFmtId="0" fontId="3" fillId="2" borderId="0" xfId="0" applyFont="1" applyFill="1" applyAlignment="1">
      <alignment vertical="top"/>
    </xf>
    <xf numFmtId="0" fontId="5" fillId="0" borderId="0" xfId="0" applyFont="1" applyAlignment="1">
      <alignment horizontal="center"/>
    </xf>
    <xf numFmtId="0" fontId="5" fillId="0" borderId="0" xfId="0" applyFont="1" applyAlignment="1">
      <alignment horizontal="center" vertical="top"/>
    </xf>
    <xf numFmtId="4" fontId="5" fillId="0" borderId="0" xfId="0" applyNumberFormat="1" applyFont="1"/>
    <xf numFmtId="0" fontId="5" fillId="0" borderId="0" xfId="0" applyFont="1"/>
    <xf numFmtId="0" fontId="5" fillId="0" borderId="0" xfId="0" applyFont="1" applyAlignment="1">
      <alignment vertical="top"/>
    </xf>
    <xf numFmtId="0" fontId="5" fillId="0" borderId="0" xfId="0" applyFont="1" applyAlignment="1">
      <alignment vertical="top" wrapText="1"/>
    </xf>
    <xf numFmtId="0" fontId="6" fillId="0" borderId="0" xfId="0" applyFont="1" applyAlignment="1">
      <alignment horizontal="right" vertical="top"/>
    </xf>
    <xf numFmtId="4" fontId="5" fillId="0" borderId="0" xfId="0" applyNumberFormat="1" applyFont="1" applyAlignment="1">
      <alignment horizontal="right" vertical="center"/>
    </xf>
    <xf numFmtId="4" fontId="5" fillId="0" borderId="0" xfId="0" applyNumberFormat="1" applyFont="1" applyAlignment="1">
      <alignment vertical="top"/>
    </xf>
    <xf numFmtId="4" fontId="4" fillId="0" borderId="0" xfId="0" applyNumberFormat="1" applyFont="1"/>
    <xf numFmtId="0" fontId="4" fillId="0" borderId="0" xfId="0" applyFont="1"/>
    <xf numFmtId="2" fontId="4" fillId="0" borderId="0" xfId="0" applyNumberFormat="1" applyFont="1"/>
    <xf numFmtId="165" fontId="5" fillId="0" borderId="0" xfId="0" applyNumberFormat="1" applyFont="1"/>
    <xf numFmtId="166" fontId="7" fillId="0" borderId="0" xfId="0" applyNumberFormat="1" applyFont="1"/>
    <xf numFmtId="166" fontId="5" fillId="0" borderId="0" xfId="0" applyNumberFormat="1" applyFont="1"/>
    <xf numFmtId="0" fontId="5" fillId="2" borderId="0" xfId="0" applyFont="1" applyFill="1" applyAlignment="1">
      <alignment horizontal="center" vertical="top"/>
    </xf>
    <xf numFmtId="0" fontId="5" fillId="2" borderId="0" xfId="0" applyFont="1" applyFill="1" applyAlignment="1">
      <alignment horizontal="center"/>
    </xf>
    <xf numFmtId="0" fontId="5" fillId="2" borderId="0" xfId="0" applyFont="1" applyFill="1"/>
    <xf numFmtId="0" fontId="6" fillId="2" borderId="0" xfId="0" applyFont="1" applyFill="1" applyAlignment="1">
      <alignment horizontal="right" vertical="top"/>
    </xf>
    <xf numFmtId="165" fontId="6" fillId="2" borderId="0" xfId="0" applyNumberFormat="1" applyFont="1" applyFill="1" applyAlignment="1">
      <alignment horizontal="right" vertical="top"/>
    </xf>
    <xf numFmtId="166" fontId="6" fillId="2" borderId="0" xfId="0" applyNumberFormat="1" applyFont="1" applyFill="1" applyAlignment="1">
      <alignment horizontal="right" vertical="top"/>
    </xf>
    <xf numFmtId="166" fontId="5" fillId="2" borderId="0" xfId="0" applyNumberFormat="1" applyFont="1" applyFill="1"/>
    <xf numFmtId="0" fontId="5" fillId="2" borderId="0" xfId="0" applyFont="1" applyFill="1" applyAlignment="1">
      <alignment vertical="top"/>
    </xf>
    <xf numFmtId="166" fontId="5" fillId="0" borderId="0" xfId="0" applyNumberFormat="1" applyFont="1" applyAlignment="1">
      <alignment horizontal="right" vertical="top"/>
    </xf>
    <xf numFmtId="0" fontId="7" fillId="0" borderId="0" xfId="0" applyFont="1"/>
    <xf numFmtId="166" fontId="4" fillId="0" borderId="0" xfId="0" applyNumberFormat="1" applyFont="1"/>
    <xf numFmtId="166" fontId="4" fillId="0" borderId="0" xfId="1" applyNumberFormat="1" applyFont="1"/>
    <xf numFmtId="0" fontId="6" fillId="0" borderId="0" xfId="0" applyFont="1"/>
    <xf numFmtId="166" fontId="6" fillId="0" borderId="0" xfId="0" applyNumberFormat="1" applyFont="1" applyAlignment="1">
      <alignment horizontal="right" vertical="top"/>
    </xf>
    <xf numFmtId="0" fontId="4" fillId="0" borderId="0" xfId="0" applyFont="1" applyAlignment="1">
      <alignment vertical="top" wrapText="1"/>
    </xf>
    <xf numFmtId="166" fontId="5" fillId="0" borderId="0" xfId="1" applyNumberFormat="1" applyFont="1" applyAlignment="1">
      <alignment horizontal="right" vertical="top"/>
    </xf>
    <xf numFmtId="0" fontId="5" fillId="0" borderId="0" xfId="0" applyFont="1" applyAlignment="1">
      <alignment horizontal="right" vertical="top"/>
    </xf>
    <xf numFmtId="4" fontId="5" fillId="0" borderId="0" xfId="0" applyNumberFormat="1" applyFont="1" applyAlignment="1">
      <alignment horizontal="right" vertical="top" wrapText="1"/>
    </xf>
    <xf numFmtId="4" fontId="5" fillId="0" borderId="0" xfId="0" applyNumberFormat="1" applyFont="1" applyAlignment="1">
      <alignment horizontal="right"/>
    </xf>
    <xf numFmtId="2" fontId="4" fillId="2" borderId="0" xfId="0" applyNumberFormat="1" applyFont="1" applyFill="1"/>
    <xf numFmtId="2" fontId="6" fillId="0" borderId="0" xfId="0" applyNumberFormat="1" applyFont="1" applyAlignment="1">
      <alignment horizontal="right" vertical="top"/>
    </xf>
    <xf numFmtId="2" fontId="5" fillId="2" borderId="0" xfId="0" applyNumberFormat="1" applyFont="1" applyFill="1"/>
    <xf numFmtId="2" fontId="7" fillId="0" borderId="0" xfId="0" applyNumberFormat="1" applyFont="1"/>
    <xf numFmtId="0" fontId="5" fillId="0" borderId="0" xfId="0" applyFont="1" applyAlignment="1">
      <alignment horizontal="left" vertical="center"/>
    </xf>
    <xf numFmtId="166" fontId="5" fillId="0" borderId="0" xfId="0" applyNumberFormat="1" applyFont="1" applyAlignment="1">
      <alignment horizontal="left" vertical="center"/>
    </xf>
    <xf numFmtId="2" fontId="5" fillId="0" borderId="0" xfId="0" applyNumberFormat="1" applyFont="1"/>
    <xf numFmtId="0" fontId="5" fillId="0" borderId="0" xfId="0" applyFont="1" applyAlignment="1">
      <alignment readingOrder="1"/>
    </xf>
    <xf numFmtId="2" fontId="4" fillId="0" borderId="0" xfId="0" applyNumberFormat="1" applyFont="1" applyAlignment="1">
      <alignment horizontal="right" vertical="top"/>
    </xf>
    <xf numFmtId="4" fontId="5" fillId="0" borderId="0" xfId="0" applyNumberFormat="1" applyFont="1" applyAlignment="1">
      <alignment horizontal="right" vertical="top"/>
    </xf>
    <xf numFmtId="4" fontId="5" fillId="6" borderId="0" xfId="0" applyNumberFormat="1" applyFont="1" applyFill="1"/>
    <xf numFmtId="0" fontId="5" fillId="0" borderId="0" xfId="0" applyFont="1" applyAlignment="1">
      <alignment vertical="top" readingOrder="1"/>
    </xf>
    <xf numFmtId="0" fontId="4" fillId="0" borderId="0" xfId="0" applyFont="1" applyAlignment="1">
      <alignment vertical="top" readingOrder="1"/>
    </xf>
    <xf numFmtId="0" fontId="4" fillId="2" borderId="0" xfId="0" applyFont="1" applyFill="1"/>
    <xf numFmtId="0" fontId="6" fillId="0" borderId="0" xfId="0" applyFont="1" applyAlignment="1">
      <alignment vertical="top"/>
    </xf>
    <xf numFmtId="0" fontId="4" fillId="0" borderId="0" xfId="0" applyFont="1" applyAlignment="1">
      <alignment horizontal="center" vertical="top"/>
    </xf>
    <xf numFmtId="4" fontId="7" fillId="0" borderId="0" xfId="0" applyNumberFormat="1" applyFont="1"/>
    <xf numFmtId="4" fontId="8" fillId="0" borderId="0" xfId="0" applyNumberFormat="1" applyFont="1"/>
    <xf numFmtId="0" fontId="7" fillId="0" borderId="0" xfId="0" applyFont="1" applyAlignment="1">
      <alignment vertical="top"/>
    </xf>
    <xf numFmtId="0" fontId="7" fillId="0" borderId="0" xfId="0" applyFont="1" applyAlignment="1">
      <alignment horizontal="center"/>
    </xf>
    <xf numFmtId="0" fontId="4" fillId="0" borderId="0" xfId="0" applyFont="1" applyAlignment="1">
      <alignment vertical="top"/>
    </xf>
    <xf numFmtId="0" fontId="7" fillId="0" borderId="0" xfId="0" applyFont="1" applyAlignment="1">
      <alignment horizontal="left" vertical="top"/>
    </xf>
    <xf numFmtId="0" fontId="7" fillId="2" borderId="0" xfId="0" applyFont="1" applyFill="1" applyAlignment="1">
      <alignment horizontal="left" vertical="top"/>
    </xf>
    <xf numFmtId="0" fontId="7" fillId="0" borderId="0" xfId="0" applyFont="1" applyAlignment="1">
      <alignment horizontal="center" vertical="center"/>
    </xf>
    <xf numFmtId="0" fontId="7" fillId="0" borderId="0" xfId="0" applyFont="1" applyAlignment="1">
      <alignment readingOrder="1"/>
    </xf>
    <xf numFmtId="0" fontId="4" fillId="0" borderId="0" xfId="0" applyFont="1" applyAlignment="1">
      <alignment readingOrder="1"/>
    </xf>
    <xf numFmtId="0" fontId="7" fillId="0" borderId="0" xfId="0" applyFont="1" applyAlignment="1">
      <alignment horizontal="left" vertical="center"/>
    </xf>
    <xf numFmtId="0" fontId="7" fillId="0" borderId="0" xfId="0" applyFont="1" applyAlignment="1">
      <alignment horizontal="left"/>
    </xf>
    <xf numFmtId="166" fontId="5" fillId="0" borderId="0" xfId="0" applyNumberFormat="1" applyFont="1" applyAlignment="1">
      <alignment vertical="top" wrapText="1"/>
    </xf>
    <xf numFmtId="166" fontId="4" fillId="0" borderId="0" xfId="0" applyNumberFormat="1" applyFont="1" applyAlignment="1">
      <alignment horizontal="right" vertical="top"/>
    </xf>
    <xf numFmtId="166" fontId="4" fillId="0" borderId="0" xfId="0" applyNumberFormat="1" applyFont="1" applyAlignment="1">
      <alignment vertical="top"/>
    </xf>
    <xf numFmtId="165" fontId="7" fillId="0" borderId="0" xfId="0" applyNumberFormat="1" applyFont="1"/>
    <xf numFmtId="0" fontId="7" fillId="0" borderId="0" xfId="1" applyFont="1"/>
    <xf numFmtId="0" fontId="4" fillId="0" borderId="0" xfId="1" applyFont="1"/>
    <xf numFmtId="0" fontId="9" fillId="0" borderId="0" xfId="0" applyFont="1"/>
    <xf numFmtId="0" fontId="7" fillId="2" borderId="0" xfId="1" applyFont="1" applyFill="1"/>
    <xf numFmtId="166" fontId="5" fillId="0" borderId="0" xfId="0" applyNumberFormat="1" applyFont="1" applyAlignment="1">
      <alignment vertical="top"/>
    </xf>
    <xf numFmtId="0" fontId="2" fillId="0" borderId="0" xfId="1" applyFont="1" applyAlignment="1">
      <alignment horizontal="center" vertical="top" wrapText="1"/>
    </xf>
    <xf numFmtId="0" fontId="7" fillId="0" borderId="0" xfId="0" applyFont="1" applyAlignment="1">
      <alignment horizontal="left" vertical="center" wrapText="1"/>
    </xf>
    <xf numFmtId="0" fontId="2" fillId="0" borderId="0" xfId="0" applyFont="1"/>
    <xf numFmtId="0" fontId="3" fillId="3" borderId="0" xfId="0" applyFont="1" applyFill="1" applyAlignment="1">
      <alignment horizontal="center" vertical="center"/>
    </xf>
    <xf numFmtId="0" fontId="7" fillId="0" borderId="0" xfId="0" applyFont="1" applyAlignment="1">
      <alignment horizontal="right"/>
    </xf>
    <xf numFmtId="0" fontId="7" fillId="6" borderId="0" xfId="0" applyFont="1" applyFill="1" applyAlignment="1">
      <alignment vertical="top"/>
    </xf>
    <xf numFmtId="0" fontId="7" fillId="2" borderId="0" xfId="0" applyFont="1" applyFill="1" applyAlignment="1">
      <alignment vertical="top"/>
    </xf>
    <xf numFmtId="166" fontId="4" fillId="0" borderId="0" xfId="0" applyNumberFormat="1" applyFont="1" applyAlignment="1">
      <alignment horizontal="right"/>
    </xf>
    <xf numFmtId="0" fontId="4" fillId="0" borderId="0" xfId="0" applyFont="1" applyAlignment="1">
      <alignment horizontal="left" wrapText="1"/>
    </xf>
    <xf numFmtId="0" fontId="4" fillId="0" borderId="0" xfId="0" applyFont="1" applyAlignment="1">
      <alignment horizontal="left"/>
    </xf>
    <xf numFmtId="166" fontId="5" fillId="0" borderId="0" xfId="0" applyNumberFormat="1" applyFont="1" applyAlignment="1">
      <alignment horizontal="left" vertical="top"/>
    </xf>
    <xf numFmtId="166" fontId="4" fillId="0" borderId="0" xfId="0" applyNumberFormat="1" applyFont="1" applyAlignment="1">
      <alignment horizontal="left" vertical="top"/>
    </xf>
    <xf numFmtId="0" fontId="4" fillId="0" borderId="0" xfId="0" applyFont="1" applyAlignment="1">
      <alignment vertical="center"/>
    </xf>
    <xf numFmtId="0" fontId="10" fillId="0" borderId="0" xfId="0" applyFont="1"/>
    <xf numFmtId="166" fontId="5" fillId="0" borderId="0" xfId="0" applyNumberFormat="1" applyFont="1" applyAlignment="1">
      <alignment horizontal="right"/>
    </xf>
    <xf numFmtId="166" fontId="7" fillId="0" borderId="0" xfId="0" applyNumberFormat="1" applyFont="1" applyAlignment="1">
      <alignment horizontal="right"/>
    </xf>
    <xf numFmtId="4" fontId="7" fillId="0" borderId="0" xfId="0" applyNumberFormat="1" applyFont="1" applyAlignment="1">
      <alignment horizontal="left"/>
    </xf>
    <xf numFmtId="165" fontId="7" fillId="0" borderId="0" xfId="0" applyNumberFormat="1" applyFont="1" applyAlignment="1">
      <alignment horizontal="left"/>
    </xf>
    <xf numFmtId="0" fontId="4" fillId="0" borderId="0" xfId="0" applyFont="1" applyAlignment="1">
      <alignment horizontal="left" readingOrder="1"/>
    </xf>
    <xf numFmtId="0" fontId="5" fillId="0" borderId="0" xfId="0" applyFont="1" applyAlignment="1">
      <alignment horizontal="left" vertical="top"/>
    </xf>
    <xf numFmtId="0" fontId="4" fillId="0" borderId="0" xfId="0" applyFont="1" applyAlignment="1">
      <alignment horizontal="left" vertical="top"/>
    </xf>
    <xf numFmtId="0" fontId="5" fillId="0" borderId="0" xfId="0" applyFont="1" applyAlignment="1">
      <alignment horizontal="center" wrapText="1"/>
    </xf>
    <xf numFmtId="0" fontId="7" fillId="0" borderId="0" xfId="1" applyFont="1" applyAlignment="1">
      <alignment wrapText="1"/>
    </xf>
    <xf numFmtId="0" fontId="7" fillId="0" borderId="0" xfId="0" applyFont="1" applyAlignment="1">
      <alignment vertical="center"/>
    </xf>
    <xf numFmtId="0" fontId="3" fillId="2" borderId="0" xfId="0" applyFont="1" applyFill="1" applyAlignment="1">
      <alignment horizontal="center"/>
    </xf>
    <xf numFmtId="0" fontId="3" fillId="3" borderId="0" xfId="0" applyFont="1" applyFill="1" applyAlignment="1">
      <alignment horizontal="center"/>
    </xf>
    <xf numFmtId="0" fontId="3" fillId="2" borderId="0" xfId="0" applyFont="1" applyFill="1" applyAlignment="1">
      <alignment horizontal="left"/>
    </xf>
    <xf numFmtId="4" fontId="3" fillId="3" borderId="0" xfId="0" applyNumberFormat="1" applyFont="1" applyFill="1"/>
    <xf numFmtId="2" fontId="2" fillId="4" borderId="0" xfId="0" applyNumberFormat="1" applyFont="1" applyFill="1"/>
    <xf numFmtId="0" fontId="3" fillId="3" borderId="0" xfId="0" applyFont="1" applyFill="1"/>
    <xf numFmtId="0" fontId="4" fillId="0" borderId="0" xfId="0" applyFont="1" applyAlignment="1">
      <alignment horizontal="center"/>
    </xf>
    <xf numFmtId="165" fontId="4" fillId="0" borderId="0" xfId="0" applyNumberFormat="1" applyFont="1"/>
    <xf numFmtId="165" fontId="12" fillId="0" borderId="0" xfId="0" quotePrefix="1" applyNumberFormat="1" applyFont="1"/>
    <xf numFmtId="165" fontId="12" fillId="0" borderId="0" xfId="0" applyNumberFormat="1" applyFont="1"/>
    <xf numFmtId="166" fontId="12" fillId="0" borderId="0" xfId="0" quotePrefix="1" applyNumberFormat="1" applyFont="1"/>
    <xf numFmtId="165" fontId="2" fillId="0" borderId="0" xfId="0" applyNumberFormat="1" applyFont="1"/>
    <xf numFmtId="165" fontId="4" fillId="2" borderId="0" xfId="0" applyNumberFormat="1" applyFont="1" applyFill="1"/>
    <xf numFmtId="0" fontId="12" fillId="0" borderId="0" xfId="0" quotePrefix="1" applyFont="1"/>
    <xf numFmtId="0" fontId="7" fillId="0" borderId="0" xfId="1" applyFont="1" applyAlignment="1">
      <alignment horizontal="left"/>
    </xf>
    <xf numFmtId="0" fontId="7" fillId="2" borderId="0" xfId="1" applyFont="1" applyFill="1" applyAlignment="1">
      <alignment horizontal="left"/>
    </xf>
    <xf numFmtId="0" fontId="4" fillId="2" borderId="0" xfId="0" applyFont="1" applyFill="1" applyAlignment="1">
      <alignment horizontal="left" vertical="top"/>
    </xf>
    <xf numFmtId="0" fontId="5" fillId="0" borderId="0" xfId="0" applyFont="1" applyAlignment="1">
      <alignment horizontal="left"/>
    </xf>
    <xf numFmtId="0" fontId="4" fillId="6" borderId="0" xfId="0" applyFont="1" applyFill="1" applyAlignment="1">
      <alignment vertical="top"/>
    </xf>
    <xf numFmtId="0" fontId="4" fillId="0" borderId="0" xfId="0" applyFont="1" applyAlignment="1">
      <alignment horizontal="left" vertical="center" readingOrder="1"/>
    </xf>
    <xf numFmtId="0" fontId="12" fillId="0" borderId="0" xfId="0" applyFont="1"/>
    <xf numFmtId="166" fontId="7" fillId="0" borderId="0" xfId="0" applyNumberFormat="1" applyFont="1" applyAlignment="1">
      <alignment horizontal="right" vertical="top"/>
    </xf>
    <xf numFmtId="166" fontId="5" fillId="0" borderId="2" xfId="0" applyNumberFormat="1" applyFont="1" applyBorder="1" applyAlignment="1">
      <alignment horizontal="right"/>
    </xf>
    <xf numFmtId="166" fontId="7" fillId="0" borderId="0" xfId="1" applyNumberFormat="1" applyFont="1" applyAlignment="1">
      <alignment horizontal="right"/>
    </xf>
    <xf numFmtId="166" fontId="7" fillId="2" borderId="0" xfId="1" applyNumberFormat="1" applyFont="1" applyFill="1" applyAlignment="1">
      <alignment horizontal="right"/>
    </xf>
    <xf numFmtId="0" fontId="4" fillId="2" borderId="0" xfId="0" applyFont="1" applyFill="1" applyAlignment="1">
      <alignment vertical="top"/>
    </xf>
    <xf numFmtId="0" fontId="4" fillId="2" borderId="0" xfId="0" applyFont="1" applyFill="1" applyAlignment="1">
      <alignment vertical="top" readingOrder="1"/>
    </xf>
    <xf numFmtId="0" fontId="4" fillId="2" borderId="0" xfId="0" applyFont="1" applyFill="1" applyAlignment="1">
      <alignment vertical="center"/>
    </xf>
    <xf numFmtId="0" fontId="4" fillId="2" borderId="0" xfId="0" applyFont="1" applyFill="1" applyAlignment="1">
      <alignment horizontal="left" vertical="center"/>
    </xf>
    <xf numFmtId="166" fontId="4" fillId="2" borderId="0" xfId="0" applyNumberFormat="1" applyFont="1" applyFill="1" applyAlignment="1">
      <alignment vertical="top" wrapText="1"/>
    </xf>
    <xf numFmtId="0" fontId="7" fillId="2" borderId="0" xfId="0" applyFont="1" applyFill="1" applyAlignment="1">
      <alignment horizontal="left" vertical="center"/>
    </xf>
    <xf numFmtId="0" fontId="12" fillId="2" borderId="0" xfId="0" applyFont="1" applyFill="1"/>
    <xf numFmtId="166" fontId="7" fillId="8" borderId="0" xfId="1" applyNumberFormat="1" applyFont="1" applyFill="1" applyAlignment="1">
      <alignment horizontal="right"/>
    </xf>
    <xf numFmtId="166" fontId="13" fillId="0" borderId="0" xfId="0" applyNumberFormat="1" applyFont="1"/>
    <xf numFmtId="164" fontId="2" fillId="9" borderId="0" xfId="1" applyNumberFormat="1" applyFont="1" applyFill="1" applyAlignment="1">
      <alignment horizontal="center" vertical="top" wrapText="1"/>
    </xf>
    <xf numFmtId="0" fontId="3" fillId="9" borderId="0" xfId="1" applyFont="1" applyFill="1" applyAlignment="1">
      <alignment horizontal="left" vertical="top" wrapText="1"/>
    </xf>
    <xf numFmtId="0" fontId="7" fillId="9" borderId="0" xfId="1" applyFont="1" applyFill="1"/>
    <xf numFmtId="0" fontId="4" fillId="9" borderId="0" xfId="1" applyFont="1" applyFill="1"/>
    <xf numFmtId="2" fontId="5" fillId="9" borderId="0" xfId="0" applyNumberFormat="1" applyFont="1" applyFill="1"/>
    <xf numFmtId="166" fontId="7" fillId="9" borderId="0" xfId="1" applyNumberFormat="1" applyFont="1" applyFill="1" applyAlignment="1">
      <alignment horizontal="right"/>
    </xf>
    <xf numFmtId="2" fontId="4" fillId="9" borderId="0" xfId="0" applyNumberFormat="1" applyFont="1" applyFill="1"/>
    <xf numFmtId="0" fontId="4" fillId="9" borderId="0" xfId="0" applyFont="1" applyFill="1"/>
    <xf numFmtId="2" fontId="7" fillId="9" borderId="0" xfId="0" applyNumberFormat="1" applyFont="1" applyFill="1" applyAlignment="1">
      <alignment horizontal="right" vertical="center"/>
    </xf>
    <xf numFmtId="2" fontId="7" fillId="9" borderId="0" xfId="0" applyNumberFormat="1" applyFont="1" applyFill="1" applyAlignment="1">
      <alignment horizontal="left" vertical="center"/>
    </xf>
    <xf numFmtId="0" fontId="4" fillId="9" borderId="0" xfId="0" applyFont="1" applyFill="1" applyAlignment="1">
      <alignment horizontal="left" vertical="center"/>
    </xf>
    <xf numFmtId="0" fontId="7" fillId="9" borderId="0" xfId="0" applyFont="1" applyFill="1" applyAlignment="1">
      <alignment horizontal="right" vertical="center"/>
    </xf>
    <xf numFmtId="2" fontId="4" fillId="9" borderId="0" xfId="0" applyNumberFormat="1" applyFont="1" applyFill="1" applyAlignment="1">
      <alignment horizontal="left" vertical="center"/>
    </xf>
    <xf numFmtId="2" fontId="4" fillId="9" borderId="0" xfId="0" applyNumberFormat="1" applyFont="1" applyFill="1" applyAlignment="1">
      <alignment horizontal="right" vertical="center"/>
    </xf>
    <xf numFmtId="2" fontId="5" fillId="9" borderId="0" xfId="0" applyNumberFormat="1" applyFont="1" applyFill="1" applyAlignment="1">
      <alignment horizontal="right" vertical="center"/>
    </xf>
    <xf numFmtId="2" fontId="7" fillId="9" borderId="0" xfId="1" applyNumberFormat="1" applyFont="1" applyFill="1"/>
    <xf numFmtId="2" fontId="5" fillId="9" borderId="0" xfId="0" applyNumberFormat="1" applyFont="1" applyFill="1" applyAlignment="1">
      <alignment vertical="center"/>
    </xf>
    <xf numFmtId="0" fontId="7" fillId="9" borderId="0" xfId="0" applyFont="1" applyFill="1" applyAlignment="1">
      <alignment horizontal="left" vertical="center"/>
    </xf>
    <xf numFmtId="0" fontId="7" fillId="9" borderId="0" xfId="0" applyFont="1" applyFill="1" applyAlignment="1">
      <alignment horizontal="left" vertical="center" wrapText="1"/>
    </xf>
    <xf numFmtId="4" fontId="7" fillId="9" borderId="0" xfId="0" applyNumberFormat="1" applyFont="1" applyFill="1" applyAlignment="1">
      <alignment horizontal="left"/>
    </xf>
    <xf numFmtId="0" fontId="4" fillId="9" borderId="0" xfId="0" applyFont="1" applyFill="1" applyAlignment="1">
      <alignment horizontal="right"/>
    </xf>
    <xf numFmtId="1" fontId="4" fillId="9" borderId="0" xfId="0" applyNumberFormat="1" applyFont="1" applyFill="1" applyAlignment="1">
      <alignment horizontal="right"/>
    </xf>
    <xf numFmtId="166" fontId="4" fillId="9" borderId="0" xfId="0" applyNumberFormat="1" applyFont="1" applyFill="1" applyAlignment="1">
      <alignment horizontal="right"/>
    </xf>
    <xf numFmtId="166" fontId="4" fillId="9" borderId="0" xfId="0" applyNumberFormat="1" applyFont="1" applyFill="1"/>
    <xf numFmtId="3" fontId="4" fillId="9" borderId="0" xfId="0" applyNumberFormat="1" applyFont="1" applyFill="1" applyAlignment="1">
      <alignment horizontal="right"/>
    </xf>
    <xf numFmtId="3" fontId="5" fillId="9" borderId="0" xfId="0" applyNumberFormat="1" applyFont="1" applyFill="1"/>
    <xf numFmtId="0" fontId="5" fillId="9" borderId="0" xfId="0" applyFont="1" applyFill="1"/>
    <xf numFmtId="0" fontId="7" fillId="9" borderId="0" xfId="0" applyFont="1" applyFill="1"/>
    <xf numFmtId="166" fontId="5" fillId="9" borderId="0" xfId="0" applyNumberFormat="1" applyFont="1" applyFill="1"/>
    <xf numFmtId="166" fontId="4" fillId="9" borderId="0" xfId="0" applyNumberFormat="1" applyFont="1" applyFill="1" applyAlignment="1">
      <alignment horizontal="right" vertical="top"/>
    </xf>
    <xf numFmtId="166" fontId="5" fillId="9" borderId="0" xfId="0" applyNumberFormat="1" applyFont="1" applyFill="1" applyAlignment="1">
      <alignment vertical="top"/>
    </xf>
    <xf numFmtId="166" fontId="4" fillId="9" borderId="0" xfId="0" applyNumberFormat="1" applyFont="1" applyFill="1" applyAlignment="1">
      <alignment vertical="top"/>
    </xf>
    <xf numFmtId="166" fontId="7" fillId="9" borderId="0" xfId="0" applyNumberFormat="1" applyFont="1" applyFill="1" applyAlignment="1">
      <alignment horizontal="left" vertical="center"/>
    </xf>
    <xf numFmtId="0" fontId="2" fillId="9" borderId="0" xfId="1" applyFont="1" applyFill="1" applyAlignment="1">
      <alignment horizontal="center" vertical="top" wrapText="1"/>
    </xf>
    <xf numFmtId="0" fontId="2" fillId="10" borderId="0" xfId="1" applyFont="1" applyFill="1" applyAlignment="1">
      <alignment horizontal="center" vertical="center"/>
    </xf>
    <xf numFmtId="0" fontId="7" fillId="9" borderId="0" xfId="0" applyFont="1" applyFill="1" applyAlignment="1">
      <alignment horizontal="center" vertical="center"/>
    </xf>
    <xf numFmtId="0" fontId="7" fillId="9" borderId="0" xfId="0" applyFont="1" applyFill="1" applyAlignment="1">
      <alignment horizontal="center" vertical="top"/>
    </xf>
    <xf numFmtId="0" fontId="7" fillId="9" borderId="0" xfId="0" applyFont="1" applyFill="1" applyAlignment="1">
      <alignment horizontal="left" vertical="top"/>
    </xf>
    <xf numFmtId="165" fontId="4" fillId="9" borderId="0" xfId="0" applyNumberFormat="1" applyFont="1" applyFill="1" applyAlignment="1">
      <alignment horizontal="right" vertical="top"/>
    </xf>
    <xf numFmtId="165" fontId="4" fillId="9" borderId="0" xfId="0" applyNumberFormat="1" applyFont="1" applyFill="1" applyAlignment="1">
      <alignment vertical="top"/>
    </xf>
    <xf numFmtId="165" fontId="4" fillId="9" borderId="0" xfId="0" applyNumberFormat="1" applyFont="1" applyFill="1" applyAlignment="1">
      <alignment horizontal="right"/>
    </xf>
    <xf numFmtId="165" fontId="7" fillId="9" borderId="0" xfId="0" applyNumberFormat="1" applyFont="1" applyFill="1"/>
    <xf numFmtId="165" fontId="5" fillId="9" borderId="0" xfId="0" applyNumberFormat="1" applyFont="1" applyFill="1" applyAlignment="1">
      <alignment horizontal="right"/>
    </xf>
    <xf numFmtId="165" fontId="5" fillId="9" borderId="0" xfId="0" applyNumberFormat="1" applyFont="1" applyFill="1" applyAlignment="1">
      <alignment horizontal="right" vertical="top"/>
    </xf>
    <xf numFmtId="165" fontId="7" fillId="9" borderId="0" xfId="0" applyNumberFormat="1" applyFont="1" applyFill="1" applyAlignment="1">
      <alignment horizontal="right" vertical="center"/>
    </xf>
    <xf numFmtId="0" fontId="4" fillId="9" borderId="0" xfId="0" applyFont="1" applyFill="1" applyAlignment="1">
      <alignment readingOrder="1"/>
    </xf>
    <xf numFmtId="0" fontId="4" fillId="9" borderId="0" xfId="0" applyFont="1" applyFill="1" applyAlignment="1">
      <alignment horizontal="right" readingOrder="1"/>
    </xf>
    <xf numFmtId="165" fontId="4" fillId="9" borderId="0" xfId="0" applyNumberFormat="1" applyFont="1" applyFill="1" applyAlignment="1">
      <alignment horizontal="right" vertical="center"/>
    </xf>
    <xf numFmtId="0" fontId="5" fillId="9" borderId="0" xfId="0" applyFont="1" applyFill="1" applyAlignment="1">
      <alignment horizontal="right"/>
    </xf>
    <xf numFmtId="0" fontId="4" fillId="9" borderId="0" xfId="0" applyFont="1" applyFill="1" applyAlignment="1">
      <alignment horizontal="right" vertical="center"/>
    </xf>
    <xf numFmtId="0" fontId="7" fillId="9" borderId="0" xfId="0" applyFont="1" applyFill="1" applyAlignment="1">
      <alignment horizontal="right"/>
    </xf>
    <xf numFmtId="0" fontId="5" fillId="2" borderId="0" xfId="0" applyFont="1" applyFill="1" applyAlignment="1">
      <alignment horizontal="right" vertical="top"/>
    </xf>
    <xf numFmtId="0" fontId="5" fillId="2" borderId="0" xfId="0" applyFont="1" applyFill="1" applyAlignment="1">
      <alignment horizontal="left" vertical="center"/>
    </xf>
    <xf numFmtId="166" fontId="7" fillId="9" borderId="0" xfId="0" applyNumberFormat="1" applyFont="1" applyFill="1" applyAlignment="1">
      <alignment horizontal="right" vertical="center"/>
    </xf>
    <xf numFmtId="0" fontId="4" fillId="0" borderId="0" xfId="0" applyFont="1" applyAlignment="1">
      <alignment horizontal="right" vertical="top"/>
    </xf>
    <xf numFmtId="4" fontId="7" fillId="0" borderId="0" xfId="0" applyNumberFormat="1" applyFont="1" applyAlignment="1">
      <alignment horizontal="right"/>
    </xf>
    <xf numFmtId="4" fontId="7" fillId="0" borderId="0" xfId="0" applyNumberFormat="1" applyFont="1" applyAlignment="1">
      <alignment horizontal="right" vertical="top"/>
    </xf>
    <xf numFmtId="0" fontId="2" fillId="11" borderId="0" xfId="1" applyFont="1" applyFill="1" applyAlignment="1">
      <alignment horizontal="center" vertical="center"/>
    </xf>
    <xf numFmtId="0" fontId="2" fillId="0" borderId="0" xfId="1" applyFont="1" applyAlignment="1">
      <alignment horizontal="center" vertical="center"/>
    </xf>
    <xf numFmtId="0" fontId="7" fillId="0" borderId="0" xfId="1" applyFont="1" applyAlignment="1">
      <alignment vertical="top" wrapText="1"/>
    </xf>
    <xf numFmtId="0" fontId="7" fillId="3" borderId="0" xfId="1" applyFont="1" applyFill="1"/>
    <xf numFmtId="166" fontId="7" fillId="3" borderId="0" xfId="1" applyNumberFormat="1" applyFont="1" applyFill="1" applyAlignment="1">
      <alignment horizontal="right"/>
    </xf>
    <xf numFmtId="166" fontId="7" fillId="9" borderId="0" xfId="1" applyNumberFormat="1" applyFont="1" applyFill="1"/>
    <xf numFmtId="0" fontId="3" fillId="10" borderId="0" xfId="1" applyFont="1" applyFill="1" applyAlignment="1">
      <alignment horizontal="center" vertical="center"/>
    </xf>
    <xf numFmtId="2" fontId="7" fillId="0" borderId="0" xfId="0" applyNumberFormat="1" applyFont="1" applyAlignment="1">
      <alignment horizontal="right" vertical="top"/>
    </xf>
    <xf numFmtId="0" fontId="7" fillId="9" borderId="0" xfId="0" applyFont="1" applyFill="1" applyAlignment="1">
      <alignment wrapText="1"/>
    </xf>
    <xf numFmtId="166" fontId="0" fillId="0" borderId="0" xfId="0" applyNumberFormat="1"/>
    <xf numFmtId="0" fontId="17" fillId="9" borderId="0" xfId="2" applyFont="1" applyFill="1"/>
    <xf numFmtId="2" fontId="7" fillId="2" borderId="0" xfId="0" applyNumberFormat="1" applyFont="1" applyFill="1" applyAlignment="1">
      <alignment vertical="top"/>
    </xf>
    <xf numFmtId="0" fontId="7" fillId="6" borderId="0" xfId="1" applyFont="1" applyFill="1"/>
    <xf numFmtId="0" fontId="2" fillId="0" borderId="0" xfId="1" applyFont="1" applyAlignment="1">
      <alignment horizontal="left" vertical="top" wrapText="1"/>
    </xf>
    <xf numFmtId="4" fontId="2" fillId="0" borderId="0" xfId="1" applyNumberFormat="1" applyFont="1" applyAlignment="1">
      <alignment horizontal="center" vertical="top" wrapText="1"/>
    </xf>
    <xf numFmtId="164" fontId="2" fillId="0" borderId="0" xfId="1" applyNumberFormat="1" applyFont="1" applyAlignment="1">
      <alignment horizontal="center" vertical="top" wrapText="1"/>
    </xf>
    <xf numFmtId="0" fontId="3" fillId="0" borderId="0" xfId="1" applyFont="1" applyAlignment="1">
      <alignment horizontal="left" vertical="top" wrapText="1"/>
    </xf>
    <xf numFmtId="0" fontId="3" fillId="0" borderId="0" xfId="0" applyFont="1" applyAlignment="1">
      <alignment horizontal="center" vertical="center" wrapText="1"/>
    </xf>
    <xf numFmtId="3" fontId="2" fillId="0" borderId="0" xfId="1" applyNumberFormat="1" applyFont="1" applyAlignment="1">
      <alignment horizontal="center" vertical="top" wrapText="1"/>
    </xf>
    <xf numFmtId="0" fontId="4" fillId="0" borderId="0" xfId="0" applyFont="1" applyAlignment="1">
      <alignment wrapText="1"/>
    </xf>
    <xf numFmtId="0" fontId="7" fillId="0" borderId="0" xfId="0" applyFont="1" applyAlignment="1">
      <alignment horizontal="right" vertical="top"/>
    </xf>
    <xf numFmtId="0" fontId="7" fillId="0" borderId="0" xfId="0" applyFont="1" applyAlignment="1">
      <alignment horizontal="right" vertical="top" wrapText="1"/>
    </xf>
    <xf numFmtId="0" fontId="7" fillId="0" borderId="0" xfId="0" applyFont="1" applyAlignment="1">
      <alignment horizontal="left" wrapText="1"/>
    </xf>
    <xf numFmtId="0" fontId="19" fillId="0" borderId="0" xfId="0" applyFont="1"/>
    <xf numFmtId="2" fontId="7" fillId="0" borderId="0" xfId="1" applyNumberFormat="1" applyFont="1"/>
    <xf numFmtId="0" fontId="19" fillId="6" borderId="0" xfId="0" applyFont="1" applyFill="1"/>
    <xf numFmtId="3" fontId="20" fillId="0" borderId="3" xfId="0" applyNumberFormat="1" applyFont="1" applyBorder="1"/>
    <xf numFmtId="0" fontId="7" fillId="2" borderId="0" xfId="0" applyFont="1" applyFill="1"/>
    <xf numFmtId="0" fontId="2" fillId="2" borderId="0" xfId="1" applyFont="1" applyFill="1" applyAlignment="1">
      <alignment horizontal="center" vertical="center"/>
    </xf>
    <xf numFmtId="0" fontId="22" fillId="0" borderId="3" xfId="0" applyFont="1" applyBorder="1" applyAlignment="1">
      <alignment wrapText="1"/>
    </xf>
    <xf numFmtId="3" fontId="7" fillId="9" borderId="0" xfId="0" applyNumberFormat="1" applyFont="1" applyFill="1"/>
    <xf numFmtId="0" fontId="19" fillId="9" borderId="0" xfId="0" applyFont="1" applyFill="1"/>
    <xf numFmtId="166" fontId="7" fillId="12" borderId="0" xfId="1" applyNumberFormat="1" applyFont="1" applyFill="1" applyAlignment="1">
      <alignment horizontal="right"/>
    </xf>
    <xf numFmtId="0" fontId="4" fillId="7" borderId="0" xfId="0" applyFont="1" applyFill="1" applyAlignment="1">
      <alignment horizontal="left"/>
    </xf>
    <xf numFmtId="0" fontId="4" fillId="6" borderId="0" xfId="0" applyFont="1" applyFill="1"/>
    <xf numFmtId="166" fontId="21" fillId="0" borderId="0" xfId="0" applyNumberFormat="1" applyFont="1"/>
    <xf numFmtId="166" fontId="7" fillId="9" borderId="0" xfId="3" applyNumberFormat="1" applyFont="1" applyFill="1"/>
    <xf numFmtId="168" fontId="4" fillId="0" borderId="0" xfId="0" applyNumberFormat="1" applyFont="1"/>
    <xf numFmtId="166" fontId="4" fillId="0" borderId="0" xfId="3" applyNumberFormat="1" applyFont="1"/>
    <xf numFmtId="0" fontId="5" fillId="0" borderId="3" xfId="0" applyFont="1" applyBorder="1" applyAlignment="1">
      <alignment wrapText="1"/>
    </xf>
    <xf numFmtId="0" fontId="23" fillId="0" borderId="0" xfId="0" applyFont="1"/>
    <xf numFmtId="0" fontId="24" fillId="0" borderId="0" xfId="1" applyFont="1"/>
    <xf numFmtId="0" fontId="13" fillId="0" borderId="0" xfId="0" applyFont="1"/>
    <xf numFmtId="0" fontId="25" fillId="0" borderId="0" xfId="4"/>
    <xf numFmtId="0" fontId="26" fillId="0" borderId="0" xfId="0" applyFont="1"/>
    <xf numFmtId="0" fontId="28" fillId="0" borderId="0" xfId="4" applyFont="1"/>
    <xf numFmtId="0" fontId="27" fillId="0" borderId="0" xfId="0" applyFont="1"/>
    <xf numFmtId="166" fontId="4" fillId="6" borderId="0" xfId="0" applyNumberFormat="1" applyFont="1" applyFill="1" applyAlignment="1">
      <alignment horizontal="right" vertical="top"/>
    </xf>
    <xf numFmtId="165" fontId="4" fillId="6" borderId="0" xfId="0" applyNumberFormat="1" applyFont="1" applyFill="1" applyAlignment="1">
      <alignment horizontal="right" vertical="top"/>
    </xf>
    <xf numFmtId="166" fontId="5" fillId="6" borderId="0" xfId="0" applyNumberFormat="1" applyFont="1" applyFill="1" applyAlignment="1">
      <alignment vertical="top"/>
    </xf>
    <xf numFmtId="166" fontId="4" fillId="6" borderId="0" xfId="0" applyNumberFormat="1" applyFont="1" applyFill="1" applyAlignment="1">
      <alignment horizontal="right"/>
    </xf>
    <xf numFmtId="165" fontId="4" fillId="6" borderId="0" xfId="0" applyNumberFormat="1" applyFont="1" applyFill="1" applyAlignment="1">
      <alignment horizontal="right"/>
    </xf>
    <xf numFmtId="166" fontId="4" fillId="6" borderId="0" xfId="0" applyNumberFormat="1" applyFont="1" applyFill="1" applyAlignment="1">
      <alignment vertical="top"/>
    </xf>
    <xf numFmtId="0" fontId="7" fillId="6" borderId="0" xfId="0" applyFont="1" applyFill="1" applyAlignment="1">
      <alignment horizontal="left" vertical="center"/>
    </xf>
    <xf numFmtId="0" fontId="27" fillId="6" borderId="0" xfId="0" applyFont="1" applyFill="1"/>
    <xf numFmtId="0" fontId="2" fillId="9" borderId="0" xfId="1" applyFont="1" applyFill="1" applyAlignment="1">
      <alignment horizontal="center" vertical="center"/>
    </xf>
    <xf numFmtId="0" fontId="13" fillId="9" borderId="0" xfId="0" applyFont="1" applyFill="1"/>
    <xf numFmtId="4" fontId="30" fillId="9" borderId="0" xfId="0" applyNumberFormat="1" applyFont="1" applyFill="1"/>
    <xf numFmtId="4" fontId="13" fillId="9" borderId="0" xfId="0" applyNumberFormat="1" applyFont="1" applyFill="1"/>
    <xf numFmtId="0" fontId="30" fillId="9" borderId="0" xfId="0" applyFont="1" applyFill="1"/>
    <xf numFmtId="166" fontId="4" fillId="6" borderId="0" xfId="0" applyNumberFormat="1" applyFont="1" applyFill="1" applyAlignment="1">
      <alignment vertical="top" wrapText="1"/>
    </xf>
    <xf numFmtId="0" fontId="5" fillId="6" borderId="0" xfId="0" applyFont="1" applyFill="1"/>
    <xf numFmtId="166" fontId="5" fillId="6" borderId="0" xfId="0" applyNumberFormat="1" applyFont="1" applyFill="1" applyAlignment="1">
      <alignment vertical="top" wrapText="1"/>
    </xf>
    <xf numFmtId="0" fontId="21" fillId="0" borderId="0" xfId="0" applyFont="1"/>
    <xf numFmtId="0" fontId="2" fillId="6" borderId="0" xfId="1" applyFont="1" applyFill="1" applyAlignment="1">
      <alignment horizontal="center" vertical="top" wrapText="1"/>
    </xf>
    <xf numFmtId="0" fontId="4" fillId="6" borderId="0" xfId="0" applyFont="1" applyFill="1" applyAlignment="1">
      <alignment horizontal="left" vertical="top"/>
    </xf>
    <xf numFmtId="0" fontId="3" fillId="6" borderId="0" xfId="1" applyFont="1" applyFill="1" applyAlignment="1">
      <alignment horizontal="left" vertical="top" wrapText="1"/>
    </xf>
    <xf numFmtId="0" fontId="2" fillId="6" borderId="0" xfId="1" applyFont="1" applyFill="1" applyAlignment="1">
      <alignment horizontal="left" vertical="top"/>
    </xf>
    <xf numFmtId="165" fontId="4" fillId="6" borderId="0" xfId="0" applyNumberFormat="1" applyFont="1" applyFill="1" applyAlignment="1">
      <alignment vertical="top"/>
    </xf>
    <xf numFmtId="0" fontId="7" fillId="6" borderId="0" xfId="0" applyFont="1" applyFill="1"/>
    <xf numFmtId="165" fontId="7" fillId="6" borderId="0" xfId="0" applyNumberFormat="1" applyFont="1" applyFill="1"/>
    <xf numFmtId="165" fontId="7" fillId="6" borderId="0" xfId="0" applyNumberFormat="1" applyFont="1" applyFill="1" applyAlignment="1">
      <alignment horizontal="left" vertical="center" wrapText="1"/>
    </xf>
    <xf numFmtId="165" fontId="7" fillId="6" borderId="0" xfId="0" applyNumberFormat="1" applyFont="1" applyFill="1" applyAlignment="1">
      <alignment horizontal="right" vertical="center" wrapText="1"/>
    </xf>
    <xf numFmtId="0" fontId="12" fillId="6" borderId="0" xfId="0" applyFont="1" applyFill="1"/>
    <xf numFmtId="0" fontId="4" fillId="6" borderId="0" xfId="0" applyFont="1" applyFill="1" applyAlignment="1">
      <alignment readingOrder="1"/>
    </xf>
    <xf numFmtId="0" fontId="7" fillId="6" borderId="0" xfId="0" applyFont="1" applyFill="1" applyAlignment="1">
      <alignment readingOrder="1"/>
    </xf>
    <xf numFmtId="0" fontId="7" fillId="6" borderId="0" xfId="0" applyFont="1" applyFill="1" applyAlignment="1">
      <alignment horizontal="right" vertical="center"/>
    </xf>
    <xf numFmtId="0" fontId="12" fillId="6" borderId="0" xfId="0" applyFont="1" applyFill="1" applyAlignment="1">
      <alignment horizontal="left"/>
    </xf>
    <xf numFmtId="0" fontId="7" fillId="6" borderId="0" xfId="1" applyFont="1" applyFill="1" applyAlignment="1">
      <alignment horizontal="left"/>
    </xf>
    <xf numFmtId="0" fontId="4" fillId="6" borderId="0" xfId="0" applyFont="1" applyFill="1" applyAlignment="1">
      <alignment vertical="center"/>
    </xf>
    <xf numFmtId="0" fontId="7" fillId="6" borderId="0" xfId="0" applyFont="1" applyFill="1" applyAlignment="1">
      <alignment vertical="center"/>
    </xf>
    <xf numFmtId="0" fontId="7" fillId="6" borderId="0" xfId="1" applyFont="1" applyFill="1" applyAlignment="1">
      <alignment vertical="top"/>
    </xf>
    <xf numFmtId="0" fontId="5" fillId="6" borderId="0" xfId="0" applyFont="1" applyFill="1" applyAlignment="1">
      <alignment horizontal="center"/>
    </xf>
    <xf numFmtId="0" fontId="5" fillId="6" borderId="0" xfId="0" applyFont="1" applyFill="1" applyAlignment="1">
      <alignment horizontal="center" vertical="top"/>
    </xf>
    <xf numFmtId="2" fontId="5" fillId="6" borderId="0" xfId="0" applyNumberFormat="1" applyFont="1" applyFill="1"/>
    <xf numFmtId="0" fontId="5" fillId="6" borderId="0" xfId="0" applyFont="1" applyFill="1" applyAlignment="1">
      <alignment vertical="top"/>
    </xf>
    <xf numFmtId="0" fontId="5" fillId="6" borderId="0" xfId="0" applyFont="1" applyFill="1" applyAlignment="1">
      <alignment vertical="top" wrapText="1"/>
    </xf>
    <xf numFmtId="0" fontId="6" fillId="6" borderId="0" xfId="0" applyFont="1" applyFill="1" applyAlignment="1">
      <alignment horizontal="right" vertical="top"/>
    </xf>
    <xf numFmtId="0" fontId="19" fillId="7" borderId="0" xfId="0" applyFont="1" applyFill="1"/>
    <xf numFmtId="0" fontId="7" fillId="2" borderId="0" xfId="1" applyFont="1" applyFill="1" applyAlignment="1">
      <alignment wrapText="1"/>
    </xf>
    <xf numFmtId="165" fontId="4" fillId="12" borderId="0" xfId="0" applyNumberFormat="1" applyFont="1" applyFill="1"/>
    <xf numFmtId="4" fontId="5" fillId="2" borderId="0" xfId="0" applyNumberFormat="1" applyFont="1" applyFill="1"/>
    <xf numFmtId="0" fontId="7" fillId="6" borderId="0" xfId="0" applyFont="1" applyFill="1" applyAlignment="1">
      <alignment horizontal="left" vertical="center" wrapText="1"/>
    </xf>
    <xf numFmtId="0" fontId="7" fillId="2" borderId="0" xfId="0" applyFont="1" applyFill="1" applyAlignment="1">
      <alignment vertical="top" wrapText="1"/>
    </xf>
    <xf numFmtId="0" fontId="7" fillId="2" borderId="0" xfId="0" applyFont="1" applyFill="1" applyAlignment="1">
      <alignment horizontal="left" vertical="top" wrapText="1"/>
    </xf>
    <xf numFmtId="0" fontId="7" fillId="0" borderId="0" xfId="1" applyFont="1" applyAlignment="1">
      <alignment horizontal="left" wrapText="1"/>
    </xf>
    <xf numFmtId="0" fontId="5" fillId="2" borderId="0" xfId="0" applyFont="1" applyFill="1" applyAlignment="1">
      <alignment vertical="top" wrapText="1"/>
    </xf>
    <xf numFmtId="4" fontId="7" fillId="0" borderId="0" xfId="0" applyNumberFormat="1" applyFont="1" applyAlignment="1">
      <alignment horizontal="center"/>
    </xf>
    <xf numFmtId="0" fontId="5" fillId="5" borderId="0" xfId="0" applyFont="1" applyFill="1" applyBorder="1" applyAlignment="1">
      <alignment vertical="top" wrapText="1"/>
    </xf>
    <xf numFmtId="0" fontId="5" fillId="0" borderId="1" xfId="0" applyFont="1" applyBorder="1" applyAlignment="1">
      <alignment vertical="top"/>
    </xf>
    <xf numFmtId="0" fontId="5" fillId="0" borderId="0" xfId="0" applyFont="1" applyBorder="1" applyAlignment="1">
      <alignment vertical="top"/>
    </xf>
  </cellXfs>
  <cellStyles count="5">
    <cellStyle name="Explanatory Text" xfId="2" builtinId="53"/>
    <cellStyle name="Hyperlink" xfId="4" builtinId="8"/>
    <cellStyle name="Normal" xfId="0" builtinId="0"/>
    <cellStyle name="Normal 2" xfId="1" xr:uid="{C2112BA6-8F98-4941-8A08-D922C71A418B}"/>
    <cellStyle name="Percent" xfId="3" builtinId="5"/>
  </cellStyles>
  <dxfs count="27">
    <dxf>
      <numFmt numFmtId="169" formatCode=";;;"/>
    </dxf>
    <dxf>
      <numFmt numFmtId="169" formatCode=";;;"/>
    </dxf>
    <dxf>
      <numFmt numFmtId="169" formatCode=";;;"/>
    </dxf>
    <dxf>
      <font>
        <sz val="12"/>
        <color rgb="FF000000"/>
        <name val="Calibri"/>
      </font>
      <numFmt numFmtId="170" formatCode="&quot;&quot;;&quot;&quot;;&quot;&quot;;&quot;&quot;"/>
    </dxf>
    <dxf>
      <numFmt numFmtId="169" formatCode=";;;"/>
    </dxf>
    <dxf>
      <numFmt numFmtId="169" formatCode=";;;"/>
    </dxf>
    <dxf>
      <numFmt numFmtId="169" formatCode=";;;"/>
    </dxf>
    <dxf>
      <numFmt numFmtId="169" formatCode=";;;"/>
    </dxf>
    <dxf>
      <numFmt numFmtId="169" formatCode=";;;"/>
    </dxf>
    <dxf>
      <numFmt numFmtId="169" formatCode=";;;"/>
    </dxf>
    <dxf>
      <numFmt numFmtId="169" formatCode=";;;"/>
    </dxf>
    <dxf>
      <numFmt numFmtId="169" formatCode=";;;"/>
    </dxf>
    <dxf>
      <numFmt numFmtId="169" formatCode=";;;"/>
    </dxf>
    <dxf>
      <numFmt numFmtId="169" formatCode=";;;"/>
    </dxf>
    <dxf>
      <numFmt numFmtId="169" formatCode=";;;"/>
    </dxf>
    <dxf>
      <numFmt numFmtId="169" formatCode=";;;"/>
    </dxf>
    <dxf>
      <numFmt numFmtId="169" formatCode=";;;"/>
    </dxf>
    <dxf>
      <font>
        <b val="0"/>
        <i val="0"/>
        <strike val="0"/>
        <condense val="0"/>
        <extend val="0"/>
        <outline val="0"/>
        <shadow val="0"/>
        <u val="none"/>
        <vertAlign val="baseline"/>
        <sz val="12"/>
        <color theme="1"/>
        <name val="Times New Roman"/>
        <family val="1"/>
        <scheme val="none"/>
      </font>
    </dxf>
    <dxf>
      <font>
        <b val="0"/>
        <i val="0"/>
        <strike val="0"/>
        <condense val="0"/>
        <extend val="0"/>
        <outline val="0"/>
        <shadow val="0"/>
        <u val="none"/>
        <vertAlign val="baseline"/>
        <sz val="12"/>
        <color theme="1"/>
        <name val="Times New Roman"/>
        <family val="1"/>
        <scheme val="none"/>
      </font>
    </dxf>
    <dxf>
      <font>
        <b val="0"/>
        <i val="0"/>
        <strike val="0"/>
        <condense val="0"/>
        <extend val="0"/>
        <outline val="0"/>
        <shadow val="0"/>
        <u val="none"/>
        <vertAlign val="baseline"/>
        <sz val="12"/>
        <color theme="1"/>
        <name val="Times New Roman"/>
        <family val="1"/>
        <scheme val="none"/>
      </font>
    </dxf>
    <dxf>
      <font>
        <b val="0"/>
        <i val="0"/>
        <strike val="0"/>
        <condense val="0"/>
        <extend val="0"/>
        <outline val="0"/>
        <shadow val="0"/>
        <u val="none"/>
        <vertAlign val="baseline"/>
        <sz val="12"/>
        <color theme="1"/>
        <name val="Times New Roman"/>
        <family val="1"/>
        <scheme val="none"/>
      </font>
      <alignment horizontal="left" vertical="bottom" textRotation="0" wrapText="0" indent="0" justifyLastLine="0" shrinkToFit="0" readingOrder="0"/>
    </dxf>
    <dxf>
      <font>
        <b val="0"/>
        <i val="0"/>
        <strike val="0"/>
        <condense val="0"/>
        <extend val="0"/>
        <outline val="0"/>
        <shadow val="0"/>
        <u val="none"/>
        <vertAlign val="baseline"/>
        <sz val="12"/>
        <color theme="1"/>
        <name val="Times New Roman"/>
        <family val="1"/>
        <scheme val="none"/>
      </font>
      <alignment horizontal="left" vertical="bottom" textRotation="0" wrapText="0" indent="0" justifyLastLine="0" shrinkToFit="0" readingOrder="0"/>
    </dxf>
    <dxf>
      <font>
        <b val="0"/>
        <i val="0"/>
        <strike val="0"/>
        <condense val="0"/>
        <extend val="0"/>
        <outline val="0"/>
        <shadow val="0"/>
        <u val="none"/>
        <vertAlign val="baseline"/>
        <sz val="12"/>
        <color theme="1"/>
        <name val="Times New Roman"/>
        <family val="1"/>
        <scheme val="none"/>
      </font>
      <alignment horizontal="left" vertical="bottom" textRotation="0" wrapText="0" indent="0" justifyLastLine="0" shrinkToFit="0" readingOrder="0"/>
    </dxf>
    <dxf>
      <font>
        <b val="0"/>
        <i val="0"/>
        <strike val="0"/>
        <condense val="0"/>
        <extend val="0"/>
        <outline val="0"/>
        <shadow val="0"/>
        <u val="none"/>
        <vertAlign val="baseline"/>
        <sz val="12"/>
        <color theme="1"/>
        <name val="Times New Roman"/>
        <family val="1"/>
        <scheme val="none"/>
      </font>
      <alignment horizontal="center" vertical="bottom" textRotation="0" wrapText="0" indent="0" justifyLastLine="0" shrinkToFit="0" readingOrder="0"/>
    </dxf>
    <dxf>
      <font>
        <b val="0"/>
        <i val="0"/>
        <strike val="0"/>
        <condense val="0"/>
        <extend val="0"/>
        <outline val="0"/>
        <shadow val="0"/>
        <u val="none"/>
        <vertAlign val="baseline"/>
        <sz val="12"/>
        <color theme="1"/>
        <name val="Times New Roman"/>
        <family val="1"/>
        <scheme val="none"/>
      </font>
      <alignment horizontal="center" vertical="bottom" textRotation="0" wrapText="0" indent="0" justifyLastLine="0" shrinkToFit="0" readingOrder="0"/>
    </dxf>
    <dxf>
      <font>
        <b val="0"/>
        <i val="0"/>
        <strike val="0"/>
        <condense val="0"/>
        <extend val="0"/>
        <outline val="0"/>
        <shadow val="0"/>
        <u val="none"/>
        <vertAlign val="baseline"/>
        <sz val="12"/>
        <color theme="1"/>
        <name val="Times New Roman"/>
        <family val="1"/>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Times New Roman"/>
        <family val="1"/>
        <scheme val="none"/>
      </font>
      <fill>
        <patternFill patternType="solid">
          <fgColor indexed="64"/>
          <bgColor theme="0" tint="-0.14999847407452621"/>
        </patternFill>
      </fill>
      <alignment horizontal="center" vertical="bottom" textRotation="0" wrapText="0" indent="0" justifyLastLine="0" shrinkToFit="0" readingOrder="0"/>
    </dxf>
  </dxfs>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3D17BF2-8A37-4C51-87DF-0BA73B2C8A52}" name="MERGERSA" displayName="MERGERSA" ref="A1:I132" totalsRowShown="0" headerRowDxfId="26">
  <autoFilter ref="A1:I132" xr:uid="{F3D17BF2-8A37-4C51-87DF-0BA73B2C8A52}"/>
  <tableColumns count="9">
    <tableColumn id="1" xr3:uid="{A3F39008-3EA5-4F73-B00D-5FC7FE34084C}" name="Country" dataDxfId="25"/>
    <tableColumn id="2" xr3:uid="{3B03E9F5-5E38-45C8-B05E-C7AD0651B1C7}" name="Year" dataDxfId="24"/>
    <tableColumn id="3" xr3:uid="{7A07EE56-14A9-4EB4-B22C-3BE9ADF054E8}" name="Sector" dataDxfId="23"/>
    <tableColumn id="4" xr3:uid="{1A9DD1E2-68DA-49B4-8230-CCC7FC7D23A5}" name="Acquired" dataDxfId="22"/>
    <tableColumn id="5" xr3:uid="{EDC5B45F-1D7E-4B79-BAF6-F1D38C3EA208}" name="Acquirer" dataDxfId="21"/>
    <tableColumn id="6" xr3:uid="{4D9C41F5-5F6C-4E64-90BC-BBBC107B387D}" name="Transaction Value (Millions CDN$)" dataDxfId="20"/>
    <tableColumn id="7" xr3:uid="{39BE81B0-F7E3-4131-B027-D03E8C9EC8EF}" name="Transaction Value (Millions US$)" dataDxfId="19"/>
    <tableColumn id="9" xr3:uid="{1CBE228E-04AE-4C84-BA1D-BF97F4D4F115}" name="Closing Date--Year Only" dataDxfId="18"/>
    <tableColumn id="8" xr3:uid="{5A4C7B21-7A43-4300-B8A4-CDCA9D691229}" name="Notes" dataDxfId="17"/>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17" personId="{00000000-0000-0000-0000-000000000000}" id="{A2B20B8E-3A97-4D98-8D0D-4C614CF341D4}">
    <text xml:space="preserve">Dwayne Winseck:
Revenues estimated on basis of share of average daily circulation of daily newspapers and community newspaper revenues. </text>
  </threadedComment>
  <threadedComment ref="D129" personId="{00000000-0000-0000-0000-000000000000}" id="{894E67A2-4628-473B-9695-308D07D0D69E}">
    <text xml:space="preserve">Dwayne Winseck:
Estimate uses share of average daily circulation as a proxy for share of all newspaper revenues. </text>
  </threadedComment>
  <threadedComment ref="D130" personId="{00000000-0000-0000-0000-000000000000}" id="{616B217A-635F-43C3-8DAF-B310016D78DF}">
    <text xml:space="preserve">Dwayne Winseck:
Revenues estimated on basis of share of average daily circulation of daily newspapers and community newspaper revenues. </text>
  </threadedComment>
</ThreadedComments>
</file>

<file path=xl/worksheets/_rels/sheet2.xml.rels><?xml version="1.0" encoding="UTF-8" standalone="yes"?>
<Relationships xmlns="http://schemas.openxmlformats.org/package/2006/relationships"><Relationship Id="rId8" Type="http://schemas.openxmlformats.org/officeDocument/2006/relationships/hyperlink" Target="https://taketwointeractivesoftwareinc.gcs-web.com/static-files/9aa44006-1d93-43cf-99f8-3763578e29f6" TargetMode="External"/><Relationship Id="rId3" Type="http://schemas.openxmlformats.org/officeDocument/2006/relationships/hyperlink" Target="https://taketwointeractivesoftwareinc.gcs-web.com/static-files/0349c227-690c-4979-999b-54efc9ea95eb" TargetMode="External"/><Relationship Id="rId7" Type="http://schemas.openxmlformats.org/officeDocument/2006/relationships/hyperlink" Target="https://taketwointeractivesoftwareinc.gcs-web.com/static-files/9aa44006-1d93-43cf-99f8-3763578e29f6" TargetMode="External"/><Relationship Id="rId2" Type="http://schemas.openxmlformats.org/officeDocument/2006/relationships/hyperlink" Target="https://taketwointeractivesoftwareinc.gcs-web.com/static-files/0349c227-690c-4979-999b-54efc9ea95eb" TargetMode="External"/><Relationship Id="rId1" Type="http://schemas.openxmlformats.org/officeDocument/2006/relationships/hyperlink" Target="https://taketwointeractivesoftwareinc.gcs-web.com/static-files/0349c227-690c-4979-999b-54efc9ea95eb" TargetMode="External"/><Relationship Id="rId6" Type="http://schemas.openxmlformats.org/officeDocument/2006/relationships/hyperlink" Target="https://taketwointeractivesoftwareinc.gcs-web.com/static-files/6b111d0a-2dbb-4fce-ac78-146292ee7e25" TargetMode="External"/><Relationship Id="rId5" Type="http://schemas.openxmlformats.org/officeDocument/2006/relationships/hyperlink" Target="https://taketwointeractivesoftwareinc.gcs-web.com/static-files/6b111d0a-2dbb-4fce-ac78-146292ee7e25" TargetMode="External"/><Relationship Id="rId4" Type="http://schemas.openxmlformats.org/officeDocument/2006/relationships/hyperlink" Target="https://taketwointeractivesoftwareinc.gcs-web.com/static-files/0349c227-690c-4979-999b-54efc9ea95eb"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A5966-7933-4A7B-8EEF-24EFB586069A}">
  <dimension ref="A1:XFD315"/>
  <sheetViews>
    <sheetView tabSelected="1" zoomScaleNormal="100" workbookViewId="0">
      <pane xSplit="3" ySplit="1" topLeftCell="D30" activePane="bottomRight" state="frozen"/>
      <selection pane="topRight" activeCell="D1" sqref="D1"/>
      <selection pane="bottomLeft" activeCell="A2" sqref="A2"/>
      <selection pane="bottomRight" activeCell="B279" sqref="B279"/>
    </sheetView>
  </sheetViews>
  <sheetFormatPr defaultColWidth="10.28515625" defaultRowHeight="15.75" x14ac:dyDescent="0.25"/>
  <cols>
    <col min="1" max="1" width="10.42578125" style="60" bestFit="1" customWidth="1"/>
    <col min="2" max="2" width="9.42578125" style="56" bestFit="1" customWidth="1"/>
    <col min="3" max="3" width="33.28515625" style="60" customWidth="1"/>
    <col min="4" max="4" width="34.42578125" style="57" bestFit="1" customWidth="1"/>
    <col min="5" max="5" width="30.28515625" style="31" customWidth="1"/>
    <col min="6" max="6" width="17.28515625" style="31" customWidth="1"/>
    <col min="7" max="7" width="42.28515625" style="31" hidden="1" customWidth="1"/>
    <col min="8" max="8" width="41.7109375" style="31" hidden="1" customWidth="1"/>
    <col min="9" max="9" width="10.28515625" style="31" customWidth="1"/>
    <col min="10" max="13" width="31.7109375" style="31" customWidth="1"/>
    <col min="14" max="20" width="10.28515625" style="31" customWidth="1"/>
    <col min="21" max="21" width="57.140625" style="59" customWidth="1"/>
    <col min="22" max="16384" width="10.28515625" style="31"/>
  </cols>
  <sheetData>
    <row r="1" spans="1:16384" s="4" customFormat="1" ht="18" customHeight="1" x14ac:dyDescent="0.25">
      <c r="A1" s="2" t="s">
        <v>0</v>
      </c>
      <c r="B1" s="2" t="s">
        <v>1</v>
      </c>
      <c r="C1" s="2" t="s">
        <v>2</v>
      </c>
      <c r="D1" s="3" t="s">
        <v>3</v>
      </c>
      <c r="E1" s="4" t="s">
        <v>4</v>
      </c>
      <c r="F1" s="4" t="s">
        <v>5</v>
      </c>
      <c r="G1" s="4" t="s">
        <v>6</v>
      </c>
      <c r="H1" s="4" t="s">
        <v>7</v>
      </c>
      <c r="I1" s="4" t="s">
        <v>8</v>
      </c>
      <c r="J1" s="4" t="s">
        <v>9</v>
      </c>
      <c r="K1" s="5" t="s">
        <v>10</v>
      </c>
      <c r="L1" s="5" t="s">
        <v>11</v>
      </c>
      <c r="M1" s="5" t="s">
        <v>12</v>
      </c>
      <c r="N1" s="4" t="s">
        <v>13</v>
      </c>
      <c r="O1" s="4" t="s">
        <v>14</v>
      </c>
      <c r="P1" s="4" t="s">
        <v>15</v>
      </c>
      <c r="Q1" s="4" t="s">
        <v>16</v>
      </c>
      <c r="R1" s="4" t="s">
        <v>17</v>
      </c>
      <c r="S1" s="4" t="s">
        <v>18</v>
      </c>
      <c r="T1" s="4" t="s">
        <v>19</v>
      </c>
      <c r="U1" s="6" t="s">
        <v>20</v>
      </c>
      <c r="V1" s="4" t="s">
        <v>21</v>
      </c>
      <c r="W1" s="4" t="s">
        <v>22</v>
      </c>
      <c r="X1" s="4" t="s">
        <v>23</v>
      </c>
      <c r="Y1" s="4" t="s">
        <v>24</v>
      </c>
      <c r="Z1" s="4" t="s">
        <v>25</v>
      </c>
      <c r="AA1" s="4" t="s">
        <v>26</v>
      </c>
      <c r="AB1" s="4" t="s">
        <v>27</v>
      </c>
      <c r="AC1" s="4" t="s">
        <v>28</v>
      </c>
      <c r="AD1" s="4" t="s">
        <v>29</v>
      </c>
      <c r="AE1" s="4" t="s">
        <v>30</v>
      </c>
      <c r="AF1" s="4" t="s">
        <v>31</v>
      </c>
      <c r="AG1" s="4" t="s">
        <v>32</v>
      </c>
      <c r="AH1" s="4" t="s">
        <v>33</v>
      </c>
      <c r="AI1" s="4" t="s">
        <v>34</v>
      </c>
      <c r="AJ1" s="4" t="s">
        <v>35</v>
      </c>
      <c r="AK1" s="4" t="s">
        <v>36</v>
      </c>
      <c r="AL1" s="4" t="s">
        <v>37</v>
      </c>
      <c r="AM1" s="4" t="s">
        <v>38</v>
      </c>
      <c r="AN1" s="4" t="s">
        <v>39</v>
      </c>
      <c r="AO1" s="4" t="s">
        <v>40</v>
      </c>
      <c r="AP1" s="4" t="s">
        <v>41</v>
      </c>
      <c r="AQ1" s="4" t="s">
        <v>42</v>
      </c>
      <c r="AR1" s="4" t="s">
        <v>43</v>
      </c>
      <c r="AS1" s="4" t="s">
        <v>44</v>
      </c>
      <c r="AT1" s="4" t="s">
        <v>45</v>
      </c>
      <c r="AU1" s="4" t="s">
        <v>46</v>
      </c>
      <c r="AV1" s="4" t="s">
        <v>47</v>
      </c>
      <c r="AW1" s="4" t="s">
        <v>48</v>
      </c>
      <c r="AX1" s="4" t="s">
        <v>49</v>
      </c>
      <c r="AY1" s="4" t="s">
        <v>50</v>
      </c>
      <c r="AZ1" s="4" t="s">
        <v>51</v>
      </c>
      <c r="BA1" s="4" t="s">
        <v>52</v>
      </c>
      <c r="BB1" s="4" t="s">
        <v>53</v>
      </c>
      <c r="BC1" s="4" t="s">
        <v>54</v>
      </c>
      <c r="BD1" s="4" t="s">
        <v>55</v>
      </c>
      <c r="BE1" s="4" t="s">
        <v>56</v>
      </c>
      <c r="BF1" s="4" t="s">
        <v>57</v>
      </c>
      <c r="BG1" s="4" t="s">
        <v>58</v>
      </c>
      <c r="BH1" s="4" t="s">
        <v>59</v>
      </c>
      <c r="BI1" s="4" t="s">
        <v>60</v>
      </c>
      <c r="BJ1" s="4" t="s">
        <v>61</v>
      </c>
      <c r="BK1" s="4" t="s">
        <v>62</v>
      </c>
      <c r="BL1" s="4" t="s">
        <v>63</v>
      </c>
      <c r="BM1" s="4" t="s">
        <v>64</v>
      </c>
      <c r="BN1" s="4" t="s">
        <v>65</v>
      </c>
      <c r="BO1" s="4" t="s">
        <v>66</v>
      </c>
      <c r="BP1" s="4" t="s">
        <v>67</v>
      </c>
      <c r="BQ1" s="4" t="s">
        <v>68</v>
      </c>
      <c r="BR1" s="4" t="s">
        <v>69</v>
      </c>
      <c r="BS1" s="4" t="s">
        <v>70</v>
      </c>
      <c r="BT1" s="4" t="s">
        <v>71</v>
      </c>
      <c r="BU1" s="4" t="s">
        <v>72</v>
      </c>
      <c r="BV1" s="4" t="s">
        <v>73</v>
      </c>
      <c r="BW1" s="4" t="s">
        <v>74</v>
      </c>
      <c r="BX1" s="4" t="s">
        <v>75</v>
      </c>
      <c r="BY1" s="4" t="s">
        <v>76</v>
      </c>
      <c r="BZ1" s="4" t="s">
        <v>77</v>
      </c>
      <c r="CA1" s="4" t="s">
        <v>78</v>
      </c>
      <c r="CB1" s="4" t="s">
        <v>79</v>
      </c>
      <c r="CC1" s="4" t="s">
        <v>80</v>
      </c>
      <c r="CD1" s="4" t="s">
        <v>81</v>
      </c>
      <c r="CE1" s="4" t="s">
        <v>82</v>
      </c>
      <c r="CF1" s="4" t="s">
        <v>83</v>
      </c>
      <c r="CG1" s="4" t="s">
        <v>84</v>
      </c>
      <c r="CH1" s="4" t="s">
        <v>85</v>
      </c>
      <c r="CI1" s="4" t="s">
        <v>86</v>
      </c>
      <c r="CJ1" s="4" t="s">
        <v>87</v>
      </c>
      <c r="CK1" s="4" t="s">
        <v>88</v>
      </c>
      <c r="CL1" s="4" t="s">
        <v>89</v>
      </c>
      <c r="CM1" s="4" t="s">
        <v>90</v>
      </c>
      <c r="CN1" s="4" t="s">
        <v>91</v>
      </c>
      <c r="CO1" s="4" t="s">
        <v>92</v>
      </c>
      <c r="CP1" s="4" t="s">
        <v>93</v>
      </c>
      <c r="CQ1" s="4" t="s">
        <v>94</v>
      </c>
      <c r="CR1" s="4" t="s">
        <v>95</v>
      </c>
      <c r="CS1" s="4" t="s">
        <v>96</v>
      </c>
      <c r="CT1" s="4" t="s">
        <v>97</v>
      </c>
      <c r="CU1" s="4" t="s">
        <v>98</v>
      </c>
      <c r="CV1" s="4" t="s">
        <v>99</v>
      </c>
      <c r="CW1" s="4" t="s">
        <v>100</v>
      </c>
      <c r="CX1" s="4" t="s">
        <v>101</v>
      </c>
      <c r="CY1" s="4" t="s">
        <v>102</v>
      </c>
      <c r="CZ1" s="4" t="s">
        <v>103</v>
      </c>
      <c r="DA1" s="4" t="s">
        <v>104</v>
      </c>
      <c r="DB1" s="4" t="s">
        <v>105</v>
      </c>
      <c r="DC1" s="4" t="s">
        <v>106</v>
      </c>
      <c r="DD1" s="4" t="s">
        <v>107</v>
      </c>
      <c r="DE1" s="4" t="s">
        <v>108</v>
      </c>
      <c r="DF1" s="4" t="s">
        <v>109</v>
      </c>
      <c r="DG1" s="4" t="s">
        <v>110</v>
      </c>
      <c r="DH1" s="4" t="s">
        <v>111</v>
      </c>
      <c r="DI1" s="4" t="s">
        <v>112</v>
      </c>
      <c r="DJ1" s="4" t="s">
        <v>113</v>
      </c>
      <c r="DK1" s="4" t="s">
        <v>114</v>
      </c>
      <c r="DL1" s="4" t="s">
        <v>115</v>
      </c>
      <c r="DM1" s="4" t="s">
        <v>116</v>
      </c>
      <c r="DN1" s="4" t="s">
        <v>117</v>
      </c>
      <c r="DO1" s="4" t="s">
        <v>118</v>
      </c>
      <c r="DP1" s="4" t="s">
        <v>119</v>
      </c>
      <c r="DQ1" s="4" t="s">
        <v>120</v>
      </c>
      <c r="DR1" s="4" t="s">
        <v>121</v>
      </c>
      <c r="DS1" s="4" t="s">
        <v>122</v>
      </c>
      <c r="DT1" s="4" t="s">
        <v>123</v>
      </c>
      <c r="DU1" s="4" t="s">
        <v>124</v>
      </c>
      <c r="DV1" s="4" t="s">
        <v>125</v>
      </c>
      <c r="DW1" s="4" t="s">
        <v>126</v>
      </c>
      <c r="DX1" s="4" t="s">
        <v>127</v>
      </c>
      <c r="DY1" s="4" t="s">
        <v>128</v>
      </c>
      <c r="DZ1" s="4" t="s">
        <v>129</v>
      </c>
      <c r="EA1" s="4" t="s">
        <v>130</v>
      </c>
      <c r="EB1" s="4" t="s">
        <v>131</v>
      </c>
      <c r="EC1" s="4" t="s">
        <v>132</v>
      </c>
      <c r="ED1" s="4" t="s">
        <v>133</v>
      </c>
      <c r="EE1" s="4" t="s">
        <v>134</v>
      </c>
      <c r="EF1" s="4" t="s">
        <v>135</v>
      </c>
      <c r="EG1" s="4" t="s">
        <v>136</v>
      </c>
      <c r="EH1" s="4" t="s">
        <v>137</v>
      </c>
      <c r="EI1" s="4" t="s">
        <v>138</v>
      </c>
      <c r="EJ1" s="4" t="s">
        <v>139</v>
      </c>
      <c r="EK1" s="4" t="s">
        <v>140</v>
      </c>
      <c r="EL1" s="4" t="s">
        <v>141</v>
      </c>
      <c r="EM1" s="4" t="s">
        <v>142</v>
      </c>
      <c r="EN1" s="4" t="s">
        <v>143</v>
      </c>
      <c r="EO1" s="4" t="s">
        <v>144</v>
      </c>
      <c r="EP1" s="4" t="s">
        <v>145</v>
      </c>
      <c r="EQ1" s="4" t="s">
        <v>146</v>
      </c>
      <c r="ER1" s="4" t="s">
        <v>147</v>
      </c>
      <c r="ES1" s="4" t="s">
        <v>148</v>
      </c>
      <c r="ET1" s="4" t="s">
        <v>149</v>
      </c>
      <c r="EU1" s="4" t="s">
        <v>150</v>
      </c>
      <c r="EV1" s="4" t="s">
        <v>151</v>
      </c>
      <c r="EW1" s="4" t="s">
        <v>152</v>
      </c>
      <c r="EX1" s="4" t="s">
        <v>153</v>
      </c>
      <c r="EY1" s="4" t="s">
        <v>154</v>
      </c>
      <c r="EZ1" s="4" t="s">
        <v>155</v>
      </c>
      <c r="FA1" s="4" t="s">
        <v>156</v>
      </c>
      <c r="FB1" s="4" t="s">
        <v>157</v>
      </c>
      <c r="FC1" s="4" t="s">
        <v>158</v>
      </c>
      <c r="FD1" s="4" t="s">
        <v>159</v>
      </c>
      <c r="FE1" s="4" t="s">
        <v>160</v>
      </c>
      <c r="FF1" s="4" t="s">
        <v>161</v>
      </c>
      <c r="FG1" s="4" t="s">
        <v>162</v>
      </c>
      <c r="FH1" s="4" t="s">
        <v>163</v>
      </c>
      <c r="FI1" s="4" t="s">
        <v>164</v>
      </c>
      <c r="FJ1" s="4" t="s">
        <v>165</v>
      </c>
      <c r="FK1" s="4" t="s">
        <v>166</v>
      </c>
      <c r="FL1" s="4" t="s">
        <v>167</v>
      </c>
      <c r="FM1" s="4" t="s">
        <v>168</v>
      </c>
      <c r="FN1" s="4" t="s">
        <v>169</v>
      </c>
      <c r="FO1" s="4" t="s">
        <v>170</v>
      </c>
      <c r="FP1" s="4" t="s">
        <v>171</v>
      </c>
      <c r="FQ1" s="4" t="s">
        <v>172</v>
      </c>
      <c r="FR1" s="4" t="s">
        <v>173</v>
      </c>
      <c r="FS1" s="4" t="s">
        <v>174</v>
      </c>
      <c r="FT1" s="4" t="s">
        <v>175</v>
      </c>
      <c r="FU1" s="4" t="s">
        <v>176</v>
      </c>
      <c r="FV1" s="4" t="s">
        <v>177</v>
      </c>
      <c r="FW1" s="4" t="s">
        <v>178</v>
      </c>
      <c r="FX1" s="4" t="s">
        <v>179</v>
      </c>
      <c r="FY1" s="4" t="s">
        <v>180</v>
      </c>
      <c r="FZ1" s="4" t="s">
        <v>181</v>
      </c>
      <c r="GA1" s="4" t="s">
        <v>182</v>
      </c>
      <c r="GB1" s="4" t="s">
        <v>183</v>
      </c>
      <c r="GC1" s="4" t="s">
        <v>184</v>
      </c>
      <c r="GD1" s="4" t="s">
        <v>185</v>
      </c>
      <c r="GE1" s="4" t="s">
        <v>186</v>
      </c>
      <c r="GF1" s="4" t="s">
        <v>187</v>
      </c>
      <c r="GG1" s="4" t="s">
        <v>188</v>
      </c>
      <c r="GH1" s="4" t="s">
        <v>189</v>
      </c>
      <c r="GI1" s="4" t="s">
        <v>190</v>
      </c>
      <c r="GJ1" s="4" t="s">
        <v>191</v>
      </c>
      <c r="GK1" s="4" t="s">
        <v>192</v>
      </c>
      <c r="GL1" s="4" t="s">
        <v>193</v>
      </c>
      <c r="GM1" s="4" t="s">
        <v>194</v>
      </c>
      <c r="GN1" s="4" t="s">
        <v>195</v>
      </c>
      <c r="GO1" s="4" t="s">
        <v>196</v>
      </c>
      <c r="GP1" s="4" t="s">
        <v>197</v>
      </c>
      <c r="GQ1" s="4" t="s">
        <v>198</v>
      </c>
      <c r="GR1" s="4" t="s">
        <v>199</v>
      </c>
      <c r="GS1" s="4" t="s">
        <v>200</v>
      </c>
      <c r="GT1" s="4" t="s">
        <v>201</v>
      </c>
      <c r="GU1" s="4" t="s">
        <v>202</v>
      </c>
      <c r="GV1" s="4" t="s">
        <v>203</v>
      </c>
      <c r="GW1" s="4" t="s">
        <v>204</v>
      </c>
      <c r="GX1" s="4" t="s">
        <v>205</v>
      </c>
      <c r="GY1" s="4" t="s">
        <v>206</v>
      </c>
      <c r="GZ1" s="4" t="s">
        <v>207</v>
      </c>
      <c r="HA1" s="4" t="s">
        <v>208</v>
      </c>
      <c r="HB1" s="4" t="s">
        <v>209</v>
      </c>
      <c r="HC1" s="4" t="s">
        <v>210</v>
      </c>
      <c r="HD1" s="4" t="s">
        <v>211</v>
      </c>
      <c r="HE1" s="4" t="s">
        <v>212</v>
      </c>
      <c r="HF1" s="4" t="s">
        <v>213</v>
      </c>
      <c r="HG1" s="4" t="s">
        <v>214</v>
      </c>
      <c r="HH1" s="4" t="s">
        <v>215</v>
      </c>
      <c r="HI1" s="4" t="s">
        <v>216</v>
      </c>
      <c r="HJ1" s="4" t="s">
        <v>217</v>
      </c>
      <c r="HK1" s="4" t="s">
        <v>218</v>
      </c>
      <c r="HL1" s="4" t="s">
        <v>219</v>
      </c>
      <c r="HM1" s="4" t="s">
        <v>220</v>
      </c>
      <c r="HN1" s="4" t="s">
        <v>221</v>
      </c>
      <c r="HO1" s="4" t="s">
        <v>222</v>
      </c>
      <c r="HP1" s="4" t="s">
        <v>223</v>
      </c>
      <c r="HQ1" s="4" t="s">
        <v>224</v>
      </c>
      <c r="HR1" s="4" t="s">
        <v>225</v>
      </c>
      <c r="HS1" s="4" t="s">
        <v>226</v>
      </c>
      <c r="HT1" s="4" t="s">
        <v>227</v>
      </c>
      <c r="HU1" s="4" t="s">
        <v>228</v>
      </c>
      <c r="HV1" s="4" t="s">
        <v>229</v>
      </c>
      <c r="HW1" s="4" t="s">
        <v>230</v>
      </c>
      <c r="HX1" s="4" t="s">
        <v>231</v>
      </c>
      <c r="HY1" s="4" t="s">
        <v>232</v>
      </c>
      <c r="HZ1" s="4" t="s">
        <v>233</v>
      </c>
      <c r="IA1" s="4" t="s">
        <v>234</v>
      </c>
      <c r="IB1" s="4" t="s">
        <v>235</v>
      </c>
      <c r="IC1" s="4" t="s">
        <v>236</v>
      </c>
      <c r="ID1" s="4" t="s">
        <v>237</v>
      </c>
      <c r="IE1" s="4" t="s">
        <v>238</v>
      </c>
      <c r="IF1" s="4" t="s">
        <v>239</v>
      </c>
      <c r="IG1" s="4" t="s">
        <v>240</v>
      </c>
      <c r="IH1" s="4" t="s">
        <v>241</v>
      </c>
      <c r="II1" s="4" t="s">
        <v>242</v>
      </c>
      <c r="IJ1" s="4" t="s">
        <v>243</v>
      </c>
      <c r="IK1" s="4" t="s">
        <v>244</v>
      </c>
      <c r="IL1" s="4" t="s">
        <v>245</v>
      </c>
      <c r="IM1" s="4" t="s">
        <v>246</v>
      </c>
      <c r="IN1" s="4" t="s">
        <v>247</v>
      </c>
      <c r="IO1" s="4" t="s">
        <v>248</v>
      </c>
      <c r="IP1" s="4" t="s">
        <v>249</v>
      </c>
      <c r="IQ1" s="4" t="s">
        <v>250</v>
      </c>
      <c r="IR1" s="4" t="s">
        <v>251</v>
      </c>
      <c r="IS1" s="4" t="s">
        <v>252</v>
      </c>
      <c r="IT1" s="4" t="s">
        <v>253</v>
      </c>
      <c r="IU1" s="4" t="s">
        <v>254</v>
      </c>
      <c r="IV1" s="4" t="s">
        <v>255</v>
      </c>
      <c r="IW1" s="4" t="s">
        <v>256</v>
      </c>
      <c r="IX1" s="4" t="s">
        <v>257</v>
      </c>
      <c r="IY1" s="4" t="s">
        <v>258</v>
      </c>
      <c r="IZ1" s="4" t="s">
        <v>259</v>
      </c>
      <c r="JA1" s="4" t="s">
        <v>260</v>
      </c>
      <c r="JB1" s="4" t="s">
        <v>261</v>
      </c>
      <c r="JC1" s="4" t="s">
        <v>262</v>
      </c>
      <c r="JD1" s="4" t="s">
        <v>263</v>
      </c>
      <c r="JE1" s="4" t="s">
        <v>264</v>
      </c>
      <c r="JF1" s="4" t="s">
        <v>265</v>
      </c>
      <c r="JG1" s="4" t="s">
        <v>266</v>
      </c>
      <c r="JH1" s="4" t="s">
        <v>267</v>
      </c>
      <c r="JI1" s="4" t="s">
        <v>268</v>
      </c>
      <c r="JJ1" s="4" t="s">
        <v>269</v>
      </c>
      <c r="JK1" s="4" t="s">
        <v>270</v>
      </c>
      <c r="JL1" s="4" t="s">
        <v>271</v>
      </c>
      <c r="JM1" s="4" t="s">
        <v>272</v>
      </c>
      <c r="JN1" s="4" t="s">
        <v>273</v>
      </c>
      <c r="JO1" s="4" t="s">
        <v>274</v>
      </c>
      <c r="JP1" s="4" t="s">
        <v>275</v>
      </c>
      <c r="JQ1" s="4" t="s">
        <v>276</v>
      </c>
      <c r="JR1" s="4" t="s">
        <v>277</v>
      </c>
      <c r="JS1" s="4" t="s">
        <v>278</v>
      </c>
      <c r="JT1" s="4" t="s">
        <v>279</v>
      </c>
      <c r="JU1" s="4" t="s">
        <v>280</v>
      </c>
      <c r="JV1" s="4" t="s">
        <v>281</v>
      </c>
      <c r="JW1" s="4" t="s">
        <v>282</v>
      </c>
      <c r="JX1" s="4" t="s">
        <v>283</v>
      </c>
      <c r="JY1" s="4" t="s">
        <v>284</v>
      </c>
      <c r="JZ1" s="4" t="s">
        <v>285</v>
      </c>
      <c r="KA1" s="4" t="s">
        <v>286</v>
      </c>
      <c r="KB1" s="4" t="s">
        <v>287</v>
      </c>
      <c r="KC1" s="4" t="s">
        <v>288</v>
      </c>
      <c r="KD1" s="4" t="s">
        <v>289</v>
      </c>
      <c r="KE1" s="4" t="s">
        <v>290</v>
      </c>
      <c r="KF1" s="4" t="s">
        <v>291</v>
      </c>
      <c r="KG1" s="4" t="s">
        <v>292</v>
      </c>
      <c r="KH1" s="4" t="s">
        <v>293</v>
      </c>
      <c r="KI1" s="4" t="s">
        <v>294</v>
      </c>
      <c r="KJ1" s="4" t="s">
        <v>295</v>
      </c>
      <c r="KK1" s="4" t="s">
        <v>296</v>
      </c>
      <c r="KL1" s="4" t="s">
        <v>297</v>
      </c>
      <c r="KM1" s="4" t="s">
        <v>298</v>
      </c>
      <c r="KN1" s="4" t="s">
        <v>299</v>
      </c>
      <c r="KO1" s="4" t="s">
        <v>300</v>
      </c>
      <c r="KP1" s="4" t="s">
        <v>301</v>
      </c>
      <c r="KQ1" s="4" t="s">
        <v>302</v>
      </c>
      <c r="KR1" s="4" t="s">
        <v>303</v>
      </c>
      <c r="KS1" s="4" t="s">
        <v>304</v>
      </c>
      <c r="KT1" s="4" t="s">
        <v>305</v>
      </c>
      <c r="KU1" s="4" t="s">
        <v>306</v>
      </c>
      <c r="KV1" s="4" t="s">
        <v>307</v>
      </c>
      <c r="KW1" s="4" t="s">
        <v>308</v>
      </c>
      <c r="KX1" s="4" t="s">
        <v>309</v>
      </c>
      <c r="KY1" s="4" t="s">
        <v>310</v>
      </c>
      <c r="KZ1" s="4" t="s">
        <v>311</v>
      </c>
      <c r="LA1" s="4" t="s">
        <v>312</v>
      </c>
      <c r="LB1" s="4" t="s">
        <v>313</v>
      </c>
      <c r="LC1" s="4" t="s">
        <v>314</v>
      </c>
      <c r="LD1" s="4" t="s">
        <v>315</v>
      </c>
      <c r="LE1" s="4" t="s">
        <v>316</v>
      </c>
      <c r="LF1" s="4" t="s">
        <v>317</v>
      </c>
      <c r="LG1" s="4" t="s">
        <v>318</v>
      </c>
      <c r="LH1" s="4" t="s">
        <v>319</v>
      </c>
      <c r="LI1" s="4" t="s">
        <v>320</v>
      </c>
      <c r="LJ1" s="4" t="s">
        <v>321</v>
      </c>
      <c r="LK1" s="4" t="s">
        <v>322</v>
      </c>
      <c r="LL1" s="4" t="s">
        <v>323</v>
      </c>
      <c r="LM1" s="4" t="s">
        <v>324</v>
      </c>
      <c r="LN1" s="4" t="s">
        <v>325</v>
      </c>
      <c r="LO1" s="4" t="s">
        <v>326</v>
      </c>
      <c r="LP1" s="4" t="s">
        <v>327</v>
      </c>
      <c r="LQ1" s="4" t="s">
        <v>328</v>
      </c>
      <c r="LR1" s="4" t="s">
        <v>329</v>
      </c>
      <c r="LS1" s="4" t="s">
        <v>330</v>
      </c>
      <c r="LT1" s="4" t="s">
        <v>331</v>
      </c>
      <c r="LU1" s="4" t="s">
        <v>332</v>
      </c>
      <c r="LV1" s="4" t="s">
        <v>333</v>
      </c>
      <c r="LW1" s="4" t="s">
        <v>334</v>
      </c>
      <c r="LX1" s="4" t="s">
        <v>335</v>
      </c>
      <c r="LY1" s="4" t="s">
        <v>336</v>
      </c>
      <c r="LZ1" s="4" t="s">
        <v>337</v>
      </c>
      <c r="MA1" s="4" t="s">
        <v>338</v>
      </c>
      <c r="MB1" s="4" t="s">
        <v>339</v>
      </c>
      <c r="MC1" s="4" t="s">
        <v>340</v>
      </c>
      <c r="MD1" s="4" t="s">
        <v>341</v>
      </c>
      <c r="ME1" s="4" t="s">
        <v>342</v>
      </c>
      <c r="MF1" s="4" t="s">
        <v>343</v>
      </c>
      <c r="MG1" s="4" t="s">
        <v>344</v>
      </c>
      <c r="MH1" s="4" t="s">
        <v>345</v>
      </c>
      <c r="MI1" s="4" t="s">
        <v>346</v>
      </c>
      <c r="MJ1" s="4" t="s">
        <v>347</v>
      </c>
      <c r="MK1" s="4" t="s">
        <v>348</v>
      </c>
      <c r="ML1" s="4" t="s">
        <v>349</v>
      </c>
      <c r="MM1" s="4" t="s">
        <v>350</v>
      </c>
      <c r="MN1" s="4" t="s">
        <v>351</v>
      </c>
      <c r="MO1" s="4" t="s">
        <v>352</v>
      </c>
      <c r="MP1" s="4" t="s">
        <v>353</v>
      </c>
      <c r="MQ1" s="4" t="s">
        <v>354</v>
      </c>
      <c r="MR1" s="4" t="s">
        <v>355</v>
      </c>
      <c r="MS1" s="4" t="s">
        <v>356</v>
      </c>
      <c r="MT1" s="4" t="s">
        <v>357</v>
      </c>
      <c r="MU1" s="4" t="s">
        <v>358</v>
      </c>
      <c r="MV1" s="4" t="s">
        <v>359</v>
      </c>
      <c r="MW1" s="4" t="s">
        <v>360</v>
      </c>
      <c r="MX1" s="4" t="s">
        <v>361</v>
      </c>
      <c r="MY1" s="4" t="s">
        <v>362</v>
      </c>
      <c r="MZ1" s="4" t="s">
        <v>363</v>
      </c>
      <c r="NA1" s="4" t="s">
        <v>364</v>
      </c>
      <c r="NB1" s="4" t="s">
        <v>365</v>
      </c>
      <c r="NC1" s="4" t="s">
        <v>366</v>
      </c>
      <c r="ND1" s="4" t="s">
        <v>367</v>
      </c>
      <c r="NE1" s="4" t="s">
        <v>368</v>
      </c>
      <c r="NF1" s="4" t="s">
        <v>369</v>
      </c>
      <c r="NG1" s="4" t="s">
        <v>370</v>
      </c>
      <c r="NH1" s="4" t="s">
        <v>371</v>
      </c>
      <c r="NI1" s="4" t="s">
        <v>372</v>
      </c>
      <c r="NJ1" s="4" t="s">
        <v>373</v>
      </c>
      <c r="NK1" s="4" t="s">
        <v>374</v>
      </c>
      <c r="NL1" s="4" t="s">
        <v>375</v>
      </c>
      <c r="NM1" s="4" t="s">
        <v>376</v>
      </c>
      <c r="NN1" s="4" t="s">
        <v>377</v>
      </c>
      <c r="NO1" s="4" t="s">
        <v>378</v>
      </c>
      <c r="NP1" s="4" t="s">
        <v>379</v>
      </c>
      <c r="NQ1" s="4" t="s">
        <v>380</v>
      </c>
      <c r="NR1" s="4" t="s">
        <v>381</v>
      </c>
      <c r="NS1" s="4" t="s">
        <v>382</v>
      </c>
      <c r="NT1" s="4" t="s">
        <v>383</v>
      </c>
      <c r="NU1" s="4" t="s">
        <v>384</v>
      </c>
      <c r="NV1" s="4" t="s">
        <v>385</v>
      </c>
      <c r="NW1" s="4" t="s">
        <v>386</v>
      </c>
      <c r="NX1" s="4" t="s">
        <v>387</v>
      </c>
      <c r="NY1" s="4" t="s">
        <v>388</v>
      </c>
      <c r="NZ1" s="4" t="s">
        <v>389</v>
      </c>
      <c r="OA1" s="4" t="s">
        <v>390</v>
      </c>
      <c r="OB1" s="4" t="s">
        <v>391</v>
      </c>
      <c r="OC1" s="4" t="s">
        <v>392</v>
      </c>
      <c r="OD1" s="4" t="s">
        <v>393</v>
      </c>
      <c r="OE1" s="4" t="s">
        <v>394</v>
      </c>
      <c r="OF1" s="4" t="s">
        <v>395</v>
      </c>
      <c r="OG1" s="4" t="s">
        <v>396</v>
      </c>
      <c r="OH1" s="4" t="s">
        <v>397</v>
      </c>
      <c r="OI1" s="4" t="s">
        <v>398</v>
      </c>
      <c r="OJ1" s="4" t="s">
        <v>399</v>
      </c>
      <c r="OK1" s="4" t="s">
        <v>400</v>
      </c>
      <c r="OL1" s="4" t="s">
        <v>401</v>
      </c>
      <c r="OM1" s="4" t="s">
        <v>402</v>
      </c>
      <c r="ON1" s="4" t="s">
        <v>403</v>
      </c>
      <c r="OO1" s="4" t="s">
        <v>404</v>
      </c>
      <c r="OP1" s="4" t="s">
        <v>405</v>
      </c>
      <c r="OQ1" s="4" t="s">
        <v>406</v>
      </c>
      <c r="OR1" s="4" t="s">
        <v>407</v>
      </c>
      <c r="OS1" s="4" t="s">
        <v>408</v>
      </c>
      <c r="OT1" s="4" t="s">
        <v>409</v>
      </c>
      <c r="OU1" s="4" t="s">
        <v>410</v>
      </c>
      <c r="OV1" s="4" t="s">
        <v>411</v>
      </c>
      <c r="OW1" s="4" t="s">
        <v>412</v>
      </c>
      <c r="OX1" s="4" t="s">
        <v>413</v>
      </c>
      <c r="OY1" s="4" t="s">
        <v>414</v>
      </c>
      <c r="OZ1" s="4" t="s">
        <v>415</v>
      </c>
      <c r="PA1" s="4" t="s">
        <v>416</v>
      </c>
      <c r="PB1" s="4" t="s">
        <v>417</v>
      </c>
      <c r="PC1" s="4" t="s">
        <v>418</v>
      </c>
      <c r="PD1" s="4" t="s">
        <v>419</v>
      </c>
      <c r="PE1" s="4" t="s">
        <v>420</v>
      </c>
      <c r="PF1" s="4" t="s">
        <v>421</v>
      </c>
      <c r="PG1" s="4" t="s">
        <v>422</v>
      </c>
      <c r="PH1" s="4" t="s">
        <v>423</v>
      </c>
      <c r="PI1" s="4" t="s">
        <v>424</v>
      </c>
      <c r="PJ1" s="4" t="s">
        <v>425</v>
      </c>
      <c r="PK1" s="4" t="s">
        <v>426</v>
      </c>
      <c r="PL1" s="4" t="s">
        <v>427</v>
      </c>
      <c r="PM1" s="4" t="s">
        <v>428</v>
      </c>
      <c r="PN1" s="4" t="s">
        <v>429</v>
      </c>
      <c r="PO1" s="4" t="s">
        <v>430</v>
      </c>
      <c r="PP1" s="4" t="s">
        <v>431</v>
      </c>
      <c r="PQ1" s="4" t="s">
        <v>432</v>
      </c>
      <c r="PR1" s="4" t="s">
        <v>433</v>
      </c>
      <c r="PS1" s="4" t="s">
        <v>434</v>
      </c>
      <c r="PT1" s="4" t="s">
        <v>435</v>
      </c>
      <c r="PU1" s="4" t="s">
        <v>436</v>
      </c>
      <c r="PV1" s="4" t="s">
        <v>437</v>
      </c>
      <c r="PW1" s="4" t="s">
        <v>438</v>
      </c>
      <c r="PX1" s="4" t="s">
        <v>439</v>
      </c>
      <c r="PY1" s="4" t="s">
        <v>440</v>
      </c>
      <c r="PZ1" s="4" t="s">
        <v>441</v>
      </c>
      <c r="QA1" s="4" t="s">
        <v>442</v>
      </c>
      <c r="QB1" s="4" t="s">
        <v>443</v>
      </c>
      <c r="QC1" s="4" t="s">
        <v>444</v>
      </c>
      <c r="QD1" s="4" t="s">
        <v>445</v>
      </c>
      <c r="QE1" s="4" t="s">
        <v>446</v>
      </c>
      <c r="QF1" s="4" t="s">
        <v>447</v>
      </c>
      <c r="QG1" s="4" t="s">
        <v>448</v>
      </c>
      <c r="QH1" s="4" t="s">
        <v>449</v>
      </c>
      <c r="QI1" s="4" t="s">
        <v>450</v>
      </c>
      <c r="QJ1" s="4" t="s">
        <v>451</v>
      </c>
      <c r="QK1" s="4" t="s">
        <v>452</v>
      </c>
      <c r="QL1" s="4" t="s">
        <v>453</v>
      </c>
      <c r="QM1" s="4" t="s">
        <v>454</v>
      </c>
      <c r="QN1" s="4" t="s">
        <v>455</v>
      </c>
      <c r="QO1" s="4" t="s">
        <v>456</v>
      </c>
      <c r="QP1" s="4" t="s">
        <v>457</v>
      </c>
      <c r="QQ1" s="4" t="s">
        <v>458</v>
      </c>
      <c r="QR1" s="4" t="s">
        <v>459</v>
      </c>
      <c r="QS1" s="4" t="s">
        <v>460</v>
      </c>
      <c r="QT1" s="4" t="s">
        <v>461</v>
      </c>
      <c r="QU1" s="4" t="s">
        <v>462</v>
      </c>
      <c r="QV1" s="4" t="s">
        <v>463</v>
      </c>
      <c r="QW1" s="4" t="s">
        <v>464</v>
      </c>
      <c r="QX1" s="4" t="s">
        <v>465</v>
      </c>
      <c r="QY1" s="4" t="s">
        <v>466</v>
      </c>
      <c r="QZ1" s="4" t="s">
        <v>467</v>
      </c>
      <c r="RA1" s="4" t="s">
        <v>468</v>
      </c>
      <c r="RB1" s="4" t="s">
        <v>469</v>
      </c>
      <c r="RC1" s="4" t="s">
        <v>470</v>
      </c>
      <c r="RD1" s="4" t="s">
        <v>471</v>
      </c>
      <c r="RE1" s="4" t="s">
        <v>472</v>
      </c>
      <c r="RF1" s="4" t="s">
        <v>473</v>
      </c>
      <c r="RG1" s="4" t="s">
        <v>474</v>
      </c>
      <c r="RH1" s="4" t="s">
        <v>475</v>
      </c>
      <c r="RI1" s="4" t="s">
        <v>476</v>
      </c>
      <c r="RJ1" s="4" t="s">
        <v>477</v>
      </c>
      <c r="RK1" s="4" t="s">
        <v>478</v>
      </c>
      <c r="RL1" s="4" t="s">
        <v>479</v>
      </c>
      <c r="RM1" s="4" t="s">
        <v>480</v>
      </c>
      <c r="RN1" s="4" t="s">
        <v>481</v>
      </c>
      <c r="RO1" s="4" t="s">
        <v>482</v>
      </c>
      <c r="RP1" s="4" t="s">
        <v>483</v>
      </c>
      <c r="RQ1" s="4" t="s">
        <v>484</v>
      </c>
      <c r="RR1" s="4" t="s">
        <v>485</v>
      </c>
      <c r="RS1" s="4" t="s">
        <v>486</v>
      </c>
      <c r="RT1" s="4" t="s">
        <v>487</v>
      </c>
      <c r="RU1" s="4" t="s">
        <v>488</v>
      </c>
      <c r="RV1" s="4" t="s">
        <v>489</v>
      </c>
      <c r="RW1" s="4" t="s">
        <v>490</v>
      </c>
      <c r="RX1" s="4" t="s">
        <v>491</v>
      </c>
      <c r="RY1" s="4" t="s">
        <v>492</v>
      </c>
      <c r="RZ1" s="4" t="s">
        <v>493</v>
      </c>
      <c r="SA1" s="4" t="s">
        <v>494</v>
      </c>
      <c r="SB1" s="4" t="s">
        <v>495</v>
      </c>
      <c r="SC1" s="4" t="s">
        <v>496</v>
      </c>
      <c r="SD1" s="4" t="s">
        <v>497</v>
      </c>
      <c r="SE1" s="4" t="s">
        <v>498</v>
      </c>
      <c r="SF1" s="4" t="s">
        <v>499</v>
      </c>
      <c r="SG1" s="4" t="s">
        <v>500</v>
      </c>
      <c r="SH1" s="4" t="s">
        <v>501</v>
      </c>
      <c r="SI1" s="4" t="s">
        <v>502</v>
      </c>
      <c r="SJ1" s="4" t="s">
        <v>503</v>
      </c>
      <c r="SK1" s="4" t="s">
        <v>504</v>
      </c>
      <c r="SL1" s="4" t="s">
        <v>505</v>
      </c>
      <c r="SM1" s="4" t="s">
        <v>506</v>
      </c>
      <c r="SN1" s="4" t="s">
        <v>507</v>
      </c>
      <c r="SO1" s="4" t="s">
        <v>508</v>
      </c>
      <c r="SP1" s="4" t="s">
        <v>509</v>
      </c>
      <c r="SQ1" s="4" t="s">
        <v>510</v>
      </c>
      <c r="SR1" s="4" t="s">
        <v>511</v>
      </c>
      <c r="SS1" s="4" t="s">
        <v>512</v>
      </c>
      <c r="ST1" s="4" t="s">
        <v>513</v>
      </c>
      <c r="SU1" s="4" t="s">
        <v>514</v>
      </c>
      <c r="SV1" s="4" t="s">
        <v>515</v>
      </c>
      <c r="SW1" s="4" t="s">
        <v>516</v>
      </c>
      <c r="SX1" s="4" t="s">
        <v>517</v>
      </c>
      <c r="SY1" s="4" t="s">
        <v>518</v>
      </c>
      <c r="SZ1" s="4" t="s">
        <v>519</v>
      </c>
      <c r="TA1" s="4" t="s">
        <v>520</v>
      </c>
      <c r="TB1" s="4" t="s">
        <v>521</v>
      </c>
      <c r="TC1" s="4" t="s">
        <v>522</v>
      </c>
      <c r="TD1" s="4" t="s">
        <v>523</v>
      </c>
      <c r="TE1" s="4" t="s">
        <v>524</v>
      </c>
      <c r="TF1" s="4" t="s">
        <v>525</v>
      </c>
      <c r="TG1" s="4" t="s">
        <v>526</v>
      </c>
      <c r="TH1" s="4" t="s">
        <v>527</v>
      </c>
      <c r="TI1" s="4" t="s">
        <v>528</v>
      </c>
      <c r="TJ1" s="4" t="s">
        <v>529</v>
      </c>
      <c r="TK1" s="4" t="s">
        <v>530</v>
      </c>
      <c r="TL1" s="4" t="s">
        <v>531</v>
      </c>
      <c r="TM1" s="4" t="s">
        <v>532</v>
      </c>
      <c r="TN1" s="4" t="s">
        <v>533</v>
      </c>
      <c r="TO1" s="4" t="s">
        <v>534</v>
      </c>
      <c r="TP1" s="4" t="s">
        <v>535</v>
      </c>
      <c r="TQ1" s="4" t="s">
        <v>536</v>
      </c>
      <c r="TR1" s="4" t="s">
        <v>537</v>
      </c>
      <c r="TS1" s="4" t="s">
        <v>538</v>
      </c>
      <c r="TT1" s="4" t="s">
        <v>539</v>
      </c>
      <c r="TU1" s="4" t="s">
        <v>540</v>
      </c>
      <c r="TV1" s="4" t="s">
        <v>541</v>
      </c>
      <c r="TW1" s="4" t="s">
        <v>542</v>
      </c>
      <c r="TX1" s="4" t="s">
        <v>543</v>
      </c>
      <c r="TY1" s="4" t="s">
        <v>544</v>
      </c>
      <c r="TZ1" s="4" t="s">
        <v>545</v>
      </c>
      <c r="UA1" s="4" t="s">
        <v>546</v>
      </c>
      <c r="UB1" s="4" t="s">
        <v>547</v>
      </c>
      <c r="UC1" s="4" t="s">
        <v>548</v>
      </c>
      <c r="UD1" s="4" t="s">
        <v>549</v>
      </c>
      <c r="UE1" s="4" t="s">
        <v>550</v>
      </c>
      <c r="UF1" s="4" t="s">
        <v>551</v>
      </c>
      <c r="UG1" s="4" t="s">
        <v>552</v>
      </c>
      <c r="UH1" s="4" t="s">
        <v>553</v>
      </c>
      <c r="UI1" s="4" t="s">
        <v>554</v>
      </c>
      <c r="UJ1" s="4" t="s">
        <v>555</v>
      </c>
      <c r="UK1" s="4" t="s">
        <v>556</v>
      </c>
      <c r="UL1" s="4" t="s">
        <v>557</v>
      </c>
      <c r="UM1" s="4" t="s">
        <v>558</v>
      </c>
      <c r="UN1" s="4" t="s">
        <v>559</v>
      </c>
      <c r="UO1" s="4" t="s">
        <v>560</v>
      </c>
      <c r="UP1" s="4" t="s">
        <v>561</v>
      </c>
      <c r="UQ1" s="4" t="s">
        <v>562</v>
      </c>
      <c r="UR1" s="4" t="s">
        <v>563</v>
      </c>
      <c r="US1" s="4" t="s">
        <v>564</v>
      </c>
      <c r="UT1" s="4" t="s">
        <v>565</v>
      </c>
      <c r="UU1" s="4" t="s">
        <v>566</v>
      </c>
      <c r="UV1" s="4" t="s">
        <v>567</v>
      </c>
      <c r="UW1" s="4" t="s">
        <v>568</v>
      </c>
      <c r="UX1" s="4" t="s">
        <v>569</v>
      </c>
      <c r="UY1" s="4" t="s">
        <v>570</v>
      </c>
      <c r="UZ1" s="4" t="s">
        <v>571</v>
      </c>
      <c r="VA1" s="4" t="s">
        <v>572</v>
      </c>
      <c r="VB1" s="4" t="s">
        <v>573</v>
      </c>
      <c r="VC1" s="4" t="s">
        <v>574</v>
      </c>
      <c r="VD1" s="4" t="s">
        <v>575</v>
      </c>
      <c r="VE1" s="4" t="s">
        <v>576</v>
      </c>
      <c r="VF1" s="4" t="s">
        <v>577</v>
      </c>
      <c r="VG1" s="4" t="s">
        <v>578</v>
      </c>
      <c r="VH1" s="4" t="s">
        <v>579</v>
      </c>
      <c r="VI1" s="4" t="s">
        <v>580</v>
      </c>
      <c r="VJ1" s="4" t="s">
        <v>581</v>
      </c>
      <c r="VK1" s="4" t="s">
        <v>582</v>
      </c>
      <c r="VL1" s="4" t="s">
        <v>583</v>
      </c>
      <c r="VM1" s="4" t="s">
        <v>584</v>
      </c>
      <c r="VN1" s="4" t="s">
        <v>585</v>
      </c>
      <c r="VO1" s="4" t="s">
        <v>586</v>
      </c>
      <c r="VP1" s="4" t="s">
        <v>587</v>
      </c>
      <c r="VQ1" s="4" t="s">
        <v>588</v>
      </c>
      <c r="VR1" s="4" t="s">
        <v>589</v>
      </c>
      <c r="VS1" s="4" t="s">
        <v>590</v>
      </c>
      <c r="VT1" s="4" t="s">
        <v>591</v>
      </c>
      <c r="VU1" s="4" t="s">
        <v>592</v>
      </c>
      <c r="VV1" s="4" t="s">
        <v>593</v>
      </c>
      <c r="VW1" s="4" t="s">
        <v>594</v>
      </c>
      <c r="VX1" s="4" t="s">
        <v>595</v>
      </c>
      <c r="VY1" s="4" t="s">
        <v>596</v>
      </c>
      <c r="VZ1" s="4" t="s">
        <v>597</v>
      </c>
      <c r="WA1" s="4" t="s">
        <v>598</v>
      </c>
      <c r="WB1" s="4" t="s">
        <v>599</v>
      </c>
      <c r="WC1" s="4" t="s">
        <v>600</v>
      </c>
      <c r="WD1" s="4" t="s">
        <v>601</v>
      </c>
      <c r="WE1" s="4" t="s">
        <v>602</v>
      </c>
      <c r="WF1" s="4" t="s">
        <v>603</v>
      </c>
      <c r="WG1" s="4" t="s">
        <v>604</v>
      </c>
      <c r="WH1" s="4" t="s">
        <v>605</v>
      </c>
      <c r="WI1" s="4" t="s">
        <v>606</v>
      </c>
      <c r="WJ1" s="4" t="s">
        <v>607</v>
      </c>
      <c r="WK1" s="4" t="s">
        <v>608</v>
      </c>
      <c r="WL1" s="4" t="s">
        <v>609</v>
      </c>
      <c r="WM1" s="4" t="s">
        <v>610</v>
      </c>
      <c r="WN1" s="4" t="s">
        <v>611</v>
      </c>
      <c r="WO1" s="4" t="s">
        <v>612</v>
      </c>
      <c r="WP1" s="4" t="s">
        <v>613</v>
      </c>
      <c r="WQ1" s="4" t="s">
        <v>614</v>
      </c>
      <c r="WR1" s="4" t="s">
        <v>615</v>
      </c>
      <c r="WS1" s="4" t="s">
        <v>616</v>
      </c>
      <c r="WT1" s="4" t="s">
        <v>617</v>
      </c>
      <c r="WU1" s="4" t="s">
        <v>618</v>
      </c>
      <c r="WV1" s="4" t="s">
        <v>619</v>
      </c>
      <c r="WW1" s="4" t="s">
        <v>620</v>
      </c>
      <c r="WX1" s="4" t="s">
        <v>621</v>
      </c>
      <c r="WY1" s="4" t="s">
        <v>622</v>
      </c>
      <c r="WZ1" s="4" t="s">
        <v>623</v>
      </c>
      <c r="XA1" s="4" t="s">
        <v>624</v>
      </c>
      <c r="XB1" s="4" t="s">
        <v>625</v>
      </c>
      <c r="XC1" s="4" t="s">
        <v>626</v>
      </c>
      <c r="XD1" s="4" t="s">
        <v>627</v>
      </c>
      <c r="XE1" s="4" t="s">
        <v>628</v>
      </c>
      <c r="XF1" s="4" t="s">
        <v>629</v>
      </c>
      <c r="XG1" s="4" t="s">
        <v>630</v>
      </c>
      <c r="XH1" s="4" t="s">
        <v>631</v>
      </c>
      <c r="XI1" s="4" t="s">
        <v>632</v>
      </c>
      <c r="XJ1" s="4" t="s">
        <v>633</v>
      </c>
      <c r="XK1" s="4" t="s">
        <v>634</v>
      </c>
      <c r="XL1" s="4" t="s">
        <v>635</v>
      </c>
      <c r="XM1" s="4" t="s">
        <v>636</v>
      </c>
      <c r="XN1" s="4" t="s">
        <v>637</v>
      </c>
      <c r="XO1" s="4" t="s">
        <v>638</v>
      </c>
      <c r="XP1" s="4" t="s">
        <v>639</v>
      </c>
      <c r="XQ1" s="4" t="s">
        <v>640</v>
      </c>
      <c r="XR1" s="4" t="s">
        <v>641</v>
      </c>
      <c r="XS1" s="4" t="s">
        <v>642</v>
      </c>
      <c r="XT1" s="4" t="s">
        <v>643</v>
      </c>
      <c r="XU1" s="4" t="s">
        <v>644</v>
      </c>
      <c r="XV1" s="4" t="s">
        <v>645</v>
      </c>
      <c r="XW1" s="4" t="s">
        <v>646</v>
      </c>
      <c r="XX1" s="4" t="s">
        <v>647</v>
      </c>
      <c r="XY1" s="4" t="s">
        <v>648</v>
      </c>
      <c r="XZ1" s="4" t="s">
        <v>649</v>
      </c>
      <c r="YA1" s="4" t="s">
        <v>650</v>
      </c>
      <c r="YB1" s="4" t="s">
        <v>651</v>
      </c>
      <c r="YC1" s="4" t="s">
        <v>652</v>
      </c>
      <c r="YD1" s="4" t="s">
        <v>653</v>
      </c>
      <c r="YE1" s="4" t="s">
        <v>654</v>
      </c>
      <c r="YF1" s="4" t="s">
        <v>655</v>
      </c>
      <c r="YG1" s="4" t="s">
        <v>656</v>
      </c>
      <c r="YH1" s="4" t="s">
        <v>657</v>
      </c>
      <c r="YI1" s="4" t="s">
        <v>658</v>
      </c>
      <c r="YJ1" s="4" t="s">
        <v>659</v>
      </c>
      <c r="YK1" s="4" t="s">
        <v>660</v>
      </c>
      <c r="YL1" s="4" t="s">
        <v>661</v>
      </c>
      <c r="YM1" s="4" t="s">
        <v>662</v>
      </c>
      <c r="YN1" s="4" t="s">
        <v>663</v>
      </c>
      <c r="YO1" s="4" t="s">
        <v>664</v>
      </c>
      <c r="YP1" s="4" t="s">
        <v>665</v>
      </c>
      <c r="YQ1" s="4" t="s">
        <v>666</v>
      </c>
      <c r="YR1" s="4" t="s">
        <v>667</v>
      </c>
      <c r="YS1" s="4" t="s">
        <v>668</v>
      </c>
      <c r="YT1" s="4" t="s">
        <v>669</v>
      </c>
      <c r="YU1" s="4" t="s">
        <v>670</v>
      </c>
      <c r="YV1" s="4" t="s">
        <v>671</v>
      </c>
      <c r="YW1" s="4" t="s">
        <v>672</v>
      </c>
      <c r="YX1" s="4" t="s">
        <v>673</v>
      </c>
      <c r="YY1" s="4" t="s">
        <v>674</v>
      </c>
      <c r="YZ1" s="4" t="s">
        <v>675</v>
      </c>
      <c r="ZA1" s="4" t="s">
        <v>676</v>
      </c>
      <c r="ZB1" s="4" t="s">
        <v>677</v>
      </c>
      <c r="ZC1" s="4" t="s">
        <v>678</v>
      </c>
      <c r="ZD1" s="4" t="s">
        <v>679</v>
      </c>
      <c r="ZE1" s="4" t="s">
        <v>680</v>
      </c>
      <c r="ZF1" s="4" t="s">
        <v>681</v>
      </c>
      <c r="ZG1" s="4" t="s">
        <v>682</v>
      </c>
      <c r="ZH1" s="4" t="s">
        <v>683</v>
      </c>
      <c r="ZI1" s="4" t="s">
        <v>684</v>
      </c>
      <c r="ZJ1" s="4" t="s">
        <v>685</v>
      </c>
      <c r="ZK1" s="4" t="s">
        <v>686</v>
      </c>
      <c r="ZL1" s="4" t="s">
        <v>687</v>
      </c>
      <c r="ZM1" s="4" t="s">
        <v>688</v>
      </c>
      <c r="ZN1" s="4" t="s">
        <v>689</v>
      </c>
      <c r="ZO1" s="4" t="s">
        <v>690</v>
      </c>
      <c r="ZP1" s="4" t="s">
        <v>691</v>
      </c>
      <c r="ZQ1" s="4" t="s">
        <v>692</v>
      </c>
      <c r="ZR1" s="4" t="s">
        <v>693</v>
      </c>
      <c r="ZS1" s="4" t="s">
        <v>694</v>
      </c>
      <c r="ZT1" s="4" t="s">
        <v>695</v>
      </c>
      <c r="ZU1" s="4" t="s">
        <v>696</v>
      </c>
      <c r="ZV1" s="4" t="s">
        <v>697</v>
      </c>
      <c r="ZW1" s="4" t="s">
        <v>698</v>
      </c>
      <c r="ZX1" s="4" t="s">
        <v>699</v>
      </c>
      <c r="ZY1" s="4" t="s">
        <v>700</v>
      </c>
      <c r="ZZ1" s="4" t="s">
        <v>701</v>
      </c>
      <c r="AAA1" s="4" t="s">
        <v>702</v>
      </c>
      <c r="AAB1" s="4" t="s">
        <v>703</v>
      </c>
      <c r="AAC1" s="4" t="s">
        <v>704</v>
      </c>
      <c r="AAD1" s="4" t="s">
        <v>705</v>
      </c>
      <c r="AAE1" s="4" t="s">
        <v>706</v>
      </c>
      <c r="AAF1" s="4" t="s">
        <v>707</v>
      </c>
      <c r="AAG1" s="4" t="s">
        <v>708</v>
      </c>
      <c r="AAH1" s="4" t="s">
        <v>709</v>
      </c>
      <c r="AAI1" s="4" t="s">
        <v>710</v>
      </c>
      <c r="AAJ1" s="4" t="s">
        <v>711</v>
      </c>
      <c r="AAK1" s="4" t="s">
        <v>712</v>
      </c>
      <c r="AAL1" s="4" t="s">
        <v>713</v>
      </c>
      <c r="AAM1" s="4" t="s">
        <v>714</v>
      </c>
      <c r="AAN1" s="4" t="s">
        <v>715</v>
      </c>
      <c r="AAO1" s="4" t="s">
        <v>716</v>
      </c>
      <c r="AAP1" s="4" t="s">
        <v>717</v>
      </c>
      <c r="AAQ1" s="4" t="s">
        <v>718</v>
      </c>
      <c r="AAR1" s="4" t="s">
        <v>719</v>
      </c>
      <c r="AAS1" s="4" t="s">
        <v>720</v>
      </c>
      <c r="AAT1" s="4" t="s">
        <v>721</v>
      </c>
      <c r="AAU1" s="4" t="s">
        <v>722</v>
      </c>
      <c r="AAV1" s="4" t="s">
        <v>723</v>
      </c>
      <c r="AAW1" s="4" t="s">
        <v>724</v>
      </c>
      <c r="AAX1" s="4" t="s">
        <v>725</v>
      </c>
      <c r="AAY1" s="4" t="s">
        <v>726</v>
      </c>
      <c r="AAZ1" s="4" t="s">
        <v>727</v>
      </c>
      <c r="ABA1" s="4" t="s">
        <v>728</v>
      </c>
      <c r="ABB1" s="4" t="s">
        <v>729</v>
      </c>
      <c r="ABC1" s="4" t="s">
        <v>730</v>
      </c>
      <c r="ABD1" s="4" t="s">
        <v>731</v>
      </c>
      <c r="ABE1" s="4" t="s">
        <v>732</v>
      </c>
      <c r="ABF1" s="4" t="s">
        <v>733</v>
      </c>
      <c r="ABG1" s="4" t="s">
        <v>734</v>
      </c>
      <c r="ABH1" s="4" t="s">
        <v>735</v>
      </c>
      <c r="ABI1" s="4" t="s">
        <v>736</v>
      </c>
      <c r="ABJ1" s="4" t="s">
        <v>737</v>
      </c>
      <c r="ABK1" s="4" t="s">
        <v>738</v>
      </c>
      <c r="ABL1" s="4" t="s">
        <v>739</v>
      </c>
      <c r="ABM1" s="4" t="s">
        <v>740</v>
      </c>
      <c r="ABN1" s="4" t="s">
        <v>741</v>
      </c>
      <c r="ABO1" s="4" t="s">
        <v>742</v>
      </c>
      <c r="ABP1" s="4" t="s">
        <v>743</v>
      </c>
      <c r="ABQ1" s="4" t="s">
        <v>744</v>
      </c>
      <c r="ABR1" s="4" t="s">
        <v>745</v>
      </c>
      <c r="ABS1" s="4" t="s">
        <v>746</v>
      </c>
      <c r="ABT1" s="4" t="s">
        <v>747</v>
      </c>
      <c r="ABU1" s="4" t="s">
        <v>748</v>
      </c>
      <c r="ABV1" s="4" t="s">
        <v>749</v>
      </c>
      <c r="ABW1" s="4" t="s">
        <v>750</v>
      </c>
      <c r="ABX1" s="4" t="s">
        <v>751</v>
      </c>
      <c r="ABY1" s="4" t="s">
        <v>752</v>
      </c>
      <c r="ABZ1" s="4" t="s">
        <v>753</v>
      </c>
      <c r="ACA1" s="4" t="s">
        <v>754</v>
      </c>
      <c r="ACB1" s="4" t="s">
        <v>755</v>
      </c>
      <c r="ACC1" s="4" t="s">
        <v>756</v>
      </c>
      <c r="ACD1" s="4" t="s">
        <v>757</v>
      </c>
      <c r="ACE1" s="4" t="s">
        <v>758</v>
      </c>
      <c r="ACF1" s="4" t="s">
        <v>759</v>
      </c>
      <c r="ACG1" s="4" t="s">
        <v>760</v>
      </c>
      <c r="ACH1" s="4" t="s">
        <v>761</v>
      </c>
      <c r="ACI1" s="4" t="s">
        <v>762</v>
      </c>
      <c r="ACJ1" s="4" t="s">
        <v>763</v>
      </c>
      <c r="ACK1" s="4" t="s">
        <v>764</v>
      </c>
      <c r="ACL1" s="4" t="s">
        <v>765</v>
      </c>
      <c r="ACM1" s="4" t="s">
        <v>766</v>
      </c>
      <c r="ACN1" s="4" t="s">
        <v>767</v>
      </c>
      <c r="ACO1" s="4" t="s">
        <v>768</v>
      </c>
      <c r="ACP1" s="4" t="s">
        <v>769</v>
      </c>
      <c r="ACQ1" s="4" t="s">
        <v>770</v>
      </c>
      <c r="ACR1" s="4" t="s">
        <v>771</v>
      </c>
      <c r="ACS1" s="4" t="s">
        <v>772</v>
      </c>
      <c r="ACT1" s="4" t="s">
        <v>773</v>
      </c>
      <c r="ACU1" s="4" t="s">
        <v>774</v>
      </c>
      <c r="ACV1" s="4" t="s">
        <v>775</v>
      </c>
      <c r="ACW1" s="4" t="s">
        <v>776</v>
      </c>
      <c r="ACX1" s="4" t="s">
        <v>777</v>
      </c>
      <c r="ACY1" s="4" t="s">
        <v>778</v>
      </c>
      <c r="ACZ1" s="4" t="s">
        <v>779</v>
      </c>
      <c r="ADA1" s="4" t="s">
        <v>780</v>
      </c>
      <c r="ADB1" s="4" t="s">
        <v>781</v>
      </c>
      <c r="ADC1" s="4" t="s">
        <v>782</v>
      </c>
      <c r="ADD1" s="4" t="s">
        <v>783</v>
      </c>
      <c r="ADE1" s="4" t="s">
        <v>784</v>
      </c>
      <c r="ADF1" s="4" t="s">
        <v>785</v>
      </c>
      <c r="ADG1" s="4" t="s">
        <v>786</v>
      </c>
      <c r="ADH1" s="4" t="s">
        <v>787</v>
      </c>
      <c r="ADI1" s="4" t="s">
        <v>788</v>
      </c>
      <c r="ADJ1" s="4" t="s">
        <v>789</v>
      </c>
      <c r="ADK1" s="4" t="s">
        <v>790</v>
      </c>
      <c r="ADL1" s="4" t="s">
        <v>791</v>
      </c>
      <c r="ADM1" s="4" t="s">
        <v>792</v>
      </c>
      <c r="ADN1" s="4" t="s">
        <v>793</v>
      </c>
      <c r="ADO1" s="4" t="s">
        <v>794</v>
      </c>
      <c r="ADP1" s="4" t="s">
        <v>795</v>
      </c>
      <c r="ADQ1" s="4" t="s">
        <v>796</v>
      </c>
      <c r="ADR1" s="4" t="s">
        <v>797</v>
      </c>
      <c r="ADS1" s="4" t="s">
        <v>798</v>
      </c>
      <c r="ADT1" s="4" t="s">
        <v>799</v>
      </c>
      <c r="ADU1" s="4" t="s">
        <v>800</v>
      </c>
      <c r="ADV1" s="4" t="s">
        <v>801</v>
      </c>
      <c r="ADW1" s="4" t="s">
        <v>802</v>
      </c>
      <c r="ADX1" s="4" t="s">
        <v>803</v>
      </c>
      <c r="ADY1" s="4" t="s">
        <v>804</v>
      </c>
      <c r="ADZ1" s="4" t="s">
        <v>805</v>
      </c>
      <c r="AEA1" s="4" t="s">
        <v>806</v>
      </c>
      <c r="AEB1" s="4" t="s">
        <v>807</v>
      </c>
      <c r="AEC1" s="4" t="s">
        <v>808</v>
      </c>
      <c r="AED1" s="4" t="s">
        <v>809</v>
      </c>
      <c r="AEE1" s="4" t="s">
        <v>810</v>
      </c>
      <c r="AEF1" s="4" t="s">
        <v>811</v>
      </c>
      <c r="AEG1" s="4" t="s">
        <v>812</v>
      </c>
      <c r="AEH1" s="4" t="s">
        <v>813</v>
      </c>
      <c r="AEI1" s="4" t="s">
        <v>814</v>
      </c>
      <c r="AEJ1" s="4" t="s">
        <v>815</v>
      </c>
      <c r="AEK1" s="4" t="s">
        <v>816</v>
      </c>
      <c r="AEL1" s="4" t="s">
        <v>817</v>
      </c>
      <c r="AEM1" s="4" t="s">
        <v>818</v>
      </c>
      <c r="AEN1" s="4" t="s">
        <v>819</v>
      </c>
      <c r="AEO1" s="4" t="s">
        <v>820</v>
      </c>
      <c r="AEP1" s="4" t="s">
        <v>821</v>
      </c>
      <c r="AEQ1" s="4" t="s">
        <v>822</v>
      </c>
      <c r="AER1" s="4" t="s">
        <v>823</v>
      </c>
      <c r="AES1" s="4" t="s">
        <v>824</v>
      </c>
      <c r="AET1" s="4" t="s">
        <v>825</v>
      </c>
      <c r="AEU1" s="4" t="s">
        <v>826</v>
      </c>
      <c r="AEV1" s="4" t="s">
        <v>827</v>
      </c>
      <c r="AEW1" s="4" t="s">
        <v>828</v>
      </c>
      <c r="AEX1" s="4" t="s">
        <v>829</v>
      </c>
      <c r="AEY1" s="4" t="s">
        <v>830</v>
      </c>
      <c r="AEZ1" s="4" t="s">
        <v>831</v>
      </c>
      <c r="AFA1" s="4" t="s">
        <v>832</v>
      </c>
      <c r="AFB1" s="4" t="s">
        <v>833</v>
      </c>
      <c r="AFC1" s="4" t="s">
        <v>834</v>
      </c>
      <c r="AFD1" s="4" t="s">
        <v>835</v>
      </c>
      <c r="AFE1" s="4" t="s">
        <v>836</v>
      </c>
      <c r="AFF1" s="4" t="s">
        <v>837</v>
      </c>
      <c r="AFG1" s="4" t="s">
        <v>838</v>
      </c>
      <c r="AFH1" s="4" t="s">
        <v>839</v>
      </c>
      <c r="AFI1" s="4" t="s">
        <v>840</v>
      </c>
      <c r="AFJ1" s="4" t="s">
        <v>841</v>
      </c>
      <c r="AFK1" s="4" t="s">
        <v>842</v>
      </c>
      <c r="AFL1" s="4" t="s">
        <v>843</v>
      </c>
      <c r="AFM1" s="4" t="s">
        <v>844</v>
      </c>
      <c r="AFN1" s="4" t="s">
        <v>845</v>
      </c>
      <c r="AFO1" s="4" t="s">
        <v>846</v>
      </c>
      <c r="AFP1" s="4" t="s">
        <v>847</v>
      </c>
      <c r="AFQ1" s="4" t="s">
        <v>848</v>
      </c>
      <c r="AFR1" s="4" t="s">
        <v>849</v>
      </c>
      <c r="AFS1" s="4" t="s">
        <v>850</v>
      </c>
      <c r="AFT1" s="4" t="s">
        <v>851</v>
      </c>
      <c r="AFU1" s="4" t="s">
        <v>852</v>
      </c>
      <c r="AFV1" s="4" t="s">
        <v>853</v>
      </c>
      <c r="AFW1" s="4" t="s">
        <v>854</v>
      </c>
      <c r="AFX1" s="4" t="s">
        <v>855</v>
      </c>
      <c r="AFY1" s="4" t="s">
        <v>856</v>
      </c>
      <c r="AFZ1" s="4" t="s">
        <v>857</v>
      </c>
      <c r="AGA1" s="4" t="s">
        <v>858</v>
      </c>
      <c r="AGB1" s="4" t="s">
        <v>859</v>
      </c>
      <c r="AGC1" s="4" t="s">
        <v>860</v>
      </c>
      <c r="AGD1" s="4" t="s">
        <v>861</v>
      </c>
      <c r="AGE1" s="4" t="s">
        <v>862</v>
      </c>
      <c r="AGF1" s="4" t="s">
        <v>863</v>
      </c>
      <c r="AGG1" s="4" t="s">
        <v>864</v>
      </c>
      <c r="AGH1" s="4" t="s">
        <v>865</v>
      </c>
      <c r="AGI1" s="4" t="s">
        <v>866</v>
      </c>
      <c r="AGJ1" s="4" t="s">
        <v>867</v>
      </c>
      <c r="AGK1" s="4" t="s">
        <v>868</v>
      </c>
      <c r="AGL1" s="4" t="s">
        <v>869</v>
      </c>
      <c r="AGM1" s="4" t="s">
        <v>870</v>
      </c>
      <c r="AGN1" s="4" t="s">
        <v>871</v>
      </c>
      <c r="AGO1" s="4" t="s">
        <v>872</v>
      </c>
      <c r="AGP1" s="4" t="s">
        <v>873</v>
      </c>
      <c r="AGQ1" s="4" t="s">
        <v>874</v>
      </c>
      <c r="AGR1" s="4" t="s">
        <v>875</v>
      </c>
      <c r="AGS1" s="4" t="s">
        <v>876</v>
      </c>
      <c r="AGT1" s="4" t="s">
        <v>877</v>
      </c>
      <c r="AGU1" s="4" t="s">
        <v>878</v>
      </c>
      <c r="AGV1" s="4" t="s">
        <v>879</v>
      </c>
      <c r="AGW1" s="4" t="s">
        <v>880</v>
      </c>
      <c r="AGX1" s="4" t="s">
        <v>881</v>
      </c>
      <c r="AGY1" s="4" t="s">
        <v>882</v>
      </c>
      <c r="AGZ1" s="4" t="s">
        <v>883</v>
      </c>
      <c r="AHA1" s="4" t="s">
        <v>884</v>
      </c>
      <c r="AHB1" s="4" t="s">
        <v>885</v>
      </c>
      <c r="AHC1" s="4" t="s">
        <v>886</v>
      </c>
      <c r="AHD1" s="4" t="s">
        <v>887</v>
      </c>
      <c r="AHE1" s="4" t="s">
        <v>888</v>
      </c>
      <c r="AHF1" s="4" t="s">
        <v>889</v>
      </c>
      <c r="AHG1" s="4" t="s">
        <v>890</v>
      </c>
      <c r="AHH1" s="4" t="s">
        <v>891</v>
      </c>
      <c r="AHI1" s="4" t="s">
        <v>892</v>
      </c>
      <c r="AHJ1" s="4" t="s">
        <v>893</v>
      </c>
      <c r="AHK1" s="4" t="s">
        <v>894</v>
      </c>
      <c r="AHL1" s="4" t="s">
        <v>895</v>
      </c>
      <c r="AHM1" s="4" t="s">
        <v>896</v>
      </c>
      <c r="AHN1" s="4" t="s">
        <v>897</v>
      </c>
      <c r="AHO1" s="4" t="s">
        <v>898</v>
      </c>
      <c r="AHP1" s="4" t="s">
        <v>899</v>
      </c>
      <c r="AHQ1" s="4" t="s">
        <v>900</v>
      </c>
      <c r="AHR1" s="4" t="s">
        <v>901</v>
      </c>
      <c r="AHS1" s="4" t="s">
        <v>902</v>
      </c>
      <c r="AHT1" s="4" t="s">
        <v>903</v>
      </c>
      <c r="AHU1" s="4" t="s">
        <v>904</v>
      </c>
      <c r="AHV1" s="4" t="s">
        <v>905</v>
      </c>
      <c r="AHW1" s="4" t="s">
        <v>906</v>
      </c>
      <c r="AHX1" s="4" t="s">
        <v>907</v>
      </c>
      <c r="AHY1" s="4" t="s">
        <v>908</v>
      </c>
      <c r="AHZ1" s="4" t="s">
        <v>909</v>
      </c>
      <c r="AIA1" s="4" t="s">
        <v>910</v>
      </c>
      <c r="AIB1" s="4" t="s">
        <v>911</v>
      </c>
      <c r="AIC1" s="4" t="s">
        <v>912</v>
      </c>
      <c r="AID1" s="4" t="s">
        <v>913</v>
      </c>
      <c r="AIE1" s="4" t="s">
        <v>914</v>
      </c>
      <c r="AIF1" s="4" t="s">
        <v>915</v>
      </c>
      <c r="AIG1" s="4" t="s">
        <v>916</v>
      </c>
      <c r="AIH1" s="4" t="s">
        <v>917</v>
      </c>
      <c r="AII1" s="4" t="s">
        <v>918</v>
      </c>
      <c r="AIJ1" s="4" t="s">
        <v>919</v>
      </c>
      <c r="AIK1" s="4" t="s">
        <v>920</v>
      </c>
      <c r="AIL1" s="4" t="s">
        <v>921</v>
      </c>
      <c r="AIM1" s="4" t="s">
        <v>922</v>
      </c>
      <c r="AIN1" s="4" t="s">
        <v>923</v>
      </c>
      <c r="AIO1" s="4" t="s">
        <v>924</v>
      </c>
      <c r="AIP1" s="4" t="s">
        <v>925</v>
      </c>
      <c r="AIQ1" s="4" t="s">
        <v>926</v>
      </c>
      <c r="AIR1" s="4" t="s">
        <v>927</v>
      </c>
      <c r="AIS1" s="4" t="s">
        <v>928</v>
      </c>
      <c r="AIT1" s="4" t="s">
        <v>929</v>
      </c>
      <c r="AIU1" s="4" t="s">
        <v>930</v>
      </c>
      <c r="AIV1" s="4" t="s">
        <v>931</v>
      </c>
      <c r="AIW1" s="4" t="s">
        <v>932</v>
      </c>
      <c r="AIX1" s="4" t="s">
        <v>933</v>
      </c>
      <c r="AIY1" s="4" t="s">
        <v>934</v>
      </c>
      <c r="AIZ1" s="4" t="s">
        <v>935</v>
      </c>
      <c r="AJA1" s="4" t="s">
        <v>936</v>
      </c>
      <c r="AJB1" s="4" t="s">
        <v>937</v>
      </c>
      <c r="AJC1" s="4" t="s">
        <v>938</v>
      </c>
      <c r="AJD1" s="4" t="s">
        <v>939</v>
      </c>
      <c r="AJE1" s="4" t="s">
        <v>940</v>
      </c>
      <c r="AJF1" s="4" t="s">
        <v>941</v>
      </c>
      <c r="AJG1" s="4" t="s">
        <v>942</v>
      </c>
      <c r="AJH1" s="4" t="s">
        <v>943</v>
      </c>
      <c r="AJI1" s="4" t="s">
        <v>944</v>
      </c>
      <c r="AJJ1" s="4" t="s">
        <v>945</v>
      </c>
      <c r="AJK1" s="4" t="s">
        <v>946</v>
      </c>
      <c r="AJL1" s="4" t="s">
        <v>947</v>
      </c>
      <c r="AJM1" s="4" t="s">
        <v>948</v>
      </c>
      <c r="AJN1" s="4" t="s">
        <v>949</v>
      </c>
      <c r="AJO1" s="4" t="s">
        <v>950</v>
      </c>
      <c r="AJP1" s="4" t="s">
        <v>951</v>
      </c>
      <c r="AJQ1" s="4" t="s">
        <v>952</v>
      </c>
      <c r="AJR1" s="4" t="s">
        <v>953</v>
      </c>
      <c r="AJS1" s="4" t="s">
        <v>954</v>
      </c>
      <c r="AJT1" s="4" t="s">
        <v>955</v>
      </c>
      <c r="AJU1" s="4" t="s">
        <v>956</v>
      </c>
      <c r="AJV1" s="4" t="s">
        <v>957</v>
      </c>
      <c r="AJW1" s="4" t="s">
        <v>958</v>
      </c>
      <c r="AJX1" s="4" t="s">
        <v>959</v>
      </c>
      <c r="AJY1" s="4" t="s">
        <v>960</v>
      </c>
      <c r="AJZ1" s="4" t="s">
        <v>961</v>
      </c>
      <c r="AKA1" s="4" t="s">
        <v>962</v>
      </c>
      <c r="AKB1" s="4" t="s">
        <v>963</v>
      </c>
      <c r="AKC1" s="4" t="s">
        <v>964</v>
      </c>
      <c r="AKD1" s="4" t="s">
        <v>965</v>
      </c>
      <c r="AKE1" s="4" t="s">
        <v>966</v>
      </c>
      <c r="AKF1" s="4" t="s">
        <v>967</v>
      </c>
      <c r="AKG1" s="4" t="s">
        <v>968</v>
      </c>
      <c r="AKH1" s="4" t="s">
        <v>969</v>
      </c>
      <c r="AKI1" s="4" t="s">
        <v>970</v>
      </c>
      <c r="AKJ1" s="4" t="s">
        <v>971</v>
      </c>
      <c r="AKK1" s="4" t="s">
        <v>972</v>
      </c>
      <c r="AKL1" s="4" t="s">
        <v>973</v>
      </c>
      <c r="AKM1" s="4" t="s">
        <v>974</v>
      </c>
      <c r="AKN1" s="4" t="s">
        <v>975</v>
      </c>
      <c r="AKO1" s="4" t="s">
        <v>976</v>
      </c>
      <c r="AKP1" s="4" t="s">
        <v>977</v>
      </c>
      <c r="AKQ1" s="4" t="s">
        <v>978</v>
      </c>
      <c r="AKR1" s="4" t="s">
        <v>979</v>
      </c>
      <c r="AKS1" s="4" t="s">
        <v>980</v>
      </c>
      <c r="AKT1" s="4" t="s">
        <v>981</v>
      </c>
      <c r="AKU1" s="4" t="s">
        <v>982</v>
      </c>
      <c r="AKV1" s="4" t="s">
        <v>983</v>
      </c>
      <c r="AKW1" s="4" t="s">
        <v>984</v>
      </c>
      <c r="AKX1" s="4" t="s">
        <v>985</v>
      </c>
      <c r="AKY1" s="4" t="s">
        <v>986</v>
      </c>
      <c r="AKZ1" s="4" t="s">
        <v>987</v>
      </c>
      <c r="ALA1" s="4" t="s">
        <v>988</v>
      </c>
      <c r="ALB1" s="4" t="s">
        <v>989</v>
      </c>
      <c r="ALC1" s="4" t="s">
        <v>990</v>
      </c>
      <c r="ALD1" s="4" t="s">
        <v>991</v>
      </c>
      <c r="ALE1" s="4" t="s">
        <v>992</v>
      </c>
      <c r="ALF1" s="4" t="s">
        <v>993</v>
      </c>
      <c r="ALG1" s="4" t="s">
        <v>994</v>
      </c>
      <c r="ALH1" s="4" t="s">
        <v>995</v>
      </c>
      <c r="ALI1" s="4" t="s">
        <v>996</v>
      </c>
      <c r="ALJ1" s="4" t="s">
        <v>997</v>
      </c>
      <c r="ALK1" s="4" t="s">
        <v>998</v>
      </c>
      <c r="ALL1" s="4" t="s">
        <v>999</v>
      </c>
      <c r="ALM1" s="4" t="s">
        <v>1000</v>
      </c>
      <c r="ALN1" s="4" t="s">
        <v>1001</v>
      </c>
      <c r="ALO1" s="4" t="s">
        <v>1002</v>
      </c>
      <c r="ALP1" s="4" t="s">
        <v>1003</v>
      </c>
      <c r="ALQ1" s="4" t="s">
        <v>1004</v>
      </c>
      <c r="ALR1" s="4" t="s">
        <v>1005</v>
      </c>
      <c r="ALS1" s="4" t="s">
        <v>1006</v>
      </c>
      <c r="ALT1" s="4" t="s">
        <v>1007</v>
      </c>
      <c r="ALU1" s="4" t="s">
        <v>1008</v>
      </c>
      <c r="ALV1" s="4" t="s">
        <v>1009</v>
      </c>
      <c r="ALW1" s="4" t="s">
        <v>1010</v>
      </c>
      <c r="ALX1" s="4" t="s">
        <v>1011</v>
      </c>
      <c r="ALY1" s="4" t="s">
        <v>1012</v>
      </c>
      <c r="ALZ1" s="4" t="s">
        <v>1013</v>
      </c>
      <c r="AMA1" s="4" t="s">
        <v>1014</v>
      </c>
      <c r="AMB1" s="4" t="s">
        <v>1015</v>
      </c>
      <c r="AMC1" s="4" t="s">
        <v>1016</v>
      </c>
      <c r="AMD1" s="4" t="s">
        <v>1017</v>
      </c>
      <c r="AME1" s="4" t="s">
        <v>1018</v>
      </c>
      <c r="AMF1" s="4" t="s">
        <v>1019</v>
      </c>
      <c r="AMG1" s="4" t="s">
        <v>1020</v>
      </c>
      <c r="AMH1" s="4" t="s">
        <v>1021</v>
      </c>
      <c r="AMI1" s="4" t="s">
        <v>1022</v>
      </c>
      <c r="AMJ1" s="4" t="s">
        <v>1023</v>
      </c>
      <c r="AMK1" s="4" t="s">
        <v>1024</v>
      </c>
      <c r="AML1" s="4" t="s">
        <v>1025</v>
      </c>
      <c r="AMM1" s="4" t="s">
        <v>1026</v>
      </c>
      <c r="AMN1" s="4" t="s">
        <v>1027</v>
      </c>
      <c r="AMO1" s="4" t="s">
        <v>1028</v>
      </c>
      <c r="AMP1" s="4" t="s">
        <v>1029</v>
      </c>
      <c r="AMQ1" s="4" t="s">
        <v>1030</v>
      </c>
      <c r="AMR1" s="4" t="s">
        <v>1031</v>
      </c>
      <c r="AMS1" s="4" t="s">
        <v>1032</v>
      </c>
      <c r="AMT1" s="4" t="s">
        <v>1033</v>
      </c>
      <c r="AMU1" s="4" t="s">
        <v>1034</v>
      </c>
      <c r="AMV1" s="4" t="s">
        <v>1035</v>
      </c>
      <c r="AMW1" s="4" t="s">
        <v>1036</v>
      </c>
      <c r="AMX1" s="4" t="s">
        <v>1037</v>
      </c>
      <c r="AMY1" s="4" t="s">
        <v>1038</v>
      </c>
      <c r="AMZ1" s="4" t="s">
        <v>1039</v>
      </c>
      <c r="ANA1" s="4" t="s">
        <v>1040</v>
      </c>
      <c r="ANB1" s="4" t="s">
        <v>1041</v>
      </c>
      <c r="ANC1" s="4" t="s">
        <v>1042</v>
      </c>
      <c r="AND1" s="4" t="s">
        <v>1043</v>
      </c>
      <c r="ANE1" s="4" t="s">
        <v>1044</v>
      </c>
      <c r="ANF1" s="4" t="s">
        <v>1045</v>
      </c>
      <c r="ANG1" s="4" t="s">
        <v>1046</v>
      </c>
      <c r="ANH1" s="4" t="s">
        <v>1047</v>
      </c>
      <c r="ANI1" s="4" t="s">
        <v>1048</v>
      </c>
      <c r="ANJ1" s="4" t="s">
        <v>1049</v>
      </c>
      <c r="ANK1" s="4" t="s">
        <v>1050</v>
      </c>
      <c r="ANL1" s="4" t="s">
        <v>1051</v>
      </c>
      <c r="ANM1" s="4" t="s">
        <v>1052</v>
      </c>
      <c r="ANN1" s="4" t="s">
        <v>1053</v>
      </c>
      <c r="ANO1" s="4" t="s">
        <v>1054</v>
      </c>
      <c r="ANP1" s="4" t="s">
        <v>1055</v>
      </c>
      <c r="ANQ1" s="4" t="s">
        <v>1056</v>
      </c>
      <c r="ANR1" s="4" t="s">
        <v>1057</v>
      </c>
      <c r="ANS1" s="4" t="s">
        <v>1058</v>
      </c>
      <c r="ANT1" s="4" t="s">
        <v>1059</v>
      </c>
      <c r="ANU1" s="4" t="s">
        <v>1060</v>
      </c>
      <c r="ANV1" s="4" t="s">
        <v>1061</v>
      </c>
      <c r="ANW1" s="4" t="s">
        <v>1062</v>
      </c>
      <c r="ANX1" s="4" t="s">
        <v>1063</v>
      </c>
      <c r="ANY1" s="4" t="s">
        <v>1064</v>
      </c>
      <c r="ANZ1" s="4" t="s">
        <v>1065</v>
      </c>
      <c r="AOA1" s="4" t="s">
        <v>1066</v>
      </c>
      <c r="AOB1" s="4" t="s">
        <v>1067</v>
      </c>
      <c r="AOC1" s="4" t="s">
        <v>1068</v>
      </c>
      <c r="AOD1" s="4" t="s">
        <v>1069</v>
      </c>
      <c r="AOE1" s="4" t="s">
        <v>1070</v>
      </c>
      <c r="AOF1" s="4" t="s">
        <v>1071</v>
      </c>
      <c r="AOG1" s="4" t="s">
        <v>1072</v>
      </c>
      <c r="AOH1" s="4" t="s">
        <v>1073</v>
      </c>
      <c r="AOI1" s="4" t="s">
        <v>1074</v>
      </c>
      <c r="AOJ1" s="4" t="s">
        <v>1075</v>
      </c>
      <c r="AOK1" s="4" t="s">
        <v>1076</v>
      </c>
      <c r="AOL1" s="4" t="s">
        <v>1077</v>
      </c>
      <c r="AOM1" s="4" t="s">
        <v>1078</v>
      </c>
      <c r="AON1" s="4" t="s">
        <v>1079</v>
      </c>
      <c r="AOO1" s="4" t="s">
        <v>1080</v>
      </c>
      <c r="AOP1" s="4" t="s">
        <v>1081</v>
      </c>
      <c r="AOQ1" s="4" t="s">
        <v>1082</v>
      </c>
      <c r="AOR1" s="4" t="s">
        <v>1083</v>
      </c>
      <c r="AOS1" s="4" t="s">
        <v>1084</v>
      </c>
      <c r="AOT1" s="4" t="s">
        <v>1085</v>
      </c>
      <c r="AOU1" s="4" t="s">
        <v>1086</v>
      </c>
      <c r="AOV1" s="4" t="s">
        <v>1087</v>
      </c>
      <c r="AOW1" s="4" t="s">
        <v>1088</v>
      </c>
      <c r="AOX1" s="4" t="s">
        <v>1089</v>
      </c>
      <c r="AOY1" s="4" t="s">
        <v>1090</v>
      </c>
      <c r="AOZ1" s="4" t="s">
        <v>1091</v>
      </c>
      <c r="APA1" s="4" t="s">
        <v>1092</v>
      </c>
      <c r="APB1" s="4" t="s">
        <v>1093</v>
      </c>
      <c r="APC1" s="4" t="s">
        <v>1094</v>
      </c>
      <c r="APD1" s="4" t="s">
        <v>1095</v>
      </c>
      <c r="APE1" s="4" t="s">
        <v>1096</v>
      </c>
      <c r="APF1" s="4" t="s">
        <v>1097</v>
      </c>
      <c r="APG1" s="4" t="s">
        <v>1098</v>
      </c>
      <c r="APH1" s="4" t="s">
        <v>1099</v>
      </c>
      <c r="API1" s="4" t="s">
        <v>1100</v>
      </c>
      <c r="APJ1" s="4" t="s">
        <v>1101</v>
      </c>
      <c r="APK1" s="4" t="s">
        <v>1102</v>
      </c>
      <c r="APL1" s="4" t="s">
        <v>1103</v>
      </c>
      <c r="APM1" s="4" t="s">
        <v>1104</v>
      </c>
      <c r="APN1" s="4" t="s">
        <v>1105</v>
      </c>
      <c r="APO1" s="4" t="s">
        <v>1106</v>
      </c>
      <c r="APP1" s="4" t="s">
        <v>1107</v>
      </c>
      <c r="APQ1" s="4" t="s">
        <v>1108</v>
      </c>
      <c r="APR1" s="4" t="s">
        <v>1109</v>
      </c>
      <c r="APS1" s="4" t="s">
        <v>1110</v>
      </c>
      <c r="APT1" s="4" t="s">
        <v>1111</v>
      </c>
      <c r="APU1" s="4" t="s">
        <v>1112</v>
      </c>
      <c r="APV1" s="4" t="s">
        <v>1113</v>
      </c>
      <c r="APW1" s="4" t="s">
        <v>1114</v>
      </c>
      <c r="APX1" s="4" t="s">
        <v>1115</v>
      </c>
      <c r="APY1" s="4" t="s">
        <v>1116</v>
      </c>
      <c r="APZ1" s="4" t="s">
        <v>1117</v>
      </c>
      <c r="AQA1" s="4" t="s">
        <v>1118</v>
      </c>
      <c r="AQB1" s="4" t="s">
        <v>1119</v>
      </c>
      <c r="AQC1" s="4" t="s">
        <v>1120</v>
      </c>
      <c r="AQD1" s="4" t="s">
        <v>1121</v>
      </c>
      <c r="AQE1" s="4" t="s">
        <v>1122</v>
      </c>
      <c r="AQF1" s="4" t="s">
        <v>1123</v>
      </c>
      <c r="AQG1" s="4" t="s">
        <v>1124</v>
      </c>
      <c r="AQH1" s="4" t="s">
        <v>1125</v>
      </c>
      <c r="AQI1" s="4" t="s">
        <v>1126</v>
      </c>
      <c r="AQJ1" s="4" t="s">
        <v>1127</v>
      </c>
      <c r="AQK1" s="4" t="s">
        <v>1128</v>
      </c>
      <c r="AQL1" s="4" t="s">
        <v>1129</v>
      </c>
      <c r="AQM1" s="4" t="s">
        <v>1130</v>
      </c>
      <c r="AQN1" s="4" t="s">
        <v>1131</v>
      </c>
      <c r="AQO1" s="4" t="s">
        <v>1132</v>
      </c>
      <c r="AQP1" s="4" t="s">
        <v>1133</v>
      </c>
      <c r="AQQ1" s="4" t="s">
        <v>1134</v>
      </c>
      <c r="AQR1" s="4" t="s">
        <v>1135</v>
      </c>
      <c r="AQS1" s="4" t="s">
        <v>1136</v>
      </c>
      <c r="AQT1" s="4" t="s">
        <v>1137</v>
      </c>
      <c r="AQU1" s="4" t="s">
        <v>1138</v>
      </c>
      <c r="AQV1" s="4" t="s">
        <v>1139</v>
      </c>
      <c r="AQW1" s="4" t="s">
        <v>1140</v>
      </c>
      <c r="AQX1" s="4" t="s">
        <v>1141</v>
      </c>
      <c r="AQY1" s="4" t="s">
        <v>1142</v>
      </c>
      <c r="AQZ1" s="4" t="s">
        <v>1143</v>
      </c>
      <c r="ARA1" s="4" t="s">
        <v>1144</v>
      </c>
      <c r="ARB1" s="4" t="s">
        <v>1145</v>
      </c>
      <c r="ARC1" s="4" t="s">
        <v>1146</v>
      </c>
      <c r="ARD1" s="4" t="s">
        <v>1147</v>
      </c>
      <c r="ARE1" s="4" t="s">
        <v>1148</v>
      </c>
      <c r="ARF1" s="4" t="s">
        <v>1149</v>
      </c>
      <c r="ARG1" s="4" t="s">
        <v>1150</v>
      </c>
      <c r="ARH1" s="4" t="s">
        <v>1151</v>
      </c>
      <c r="ARI1" s="4" t="s">
        <v>1152</v>
      </c>
      <c r="ARJ1" s="4" t="s">
        <v>1153</v>
      </c>
      <c r="ARK1" s="4" t="s">
        <v>1154</v>
      </c>
      <c r="ARL1" s="4" t="s">
        <v>1155</v>
      </c>
      <c r="ARM1" s="4" t="s">
        <v>1156</v>
      </c>
      <c r="ARN1" s="4" t="s">
        <v>1157</v>
      </c>
      <c r="ARO1" s="4" t="s">
        <v>1158</v>
      </c>
      <c r="ARP1" s="4" t="s">
        <v>1159</v>
      </c>
      <c r="ARQ1" s="4" t="s">
        <v>1160</v>
      </c>
      <c r="ARR1" s="4" t="s">
        <v>1161</v>
      </c>
      <c r="ARS1" s="4" t="s">
        <v>1162</v>
      </c>
      <c r="ART1" s="4" t="s">
        <v>1163</v>
      </c>
      <c r="ARU1" s="4" t="s">
        <v>1164</v>
      </c>
      <c r="ARV1" s="4" t="s">
        <v>1165</v>
      </c>
      <c r="ARW1" s="4" t="s">
        <v>1166</v>
      </c>
      <c r="ARX1" s="4" t="s">
        <v>1167</v>
      </c>
      <c r="ARY1" s="4" t="s">
        <v>1168</v>
      </c>
      <c r="ARZ1" s="4" t="s">
        <v>1169</v>
      </c>
      <c r="ASA1" s="4" t="s">
        <v>1170</v>
      </c>
      <c r="ASB1" s="4" t="s">
        <v>1171</v>
      </c>
      <c r="ASC1" s="4" t="s">
        <v>1172</v>
      </c>
      <c r="ASD1" s="4" t="s">
        <v>1173</v>
      </c>
      <c r="ASE1" s="4" t="s">
        <v>1174</v>
      </c>
      <c r="ASF1" s="4" t="s">
        <v>1175</v>
      </c>
      <c r="ASG1" s="4" t="s">
        <v>1176</v>
      </c>
      <c r="ASH1" s="4" t="s">
        <v>1177</v>
      </c>
      <c r="ASI1" s="4" t="s">
        <v>1178</v>
      </c>
      <c r="ASJ1" s="4" t="s">
        <v>1179</v>
      </c>
      <c r="ASK1" s="4" t="s">
        <v>1180</v>
      </c>
      <c r="ASL1" s="4" t="s">
        <v>1181</v>
      </c>
      <c r="ASM1" s="4" t="s">
        <v>1182</v>
      </c>
      <c r="ASN1" s="4" t="s">
        <v>1183</v>
      </c>
      <c r="ASO1" s="4" t="s">
        <v>1184</v>
      </c>
      <c r="ASP1" s="4" t="s">
        <v>1185</v>
      </c>
      <c r="ASQ1" s="4" t="s">
        <v>1186</v>
      </c>
      <c r="ASR1" s="4" t="s">
        <v>1187</v>
      </c>
      <c r="ASS1" s="4" t="s">
        <v>1188</v>
      </c>
      <c r="AST1" s="4" t="s">
        <v>1189</v>
      </c>
      <c r="ASU1" s="4" t="s">
        <v>1190</v>
      </c>
      <c r="ASV1" s="4" t="s">
        <v>1191</v>
      </c>
      <c r="ASW1" s="4" t="s">
        <v>1192</v>
      </c>
      <c r="ASX1" s="4" t="s">
        <v>1193</v>
      </c>
      <c r="ASY1" s="4" t="s">
        <v>1194</v>
      </c>
      <c r="ASZ1" s="4" t="s">
        <v>1195</v>
      </c>
      <c r="ATA1" s="4" t="s">
        <v>1196</v>
      </c>
      <c r="ATB1" s="4" t="s">
        <v>1197</v>
      </c>
      <c r="ATC1" s="4" t="s">
        <v>1198</v>
      </c>
      <c r="ATD1" s="4" t="s">
        <v>1199</v>
      </c>
      <c r="ATE1" s="4" t="s">
        <v>1200</v>
      </c>
      <c r="ATF1" s="4" t="s">
        <v>1201</v>
      </c>
      <c r="ATG1" s="4" t="s">
        <v>1202</v>
      </c>
      <c r="ATH1" s="4" t="s">
        <v>1203</v>
      </c>
      <c r="ATI1" s="4" t="s">
        <v>1204</v>
      </c>
      <c r="ATJ1" s="4" t="s">
        <v>1205</v>
      </c>
      <c r="ATK1" s="4" t="s">
        <v>1206</v>
      </c>
      <c r="ATL1" s="4" t="s">
        <v>1207</v>
      </c>
      <c r="ATM1" s="4" t="s">
        <v>1208</v>
      </c>
      <c r="ATN1" s="4" t="s">
        <v>1209</v>
      </c>
      <c r="ATO1" s="4" t="s">
        <v>1210</v>
      </c>
      <c r="ATP1" s="4" t="s">
        <v>1211</v>
      </c>
      <c r="ATQ1" s="4" t="s">
        <v>1212</v>
      </c>
      <c r="ATR1" s="4" t="s">
        <v>1213</v>
      </c>
      <c r="ATS1" s="4" t="s">
        <v>1214</v>
      </c>
      <c r="ATT1" s="4" t="s">
        <v>1215</v>
      </c>
      <c r="ATU1" s="4" t="s">
        <v>1216</v>
      </c>
      <c r="ATV1" s="4" t="s">
        <v>1217</v>
      </c>
      <c r="ATW1" s="4" t="s">
        <v>1218</v>
      </c>
      <c r="ATX1" s="4" t="s">
        <v>1219</v>
      </c>
      <c r="ATY1" s="4" t="s">
        <v>1220</v>
      </c>
      <c r="ATZ1" s="4" t="s">
        <v>1221</v>
      </c>
      <c r="AUA1" s="4" t="s">
        <v>1222</v>
      </c>
      <c r="AUB1" s="4" t="s">
        <v>1223</v>
      </c>
      <c r="AUC1" s="4" t="s">
        <v>1224</v>
      </c>
      <c r="AUD1" s="4" t="s">
        <v>1225</v>
      </c>
      <c r="AUE1" s="4" t="s">
        <v>1226</v>
      </c>
      <c r="AUF1" s="4" t="s">
        <v>1227</v>
      </c>
      <c r="AUG1" s="4" t="s">
        <v>1228</v>
      </c>
      <c r="AUH1" s="4" t="s">
        <v>1229</v>
      </c>
      <c r="AUI1" s="4" t="s">
        <v>1230</v>
      </c>
      <c r="AUJ1" s="4" t="s">
        <v>1231</v>
      </c>
      <c r="AUK1" s="4" t="s">
        <v>1232</v>
      </c>
      <c r="AUL1" s="4" t="s">
        <v>1233</v>
      </c>
      <c r="AUM1" s="4" t="s">
        <v>1234</v>
      </c>
      <c r="AUN1" s="4" t="s">
        <v>1235</v>
      </c>
      <c r="AUO1" s="4" t="s">
        <v>1236</v>
      </c>
      <c r="AUP1" s="4" t="s">
        <v>1237</v>
      </c>
      <c r="AUQ1" s="4" t="s">
        <v>1238</v>
      </c>
      <c r="AUR1" s="4" t="s">
        <v>1239</v>
      </c>
      <c r="AUS1" s="4" t="s">
        <v>1240</v>
      </c>
      <c r="AUT1" s="4" t="s">
        <v>1241</v>
      </c>
      <c r="AUU1" s="4" t="s">
        <v>1242</v>
      </c>
      <c r="AUV1" s="4" t="s">
        <v>1243</v>
      </c>
      <c r="AUW1" s="4" t="s">
        <v>1244</v>
      </c>
      <c r="AUX1" s="4" t="s">
        <v>1245</v>
      </c>
      <c r="AUY1" s="4" t="s">
        <v>1246</v>
      </c>
      <c r="AUZ1" s="4" t="s">
        <v>1247</v>
      </c>
      <c r="AVA1" s="4" t="s">
        <v>1248</v>
      </c>
      <c r="AVB1" s="4" t="s">
        <v>1249</v>
      </c>
      <c r="AVC1" s="4" t="s">
        <v>1250</v>
      </c>
      <c r="AVD1" s="4" t="s">
        <v>1251</v>
      </c>
      <c r="AVE1" s="4" t="s">
        <v>1252</v>
      </c>
      <c r="AVF1" s="4" t="s">
        <v>1253</v>
      </c>
      <c r="AVG1" s="4" t="s">
        <v>1254</v>
      </c>
      <c r="AVH1" s="4" t="s">
        <v>1255</v>
      </c>
      <c r="AVI1" s="4" t="s">
        <v>1256</v>
      </c>
      <c r="AVJ1" s="4" t="s">
        <v>1257</v>
      </c>
      <c r="AVK1" s="4" t="s">
        <v>1258</v>
      </c>
      <c r="AVL1" s="4" t="s">
        <v>1259</v>
      </c>
      <c r="AVM1" s="4" t="s">
        <v>1260</v>
      </c>
      <c r="AVN1" s="4" t="s">
        <v>1261</v>
      </c>
      <c r="AVO1" s="4" t="s">
        <v>1262</v>
      </c>
      <c r="AVP1" s="4" t="s">
        <v>1263</v>
      </c>
      <c r="AVQ1" s="4" t="s">
        <v>1264</v>
      </c>
      <c r="AVR1" s="4" t="s">
        <v>1265</v>
      </c>
      <c r="AVS1" s="4" t="s">
        <v>1266</v>
      </c>
      <c r="AVT1" s="4" t="s">
        <v>1267</v>
      </c>
      <c r="AVU1" s="4" t="s">
        <v>1268</v>
      </c>
      <c r="AVV1" s="4" t="s">
        <v>1269</v>
      </c>
      <c r="AVW1" s="4" t="s">
        <v>1270</v>
      </c>
      <c r="AVX1" s="4" t="s">
        <v>1271</v>
      </c>
      <c r="AVY1" s="4" t="s">
        <v>1272</v>
      </c>
      <c r="AVZ1" s="4" t="s">
        <v>1273</v>
      </c>
      <c r="AWA1" s="4" t="s">
        <v>1274</v>
      </c>
      <c r="AWB1" s="4" t="s">
        <v>1275</v>
      </c>
      <c r="AWC1" s="4" t="s">
        <v>1276</v>
      </c>
      <c r="AWD1" s="4" t="s">
        <v>1277</v>
      </c>
      <c r="AWE1" s="4" t="s">
        <v>1278</v>
      </c>
      <c r="AWF1" s="4" t="s">
        <v>1279</v>
      </c>
      <c r="AWG1" s="4" t="s">
        <v>1280</v>
      </c>
      <c r="AWH1" s="4" t="s">
        <v>1281</v>
      </c>
      <c r="AWI1" s="4" t="s">
        <v>1282</v>
      </c>
      <c r="AWJ1" s="4" t="s">
        <v>1283</v>
      </c>
      <c r="AWK1" s="4" t="s">
        <v>1284</v>
      </c>
      <c r="AWL1" s="4" t="s">
        <v>1285</v>
      </c>
      <c r="AWM1" s="4" t="s">
        <v>1286</v>
      </c>
      <c r="AWN1" s="4" t="s">
        <v>1287</v>
      </c>
      <c r="AWO1" s="4" t="s">
        <v>1288</v>
      </c>
      <c r="AWP1" s="4" t="s">
        <v>1289</v>
      </c>
      <c r="AWQ1" s="4" t="s">
        <v>1290</v>
      </c>
      <c r="AWR1" s="4" t="s">
        <v>1291</v>
      </c>
      <c r="AWS1" s="4" t="s">
        <v>1292</v>
      </c>
      <c r="AWT1" s="4" t="s">
        <v>1293</v>
      </c>
      <c r="AWU1" s="4" t="s">
        <v>1294</v>
      </c>
      <c r="AWV1" s="4" t="s">
        <v>1295</v>
      </c>
      <c r="AWW1" s="4" t="s">
        <v>1296</v>
      </c>
      <c r="AWX1" s="4" t="s">
        <v>1297</v>
      </c>
      <c r="AWY1" s="4" t="s">
        <v>1298</v>
      </c>
      <c r="AWZ1" s="4" t="s">
        <v>1299</v>
      </c>
      <c r="AXA1" s="4" t="s">
        <v>1300</v>
      </c>
      <c r="AXB1" s="4" t="s">
        <v>1301</v>
      </c>
      <c r="AXC1" s="4" t="s">
        <v>1302</v>
      </c>
      <c r="AXD1" s="4" t="s">
        <v>1303</v>
      </c>
      <c r="AXE1" s="4" t="s">
        <v>1304</v>
      </c>
      <c r="AXF1" s="4" t="s">
        <v>1305</v>
      </c>
      <c r="AXG1" s="4" t="s">
        <v>1306</v>
      </c>
      <c r="AXH1" s="4" t="s">
        <v>1307</v>
      </c>
      <c r="AXI1" s="4" t="s">
        <v>1308</v>
      </c>
      <c r="AXJ1" s="4" t="s">
        <v>1309</v>
      </c>
      <c r="AXK1" s="4" t="s">
        <v>1310</v>
      </c>
      <c r="AXL1" s="4" t="s">
        <v>1311</v>
      </c>
      <c r="AXM1" s="4" t="s">
        <v>1312</v>
      </c>
      <c r="AXN1" s="4" t="s">
        <v>1313</v>
      </c>
      <c r="AXO1" s="4" t="s">
        <v>1314</v>
      </c>
      <c r="AXP1" s="4" t="s">
        <v>1315</v>
      </c>
      <c r="AXQ1" s="4" t="s">
        <v>1316</v>
      </c>
      <c r="AXR1" s="4" t="s">
        <v>1317</v>
      </c>
      <c r="AXS1" s="4" t="s">
        <v>1318</v>
      </c>
      <c r="AXT1" s="4" t="s">
        <v>1319</v>
      </c>
      <c r="AXU1" s="4" t="s">
        <v>1320</v>
      </c>
      <c r="AXV1" s="4" t="s">
        <v>1321</v>
      </c>
      <c r="AXW1" s="4" t="s">
        <v>1322</v>
      </c>
      <c r="AXX1" s="4" t="s">
        <v>1323</v>
      </c>
      <c r="AXY1" s="4" t="s">
        <v>1324</v>
      </c>
      <c r="AXZ1" s="4" t="s">
        <v>1325</v>
      </c>
      <c r="AYA1" s="4" t="s">
        <v>1326</v>
      </c>
      <c r="AYB1" s="4" t="s">
        <v>1327</v>
      </c>
      <c r="AYC1" s="4" t="s">
        <v>1328</v>
      </c>
      <c r="AYD1" s="4" t="s">
        <v>1329</v>
      </c>
      <c r="AYE1" s="4" t="s">
        <v>1330</v>
      </c>
      <c r="AYF1" s="4" t="s">
        <v>1331</v>
      </c>
      <c r="AYG1" s="4" t="s">
        <v>1332</v>
      </c>
      <c r="AYH1" s="4" t="s">
        <v>1333</v>
      </c>
      <c r="AYI1" s="4" t="s">
        <v>1334</v>
      </c>
      <c r="AYJ1" s="4" t="s">
        <v>1335</v>
      </c>
      <c r="AYK1" s="4" t="s">
        <v>1336</v>
      </c>
      <c r="AYL1" s="4" t="s">
        <v>1337</v>
      </c>
      <c r="AYM1" s="4" t="s">
        <v>1338</v>
      </c>
      <c r="AYN1" s="4" t="s">
        <v>1339</v>
      </c>
      <c r="AYO1" s="4" t="s">
        <v>1340</v>
      </c>
      <c r="AYP1" s="4" t="s">
        <v>1341</v>
      </c>
      <c r="AYQ1" s="4" t="s">
        <v>1342</v>
      </c>
      <c r="AYR1" s="4" t="s">
        <v>1343</v>
      </c>
      <c r="AYS1" s="4" t="s">
        <v>1344</v>
      </c>
      <c r="AYT1" s="4" t="s">
        <v>1345</v>
      </c>
      <c r="AYU1" s="4" t="s">
        <v>1346</v>
      </c>
      <c r="AYV1" s="4" t="s">
        <v>1347</v>
      </c>
      <c r="AYW1" s="4" t="s">
        <v>1348</v>
      </c>
      <c r="AYX1" s="4" t="s">
        <v>1349</v>
      </c>
      <c r="AYY1" s="4" t="s">
        <v>1350</v>
      </c>
      <c r="AYZ1" s="4" t="s">
        <v>1351</v>
      </c>
      <c r="AZA1" s="4" t="s">
        <v>1352</v>
      </c>
      <c r="AZB1" s="4" t="s">
        <v>1353</v>
      </c>
      <c r="AZC1" s="4" t="s">
        <v>1354</v>
      </c>
      <c r="AZD1" s="4" t="s">
        <v>1355</v>
      </c>
      <c r="AZE1" s="4" t="s">
        <v>1356</v>
      </c>
      <c r="AZF1" s="4" t="s">
        <v>1357</v>
      </c>
      <c r="AZG1" s="4" t="s">
        <v>1358</v>
      </c>
      <c r="AZH1" s="4" t="s">
        <v>1359</v>
      </c>
      <c r="AZI1" s="4" t="s">
        <v>1360</v>
      </c>
      <c r="AZJ1" s="4" t="s">
        <v>1361</v>
      </c>
      <c r="AZK1" s="4" t="s">
        <v>1362</v>
      </c>
      <c r="AZL1" s="4" t="s">
        <v>1363</v>
      </c>
      <c r="AZM1" s="4" t="s">
        <v>1364</v>
      </c>
      <c r="AZN1" s="4" t="s">
        <v>1365</v>
      </c>
      <c r="AZO1" s="4" t="s">
        <v>1366</v>
      </c>
      <c r="AZP1" s="4" t="s">
        <v>1367</v>
      </c>
      <c r="AZQ1" s="4" t="s">
        <v>1368</v>
      </c>
      <c r="AZR1" s="4" t="s">
        <v>1369</v>
      </c>
      <c r="AZS1" s="4" t="s">
        <v>1370</v>
      </c>
      <c r="AZT1" s="4" t="s">
        <v>1371</v>
      </c>
      <c r="AZU1" s="4" t="s">
        <v>1372</v>
      </c>
      <c r="AZV1" s="4" t="s">
        <v>1373</v>
      </c>
      <c r="AZW1" s="4" t="s">
        <v>1374</v>
      </c>
      <c r="AZX1" s="4" t="s">
        <v>1375</v>
      </c>
      <c r="AZY1" s="4" t="s">
        <v>1376</v>
      </c>
      <c r="AZZ1" s="4" t="s">
        <v>1377</v>
      </c>
      <c r="BAA1" s="4" t="s">
        <v>1378</v>
      </c>
      <c r="BAB1" s="4" t="s">
        <v>1379</v>
      </c>
      <c r="BAC1" s="4" t="s">
        <v>1380</v>
      </c>
      <c r="BAD1" s="4" t="s">
        <v>1381</v>
      </c>
      <c r="BAE1" s="4" t="s">
        <v>1382</v>
      </c>
      <c r="BAF1" s="4" t="s">
        <v>1383</v>
      </c>
      <c r="BAG1" s="4" t="s">
        <v>1384</v>
      </c>
      <c r="BAH1" s="4" t="s">
        <v>1385</v>
      </c>
      <c r="BAI1" s="4" t="s">
        <v>1386</v>
      </c>
      <c r="BAJ1" s="4" t="s">
        <v>1387</v>
      </c>
      <c r="BAK1" s="4" t="s">
        <v>1388</v>
      </c>
      <c r="BAL1" s="4" t="s">
        <v>1389</v>
      </c>
      <c r="BAM1" s="4" t="s">
        <v>1390</v>
      </c>
      <c r="BAN1" s="4" t="s">
        <v>1391</v>
      </c>
      <c r="BAO1" s="4" t="s">
        <v>1392</v>
      </c>
      <c r="BAP1" s="4" t="s">
        <v>1393</v>
      </c>
      <c r="BAQ1" s="4" t="s">
        <v>1394</v>
      </c>
      <c r="BAR1" s="4" t="s">
        <v>1395</v>
      </c>
      <c r="BAS1" s="4" t="s">
        <v>1396</v>
      </c>
      <c r="BAT1" s="4" t="s">
        <v>1397</v>
      </c>
      <c r="BAU1" s="4" t="s">
        <v>1398</v>
      </c>
      <c r="BAV1" s="4" t="s">
        <v>1399</v>
      </c>
      <c r="BAW1" s="4" t="s">
        <v>1400</v>
      </c>
      <c r="BAX1" s="4" t="s">
        <v>1401</v>
      </c>
      <c r="BAY1" s="4" t="s">
        <v>1402</v>
      </c>
      <c r="BAZ1" s="4" t="s">
        <v>1403</v>
      </c>
      <c r="BBA1" s="4" t="s">
        <v>1404</v>
      </c>
      <c r="BBB1" s="4" t="s">
        <v>1405</v>
      </c>
      <c r="BBC1" s="4" t="s">
        <v>1406</v>
      </c>
      <c r="BBD1" s="4" t="s">
        <v>1407</v>
      </c>
      <c r="BBE1" s="4" t="s">
        <v>1408</v>
      </c>
      <c r="BBF1" s="4" t="s">
        <v>1409</v>
      </c>
      <c r="BBG1" s="4" t="s">
        <v>1410</v>
      </c>
      <c r="BBH1" s="4" t="s">
        <v>1411</v>
      </c>
      <c r="BBI1" s="4" t="s">
        <v>1412</v>
      </c>
      <c r="BBJ1" s="4" t="s">
        <v>1413</v>
      </c>
      <c r="BBK1" s="4" t="s">
        <v>1414</v>
      </c>
      <c r="BBL1" s="4" t="s">
        <v>1415</v>
      </c>
      <c r="BBM1" s="4" t="s">
        <v>1416</v>
      </c>
      <c r="BBN1" s="4" t="s">
        <v>1417</v>
      </c>
      <c r="BBO1" s="4" t="s">
        <v>1418</v>
      </c>
      <c r="BBP1" s="4" t="s">
        <v>1419</v>
      </c>
      <c r="BBQ1" s="4" t="s">
        <v>1420</v>
      </c>
      <c r="BBR1" s="4" t="s">
        <v>1421</v>
      </c>
      <c r="BBS1" s="4" t="s">
        <v>1422</v>
      </c>
      <c r="BBT1" s="4" t="s">
        <v>1423</v>
      </c>
      <c r="BBU1" s="4" t="s">
        <v>1424</v>
      </c>
      <c r="BBV1" s="4" t="s">
        <v>1425</v>
      </c>
      <c r="BBW1" s="4" t="s">
        <v>1426</v>
      </c>
      <c r="BBX1" s="4" t="s">
        <v>1427</v>
      </c>
      <c r="BBY1" s="4" t="s">
        <v>1428</v>
      </c>
      <c r="BBZ1" s="4" t="s">
        <v>1429</v>
      </c>
      <c r="BCA1" s="4" t="s">
        <v>1430</v>
      </c>
      <c r="BCB1" s="4" t="s">
        <v>1431</v>
      </c>
      <c r="BCC1" s="4" t="s">
        <v>1432</v>
      </c>
      <c r="BCD1" s="4" t="s">
        <v>1433</v>
      </c>
      <c r="BCE1" s="4" t="s">
        <v>1434</v>
      </c>
      <c r="BCF1" s="4" t="s">
        <v>1435</v>
      </c>
      <c r="BCG1" s="4" t="s">
        <v>1436</v>
      </c>
      <c r="BCH1" s="4" t="s">
        <v>1437</v>
      </c>
      <c r="BCI1" s="4" t="s">
        <v>1438</v>
      </c>
      <c r="BCJ1" s="4" t="s">
        <v>1439</v>
      </c>
      <c r="BCK1" s="4" t="s">
        <v>1440</v>
      </c>
      <c r="BCL1" s="4" t="s">
        <v>1441</v>
      </c>
      <c r="BCM1" s="4" t="s">
        <v>1442</v>
      </c>
      <c r="BCN1" s="4" t="s">
        <v>1443</v>
      </c>
      <c r="BCO1" s="4" t="s">
        <v>1444</v>
      </c>
      <c r="BCP1" s="4" t="s">
        <v>1445</v>
      </c>
      <c r="BCQ1" s="4" t="s">
        <v>1446</v>
      </c>
      <c r="BCR1" s="4" t="s">
        <v>1447</v>
      </c>
      <c r="BCS1" s="4" t="s">
        <v>1448</v>
      </c>
      <c r="BCT1" s="4" t="s">
        <v>1449</v>
      </c>
      <c r="BCU1" s="4" t="s">
        <v>1450</v>
      </c>
      <c r="BCV1" s="4" t="s">
        <v>1451</v>
      </c>
      <c r="BCW1" s="4" t="s">
        <v>1452</v>
      </c>
      <c r="BCX1" s="4" t="s">
        <v>1453</v>
      </c>
      <c r="BCY1" s="4" t="s">
        <v>1454</v>
      </c>
      <c r="BCZ1" s="4" t="s">
        <v>1455</v>
      </c>
      <c r="BDA1" s="4" t="s">
        <v>1456</v>
      </c>
      <c r="BDB1" s="4" t="s">
        <v>1457</v>
      </c>
      <c r="BDC1" s="4" t="s">
        <v>1458</v>
      </c>
      <c r="BDD1" s="4" t="s">
        <v>1459</v>
      </c>
      <c r="BDE1" s="4" t="s">
        <v>1460</v>
      </c>
      <c r="BDF1" s="4" t="s">
        <v>1461</v>
      </c>
      <c r="BDG1" s="4" t="s">
        <v>1462</v>
      </c>
      <c r="BDH1" s="4" t="s">
        <v>1463</v>
      </c>
      <c r="BDI1" s="4" t="s">
        <v>1464</v>
      </c>
      <c r="BDJ1" s="4" t="s">
        <v>1465</v>
      </c>
      <c r="BDK1" s="4" t="s">
        <v>1466</v>
      </c>
      <c r="BDL1" s="4" t="s">
        <v>1467</v>
      </c>
      <c r="BDM1" s="4" t="s">
        <v>1468</v>
      </c>
      <c r="BDN1" s="4" t="s">
        <v>1469</v>
      </c>
      <c r="BDO1" s="4" t="s">
        <v>1470</v>
      </c>
      <c r="BDP1" s="4" t="s">
        <v>1471</v>
      </c>
      <c r="BDQ1" s="4" t="s">
        <v>1472</v>
      </c>
      <c r="BDR1" s="4" t="s">
        <v>1473</v>
      </c>
      <c r="BDS1" s="4" t="s">
        <v>1474</v>
      </c>
      <c r="BDT1" s="4" t="s">
        <v>1475</v>
      </c>
      <c r="BDU1" s="4" t="s">
        <v>1476</v>
      </c>
      <c r="BDV1" s="4" t="s">
        <v>1477</v>
      </c>
      <c r="BDW1" s="4" t="s">
        <v>1478</v>
      </c>
      <c r="BDX1" s="4" t="s">
        <v>1479</v>
      </c>
      <c r="BDY1" s="4" t="s">
        <v>1480</v>
      </c>
      <c r="BDZ1" s="4" t="s">
        <v>1481</v>
      </c>
      <c r="BEA1" s="4" t="s">
        <v>1482</v>
      </c>
      <c r="BEB1" s="4" t="s">
        <v>1483</v>
      </c>
      <c r="BEC1" s="4" t="s">
        <v>1484</v>
      </c>
      <c r="BED1" s="4" t="s">
        <v>1485</v>
      </c>
      <c r="BEE1" s="4" t="s">
        <v>1486</v>
      </c>
      <c r="BEF1" s="4" t="s">
        <v>1487</v>
      </c>
      <c r="BEG1" s="4" t="s">
        <v>1488</v>
      </c>
      <c r="BEH1" s="4" t="s">
        <v>1489</v>
      </c>
      <c r="BEI1" s="4" t="s">
        <v>1490</v>
      </c>
      <c r="BEJ1" s="4" t="s">
        <v>1491</v>
      </c>
      <c r="BEK1" s="4" t="s">
        <v>1492</v>
      </c>
      <c r="BEL1" s="4" t="s">
        <v>1493</v>
      </c>
      <c r="BEM1" s="4" t="s">
        <v>1494</v>
      </c>
      <c r="BEN1" s="4" t="s">
        <v>1495</v>
      </c>
      <c r="BEO1" s="4" t="s">
        <v>1496</v>
      </c>
      <c r="BEP1" s="4" t="s">
        <v>1497</v>
      </c>
      <c r="BEQ1" s="4" t="s">
        <v>1498</v>
      </c>
      <c r="BER1" s="4" t="s">
        <v>1499</v>
      </c>
      <c r="BES1" s="4" t="s">
        <v>1500</v>
      </c>
      <c r="BET1" s="4" t="s">
        <v>1501</v>
      </c>
      <c r="BEU1" s="4" t="s">
        <v>1502</v>
      </c>
      <c r="BEV1" s="4" t="s">
        <v>1503</v>
      </c>
      <c r="BEW1" s="4" t="s">
        <v>1504</v>
      </c>
      <c r="BEX1" s="4" t="s">
        <v>1505</v>
      </c>
      <c r="BEY1" s="4" t="s">
        <v>1506</v>
      </c>
      <c r="BEZ1" s="4" t="s">
        <v>1507</v>
      </c>
      <c r="BFA1" s="4" t="s">
        <v>1508</v>
      </c>
      <c r="BFB1" s="4" t="s">
        <v>1509</v>
      </c>
      <c r="BFC1" s="4" t="s">
        <v>1510</v>
      </c>
      <c r="BFD1" s="4" t="s">
        <v>1511</v>
      </c>
      <c r="BFE1" s="4" t="s">
        <v>1512</v>
      </c>
      <c r="BFF1" s="4" t="s">
        <v>1513</v>
      </c>
      <c r="BFG1" s="4" t="s">
        <v>1514</v>
      </c>
      <c r="BFH1" s="4" t="s">
        <v>1515</v>
      </c>
      <c r="BFI1" s="4" t="s">
        <v>1516</v>
      </c>
      <c r="BFJ1" s="4" t="s">
        <v>1517</v>
      </c>
      <c r="BFK1" s="4" t="s">
        <v>1518</v>
      </c>
      <c r="BFL1" s="4" t="s">
        <v>1519</v>
      </c>
      <c r="BFM1" s="4" t="s">
        <v>1520</v>
      </c>
      <c r="BFN1" s="4" t="s">
        <v>1521</v>
      </c>
      <c r="BFO1" s="4" t="s">
        <v>1522</v>
      </c>
      <c r="BFP1" s="4" t="s">
        <v>1523</v>
      </c>
      <c r="BFQ1" s="4" t="s">
        <v>1524</v>
      </c>
      <c r="BFR1" s="4" t="s">
        <v>1525</v>
      </c>
      <c r="BFS1" s="4" t="s">
        <v>1526</v>
      </c>
      <c r="BFT1" s="4" t="s">
        <v>1527</v>
      </c>
      <c r="BFU1" s="4" t="s">
        <v>1528</v>
      </c>
      <c r="BFV1" s="4" t="s">
        <v>1529</v>
      </c>
      <c r="BFW1" s="4" t="s">
        <v>1530</v>
      </c>
      <c r="BFX1" s="4" t="s">
        <v>1531</v>
      </c>
      <c r="BFY1" s="4" t="s">
        <v>1532</v>
      </c>
      <c r="BFZ1" s="4" t="s">
        <v>1533</v>
      </c>
      <c r="BGA1" s="4" t="s">
        <v>1534</v>
      </c>
      <c r="BGB1" s="4" t="s">
        <v>1535</v>
      </c>
      <c r="BGC1" s="4" t="s">
        <v>1536</v>
      </c>
      <c r="BGD1" s="4" t="s">
        <v>1537</v>
      </c>
      <c r="BGE1" s="4" t="s">
        <v>1538</v>
      </c>
      <c r="BGF1" s="4" t="s">
        <v>1539</v>
      </c>
      <c r="BGG1" s="4" t="s">
        <v>1540</v>
      </c>
      <c r="BGH1" s="4" t="s">
        <v>1541</v>
      </c>
      <c r="BGI1" s="4" t="s">
        <v>1542</v>
      </c>
      <c r="BGJ1" s="4" t="s">
        <v>1543</v>
      </c>
      <c r="BGK1" s="4" t="s">
        <v>1544</v>
      </c>
      <c r="BGL1" s="4" t="s">
        <v>1545</v>
      </c>
      <c r="BGM1" s="4" t="s">
        <v>1546</v>
      </c>
      <c r="BGN1" s="4" t="s">
        <v>1547</v>
      </c>
      <c r="BGO1" s="4" t="s">
        <v>1548</v>
      </c>
      <c r="BGP1" s="4" t="s">
        <v>1549</v>
      </c>
      <c r="BGQ1" s="4" t="s">
        <v>1550</v>
      </c>
      <c r="BGR1" s="4" t="s">
        <v>1551</v>
      </c>
      <c r="BGS1" s="4" t="s">
        <v>1552</v>
      </c>
      <c r="BGT1" s="4" t="s">
        <v>1553</v>
      </c>
      <c r="BGU1" s="4" t="s">
        <v>1554</v>
      </c>
      <c r="BGV1" s="4" t="s">
        <v>1555</v>
      </c>
      <c r="BGW1" s="4" t="s">
        <v>1556</v>
      </c>
      <c r="BGX1" s="4" t="s">
        <v>1557</v>
      </c>
      <c r="BGY1" s="4" t="s">
        <v>1558</v>
      </c>
      <c r="BGZ1" s="4" t="s">
        <v>1559</v>
      </c>
      <c r="BHA1" s="4" t="s">
        <v>1560</v>
      </c>
      <c r="BHB1" s="4" t="s">
        <v>1561</v>
      </c>
      <c r="BHC1" s="4" t="s">
        <v>1562</v>
      </c>
      <c r="BHD1" s="4" t="s">
        <v>1563</v>
      </c>
      <c r="BHE1" s="4" t="s">
        <v>1564</v>
      </c>
      <c r="BHF1" s="4" t="s">
        <v>1565</v>
      </c>
      <c r="BHG1" s="4" t="s">
        <v>1566</v>
      </c>
      <c r="BHH1" s="4" t="s">
        <v>1567</v>
      </c>
      <c r="BHI1" s="4" t="s">
        <v>1568</v>
      </c>
      <c r="BHJ1" s="4" t="s">
        <v>1569</v>
      </c>
      <c r="BHK1" s="4" t="s">
        <v>1570</v>
      </c>
      <c r="BHL1" s="4" t="s">
        <v>1571</v>
      </c>
      <c r="BHM1" s="4" t="s">
        <v>1572</v>
      </c>
      <c r="BHN1" s="4" t="s">
        <v>1573</v>
      </c>
      <c r="BHO1" s="4" t="s">
        <v>1574</v>
      </c>
      <c r="BHP1" s="4" t="s">
        <v>1575</v>
      </c>
      <c r="BHQ1" s="4" t="s">
        <v>1576</v>
      </c>
      <c r="BHR1" s="4" t="s">
        <v>1577</v>
      </c>
      <c r="BHS1" s="4" t="s">
        <v>1578</v>
      </c>
      <c r="BHT1" s="4" t="s">
        <v>1579</v>
      </c>
      <c r="BHU1" s="4" t="s">
        <v>1580</v>
      </c>
      <c r="BHV1" s="4" t="s">
        <v>1581</v>
      </c>
      <c r="BHW1" s="4" t="s">
        <v>1582</v>
      </c>
      <c r="BHX1" s="4" t="s">
        <v>1583</v>
      </c>
      <c r="BHY1" s="4" t="s">
        <v>1584</v>
      </c>
      <c r="BHZ1" s="4" t="s">
        <v>1585</v>
      </c>
      <c r="BIA1" s="4" t="s">
        <v>1586</v>
      </c>
      <c r="BIB1" s="4" t="s">
        <v>1587</v>
      </c>
      <c r="BIC1" s="4" t="s">
        <v>1588</v>
      </c>
      <c r="BID1" s="4" t="s">
        <v>1589</v>
      </c>
      <c r="BIE1" s="4" t="s">
        <v>1590</v>
      </c>
      <c r="BIF1" s="4" t="s">
        <v>1591</v>
      </c>
      <c r="BIG1" s="4" t="s">
        <v>1592</v>
      </c>
      <c r="BIH1" s="4" t="s">
        <v>1593</v>
      </c>
      <c r="BII1" s="4" t="s">
        <v>1594</v>
      </c>
      <c r="BIJ1" s="4" t="s">
        <v>1595</v>
      </c>
      <c r="BIK1" s="4" t="s">
        <v>1596</v>
      </c>
      <c r="BIL1" s="4" t="s">
        <v>1597</v>
      </c>
      <c r="BIM1" s="4" t="s">
        <v>1598</v>
      </c>
      <c r="BIN1" s="4" t="s">
        <v>1599</v>
      </c>
      <c r="BIO1" s="4" t="s">
        <v>1600</v>
      </c>
      <c r="BIP1" s="4" t="s">
        <v>1601</v>
      </c>
      <c r="BIQ1" s="4" t="s">
        <v>1602</v>
      </c>
      <c r="BIR1" s="4" t="s">
        <v>1603</v>
      </c>
      <c r="BIS1" s="4" t="s">
        <v>1604</v>
      </c>
      <c r="BIT1" s="4" t="s">
        <v>1605</v>
      </c>
      <c r="BIU1" s="4" t="s">
        <v>1606</v>
      </c>
      <c r="BIV1" s="4" t="s">
        <v>1607</v>
      </c>
      <c r="BIW1" s="4" t="s">
        <v>1608</v>
      </c>
      <c r="BIX1" s="4" t="s">
        <v>1609</v>
      </c>
      <c r="BIY1" s="4" t="s">
        <v>1610</v>
      </c>
      <c r="BIZ1" s="4" t="s">
        <v>1611</v>
      </c>
      <c r="BJA1" s="4" t="s">
        <v>1612</v>
      </c>
      <c r="BJB1" s="4" t="s">
        <v>1613</v>
      </c>
      <c r="BJC1" s="4" t="s">
        <v>1614</v>
      </c>
      <c r="BJD1" s="4" t="s">
        <v>1615</v>
      </c>
      <c r="BJE1" s="4" t="s">
        <v>1616</v>
      </c>
      <c r="BJF1" s="4" t="s">
        <v>1617</v>
      </c>
      <c r="BJG1" s="4" t="s">
        <v>1618</v>
      </c>
      <c r="BJH1" s="4" t="s">
        <v>1619</v>
      </c>
      <c r="BJI1" s="4" t="s">
        <v>1620</v>
      </c>
      <c r="BJJ1" s="4" t="s">
        <v>1621</v>
      </c>
      <c r="BJK1" s="4" t="s">
        <v>1622</v>
      </c>
      <c r="BJL1" s="4" t="s">
        <v>1623</v>
      </c>
      <c r="BJM1" s="4" t="s">
        <v>1624</v>
      </c>
      <c r="BJN1" s="4" t="s">
        <v>1625</v>
      </c>
      <c r="BJO1" s="4" t="s">
        <v>1626</v>
      </c>
      <c r="BJP1" s="4" t="s">
        <v>1627</v>
      </c>
      <c r="BJQ1" s="4" t="s">
        <v>1628</v>
      </c>
      <c r="BJR1" s="4" t="s">
        <v>1629</v>
      </c>
      <c r="BJS1" s="4" t="s">
        <v>1630</v>
      </c>
      <c r="BJT1" s="4" t="s">
        <v>1631</v>
      </c>
      <c r="BJU1" s="4" t="s">
        <v>1632</v>
      </c>
      <c r="BJV1" s="4" t="s">
        <v>1633</v>
      </c>
      <c r="BJW1" s="4" t="s">
        <v>1634</v>
      </c>
      <c r="BJX1" s="4" t="s">
        <v>1635</v>
      </c>
      <c r="BJY1" s="4" t="s">
        <v>1636</v>
      </c>
      <c r="BJZ1" s="4" t="s">
        <v>1637</v>
      </c>
      <c r="BKA1" s="4" t="s">
        <v>1638</v>
      </c>
      <c r="BKB1" s="4" t="s">
        <v>1639</v>
      </c>
      <c r="BKC1" s="4" t="s">
        <v>1640</v>
      </c>
      <c r="BKD1" s="4" t="s">
        <v>1641</v>
      </c>
      <c r="BKE1" s="4" t="s">
        <v>1642</v>
      </c>
      <c r="BKF1" s="4" t="s">
        <v>1643</v>
      </c>
      <c r="BKG1" s="4" t="s">
        <v>1644</v>
      </c>
      <c r="BKH1" s="4" t="s">
        <v>1645</v>
      </c>
      <c r="BKI1" s="4" t="s">
        <v>1646</v>
      </c>
      <c r="BKJ1" s="4" t="s">
        <v>1647</v>
      </c>
      <c r="BKK1" s="4" t="s">
        <v>1648</v>
      </c>
      <c r="BKL1" s="4" t="s">
        <v>1649</v>
      </c>
      <c r="BKM1" s="4" t="s">
        <v>1650</v>
      </c>
      <c r="BKN1" s="4" t="s">
        <v>1651</v>
      </c>
      <c r="BKO1" s="4" t="s">
        <v>1652</v>
      </c>
      <c r="BKP1" s="4" t="s">
        <v>1653</v>
      </c>
      <c r="BKQ1" s="4" t="s">
        <v>1654</v>
      </c>
      <c r="BKR1" s="4" t="s">
        <v>1655</v>
      </c>
      <c r="BKS1" s="4" t="s">
        <v>1656</v>
      </c>
      <c r="BKT1" s="4" t="s">
        <v>1657</v>
      </c>
      <c r="BKU1" s="4" t="s">
        <v>1658</v>
      </c>
      <c r="BKV1" s="4" t="s">
        <v>1659</v>
      </c>
      <c r="BKW1" s="4" t="s">
        <v>1660</v>
      </c>
      <c r="BKX1" s="4" t="s">
        <v>1661</v>
      </c>
      <c r="BKY1" s="4" t="s">
        <v>1662</v>
      </c>
      <c r="BKZ1" s="4" t="s">
        <v>1663</v>
      </c>
      <c r="BLA1" s="4" t="s">
        <v>1664</v>
      </c>
      <c r="BLB1" s="4" t="s">
        <v>1665</v>
      </c>
      <c r="BLC1" s="4" t="s">
        <v>1666</v>
      </c>
      <c r="BLD1" s="4" t="s">
        <v>1667</v>
      </c>
      <c r="BLE1" s="4" t="s">
        <v>1668</v>
      </c>
      <c r="BLF1" s="4" t="s">
        <v>1669</v>
      </c>
      <c r="BLG1" s="4" t="s">
        <v>1670</v>
      </c>
      <c r="BLH1" s="4" t="s">
        <v>1671</v>
      </c>
      <c r="BLI1" s="4" t="s">
        <v>1672</v>
      </c>
      <c r="BLJ1" s="4" t="s">
        <v>1673</v>
      </c>
      <c r="BLK1" s="4" t="s">
        <v>1674</v>
      </c>
      <c r="BLL1" s="4" t="s">
        <v>1675</v>
      </c>
      <c r="BLM1" s="4" t="s">
        <v>1676</v>
      </c>
      <c r="BLN1" s="4" t="s">
        <v>1677</v>
      </c>
      <c r="BLO1" s="4" t="s">
        <v>1678</v>
      </c>
      <c r="BLP1" s="4" t="s">
        <v>1679</v>
      </c>
      <c r="BLQ1" s="4" t="s">
        <v>1680</v>
      </c>
      <c r="BLR1" s="4" t="s">
        <v>1681</v>
      </c>
      <c r="BLS1" s="4" t="s">
        <v>1682</v>
      </c>
      <c r="BLT1" s="4" t="s">
        <v>1683</v>
      </c>
      <c r="BLU1" s="4" t="s">
        <v>1684</v>
      </c>
      <c r="BLV1" s="4" t="s">
        <v>1685</v>
      </c>
      <c r="BLW1" s="4" t="s">
        <v>1686</v>
      </c>
      <c r="BLX1" s="4" t="s">
        <v>1687</v>
      </c>
      <c r="BLY1" s="4" t="s">
        <v>1688</v>
      </c>
      <c r="BLZ1" s="4" t="s">
        <v>1689</v>
      </c>
      <c r="BMA1" s="4" t="s">
        <v>1690</v>
      </c>
      <c r="BMB1" s="4" t="s">
        <v>1691</v>
      </c>
      <c r="BMC1" s="4" t="s">
        <v>1692</v>
      </c>
      <c r="BMD1" s="4" t="s">
        <v>1693</v>
      </c>
      <c r="BME1" s="4" t="s">
        <v>1694</v>
      </c>
      <c r="BMF1" s="4" t="s">
        <v>1695</v>
      </c>
      <c r="BMG1" s="4" t="s">
        <v>1696</v>
      </c>
      <c r="BMH1" s="4" t="s">
        <v>1697</v>
      </c>
      <c r="BMI1" s="4" t="s">
        <v>1698</v>
      </c>
      <c r="BMJ1" s="4" t="s">
        <v>1699</v>
      </c>
      <c r="BMK1" s="4" t="s">
        <v>1700</v>
      </c>
      <c r="BML1" s="4" t="s">
        <v>1701</v>
      </c>
      <c r="BMM1" s="4" t="s">
        <v>1702</v>
      </c>
      <c r="BMN1" s="4" t="s">
        <v>1703</v>
      </c>
      <c r="BMO1" s="4" t="s">
        <v>1704</v>
      </c>
      <c r="BMP1" s="4" t="s">
        <v>1705</v>
      </c>
      <c r="BMQ1" s="4" t="s">
        <v>1706</v>
      </c>
      <c r="BMR1" s="4" t="s">
        <v>1707</v>
      </c>
      <c r="BMS1" s="4" t="s">
        <v>1708</v>
      </c>
      <c r="BMT1" s="4" t="s">
        <v>1709</v>
      </c>
      <c r="BMU1" s="4" t="s">
        <v>1710</v>
      </c>
      <c r="BMV1" s="4" t="s">
        <v>1711</v>
      </c>
      <c r="BMW1" s="4" t="s">
        <v>1712</v>
      </c>
      <c r="BMX1" s="4" t="s">
        <v>1713</v>
      </c>
      <c r="BMY1" s="4" t="s">
        <v>1714</v>
      </c>
      <c r="BMZ1" s="4" t="s">
        <v>1715</v>
      </c>
      <c r="BNA1" s="4" t="s">
        <v>1716</v>
      </c>
      <c r="BNB1" s="4" t="s">
        <v>1717</v>
      </c>
      <c r="BNC1" s="4" t="s">
        <v>1718</v>
      </c>
      <c r="BND1" s="4" t="s">
        <v>1719</v>
      </c>
      <c r="BNE1" s="4" t="s">
        <v>1720</v>
      </c>
      <c r="BNF1" s="4" t="s">
        <v>1721</v>
      </c>
      <c r="BNG1" s="4" t="s">
        <v>1722</v>
      </c>
      <c r="BNH1" s="4" t="s">
        <v>1723</v>
      </c>
      <c r="BNI1" s="4" t="s">
        <v>1724</v>
      </c>
      <c r="BNJ1" s="4" t="s">
        <v>1725</v>
      </c>
      <c r="BNK1" s="4" t="s">
        <v>1726</v>
      </c>
      <c r="BNL1" s="4" t="s">
        <v>1727</v>
      </c>
      <c r="BNM1" s="4" t="s">
        <v>1728</v>
      </c>
      <c r="BNN1" s="4" t="s">
        <v>1729</v>
      </c>
      <c r="BNO1" s="4" t="s">
        <v>1730</v>
      </c>
      <c r="BNP1" s="4" t="s">
        <v>1731</v>
      </c>
      <c r="BNQ1" s="4" t="s">
        <v>1732</v>
      </c>
      <c r="BNR1" s="4" t="s">
        <v>1733</v>
      </c>
      <c r="BNS1" s="4" t="s">
        <v>1734</v>
      </c>
      <c r="BNT1" s="4" t="s">
        <v>1735</v>
      </c>
      <c r="BNU1" s="4" t="s">
        <v>1736</v>
      </c>
      <c r="BNV1" s="4" t="s">
        <v>1737</v>
      </c>
      <c r="BNW1" s="4" t="s">
        <v>1738</v>
      </c>
      <c r="BNX1" s="4" t="s">
        <v>1739</v>
      </c>
      <c r="BNY1" s="4" t="s">
        <v>1740</v>
      </c>
      <c r="BNZ1" s="4" t="s">
        <v>1741</v>
      </c>
      <c r="BOA1" s="4" t="s">
        <v>1742</v>
      </c>
      <c r="BOB1" s="4" t="s">
        <v>1743</v>
      </c>
      <c r="BOC1" s="4" t="s">
        <v>1744</v>
      </c>
      <c r="BOD1" s="4" t="s">
        <v>1745</v>
      </c>
      <c r="BOE1" s="4" t="s">
        <v>1746</v>
      </c>
      <c r="BOF1" s="4" t="s">
        <v>1747</v>
      </c>
      <c r="BOG1" s="4" t="s">
        <v>1748</v>
      </c>
      <c r="BOH1" s="4" t="s">
        <v>1749</v>
      </c>
      <c r="BOI1" s="4" t="s">
        <v>1750</v>
      </c>
      <c r="BOJ1" s="4" t="s">
        <v>1751</v>
      </c>
      <c r="BOK1" s="4" t="s">
        <v>1752</v>
      </c>
      <c r="BOL1" s="4" t="s">
        <v>1753</v>
      </c>
      <c r="BOM1" s="4" t="s">
        <v>1754</v>
      </c>
      <c r="BON1" s="4" t="s">
        <v>1755</v>
      </c>
      <c r="BOO1" s="4" t="s">
        <v>1756</v>
      </c>
      <c r="BOP1" s="4" t="s">
        <v>1757</v>
      </c>
      <c r="BOQ1" s="4" t="s">
        <v>1758</v>
      </c>
      <c r="BOR1" s="4" t="s">
        <v>1759</v>
      </c>
      <c r="BOS1" s="4" t="s">
        <v>1760</v>
      </c>
      <c r="BOT1" s="4" t="s">
        <v>1761</v>
      </c>
      <c r="BOU1" s="4" t="s">
        <v>1762</v>
      </c>
      <c r="BOV1" s="4" t="s">
        <v>1763</v>
      </c>
      <c r="BOW1" s="4" t="s">
        <v>1764</v>
      </c>
      <c r="BOX1" s="4" t="s">
        <v>1765</v>
      </c>
      <c r="BOY1" s="4" t="s">
        <v>1766</v>
      </c>
      <c r="BOZ1" s="4" t="s">
        <v>1767</v>
      </c>
      <c r="BPA1" s="4" t="s">
        <v>1768</v>
      </c>
      <c r="BPB1" s="4" t="s">
        <v>1769</v>
      </c>
      <c r="BPC1" s="4" t="s">
        <v>1770</v>
      </c>
      <c r="BPD1" s="4" t="s">
        <v>1771</v>
      </c>
      <c r="BPE1" s="4" t="s">
        <v>1772</v>
      </c>
      <c r="BPF1" s="4" t="s">
        <v>1773</v>
      </c>
      <c r="BPG1" s="4" t="s">
        <v>1774</v>
      </c>
      <c r="BPH1" s="4" t="s">
        <v>1775</v>
      </c>
      <c r="BPI1" s="4" t="s">
        <v>1776</v>
      </c>
      <c r="BPJ1" s="4" t="s">
        <v>1777</v>
      </c>
      <c r="BPK1" s="4" t="s">
        <v>1778</v>
      </c>
      <c r="BPL1" s="4" t="s">
        <v>1779</v>
      </c>
      <c r="BPM1" s="4" t="s">
        <v>1780</v>
      </c>
      <c r="BPN1" s="4" t="s">
        <v>1781</v>
      </c>
      <c r="BPO1" s="4" t="s">
        <v>1782</v>
      </c>
      <c r="BPP1" s="4" t="s">
        <v>1783</v>
      </c>
      <c r="BPQ1" s="4" t="s">
        <v>1784</v>
      </c>
      <c r="BPR1" s="4" t="s">
        <v>1785</v>
      </c>
      <c r="BPS1" s="4" t="s">
        <v>1786</v>
      </c>
      <c r="BPT1" s="4" t="s">
        <v>1787</v>
      </c>
      <c r="BPU1" s="4" t="s">
        <v>1788</v>
      </c>
      <c r="BPV1" s="4" t="s">
        <v>1789</v>
      </c>
      <c r="BPW1" s="4" t="s">
        <v>1790</v>
      </c>
      <c r="BPX1" s="4" t="s">
        <v>1791</v>
      </c>
      <c r="BPY1" s="4" t="s">
        <v>1792</v>
      </c>
      <c r="BPZ1" s="4" t="s">
        <v>1793</v>
      </c>
      <c r="BQA1" s="4" t="s">
        <v>1794</v>
      </c>
      <c r="BQB1" s="4" t="s">
        <v>1795</v>
      </c>
      <c r="BQC1" s="4" t="s">
        <v>1796</v>
      </c>
      <c r="BQD1" s="4" t="s">
        <v>1797</v>
      </c>
      <c r="BQE1" s="4" t="s">
        <v>1798</v>
      </c>
      <c r="BQF1" s="4" t="s">
        <v>1799</v>
      </c>
      <c r="BQG1" s="4" t="s">
        <v>1800</v>
      </c>
      <c r="BQH1" s="4" t="s">
        <v>1801</v>
      </c>
      <c r="BQI1" s="4" t="s">
        <v>1802</v>
      </c>
      <c r="BQJ1" s="4" t="s">
        <v>1803</v>
      </c>
      <c r="BQK1" s="4" t="s">
        <v>1804</v>
      </c>
      <c r="BQL1" s="4" t="s">
        <v>1805</v>
      </c>
      <c r="BQM1" s="4" t="s">
        <v>1806</v>
      </c>
      <c r="BQN1" s="4" t="s">
        <v>1807</v>
      </c>
      <c r="BQO1" s="4" t="s">
        <v>1808</v>
      </c>
      <c r="BQP1" s="4" t="s">
        <v>1809</v>
      </c>
      <c r="BQQ1" s="4" t="s">
        <v>1810</v>
      </c>
      <c r="BQR1" s="4" t="s">
        <v>1811</v>
      </c>
      <c r="BQS1" s="4" t="s">
        <v>1812</v>
      </c>
      <c r="BQT1" s="4" t="s">
        <v>1813</v>
      </c>
      <c r="BQU1" s="4" t="s">
        <v>1814</v>
      </c>
      <c r="BQV1" s="4" t="s">
        <v>1815</v>
      </c>
      <c r="BQW1" s="4" t="s">
        <v>1816</v>
      </c>
      <c r="BQX1" s="4" t="s">
        <v>1817</v>
      </c>
      <c r="BQY1" s="4" t="s">
        <v>1818</v>
      </c>
      <c r="BQZ1" s="4" t="s">
        <v>1819</v>
      </c>
      <c r="BRA1" s="4" t="s">
        <v>1820</v>
      </c>
      <c r="BRB1" s="4" t="s">
        <v>1821</v>
      </c>
      <c r="BRC1" s="4" t="s">
        <v>1822</v>
      </c>
      <c r="BRD1" s="4" t="s">
        <v>1823</v>
      </c>
      <c r="BRE1" s="4" t="s">
        <v>1824</v>
      </c>
      <c r="BRF1" s="4" t="s">
        <v>1825</v>
      </c>
      <c r="BRG1" s="4" t="s">
        <v>1826</v>
      </c>
      <c r="BRH1" s="4" t="s">
        <v>1827</v>
      </c>
      <c r="BRI1" s="4" t="s">
        <v>1828</v>
      </c>
      <c r="BRJ1" s="4" t="s">
        <v>1829</v>
      </c>
      <c r="BRK1" s="4" t="s">
        <v>1830</v>
      </c>
      <c r="BRL1" s="4" t="s">
        <v>1831</v>
      </c>
      <c r="BRM1" s="4" t="s">
        <v>1832</v>
      </c>
      <c r="BRN1" s="4" t="s">
        <v>1833</v>
      </c>
      <c r="BRO1" s="4" t="s">
        <v>1834</v>
      </c>
      <c r="BRP1" s="4" t="s">
        <v>1835</v>
      </c>
      <c r="BRQ1" s="4" t="s">
        <v>1836</v>
      </c>
      <c r="BRR1" s="4" t="s">
        <v>1837</v>
      </c>
      <c r="BRS1" s="4" t="s">
        <v>1838</v>
      </c>
      <c r="BRT1" s="4" t="s">
        <v>1839</v>
      </c>
      <c r="BRU1" s="4" t="s">
        <v>1840</v>
      </c>
      <c r="BRV1" s="4" t="s">
        <v>1841</v>
      </c>
      <c r="BRW1" s="4" t="s">
        <v>1842</v>
      </c>
      <c r="BRX1" s="4" t="s">
        <v>1843</v>
      </c>
      <c r="BRY1" s="4" t="s">
        <v>1844</v>
      </c>
      <c r="BRZ1" s="4" t="s">
        <v>1845</v>
      </c>
      <c r="BSA1" s="4" t="s">
        <v>1846</v>
      </c>
      <c r="BSB1" s="4" t="s">
        <v>1847</v>
      </c>
      <c r="BSC1" s="4" t="s">
        <v>1848</v>
      </c>
      <c r="BSD1" s="4" t="s">
        <v>1849</v>
      </c>
      <c r="BSE1" s="4" t="s">
        <v>1850</v>
      </c>
      <c r="BSF1" s="4" t="s">
        <v>1851</v>
      </c>
      <c r="BSG1" s="4" t="s">
        <v>1852</v>
      </c>
      <c r="BSH1" s="4" t="s">
        <v>1853</v>
      </c>
      <c r="BSI1" s="4" t="s">
        <v>1854</v>
      </c>
      <c r="BSJ1" s="4" t="s">
        <v>1855</v>
      </c>
      <c r="BSK1" s="4" t="s">
        <v>1856</v>
      </c>
      <c r="BSL1" s="4" t="s">
        <v>1857</v>
      </c>
      <c r="BSM1" s="4" t="s">
        <v>1858</v>
      </c>
      <c r="BSN1" s="4" t="s">
        <v>1859</v>
      </c>
      <c r="BSO1" s="4" t="s">
        <v>1860</v>
      </c>
      <c r="BSP1" s="4" t="s">
        <v>1861</v>
      </c>
      <c r="BSQ1" s="4" t="s">
        <v>1862</v>
      </c>
      <c r="BSR1" s="4" t="s">
        <v>1863</v>
      </c>
      <c r="BSS1" s="4" t="s">
        <v>1864</v>
      </c>
      <c r="BST1" s="4" t="s">
        <v>1865</v>
      </c>
      <c r="BSU1" s="4" t="s">
        <v>1866</v>
      </c>
      <c r="BSV1" s="4" t="s">
        <v>1867</v>
      </c>
      <c r="BSW1" s="4" t="s">
        <v>1868</v>
      </c>
      <c r="BSX1" s="4" t="s">
        <v>1869</v>
      </c>
      <c r="BSY1" s="4" t="s">
        <v>1870</v>
      </c>
      <c r="BSZ1" s="4" t="s">
        <v>1871</v>
      </c>
      <c r="BTA1" s="4" t="s">
        <v>1872</v>
      </c>
      <c r="BTB1" s="4" t="s">
        <v>1873</v>
      </c>
      <c r="BTC1" s="4" t="s">
        <v>1874</v>
      </c>
      <c r="BTD1" s="4" t="s">
        <v>1875</v>
      </c>
      <c r="BTE1" s="4" t="s">
        <v>1876</v>
      </c>
      <c r="BTF1" s="4" t="s">
        <v>1877</v>
      </c>
      <c r="BTG1" s="4" t="s">
        <v>1878</v>
      </c>
      <c r="BTH1" s="4" t="s">
        <v>1879</v>
      </c>
      <c r="BTI1" s="4" t="s">
        <v>1880</v>
      </c>
      <c r="BTJ1" s="4" t="s">
        <v>1881</v>
      </c>
      <c r="BTK1" s="4" t="s">
        <v>1882</v>
      </c>
      <c r="BTL1" s="4" t="s">
        <v>1883</v>
      </c>
      <c r="BTM1" s="4" t="s">
        <v>1884</v>
      </c>
      <c r="BTN1" s="4" t="s">
        <v>1885</v>
      </c>
      <c r="BTO1" s="4" t="s">
        <v>1886</v>
      </c>
      <c r="BTP1" s="4" t="s">
        <v>1887</v>
      </c>
      <c r="BTQ1" s="4" t="s">
        <v>1888</v>
      </c>
      <c r="BTR1" s="4" t="s">
        <v>1889</v>
      </c>
      <c r="BTS1" s="4" t="s">
        <v>1890</v>
      </c>
      <c r="BTT1" s="4" t="s">
        <v>1891</v>
      </c>
      <c r="BTU1" s="4" t="s">
        <v>1892</v>
      </c>
      <c r="BTV1" s="4" t="s">
        <v>1893</v>
      </c>
      <c r="BTW1" s="4" t="s">
        <v>1894</v>
      </c>
      <c r="BTX1" s="4" t="s">
        <v>1895</v>
      </c>
      <c r="BTY1" s="4" t="s">
        <v>1896</v>
      </c>
      <c r="BTZ1" s="4" t="s">
        <v>1897</v>
      </c>
      <c r="BUA1" s="4" t="s">
        <v>1898</v>
      </c>
      <c r="BUB1" s="4" t="s">
        <v>1899</v>
      </c>
      <c r="BUC1" s="4" t="s">
        <v>1900</v>
      </c>
      <c r="BUD1" s="4" t="s">
        <v>1901</v>
      </c>
      <c r="BUE1" s="4" t="s">
        <v>1902</v>
      </c>
      <c r="BUF1" s="4" t="s">
        <v>1903</v>
      </c>
      <c r="BUG1" s="4" t="s">
        <v>1904</v>
      </c>
      <c r="BUH1" s="4" t="s">
        <v>1905</v>
      </c>
      <c r="BUI1" s="4" t="s">
        <v>1906</v>
      </c>
      <c r="BUJ1" s="4" t="s">
        <v>1907</v>
      </c>
      <c r="BUK1" s="4" t="s">
        <v>1908</v>
      </c>
      <c r="BUL1" s="4" t="s">
        <v>1909</v>
      </c>
      <c r="BUM1" s="4" t="s">
        <v>1910</v>
      </c>
      <c r="BUN1" s="4" t="s">
        <v>1911</v>
      </c>
      <c r="BUO1" s="4" t="s">
        <v>1912</v>
      </c>
      <c r="BUP1" s="4" t="s">
        <v>1913</v>
      </c>
      <c r="BUQ1" s="4" t="s">
        <v>1914</v>
      </c>
      <c r="BUR1" s="4" t="s">
        <v>1915</v>
      </c>
      <c r="BUS1" s="4" t="s">
        <v>1916</v>
      </c>
      <c r="BUT1" s="4" t="s">
        <v>1917</v>
      </c>
      <c r="BUU1" s="4" t="s">
        <v>1918</v>
      </c>
      <c r="BUV1" s="4" t="s">
        <v>1919</v>
      </c>
      <c r="BUW1" s="4" t="s">
        <v>1920</v>
      </c>
      <c r="BUX1" s="4" t="s">
        <v>1921</v>
      </c>
      <c r="BUY1" s="4" t="s">
        <v>1922</v>
      </c>
      <c r="BUZ1" s="4" t="s">
        <v>1923</v>
      </c>
      <c r="BVA1" s="4" t="s">
        <v>1924</v>
      </c>
      <c r="BVB1" s="4" t="s">
        <v>1925</v>
      </c>
      <c r="BVC1" s="4" t="s">
        <v>1926</v>
      </c>
      <c r="BVD1" s="4" t="s">
        <v>1927</v>
      </c>
      <c r="BVE1" s="4" t="s">
        <v>1928</v>
      </c>
      <c r="BVF1" s="4" t="s">
        <v>1929</v>
      </c>
      <c r="BVG1" s="4" t="s">
        <v>1930</v>
      </c>
      <c r="BVH1" s="4" t="s">
        <v>1931</v>
      </c>
      <c r="BVI1" s="4" t="s">
        <v>1932</v>
      </c>
      <c r="BVJ1" s="4" t="s">
        <v>1933</v>
      </c>
      <c r="BVK1" s="4" t="s">
        <v>1934</v>
      </c>
      <c r="BVL1" s="4" t="s">
        <v>1935</v>
      </c>
      <c r="BVM1" s="4" t="s">
        <v>1936</v>
      </c>
      <c r="BVN1" s="4" t="s">
        <v>1937</v>
      </c>
      <c r="BVO1" s="4" t="s">
        <v>1938</v>
      </c>
      <c r="BVP1" s="4" t="s">
        <v>1939</v>
      </c>
      <c r="BVQ1" s="4" t="s">
        <v>1940</v>
      </c>
      <c r="BVR1" s="4" t="s">
        <v>1941</v>
      </c>
      <c r="BVS1" s="4" t="s">
        <v>1942</v>
      </c>
      <c r="BVT1" s="4" t="s">
        <v>1943</v>
      </c>
      <c r="BVU1" s="4" t="s">
        <v>1944</v>
      </c>
      <c r="BVV1" s="4" t="s">
        <v>1945</v>
      </c>
      <c r="BVW1" s="4" t="s">
        <v>1946</v>
      </c>
      <c r="BVX1" s="4" t="s">
        <v>1947</v>
      </c>
      <c r="BVY1" s="4" t="s">
        <v>1948</v>
      </c>
      <c r="BVZ1" s="4" t="s">
        <v>1949</v>
      </c>
      <c r="BWA1" s="4" t="s">
        <v>1950</v>
      </c>
      <c r="BWB1" s="4" t="s">
        <v>1951</v>
      </c>
      <c r="BWC1" s="4" t="s">
        <v>1952</v>
      </c>
      <c r="BWD1" s="4" t="s">
        <v>1953</v>
      </c>
      <c r="BWE1" s="4" t="s">
        <v>1954</v>
      </c>
      <c r="BWF1" s="4" t="s">
        <v>1955</v>
      </c>
      <c r="BWG1" s="4" t="s">
        <v>1956</v>
      </c>
      <c r="BWH1" s="4" t="s">
        <v>1957</v>
      </c>
      <c r="BWI1" s="4" t="s">
        <v>1958</v>
      </c>
      <c r="BWJ1" s="4" t="s">
        <v>1959</v>
      </c>
      <c r="BWK1" s="4" t="s">
        <v>1960</v>
      </c>
      <c r="BWL1" s="4" t="s">
        <v>1961</v>
      </c>
      <c r="BWM1" s="4" t="s">
        <v>1962</v>
      </c>
      <c r="BWN1" s="4" t="s">
        <v>1963</v>
      </c>
      <c r="BWO1" s="4" t="s">
        <v>1964</v>
      </c>
      <c r="BWP1" s="4" t="s">
        <v>1965</v>
      </c>
      <c r="BWQ1" s="4" t="s">
        <v>1966</v>
      </c>
      <c r="BWR1" s="4" t="s">
        <v>1967</v>
      </c>
      <c r="BWS1" s="4" t="s">
        <v>1968</v>
      </c>
      <c r="BWT1" s="4" t="s">
        <v>1969</v>
      </c>
      <c r="BWU1" s="4" t="s">
        <v>1970</v>
      </c>
      <c r="BWV1" s="4" t="s">
        <v>1971</v>
      </c>
      <c r="BWW1" s="4" t="s">
        <v>1972</v>
      </c>
      <c r="BWX1" s="4" t="s">
        <v>1973</v>
      </c>
      <c r="BWY1" s="4" t="s">
        <v>1974</v>
      </c>
      <c r="BWZ1" s="4" t="s">
        <v>1975</v>
      </c>
      <c r="BXA1" s="4" t="s">
        <v>1976</v>
      </c>
      <c r="BXB1" s="4" t="s">
        <v>1977</v>
      </c>
      <c r="BXC1" s="4" t="s">
        <v>1978</v>
      </c>
      <c r="BXD1" s="4" t="s">
        <v>1979</v>
      </c>
      <c r="BXE1" s="4" t="s">
        <v>1980</v>
      </c>
      <c r="BXF1" s="4" t="s">
        <v>1981</v>
      </c>
      <c r="BXG1" s="4" t="s">
        <v>1982</v>
      </c>
      <c r="BXH1" s="4" t="s">
        <v>1983</v>
      </c>
      <c r="BXI1" s="4" t="s">
        <v>1984</v>
      </c>
      <c r="BXJ1" s="4" t="s">
        <v>1985</v>
      </c>
      <c r="BXK1" s="4" t="s">
        <v>1986</v>
      </c>
      <c r="BXL1" s="4" t="s">
        <v>1987</v>
      </c>
      <c r="BXM1" s="4" t="s">
        <v>1988</v>
      </c>
      <c r="BXN1" s="4" t="s">
        <v>1989</v>
      </c>
      <c r="BXO1" s="4" t="s">
        <v>1990</v>
      </c>
      <c r="BXP1" s="4" t="s">
        <v>1991</v>
      </c>
      <c r="BXQ1" s="4" t="s">
        <v>1992</v>
      </c>
      <c r="BXR1" s="4" t="s">
        <v>1993</v>
      </c>
      <c r="BXS1" s="4" t="s">
        <v>1994</v>
      </c>
      <c r="BXT1" s="4" t="s">
        <v>1995</v>
      </c>
      <c r="BXU1" s="4" t="s">
        <v>1996</v>
      </c>
      <c r="BXV1" s="4" t="s">
        <v>1997</v>
      </c>
      <c r="BXW1" s="4" t="s">
        <v>1998</v>
      </c>
      <c r="BXX1" s="4" t="s">
        <v>1999</v>
      </c>
      <c r="BXY1" s="4" t="s">
        <v>2000</v>
      </c>
      <c r="BXZ1" s="4" t="s">
        <v>2001</v>
      </c>
      <c r="BYA1" s="4" t="s">
        <v>2002</v>
      </c>
      <c r="BYB1" s="4" t="s">
        <v>2003</v>
      </c>
      <c r="BYC1" s="4" t="s">
        <v>2004</v>
      </c>
      <c r="BYD1" s="4" t="s">
        <v>2005</v>
      </c>
      <c r="BYE1" s="4" t="s">
        <v>2006</v>
      </c>
      <c r="BYF1" s="4" t="s">
        <v>2007</v>
      </c>
      <c r="BYG1" s="4" t="s">
        <v>2008</v>
      </c>
      <c r="BYH1" s="4" t="s">
        <v>2009</v>
      </c>
      <c r="BYI1" s="4" t="s">
        <v>2010</v>
      </c>
      <c r="BYJ1" s="4" t="s">
        <v>2011</v>
      </c>
      <c r="BYK1" s="4" t="s">
        <v>2012</v>
      </c>
      <c r="BYL1" s="4" t="s">
        <v>2013</v>
      </c>
      <c r="BYM1" s="4" t="s">
        <v>2014</v>
      </c>
      <c r="BYN1" s="4" t="s">
        <v>2015</v>
      </c>
      <c r="BYO1" s="4" t="s">
        <v>2016</v>
      </c>
      <c r="BYP1" s="4" t="s">
        <v>2017</v>
      </c>
      <c r="BYQ1" s="4" t="s">
        <v>2018</v>
      </c>
      <c r="BYR1" s="4" t="s">
        <v>2019</v>
      </c>
      <c r="BYS1" s="4" t="s">
        <v>2020</v>
      </c>
      <c r="BYT1" s="4" t="s">
        <v>2021</v>
      </c>
      <c r="BYU1" s="4" t="s">
        <v>2022</v>
      </c>
      <c r="BYV1" s="4" t="s">
        <v>2023</v>
      </c>
      <c r="BYW1" s="4" t="s">
        <v>2024</v>
      </c>
      <c r="BYX1" s="4" t="s">
        <v>2025</v>
      </c>
      <c r="BYY1" s="4" t="s">
        <v>2026</v>
      </c>
      <c r="BYZ1" s="4" t="s">
        <v>2027</v>
      </c>
      <c r="BZA1" s="4" t="s">
        <v>2028</v>
      </c>
      <c r="BZB1" s="4" t="s">
        <v>2029</v>
      </c>
      <c r="BZC1" s="4" t="s">
        <v>2030</v>
      </c>
      <c r="BZD1" s="4" t="s">
        <v>2031</v>
      </c>
      <c r="BZE1" s="4" t="s">
        <v>2032</v>
      </c>
      <c r="BZF1" s="4" t="s">
        <v>2033</v>
      </c>
      <c r="BZG1" s="4" t="s">
        <v>2034</v>
      </c>
      <c r="BZH1" s="4" t="s">
        <v>2035</v>
      </c>
      <c r="BZI1" s="4" t="s">
        <v>2036</v>
      </c>
      <c r="BZJ1" s="4" t="s">
        <v>2037</v>
      </c>
      <c r="BZK1" s="4" t="s">
        <v>2038</v>
      </c>
      <c r="BZL1" s="4" t="s">
        <v>2039</v>
      </c>
      <c r="BZM1" s="4" t="s">
        <v>2040</v>
      </c>
      <c r="BZN1" s="4" t="s">
        <v>2041</v>
      </c>
      <c r="BZO1" s="4" t="s">
        <v>2042</v>
      </c>
      <c r="BZP1" s="4" t="s">
        <v>2043</v>
      </c>
      <c r="BZQ1" s="4" t="s">
        <v>2044</v>
      </c>
      <c r="BZR1" s="4" t="s">
        <v>2045</v>
      </c>
      <c r="BZS1" s="4" t="s">
        <v>2046</v>
      </c>
      <c r="BZT1" s="4" t="s">
        <v>2047</v>
      </c>
      <c r="BZU1" s="4" t="s">
        <v>2048</v>
      </c>
      <c r="BZV1" s="4" t="s">
        <v>2049</v>
      </c>
      <c r="BZW1" s="4" t="s">
        <v>2050</v>
      </c>
      <c r="BZX1" s="4" t="s">
        <v>2051</v>
      </c>
      <c r="BZY1" s="4" t="s">
        <v>2052</v>
      </c>
      <c r="BZZ1" s="4" t="s">
        <v>2053</v>
      </c>
      <c r="CAA1" s="4" t="s">
        <v>2054</v>
      </c>
      <c r="CAB1" s="4" t="s">
        <v>2055</v>
      </c>
      <c r="CAC1" s="4" t="s">
        <v>2056</v>
      </c>
      <c r="CAD1" s="4" t="s">
        <v>2057</v>
      </c>
      <c r="CAE1" s="4" t="s">
        <v>2058</v>
      </c>
      <c r="CAF1" s="4" t="s">
        <v>2059</v>
      </c>
      <c r="CAG1" s="4" t="s">
        <v>2060</v>
      </c>
      <c r="CAH1" s="4" t="s">
        <v>2061</v>
      </c>
      <c r="CAI1" s="4" t="s">
        <v>2062</v>
      </c>
      <c r="CAJ1" s="4" t="s">
        <v>2063</v>
      </c>
      <c r="CAK1" s="4" t="s">
        <v>2064</v>
      </c>
      <c r="CAL1" s="4" t="s">
        <v>2065</v>
      </c>
      <c r="CAM1" s="4" t="s">
        <v>2066</v>
      </c>
      <c r="CAN1" s="4" t="s">
        <v>2067</v>
      </c>
      <c r="CAO1" s="4" t="s">
        <v>2068</v>
      </c>
      <c r="CAP1" s="4" t="s">
        <v>2069</v>
      </c>
      <c r="CAQ1" s="4" t="s">
        <v>2070</v>
      </c>
      <c r="CAR1" s="4" t="s">
        <v>2071</v>
      </c>
      <c r="CAS1" s="4" t="s">
        <v>2072</v>
      </c>
      <c r="CAT1" s="4" t="s">
        <v>2073</v>
      </c>
      <c r="CAU1" s="4" t="s">
        <v>2074</v>
      </c>
      <c r="CAV1" s="4" t="s">
        <v>2075</v>
      </c>
      <c r="CAW1" s="4" t="s">
        <v>2076</v>
      </c>
      <c r="CAX1" s="4" t="s">
        <v>2077</v>
      </c>
      <c r="CAY1" s="4" t="s">
        <v>2078</v>
      </c>
      <c r="CAZ1" s="4" t="s">
        <v>2079</v>
      </c>
      <c r="CBA1" s="4" t="s">
        <v>2080</v>
      </c>
      <c r="CBB1" s="4" t="s">
        <v>2081</v>
      </c>
      <c r="CBC1" s="4" t="s">
        <v>2082</v>
      </c>
      <c r="CBD1" s="4" t="s">
        <v>2083</v>
      </c>
      <c r="CBE1" s="4" t="s">
        <v>2084</v>
      </c>
      <c r="CBF1" s="4" t="s">
        <v>2085</v>
      </c>
      <c r="CBG1" s="4" t="s">
        <v>2086</v>
      </c>
      <c r="CBH1" s="4" t="s">
        <v>2087</v>
      </c>
      <c r="CBI1" s="4" t="s">
        <v>2088</v>
      </c>
      <c r="CBJ1" s="4" t="s">
        <v>2089</v>
      </c>
      <c r="CBK1" s="4" t="s">
        <v>2090</v>
      </c>
      <c r="CBL1" s="4" t="s">
        <v>2091</v>
      </c>
      <c r="CBM1" s="4" t="s">
        <v>2092</v>
      </c>
      <c r="CBN1" s="4" t="s">
        <v>2093</v>
      </c>
      <c r="CBO1" s="4" t="s">
        <v>2094</v>
      </c>
      <c r="CBP1" s="4" t="s">
        <v>2095</v>
      </c>
      <c r="CBQ1" s="4" t="s">
        <v>2096</v>
      </c>
      <c r="CBR1" s="4" t="s">
        <v>2097</v>
      </c>
      <c r="CBS1" s="4" t="s">
        <v>2098</v>
      </c>
      <c r="CBT1" s="4" t="s">
        <v>2099</v>
      </c>
      <c r="CBU1" s="4" t="s">
        <v>2100</v>
      </c>
      <c r="CBV1" s="4" t="s">
        <v>2101</v>
      </c>
      <c r="CBW1" s="4" t="s">
        <v>2102</v>
      </c>
      <c r="CBX1" s="4" t="s">
        <v>2103</v>
      </c>
      <c r="CBY1" s="4" t="s">
        <v>2104</v>
      </c>
      <c r="CBZ1" s="4" t="s">
        <v>2105</v>
      </c>
      <c r="CCA1" s="4" t="s">
        <v>2106</v>
      </c>
      <c r="CCB1" s="4" t="s">
        <v>2107</v>
      </c>
      <c r="CCC1" s="4" t="s">
        <v>2108</v>
      </c>
      <c r="CCD1" s="4" t="s">
        <v>2109</v>
      </c>
      <c r="CCE1" s="4" t="s">
        <v>2110</v>
      </c>
      <c r="CCF1" s="4" t="s">
        <v>2111</v>
      </c>
      <c r="CCG1" s="4" t="s">
        <v>2112</v>
      </c>
      <c r="CCH1" s="4" t="s">
        <v>2113</v>
      </c>
      <c r="CCI1" s="4" t="s">
        <v>2114</v>
      </c>
      <c r="CCJ1" s="4" t="s">
        <v>2115</v>
      </c>
      <c r="CCK1" s="4" t="s">
        <v>2116</v>
      </c>
      <c r="CCL1" s="4" t="s">
        <v>2117</v>
      </c>
      <c r="CCM1" s="4" t="s">
        <v>2118</v>
      </c>
      <c r="CCN1" s="4" t="s">
        <v>2119</v>
      </c>
      <c r="CCO1" s="4" t="s">
        <v>2120</v>
      </c>
      <c r="CCP1" s="4" t="s">
        <v>2121</v>
      </c>
      <c r="CCQ1" s="4" t="s">
        <v>2122</v>
      </c>
      <c r="CCR1" s="4" t="s">
        <v>2123</v>
      </c>
      <c r="CCS1" s="4" t="s">
        <v>2124</v>
      </c>
      <c r="CCT1" s="4" t="s">
        <v>2125</v>
      </c>
      <c r="CCU1" s="4" t="s">
        <v>2126</v>
      </c>
      <c r="CCV1" s="4" t="s">
        <v>2127</v>
      </c>
      <c r="CCW1" s="4" t="s">
        <v>2128</v>
      </c>
      <c r="CCX1" s="4" t="s">
        <v>2129</v>
      </c>
      <c r="CCY1" s="4" t="s">
        <v>2130</v>
      </c>
      <c r="CCZ1" s="4" t="s">
        <v>2131</v>
      </c>
      <c r="CDA1" s="4" t="s">
        <v>2132</v>
      </c>
      <c r="CDB1" s="4" t="s">
        <v>2133</v>
      </c>
      <c r="CDC1" s="4" t="s">
        <v>2134</v>
      </c>
      <c r="CDD1" s="4" t="s">
        <v>2135</v>
      </c>
      <c r="CDE1" s="4" t="s">
        <v>2136</v>
      </c>
      <c r="CDF1" s="4" t="s">
        <v>2137</v>
      </c>
      <c r="CDG1" s="4" t="s">
        <v>2138</v>
      </c>
      <c r="CDH1" s="4" t="s">
        <v>2139</v>
      </c>
      <c r="CDI1" s="4" t="s">
        <v>2140</v>
      </c>
      <c r="CDJ1" s="4" t="s">
        <v>2141</v>
      </c>
      <c r="CDK1" s="4" t="s">
        <v>2142</v>
      </c>
      <c r="CDL1" s="4" t="s">
        <v>2143</v>
      </c>
      <c r="CDM1" s="4" t="s">
        <v>2144</v>
      </c>
      <c r="CDN1" s="4" t="s">
        <v>2145</v>
      </c>
      <c r="CDO1" s="4" t="s">
        <v>2146</v>
      </c>
      <c r="CDP1" s="4" t="s">
        <v>2147</v>
      </c>
      <c r="CDQ1" s="4" t="s">
        <v>2148</v>
      </c>
      <c r="CDR1" s="4" t="s">
        <v>2149</v>
      </c>
      <c r="CDS1" s="4" t="s">
        <v>2150</v>
      </c>
      <c r="CDT1" s="4" t="s">
        <v>2151</v>
      </c>
      <c r="CDU1" s="4" t="s">
        <v>2152</v>
      </c>
      <c r="CDV1" s="4" t="s">
        <v>2153</v>
      </c>
      <c r="CDW1" s="4" t="s">
        <v>2154</v>
      </c>
      <c r="CDX1" s="4" t="s">
        <v>2155</v>
      </c>
      <c r="CDY1" s="4" t="s">
        <v>2156</v>
      </c>
      <c r="CDZ1" s="4" t="s">
        <v>2157</v>
      </c>
      <c r="CEA1" s="4" t="s">
        <v>2158</v>
      </c>
      <c r="CEB1" s="4" t="s">
        <v>2159</v>
      </c>
      <c r="CEC1" s="4" t="s">
        <v>2160</v>
      </c>
      <c r="CED1" s="4" t="s">
        <v>2161</v>
      </c>
      <c r="CEE1" s="4" t="s">
        <v>2162</v>
      </c>
      <c r="CEF1" s="4" t="s">
        <v>2163</v>
      </c>
      <c r="CEG1" s="4" t="s">
        <v>2164</v>
      </c>
      <c r="CEH1" s="4" t="s">
        <v>2165</v>
      </c>
      <c r="CEI1" s="4" t="s">
        <v>2166</v>
      </c>
      <c r="CEJ1" s="4" t="s">
        <v>2167</v>
      </c>
      <c r="CEK1" s="4" t="s">
        <v>2168</v>
      </c>
      <c r="CEL1" s="4" t="s">
        <v>2169</v>
      </c>
      <c r="CEM1" s="4" t="s">
        <v>2170</v>
      </c>
      <c r="CEN1" s="4" t="s">
        <v>2171</v>
      </c>
      <c r="CEO1" s="4" t="s">
        <v>2172</v>
      </c>
      <c r="CEP1" s="4" t="s">
        <v>2173</v>
      </c>
      <c r="CEQ1" s="4" t="s">
        <v>2174</v>
      </c>
      <c r="CER1" s="4" t="s">
        <v>2175</v>
      </c>
      <c r="CES1" s="4" t="s">
        <v>2176</v>
      </c>
      <c r="CET1" s="4" t="s">
        <v>2177</v>
      </c>
      <c r="CEU1" s="4" t="s">
        <v>2178</v>
      </c>
      <c r="CEV1" s="4" t="s">
        <v>2179</v>
      </c>
      <c r="CEW1" s="4" t="s">
        <v>2180</v>
      </c>
      <c r="CEX1" s="4" t="s">
        <v>2181</v>
      </c>
      <c r="CEY1" s="4" t="s">
        <v>2182</v>
      </c>
      <c r="CEZ1" s="4" t="s">
        <v>2183</v>
      </c>
      <c r="CFA1" s="4" t="s">
        <v>2184</v>
      </c>
      <c r="CFB1" s="4" t="s">
        <v>2185</v>
      </c>
      <c r="CFC1" s="4" t="s">
        <v>2186</v>
      </c>
      <c r="CFD1" s="4" t="s">
        <v>2187</v>
      </c>
      <c r="CFE1" s="4" t="s">
        <v>2188</v>
      </c>
      <c r="CFF1" s="4" t="s">
        <v>2189</v>
      </c>
      <c r="CFG1" s="4" t="s">
        <v>2190</v>
      </c>
      <c r="CFH1" s="4" t="s">
        <v>2191</v>
      </c>
      <c r="CFI1" s="4" t="s">
        <v>2192</v>
      </c>
      <c r="CFJ1" s="4" t="s">
        <v>2193</v>
      </c>
      <c r="CFK1" s="4" t="s">
        <v>2194</v>
      </c>
      <c r="CFL1" s="4" t="s">
        <v>2195</v>
      </c>
      <c r="CFM1" s="4" t="s">
        <v>2196</v>
      </c>
      <c r="CFN1" s="4" t="s">
        <v>2197</v>
      </c>
      <c r="CFO1" s="4" t="s">
        <v>2198</v>
      </c>
      <c r="CFP1" s="4" t="s">
        <v>2199</v>
      </c>
      <c r="CFQ1" s="4" t="s">
        <v>2200</v>
      </c>
      <c r="CFR1" s="4" t="s">
        <v>2201</v>
      </c>
      <c r="CFS1" s="4" t="s">
        <v>2202</v>
      </c>
      <c r="CFT1" s="4" t="s">
        <v>2203</v>
      </c>
      <c r="CFU1" s="4" t="s">
        <v>2204</v>
      </c>
      <c r="CFV1" s="4" t="s">
        <v>2205</v>
      </c>
      <c r="CFW1" s="4" t="s">
        <v>2206</v>
      </c>
      <c r="CFX1" s="4" t="s">
        <v>2207</v>
      </c>
      <c r="CFY1" s="4" t="s">
        <v>2208</v>
      </c>
      <c r="CFZ1" s="4" t="s">
        <v>2209</v>
      </c>
      <c r="CGA1" s="4" t="s">
        <v>2210</v>
      </c>
      <c r="CGB1" s="4" t="s">
        <v>2211</v>
      </c>
      <c r="CGC1" s="4" t="s">
        <v>2212</v>
      </c>
      <c r="CGD1" s="4" t="s">
        <v>2213</v>
      </c>
      <c r="CGE1" s="4" t="s">
        <v>2214</v>
      </c>
      <c r="CGF1" s="4" t="s">
        <v>2215</v>
      </c>
      <c r="CGG1" s="4" t="s">
        <v>2216</v>
      </c>
      <c r="CGH1" s="4" t="s">
        <v>2217</v>
      </c>
      <c r="CGI1" s="4" t="s">
        <v>2218</v>
      </c>
      <c r="CGJ1" s="4" t="s">
        <v>2219</v>
      </c>
      <c r="CGK1" s="4" t="s">
        <v>2220</v>
      </c>
      <c r="CGL1" s="4" t="s">
        <v>2221</v>
      </c>
      <c r="CGM1" s="4" t="s">
        <v>2222</v>
      </c>
      <c r="CGN1" s="4" t="s">
        <v>2223</v>
      </c>
      <c r="CGO1" s="4" t="s">
        <v>2224</v>
      </c>
      <c r="CGP1" s="4" t="s">
        <v>2225</v>
      </c>
      <c r="CGQ1" s="4" t="s">
        <v>2226</v>
      </c>
      <c r="CGR1" s="4" t="s">
        <v>2227</v>
      </c>
      <c r="CGS1" s="4" t="s">
        <v>2228</v>
      </c>
      <c r="CGT1" s="4" t="s">
        <v>2229</v>
      </c>
      <c r="CGU1" s="4" t="s">
        <v>2230</v>
      </c>
      <c r="CGV1" s="4" t="s">
        <v>2231</v>
      </c>
      <c r="CGW1" s="4" t="s">
        <v>2232</v>
      </c>
      <c r="CGX1" s="4" t="s">
        <v>2233</v>
      </c>
      <c r="CGY1" s="4" t="s">
        <v>2234</v>
      </c>
      <c r="CGZ1" s="4" t="s">
        <v>2235</v>
      </c>
      <c r="CHA1" s="4" t="s">
        <v>2236</v>
      </c>
      <c r="CHB1" s="4" t="s">
        <v>2237</v>
      </c>
      <c r="CHC1" s="4" t="s">
        <v>2238</v>
      </c>
      <c r="CHD1" s="4" t="s">
        <v>2239</v>
      </c>
      <c r="CHE1" s="4" t="s">
        <v>2240</v>
      </c>
      <c r="CHF1" s="4" t="s">
        <v>2241</v>
      </c>
      <c r="CHG1" s="4" t="s">
        <v>2242</v>
      </c>
      <c r="CHH1" s="4" t="s">
        <v>2243</v>
      </c>
      <c r="CHI1" s="4" t="s">
        <v>2244</v>
      </c>
      <c r="CHJ1" s="4" t="s">
        <v>2245</v>
      </c>
      <c r="CHK1" s="4" t="s">
        <v>2246</v>
      </c>
      <c r="CHL1" s="4" t="s">
        <v>2247</v>
      </c>
      <c r="CHM1" s="4" t="s">
        <v>2248</v>
      </c>
      <c r="CHN1" s="4" t="s">
        <v>2249</v>
      </c>
      <c r="CHO1" s="4" t="s">
        <v>2250</v>
      </c>
      <c r="CHP1" s="4" t="s">
        <v>2251</v>
      </c>
      <c r="CHQ1" s="4" t="s">
        <v>2252</v>
      </c>
      <c r="CHR1" s="4" t="s">
        <v>2253</v>
      </c>
      <c r="CHS1" s="4" t="s">
        <v>2254</v>
      </c>
      <c r="CHT1" s="4" t="s">
        <v>2255</v>
      </c>
      <c r="CHU1" s="4" t="s">
        <v>2256</v>
      </c>
      <c r="CHV1" s="4" t="s">
        <v>2257</v>
      </c>
      <c r="CHW1" s="4" t="s">
        <v>2258</v>
      </c>
      <c r="CHX1" s="4" t="s">
        <v>2259</v>
      </c>
      <c r="CHY1" s="4" t="s">
        <v>2260</v>
      </c>
      <c r="CHZ1" s="4" t="s">
        <v>2261</v>
      </c>
      <c r="CIA1" s="4" t="s">
        <v>2262</v>
      </c>
      <c r="CIB1" s="4" t="s">
        <v>2263</v>
      </c>
      <c r="CIC1" s="4" t="s">
        <v>2264</v>
      </c>
      <c r="CID1" s="4" t="s">
        <v>2265</v>
      </c>
      <c r="CIE1" s="4" t="s">
        <v>2266</v>
      </c>
      <c r="CIF1" s="4" t="s">
        <v>2267</v>
      </c>
      <c r="CIG1" s="4" t="s">
        <v>2268</v>
      </c>
      <c r="CIH1" s="4" t="s">
        <v>2269</v>
      </c>
      <c r="CII1" s="4" t="s">
        <v>2270</v>
      </c>
      <c r="CIJ1" s="4" t="s">
        <v>2271</v>
      </c>
      <c r="CIK1" s="4" t="s">
        <v>2272</v>
      </c>
      <c r="CIL1" s="4" t="s">
        <v>2273</v>
      </c>
      <c r="CIM1" s="4" t="s">
        <v>2274</v>
      </c>
      <c r="CIN1" s="4" t="s">
        <v>2275</v>
      </c>
      <c r="CIO1" s="4" t="s">
        <v>2276</v>
      </c>
      <c r="CIP1" s="4" t="s">
        <v>2277</v>
      </c>
      <c r="CIQ1" s="4" t="s">
        <v>2278</v>
      </c>
      <c r="CIR1" s="4" t="s">
        <v>2279</v>
      </c>
      <c r="CIS1" s="4" t="s">
        <v>2280</v>
      </c>
      <c r="CIT1" s="4" t="s">
        <v>2281</v>
      </c>
      <c r="CIU1" s="4" t="s">
        <v>2282</v>
      </c>
      <c r="CIV1" s="4" t="s">
        <v>2283</v>
      </c>
      <c r="CIW1" s="4" t="s">
        <v>2284</v>
      </c>
      <c r="CIX1" s="4" t="s">
        <v>2285</v>
      </c>
      <c r="CIY1" s="4" t="s">
        <v>2286</v>
      </c>
      <c r="CIZ1" s="4" t="s">
        <v>2287</v>
      </c>
      <c r="CJA1" s="4" t="s">
        <v>2288</v>
      </c>
      <c r="CJB1" s="4" t="s">
        <v>2289</v>
      </c>
      <c r="CJC1" s="4" t="s">
        <v>2290</v>
      </c>
      <c r="CJD1" s="4" t="s">
        <v>2291</v>
      </c>
      <c r="CJE1" s="4" t="s">
        <v>2292</v>
      </c>
      <c r="CJF1" s="4" t="s">
        <v>2293</v>
      </c>
      <c r="CJG1" s="4" t="s">
        <v>2294</v>
      </c>
      <c r="CJH1" s="4" t="s">
        <v>2295</v>
      </c>
      <c r="CJI1" s="4" t="s">
        <v>2296</v>
      </c>
      <c r="CJJ1" s="4" t="s">
        <v>2297</v>
      </c>
      <c r="CJK1" s="4" t="s">
        <v>2298</v>
      </c>
      <c r="CJL1" s="4" t="s">
        <v>2299</v>
      </c>
      <c r="CJM1" s="4" t="s">
        <v>2300</v>
      </c>
      <c r="CJN1" s="4" t="s">
        <v>2301</v>
      </c>
      <c r="CJO1" s="4" t="s">
        <v>2302</v>
      </c>
      <c r="CJP1" s="4" t="s">
        <v>2303</v>
      </c>
      <c r="CJQ1" s="4" t="s">
        <v>2304</v>
      </c>
      <c r="CJR1" s="4" t="s">
        <v>2305</v>
      </c>
      <c r="CJS1" s="4" t="s">
        <v>2306</v>
      </c>
      <c r="CJT1" s="4" t="s">
        <v>2307</v>
      </c>
      <c r="CJU1" s="4" t="s">
        <v>2308</v>
      </c>
      <c r="CJV1" s="4" t="s">
        <v>2309</v>
      </c>
      <c r="CJW1" s="4" t="s">
        <v>2310</v>
      </c>
      <c r="CJX1" s="4" t="s">
        <v>2311</v>
      </c>
      <c r="CJY1" s="4" t="s">
        <v>2312</v>
      </c>
      <c r="CJZ1" s="4" t="s">
        <v>2313</v>
      </c>
      <c r="CKA1" s="4" t="s">
        <v>2314</v>
      </c>
      <c r="CKB1" s="4" t="s">
        <v>2315</v>
      </c>
      <c r="CKC1" s="4" t="s">
        <v>2316</v>
      </c>
      <c r="CKD1" s="4" t="s">
        <v>2317</v>
      </c>
      <c r="CKE1" s="4" t="s">
        <v>2318</v>
      </c>
      <c r="CKF1" s="4" t="s">
        <v>2319</v>
      </c>
      <c r="CKG1" s="4" t="s">
        <v>2320</v>
      </c>
      <c r="CKH1" s="4" t="s">
        <v>2321</v>
      </c>
      <c r="CKI1" s="4" t="s">
        <v>2322</v>
      </c>
      <c r="CKJ1" s="4" t="s">
        <v>2323</v>
      </c>
      <c r="CKK1" s="4" t="s">
        <v>2324</v>
      </c>
      <c r="CKL1" s="4" t="s">
        <v>2325</v>
      </c>
      <c r="CKM1" s="4" t="s">
        <v>2326</v>
      </c>
      <c r="CKN1" s="4" t="s">
        <v>2327</v>
      </c>
      <c r="CKO1" s="4" t="s">
        <v>2328</v>
      </c>
      <c r="CKP1" s="4" t="s">
        <v>2329</v>
      </c>
      <c r="CKQ1" s="4" t="s">
        <v>2330</v>
      </c>
      <c r="CKR1" s="4" t="s">
        <v>2331</v>
      </c>
      <c r="CKS1" s="4" t="s">
        <v>2332</v>
      </c>
      <c r="CKT1" s="4" t="s">
        <v>2333</v>
      </c>
      <c r="CKU1" s="4" t="s">
        <v>2334</v>
      </c>
      <c r="CKV1" s="4" t="s">
        <v>2335</v>
      </c>
      <c r="CKW1" s="4" t="s">
        <v>2336</v>
      </c>
      <c r="CKX1" s="4" t="s">
        <v>2337</v>
      </c>
      <c r="CKY1" s="4" t="s">
        <v>2338</v>
      </c>
      <c r="CKZ1" s="4" t="s">
        <v>2339</v>
      </c>
      <c r="CLA1" s="4" t="s">
        <v>2340</v>
      </c>
      <c r="CLB1" s="4" t="s">
        <v>2341</v>
      </c>
      <c r="CLC1" s="4" t="s">
        <v>2342</v>
      </c>
      <c r="CLD1" s="4" t="s">
        <v>2343</v>
      </c>
      <c r="CLE1" s="4" t="s">
        <v>2344</v>
      </c>
      <c r="CLF1" s="4" t="s">
        <v>2345</v>
      </c>
      <c r="CLG1" s="4" t="s">
        <v>2346</v>
      </c>
      <c r="CLH1" s="4" t="s">
        <v>2347</v>
      </c>
      <c r="CLI1" s="4" t="s">
        <v>2348</v>
      </c>
      <c r="CLJ1" s="4" t="s">
        <v>2349</v>
      </c>
      <c r="CLK1" s="4" t="s">
        <v>2350</v>
      </c>
      <c r="CLL1" s="4" t="s">
        <v>2351</v>
      </c>
      <c r="CLM1" s="4" t="s">
        <v>2352</v>
      </c>
      <c r="CLN1" s="4" t="s">
        <v>2353</v>
      </c>
      <c r="CLO1" s="4" t="s">
        <v>2354</v>
      </c>
      <c r="CLP1" s="4" t="s">
        <v>2355</v>
      </c>
      <c r="CLQ1" s="4" t="s">
        <v>2356</v>
      </c>
      <c r="CLR1" s="4" t="s">
        <v>2357</v>
      </c>
      <c r="CLS1" s="4" t="s">
        <v>2358</v>
      </c>
      <c r="CLT1" s="4" t="s">
        <v>2359</v>
      </c>
      <c r="CLU1" s="4" t="s">
        <v>2360</v>
      </c>
      <c r="CLV1" s="4" t="s">
        <v>2361</v>
      </c>
      <c r="CLW1" s="4" t="s">
        <v>2362</v>
      </c>
      <c r="CLX1" s="4" t="s">
        <v>2363</v>
      </c>
      <c r="CLY1" s="4" t="s">
        <v>2364</v>
      </c>
      <c r="CLZ1" s="4" t="s">
        <v>2365</v>
      </c>
      <c r="CMA1" s="4" t="s">
        <v>2366</v>
      </c>
      <c r="CMB1" s="4" t="s">
        <v>2367</v>
      </c>
      <c r="CMC1" s="4" t="s">
        <v>2368</v>
      </c>
      <c r="CMD1" s="4" t="s">
        <v>2369</v>
      </c>
      <c r="CME1" s="4" t="s">
        <v>2370</v>
      </c>
      <c r="CMF1" s="4" t="s">
        <v>2371</v>
      </c>
      <c r="CMG1" s="4" t="s">
        <v>2372</v>
      </c>
      <c r="CMH1" s="4" t="s">
        <v>2373</v>
      </c>
      <c r="CMI1" s="4" t="s">
        <v>2374</v>
      </c>
      <c r="CMJ1" s="4" t="s">
        <v>2375</v>
      </c>
      <c r="CMK1" s="4" t="s">
        <v>2376</v>
      </c>
      <c r="CML1" s="4" t="s">
        <v>2377</v>
      </c>
      <c r="CMM1" s="4" t="s">
        <v>2378</v>
      </c>
      <c r="CMN1" s="4" t="s">
        <v>2379</v>
      </c>
      <c r="CMO1" s="4" t="s">
        <v>2380</v>
      </c>
      <c r="CMP1" s="4" t="s">
        <v>2381</v>
      </c>
      <c r="CMQ1" s="4" t="s">
        <v>2382</v>
      </c>
      <c r="CMR1" s="4" t="s">
        <v>2383</v>
      </c>
      <c r="CMS1" s="4" t="s">
        <v>2384</v>
      </c>
      <c r="CMT1" s="4" t="s">
        <v>2385</v>
      </c>
      <c r="CMU1" s="4" t="s">
        <v>2386</v>
      </c>
      <c r="CMV1" s="4" t="s">
        <v>2387</v>
      </c>
      <c r="CMW1" s="4" t="s">
        <v>2388</v>
      </c>
      <c r="CMX1" s="4" t="s">
        <v>2389</v>
      </c>
      <c r="CMY1" s="4" t="s">
        <v>2390</v>
      </c>
      <c r="CMZ1" s="4" t="s">
        <v>2391</v>
      </c>
      <c r="CNA1" s="4" t="s">
        <v>2392</v>
      </c>
      <c r="CNB1" s="4" t="s">
        <v>2393</v>
      </c>
      <c r="CNC1" s="4" t="s">
        <v>2394</v>
      </c>
      <c r="CND1" s="4" t="s">
        <v>2395</v>
      </c>
      <c r="CNE1" s="4" t="s">
        <v>2396</v>
      </c>
      <c r="CNF1" s="4" t="s">
        <v>2397</v>
      </c>
      <c r="CNG1" s="4" t="s">
        <v>2398</v>
      </c>
      <c r="CNH1" s="4" t="s">
        <v>2399</v>
      </c>
      <c r="CNI1" s="4" t="s">
        <v>2400</v>
      </c>
      <c r="CNJ1" s="4" t="s">
        <v>2401</v>
      </c>
      <c r="CNK1" s="4" t="s">
        <v>2402</v>
      </c>
      <c r="CNL1" s="4" t="s">
        <v>2403</v>
      </c>
      <c r="CNM1" s="4" t="s">
        <v>2404</v>
      </c>
      <c r="CNN1" s="4" t="s">
        <v>2405</v>
      </c>
      <c r="CNO1" s="4" t="s">
        <v>2406</v>
      </c>
      <c r="CNP1" s="4" t="s">
        <v>2407</v>
      </c>
      <c r="CNQ1" s="4" t="s">
        <v>2408</v>
      </c>
      <c r="CNR1" s="4" t="s">
        <v>2409</v>
      </c>
      <c r="CNS1" s="4" t="s">
        <v>2410</v>
      </c>
      <c r="CNT1" s="4" t="s">
        <v>2411</v>
      </c>
      <c r="CNU1" s="4" t="s">
        <v>2412</v>
      </c>
      <c r="CNV1" s="4" t="s">
        <v>2413</v>
      </c>
      <c r="CNW1" s="4" t="s">
        <v>2414</v>
      </c>
      <c r="CNX1" s="4" t="s">
        <v>2415</v>
      </c>
      <c r="CNY1" s="4" t="s">
        <v>2416</v>
      </c>
      <c r="CNZ1" s="4" t="s">
        <v>2417</v>
      </c>
      <c r="COA1" s="4" t="s">
        <v>2418</v>
      </c>
      <c r="COB1" s="4" t="s">
        <v>2419</v>
      </c>
      <c r="COC1" s="4" t="s">
        <v>2420</v>
      </c>
      <c r="COD1" s="4" t="s">
        <v>2421</v>
      </c>
      <c r="COE1" s="4" t="s">
        <v>2422</v>
      </c>
      <c r="COF1" s="4" t="s">
        <v>2423</v>
      </c>
      <c r="COG1" s="4" t="s">
        <v>2424</v>
      </c>
      <c r="COH1" s="4" t="s">
        <v>2425</v>
      </c>
      <c r="COI1" s="4" t="s">
        <v>2426</v>
      </c>
      <c r="COJ1" s="4" t="s">
        <v>2427</v>
      </c>
      <c r="COK1" s="4" t="s">
        <v>2428</v>
      </c>
      <c r="COL1" s="4" t="s">
        <v>2429</v>
      </c>
      <c r="COM1" s="4" t="s">
        <v>2430</v>
      </c>
      <c r="CON1" s="4" t="s">
        <v>2431</v>
      </c>
      <c r="COO1" s="4" t="s">
        <v>2432</v>
      </c>
      <c r="COP1" s="4" t="s">
        <v>2433</v>
      </c>
      <c r="COQ1" s="4" t="s">
        <v>2434</v>
      </c>
      <c r="COR1" s="4" t="s">
        <v>2435</v>
      </c>
      <c r="COS1" s="4" t="s">
        <v>2436</v>
      </c>
      <c r="COT1" s="4" t="s">
        <v>2437</v>
      </c>
      <c r="COU1" s="4" t="s">
        <v>2438</v>
      </c>
      <c r="COV1" s="4" t="s">
        <v>2439</v>
      </c>
      <c r="COW1" s="4" t="s">
        <v>2440</v>
      </c>
      <c r="COX1" s="4" t="s">
        <v>2441</v>
      </c>
      <c r="COY1" s="4" t="s">
        <v>2442</v>
      </c>
      <c r="COZ1" s="4" t="s">
        <v>2443</v>
      </c>
      <c r="CPA1" s="4" t="s">
        <v>2444</v>
      </c>
      <c r="CPB1" s="4" t="s">
        <v>2445</v>
      </c>
      <c r="CPC1" s="4" t="s">
        <v>2446</v>
      </c>
      <c r="CPD1" s="4" t="s">
        <v>2447</v>
      </c>
      <c r="CPE1" s="4" t="s">
        <v>2448</v>
      </c>
      <c r="CPF1" s="4" t="s">
        <v>2449</v>
      </c>
      <c r="CPG1" s="4" t="s">
        <v>2450</v>
      </c>
      <c r="CPH1" s="4" t="s">
        <v>2451</v>
      </c>
      <c r="CPI1" s="4" t="s">
        <v>2452</v>
      </c>
      <c r="CPJ1" s="4" t="s">
        <v>2453</v>
      </c>
      <c r="CPK1" s="4" t="s">
        <v>2454</v>
      </c>
      <c r="CPL1" s="4" t="s">
        <v>2455</v>
      </c>
      <c r="CPM1" s="4" t="s">
        <v>2456</v>
      </c>
      <c r="CPN1" s="4" t="s">
        <v>2457</v>
      </c>
      <c r="CPO1" s="4" t="s">
        <v>2458</v>
      </c>
      <c r="CPP1" s="4" t="s">
        <v>2459</v>
      </c>
      <c r="CPQ1" s="4" t="s">
        <v>2460</v>
      </c>
      <c r="CPR1" s="4" t="s">
        <v>2461</v>
      </c>
      <c r="CPS1" s="4" t="s">
        <v>2462</v>
      </c>
      <c r="CPT1" s="4" t="s">
        <v>2463</v>
      </c>
      <c r="CPU1" s="4" t="s">
        <v>2464</v>
      </c>
      <c r="CPV1" s="4" t="s">
        <v>2465</v>
      </c>
      <c r="CPW1" s="4" t="s">
        <v>2466</v>
      </c>
      <c r="CPX1" s="4" t="s">
        <v>2467</v>
      </c>
      <c r="CPY1" s="4" t="s">
        <v>2468</v>
      </c>
      <c r="CPZ1" s="4" t="s">
        <v>2469</v>
      </c>
      <c r="CQA1" s="4" t="s">
        <v>2470</v>
      </c>
      <c r="CQB1" s="4" t="s">
        <v>2471</v>
      </c>
      <c r="CQC1" s="4" t="s">
        <v>2472</v>
      </c>
      <c r="CQD1" s="4" t="s">
        <v>2473</v>
      </c>
      <c r="CQE1" s="4" t="s">
        <v>2474</v>
      </c>
      <c r="CQF1" s="4" t="s">
        <v>2475</v>
      </c>
      <c r="CQG1" s="4" t="s">
        <v>2476</v>
      </c>
      <c r="CQH1" s="4" t="s">
        <v>2477</v>
      </c>
      <c r="CQI1" s="4" t="s">
        <v>2478</v>
      </c>
      <c r="CQJ1" s="4" t="s">
        <v>2479</v>
      </c>
      <c r="CQK1" s="4" t="s">
        <v>2480</v>
      </c>
      <c r="CQL1" s="4" t="s">
        <v>2481</v>
      </c>
      <c r="CQM1" s="4" t="s">
        <v>2482</v>
      </c>
      <c r="CQN1" s="4" t="s">
        <v>2483</v>
      </c>
      <c r="CQO1" s="4" t="s">
        <v>2484</v>
      </c>
      <c r="CQP1" s="4" t="s">
        <v>2485</v>
      </c>
      <c r="CQQ1" s="4" t="s">
        <v>2486</v>
      </c>
      <c r="CQR1" s="4" t="s">
        <v>2487</v>
      </c>
      <c r="CQS1" s="4" t="s">
        <v>2488</v>
      </c>
      <c r="CQT1" s="4" t="s">
        <v>2489</v>
      </c>
      <c r="CQU1" s="4" t="s">
        <v>2490</v>
      </c>
      <c r="CQV1" s="4" t="s">
        <v>2491</v>
      </c>
      <c r="CQW1" s="4" t="s">
        <v>2492</v>
      </c>
      <c r="CQX1" s="4" t="s">
        <v>2493</v>
      </c>
      <c r="CQY1" s="4" t="s">
        <v>2494</v>
      </c>
      <c r="CQZ1" s="4" t="s">
        <v>2495</v>
      </c>
      <c r="CRA1" s="4" t="s">
        <v>2496</v>
      </c>
      <c r="CRB1" s="4" t="s">
        <v>2497</v>
      </c>
      <c r="CRC1" s="4" t="s">
        <v>2498</v>
      </c>
      <c r="CRD1" s="4" t="s">
        <v>2499</v>
      </c>
      <c r="CRE1" s="4" t="s">
        <v>2500</v>
      </c>
      <c r="CRF1" s="4" t="s">
        <v>2501</v>
      </c>
      <c r="CRG1" s="4" t="s">
        <v>2502</v>
      </c>
      <c r="CRH1" s="4" t="s">
        <v>2503</v>
      </c>
      <c r="CRI1" s="4" t="s">
        <v>2504</v>
      </c>
      <c r="CRJ1" s="4" t="s">
        <v>2505</v>
      </c>
      <c r="CRK1" s="4" t="s">
        <v>2506</v>
      </c>
      <c r="CRL1" s="4" t="s">
        <v>2507</v>
      </c>
      <c r="CRM1" s="4" t="s">
        <v>2508</v>
      </c>
      <c r="CRN1" s="4" t="s">
        <v>2509</v>
      </c>
      <c r="CRO1" s="4" t="s">
        <v>2510</v>
      </c>
      <c r="CRP1" s="4" t="s">
        <v>2511</v>
      </c>
      <c r="CRQ1" s="4" t="s">
        <v>2512</v>
      </c>
      <c r="CRR1" s="4" t="s">
        <v>2513</v>
      </c>
      <c r="CRS1" s="4" t="s">
        <v>2514</v>
      </c>
      <c r="CRT1" s="4" t="s">
        <v>2515</v>
      </c>
      <c r="CRU1" s="4" t="s">
        <v>2516</v>
      </c>
      <c r="CRV1" s="4" t="s">
        <v>2517</v>
      </c>
      <c r="CRW1" s="4" t="s">
        <v>2518</v>
      </c>
      <c r="CRX1" s="4" t="s">
        <v>2519</v>
      </c>
      <c r="CRY1" s="4" t="s">
        <v>2520</v>
      </c>
      <c r="CRZ1" s="4" t="s">
        <v>2521</v>
      </c>
      <c r="CSA1" s="4" t="s">
        <v>2522</v>
      </c>
      <c r="CSB1" s="4" t="s">
        <v>2523</v>
      </c>
      <c r="CSC1" s="4" t="s">
        <v>2524</v>
      </c>
      <c r="CSD1" s="4" t="s">
        <v>2525</v>
      </c>
      <c r="CSE1" s="4" t="s">
        <v>2526</v>
      </c>
      <c r="CSF1" s="4" t="s">
        <v>2527</v>
      </c>
      <c r="CSG1" s="4" t="s">
        <v>2528</v>
      </c>
      <c r="CSH1" s="4" t="s">
        <v>2529</v>
      </c>
      <c r="CSI1" s="4" t="s">
        <v>2530</v>
      </c>
      <c r="CSJ1" s="4" t="s">
        <v>2531</v>
      </c>
      <c r="CSK1" s="4" t="s">
        <v>2532</v>
      </c>
      <c r="CSL1" s="4" t="s">
        <v>2533</v>
      </c>
      <c r="CSM1" s="4" t="s">
        <v>2534</v>
      </c>
      <c r="CSN1" s="4" t="s">
        <v>2535</v>
      </c>
      <c r="CSO1" s="4" t="s">
        <v>2536</v>
      </c>
      <c r="CSP1" s="4" t="s">
        <v>2537</v>
      </c>
      <c r="CSQ1" s="4" t="s">
        <v>2538</v>
      </c>
      <c r="CSR1" s="4" t="s">
        <v>2539</v>
      </c>
      <c r="CSS1" s="4" t="s">
        <v>2540</v>
      </c>
      <c r="CST1" s="4" t="s">
        <v>2541</v>
      </c>
      <c r="CSU1" s="4" t="s">
        <v>2542</v>
      </c>
      <c r="CSV1" s="4" t="s">
        <v>2543</v>
      </c>
      <c r="CSW1" s="4" t="s">
        <v>2544</v>
      </c>
      <c r="CSX1" s="4" t="s">
        <v>2545</v>
      </c>
      <c r="CSY1" s="4" t="s">
        <v>2546</v>
      </c>
      <c r="CSZ1" s="4" t="s">
        <v>2547</v>
      </c>
      <c r="CTA1" s="4" t="s">
        <v>2548</v>
      </c>
      <c r="CTB1" s="4" t="s">
        <v>2549</v>
      </c>
      <c r="CTC1" s="4" t="s">
        <v>2550</v>
      </c>
      <c r="CTD1" s="4" t="s">
        <v>2551</v>
      </c>
      <c r="CTE1" s="4" t="s">
        <v>2552</v>
      </c>
      <c r="CTF1" s="4" t="s">
        <v>2553</v>
      </c>
      <c r="CTG1" s="4" t="s">
        <v>2554</v>
      </c>
      <c r="CTH1" s="4" t="s">
        <v>2555</v>
      </c>
      <c r="CTI1" s="4" t="s">
        <v>2556</v>
      </c>
      <c r="CTJ1" s="4" t="s">
        <v>2557</v>
      </c>
      <c r="CTK1" s="4" t="s">
        <v>2558</v>
      </c>
      <c r="CTL1" s="4" t="s">
        <v>2559</v>
      </c>
      <c r="CTM1" s="4" t="s">
        <v>2560</v>
      </c>
      <c r="CTN1" s="4" t="s">
        <v>2561</v>
      </c>
      <c r="CTO1" s="4" t="s">
        <v>2562</v>
      </c>
      <c r="CTP1" s="4" t="s">
        <v>2563</v>
      </c>
      <c r="CTQ1" s="4" t="s">
        <v>2564</v>
      </c>
      <c r="CTR1" s="4" t="s">
        <v>2565</v>
      </c>
      <c r="CTS1" s="4" t="s">
        <v>2566</v>
      </c>
      <c r="CTT1" s="4" t="s">
        <v>2567</v>
      </c>
      <c r="CTU1" s="4" t="s">
        <v>2568</v>
      </c>
      <c r="CTV1" s="4" t="s">
        <v>2569</v>
      </c>
      <c r="CTW1" s="4" t="s">
        <v>2570</v>
      </c>
      <c r="CTX1" s="4" t="s">
        <v>2571</v>
      </c>
      <c r="CTY1" s="4" t="s">
        <v>2572</v>
      </c>
      <c r="CTZ1" s="4" t="s">
        <v>2573</v>
      </c>
      <c r="CUA1" s="4" t="s">
        <v>2574</v>
      </c>
      <c r="CUB1" s="4" t="s">
        <v>2575</v>
      </c>
      <c r="CUC1" s="4" t="s">
        <v>2576</v>
      </c>
      <c r="CUD1" s="4" t="s">
        <v>2577</v>
      </c>
      <c r="CUE1" s="4" t="s">
        <v>2578</v>
      </c>
      <c r="CUF1" s="4" t="s">
        <v>2579</v>
      </c>
      <c r="CUG1" s="4" t="s">
        <v>2580</v>
      </c>
      <c r="CUH1" s="4" t="s">
        <v>2581</v>
      </c>
      <c r="CUI1" s="4" t="s">
        <v>2582</v>
      </c>
      <c r="CUJ1" s="4" t="s">
        <v>2583</v>
      </c>
      <c r="CUK1" s="4" t="s">
        <v>2584</v>
      </c>
      <c r="CUL1" s="4" t="s">
        <v>2585</v>
      </c>
      <c r="CUM1" s="4" t="s">
        <v>2586</v>
      </c>
      <c r="CUN1" s="4" t="s">
        <v>2587</v>
      </c>
      <c r="CUO1" s="4" t="s">
        <v>2588</v>
      </c>
      <c r="CUP1" s="4" t="s">
        <v>2589</v>
      </c>
      <c r="CUQ1" s="4" t="s">
        <v>2590</v>
      </c>
      <c r="CUR1" s="4" t="s">
        <v>2591</v>
      </c>
      <c r="CUS1" s="4" t="s">
        <v>2592</v>
      </c>
      <c r="CUT1" s="4" t="s">
        <v>2593</v>
      </c>
      <c r="CUU1" s="4" t="s">
        <v>2594</v>
      </c>
      <c r="CUV1" s="4" t="s">
        <v>2595</v>
      </c>
      <c r="CUW1" s="4" t="s">
        <v>2596</v>
      </c>
      <c r="CUX1" s="4" t="s">
        <v>2597</v>
      </c>
      <c r="CUY1" s="4" t="s">
        <v>2598</v>
      </c>
      <c r="CUZ1" s="4" t="s">
        <v>2599</v>
      </c>
      <c r="CVA1" s="4" t="s">
        <v>2600</v>
      </c>
      <c r="CVB1" s="4" t="s">
        <v>2601</v>
      </c>
      <c r="CVC1" s="4" t="s">
        <v>2602</v>
      </c>
      <c r="CVD1" s="4" t="s">
        <v>2603</v>
      </c>
      <c r="CVE1" s="4" t="s">
        <v>2604</v>
      </c>
      <c r="CVF1" s="4" t="s">
        <v>2605</v>
      </c>
      <c r="CVG1" s="4" t="s">
        <v>2606</v>
      </c>
      <c r="CVH1" s="4" t="s">
        <v>2607</v>
      </c>
      <c r="CVI1" s="4" t="s">
        <v>2608</v>
      </c>
      <c r="CVJ1" s="4" t="s">
        <v>2609</v>
      </c>
      <c r="CVK1" s="4" t="s">
        <v>2610</v>
      </c>
      <c r="CVL1" s="4" t="s">
        <v>2611</v>
      </c>
      <c r="CVM1" s="4" t="s">
        <v>2612</v>
      </c>
      <c r="CVN1" s="4" t="s">
        <v>2613</v>
      </c>
      <c r="CVO1" s="4" t="s">
        <v>2614</v>
      </c>
      <c r="CVP1" s="4" t="s">
        <v>2615</v>
      </c>
      <c r="CVQ1" s="4" t="s">
        <v>2616</v>
      </c>
      <c r="CVR1" s="4" t="s">
        <v>2617</v>
      </c>
      <c r="CVS1" s="4" t="s">
        <v>2618</v>
      </c>
      <c r="CVT1" s="4" t="s">
        <v>2619</v>
      </c>
      <c r="CVU1" s="4" t="s">
        <v>2620</v>
      </c>
      <c r="CVV1" s="4" t="s">
        <v>2621</v>
      </c>
      <c r="CVW1" s="4" t="s">
        <v>2622</v>
      </c>
      <c r="CVX1" s="4" t="s">
        <v>2623</v>
      </c>
      <c r="CVY1" s="4" t="s">
        <v>2624</v>
      </c>
      <c r="CVZ1" s="4" t="s">
        <v>2625</v>
      </c>
      <c r="CWA1" s="4" t="s">
        <v>2626</v>
      </c>
      <c r="CWB1" s="4" t="s">
        <v>2627</v>
      </c>
      <c r="CWC1" s="4" t="s">
        <v>2628</v>
      </c>
      <c r="CWD1" s="4" t="s">
        <v>2629</v>
      </c>
      <c r="CWE1" s="4" t="s">
        <v>2630</v>
      </c>
      <c r="CWF1" s="4" t="s">
        <v>2631</v>
      </c>
      <c r="CWG1" s="4" t="s">
        <v>2632</v>
      </c>
      <c r="CWH1" s="4" t="s">
        <v>2633</v>
      </c>
      <c r="CWI1" s="4" t="s">
        <v>2634</v>
      </c>
      <c r="CWJ1" s="4" t="s">
        <v>2635</v>
      </c>
      <c r="CWK1" s="4" t="s">
        <v>2636</v>
      </c>
      <c r="CWL1" s="4" t="s">
        <v>2637</v>
      </c>
      <c r="CWM1" s="4" t="s">
        <v>2638</v>
      </c>
      <c r="CWN1" s="4" t="s">
        <v>2639</v>
      </c>
      <c r="CWO1" s="4" t="s">
        <v>2640</v>
      </c>
      <c r="CWP1" s="4" t="s">
        <v>2641</v>
      </c>
      <c r="CWQ1" s="4" t="s">
        <v>2642</v>
      </c>
      <c r="CWR1" s="4" t="s">
        <v>2643</v>
      </c>
      <c r="CWS1" s="4" t="s">
        <v>2644</v>
      </c>
      <c r="CWT1" s="4" t="s">
        <v>2645</v>
      </c>
      <c r="CWU1" s="4" t="s">
        <v>2646</v>
      </c>
      <c r="CWV1" s="4" t="s">
        <v>2647</v>
      </c>
      <c r="CWW1" s="4" t="s">
        <v>2648</v>
      </c>
      <c r="CWX1" s="4" t="s">
        <v>2649</v>
      </c>
      <c r="CWY1" s="4" t="s">
        <v>2650</v>
      </c>
      <c r="CWZ1" s="4" t="s">
        <v>2651</v>
      </c>
      <c r="CXA1" s="4" t="s">
        <v>2652</v>
      </c>
      <c r="CXB1" s="4" t="s">
        <v>2653</v>
      </c>
      <c r="CXC1" s="4" t="s">
        <v>2654</v>
      </c>
      <c r="CXD1" s="4" t="s">
        <v>2655</v>
      </c>
      <c r="CXE1" s="4" t="s">
        <v>2656</v>
      </c>
      <c r="CXF1" s="4" t="s">
        <v>2657</v>
      </c>
      <c r="CXG1" s="4" t="s">
        <v>2658</v>
      </c>
      <c r="CXH1" s="4" t="s">
        <v>2659</v>
      </c>
      <c r="CXI1" s="4" t="s">
        <v>2660</v>
      </c>
      <c r="CXJ1" s="4" t="s">
        <v>2661</v>
      </c>
      <c r="CXK1" s="4" t="s">
        <v>2662</v>
      </c>
      <c r="CXL1" s="4" t="s">
        <v>2663</v>
      </c>
      <c r="CXM1" s="4" t="s">
        <v>2664</v>
      </c>
      <c r="CXN1" s="4" t="s">
        <v>2665</v>
      </c>
      <c r="CXO1" s="4" t="s">
        <v>2666</v>
      </c>
      <c r="CXP1" s="4" t="s">
        <v>2667</v>
      </c>
      <c r="CXQ1" s="4" t="s">
        <v>2668</v>
      </c>
      <c r="CXR1" s="4" t="s">
        <v>2669</v>
      </c>
      <c r="CXS1" s="4" t="s">
        <v>2670</v>
      </c>
      <c r="CXT1" s="4" t="s">
        <v>2671</v>
      </c>
      <c r="CXU1" s="4" t="s">
        <v>2672</v>
      </c>
      <c r="CXV1" s="4" t="s">
        <v>2673</v>
      </c>
      <c r="CXW1" s="4" t="s">
        <v>2674</v>
      </c>
      <c r="CXX1" s="4" t="s">
        <v>2675</v>
      </c>
      <c r="CXY1" s="4" t="s">
        <v>2676</v>
      </c>
      <c r="CXZ1" s="4" t="s">
        <v>2677</v>
      </c>
      <c r="CYA1" s="4" t="s">
        <v>2678</v>
      </c>
      <c r="CYB1" s="4" t="s">
        <v>2679</v>
      </c>
      <c r="CYC1" s="4" t="s">
        <v>2680</v>
      </c>
      <c r="CYD1" s="4" t="s">
        <v>2681</v>
      </c>
      <c r="CYE1" s="4" t="s">
        <v>2682</v>
      </c>
      <c r="CYF1" s="4" t="s">
        <v>2683</v>
      </c>
      <c r="CYG1" s="4" t="s">
        <v>2684</v>
      </c>
      <c r="CYH1" s="4" t="s">
        <v>2685</v>
      </c>
      <c r="CYI1" s="4" t="s">
        <v>2686</v>
      </c>
      <c r="CYJ1" s="4" t="s">
        <v>2687</v>
      </c>
      <c r="CYK1" s="4" t="s">
        <v>2688</v>
      </c>
      <c r="CYL1" s="4" t="s">
        <v>2689</v>
      </c>
      <c r="CYM1" s="4" t="s">
        <v>2690</v>
      </c>
      <c r="CYN1" s="4" t="s">
        <v>2691</v>
      </c>
      <c r="CYO1" s="4" t="s">
        <v>2692</v>
      </c>
      <c r="CYP1" s="4" t="s">
        <v>2693</v>
      </c>
      <c r="CYQ1" s="4" t="s">
        <v>2694</v>
      </c>
      <c r="CYR1" s="4" t="s">
        <v>2695</v>
      </c>
      <c r="CYS1" s="4" t="s">
        <v>2696</v>
      </c>
      <c r="CYT1" s="4" t="s">
        <v>2697</v>
      </c>
      <c r="CYU1" s="4" t="s">
        <v>2698</v>
      </c>
      <c r="CYV1" s="4" t="s">
        <v>2699</v>
      </c>
      <c r="CYW1" s="4" t="s">
        <v>2700</v>
      </c>
      <c r="CYX1" s="4" t="s">
        <v>2701</v>
      </c>
      <c r="CYY1" s="4" t="s">
        <v>2702</v>
      </c>
      <c r="CYZ1" s="4" t="s">
        <v>2703</v>
      </c>
      <c r="CZA1" s="4" t="s">
        <v>2704</v>
      </c>
      <c r="CZB1" s="4" t="s">
        <v>2705</v>
      </c>
      <c r="CZC1" s="4" t="s">
        <v>2706</v>
      </c>
      <c r="CZD1" s="4" t="s">
        <v>2707</v>
      </c>
      <c r="CZE1" s="4" t="s">
        <v>2708</v>
      </c>
      <c r="CZF1" s="4" t="s">
        <v>2709</v>
      </c>
      <c r="CZG1" s="4" t="s">
        <v>2710</v>
      </c>
      <c r="CZH1" s="4" t="s">
        <v>2711</v>
      </c>
      <c r="CZI1" s="4" t="s">
        <v>2712</v>
      </c>
      <c r="CZJ1" s="4" t="s">
        <v>2713</v>
      </c>
      <c r="CZK1" s="4" t="s">
        <v>2714</v>
      </c>
      <c r="CZL1" s="4" t="s">
        <v>2715</v>
      </c>
      <c r="CZM1" s="4" t="s">
        <v>2716</v>
      </c>
      <c r="CZN1" s="4" t="s">
        <v>2717</v>
      </c>
      <c r="CZO1" s="4" t="s">
        <v>2718</v>
      </c>
      <c r="CZP1" s="4" t="s">
        <v>2719</v>
      </c>
      <c r="CZQ1" s="4" t="s">
        <v>2720</v>
      </c>
      <c r="CZR1" s="4" t="s">
        <v>2721</v>
      </c>
      <c r="CZS1" s="4" t="s">
        <v>2722</v>
      </c>
      <c r="CZT1" s="4" t="s">
        <v>2723</v>
      </c>
      <c r="CZU1" s="4" t="s">
        <v>2724</v>
      </c>
      <c r="CZV1" s="4" t="s">
        <v>2725</v>
      </c>
      <c r="CZW1" s="4" t="s">
        <v>2726</v>
      </c>
      <c r="CZX1" s="4" t="s">
        <v>2727</v>
      </c>
      <c r="CZY1" s="4" t="s">
        <v>2728</v>
      </c>
      <c r="CZZ1" s="4" t="s">
        <v>2729</v>
      </c>
      <c r="DAA1" s="4" t="s">
        <v>2730</v>
      </c>
      <c r="DAB1" s="4" t="s">
        <v>2731</v>
      </c>
      <c r="DAC1" s="4" t="s">
        <v>2732</v>
      </c>
      <c r="DAD1" s="4" t="s">
        <v>2733</v>
      </c>
      <c r="DAE1" s="4" t="s">
        <v>2734</v>
      </c>
      <c r="DAF1" s="4" t="s">
        <v>2735</v>
      </c>
      <c r="DAG1" s="4" t="s">
        <v>2736</v>
      </c>
      <c r="DAH1" s="4" t="s">
        <v>2737</v>
      </c>
      <c r="DAI1" s="4" t="s">
        <v>2738</v>
      </c>
      <c r="DAJ1" s="4" t="s">
        <v>2739</v>
      </c>
      <c r="DAK1" s="4" t="s">
        <v>2740</v>
      </c>
      <c r="DAL1" s="4" t="s">
        <v>2741</v>
      </c>
      <c r="DAM1" s="4" t="s">
        <v>2742</v>
      </c>
      <c r="DAN1" s="4" t="s">
        <v>2743</v>
      </c>
      <c r="DAO1" s="4" t="s">
        <v>2744</v>
      </c>
      <c r="DAP1" s="4" t="s">
        <v>2745</v>
      </c>
      <c r="DAQ1" s="4" t="s">
        <v>2746</v>
      </c>
      <c r="DAR1" s="4" t="s">
        <v>2747</v>
      </c>
      <c r="DAS1" s="4" t="s">
        <v>2748</v>
      </c>
      <c r="DAT1" s="4" t="s">
        <v>2749</v>
      </c>
      <c r="DAU1" s="4" t="s">
        <v>2750</v>
      </c>
      <c r="DAV1" s="4" t="s">
        <v>2751</v>
      </c>
      <c r="DAW1" s="4" t="s">
        <v>2752</v>
      </c>
      <c r="DAX1" s="4" t="s">
        <v>2753</v>
      </c>
      <c r="DAY1" s="4" t="s">
        <v>2754</v>
      </c>
      <c r="DAZ1" s="4" t="s">
        <v>2755</v>
      </c>
      <c r="DBA1" s="4" t="s">
        <v>2756</v>
      </c>
      <c r="DBB1" s="4" t="s">
        <v>2757</v>
      </c>
      <c r="DBC1" s="4" t="s">
        <v>2758</v>
      </c>
      <c r="DBD1" s="4" t="s">
        <v>2759</v>
      </c>
      <c r="DBE1" s="4" t="s">
        <v>2760</v>
      </c>
      <c r="DBF1" s="4" t="s">
        <v>2761</v>
      </c>
      <c r="DBG1" s="4" t="s">
        <v>2762</v>
      </c>
      <c r="DBH1" s="4" t="s">
        <v>2763</v>
      </c>
      <c r="DBI1" s="4" t="s">
        <v>2764</v>
      </c>
      <c r="DBJ1" s="4" t="s">
        <v>2765</v>
      </c>
      <c r="DBK1" s="4" t="s">
        <v>2766</v>
      </c>
      <c r="DBL1" s="4" t="s">
        <v>2767</v>
      </c>
      <c r="DBM1" s="4" t="s">
        <v>2768</v>
      </c>
      <c r="DBN1" s="4" t="s">
        <v>2769</v>
      </c>
      <c r="DBO1" s="4" t="s">
        <v>2770</v>
      </c>
      <c r="DBP1" s="4" t="s">
        <v>2771</v>
      </c>
      <c r="DBQ1" s="4" t="s">
        <v>2772</v>
      </c>
      <c r="DBR1" s="4" t="s">
        <v>2773</v>
      </c>
      <c r="DBS1" s="4" t="s">
        <v>2774</v>
      </c>
      <c r="DBT1" s="4" t="s">
        <v>2775</v>
      </c>
      <c r="DBU1" s="4" t="s">
        <v>2776</v>
      </c>
      <c r="DBV1" s="4" t="s">
        <v>2777</v>
      </c>
      <c r="DBW1" s="4" t="s">
        <v>2778</v>
      </c>
      <c r="DBX1" s="4" t="s">
        <v>2779</v>
      </c>
      <c r="DBY1" s="4" t="s">
        <v>2780</v>
      </c>
      <c r="DBZ1" s="4" t="s">
        <v>2781</v>
      </c>
      <c r="DCA1" s="4" t="s">
        <v>2782</v>
      </c>
      <c r="DCB1" s="4" t="s">
        <v>2783</v>
      </c>
      <c r="DCC1" s="4" t="s">
        <v>2784</v>
      </c>
      <c r="DCD1" s="4" t="s">
        <v>2785</v>
      </c>
      <c r="DCE1" s="4" t="s">
        <v>2786</v>
      </c>
      <c r="DCF1" s="4" t="s">
        <v>2787</v>
      </c>
      <c r="DCG1" s="4" t="s">
        <v>2788</v>
      </c>
      <c r="DCH1" s="4" t="s">
        <v>2789</v>
      </c>
      <c r="DCI1" s="4" t="s">
        <v>2790</v>
      </c>
      <c r="DCJ1" s="4" t="s">
        <v>2791</v>
      </c>
      <c r="DCK1" s="4" t="s">
        <v>2792</v>
      </c>
      <c r="DCL1" s="4" t="s">
        <v>2793</v>
      </c>
      <c r="DCM1" s="4" t="s">
        <v>2794</v>
      </c>
      <c r="DCN1" s="4" t="s">
        <v>2795</v>
      </c>
      <c r="DCO1" s="4" t="s">
        <v>2796</v>
      </c>
      <c r="DCP1" s="4" t="s">
        <v>2797</v>
      </c>
      <c r="DCQ1" s="4" t="s">
        <v>2798</v>
      </c>
      <c r="DCR1" s="4" t="s">
        <v>2799</v>
      </c>
      <c r="DCS1" s="4" t="s">
        <v>2800</v>
      </c>
      <c r="DCT1" s="4" t="s">
        <v>2801</v>
      </c>
      <c r="DCU1" s="4" t="s">
        <v>2802</v>
      </c>
      <c r="DCV1" s="4" t="s">
        <v>2803</v>
      </c>
      <c r="DCW1" s="4" t="s">
        <v>2804</v>
      </c>
      <c r="DCX1" s="4" t="s">
        <v>2805</v>
      </c>
      <c r="DCY1" s="4" t="s">
        <v>2806</v>
      </c>
      <c r="DCZ1" s="4" t="s">
        <v>2807</v>
      </c>
      <c r="DDA1" s="4" t="s">
        <v>2808</v>
      </c>
      <c r="DDB1" s="4" t="s">
        <v>2809</v>
      </c>
      <c r="DDC1" s="4" t="s">
        <v>2810</v>
      </c>
      <c r="DDD1" s="4" t="s">
        <v>2811</v>
      </c>
      <c r="DDE1" s="4" t="s">
        <v>2812</v>
      </c>
      <c r="DDF1" s="4" t="s">
        <v>2813</v>
      </c>
      <c r="DDG1" s="4" t="s">
        <v>2814</v>
      </c>
      <c r="DDH1" s="4" t="s">
        <v>2815</v>
      </c>
      <c r="DDI1" s="4" t="s">
        <v>2816</v>
      </c>
      <c r="DDJ1" s="4" t="s">
        <v>2817</v>
      </c>
      <c r="DDK1" s="4" t="s">
        <v>2818</v>
      </c>
      <c r="DDL1" s="4" t="s">
        <v>2819</v>
      </c>
      <c r="DDM1" s="4" t="s">
        <v>2820</v>
      </c>
      <c r="DDN1" s="4" t="s">
        <v>2821</v>
      </c>
      <c r="DDO1" s="4" t="s">
        <v>2822</v>
      </c>
      <c r="DDP1" s="4" t="s">
        <v>2823</v>
      </c>
      <c r="DDQ1" s="4" t="s">
        <v>2824</v>
      </c>
      <c r="DDR1" s="4" t="s">
        <v>2825</v>
      </c>
      <c r="DDS1" s="4" t="s">
        <v>2826</v>
      </c>
      <c r="DDT1" s="4" t="s">
        <v>2827</v>
      </c>
      <c r="DDU1" s="4" t="s">
        <v>2828</v>
      </c>
      <c r="DDV1" s="4" t="s">
        <v>2829</v>
      </c>
      <c r="DDW1" s="4" t="s">
        <v>2830</v>
      </c>
      <c r="DDX1" s="4" t="s">
        <v>2831</v>
      </c>
      <c r="DDY1" s="4" t="s">
        <v>2832</v>
      </c>
      <c r="DDZ1" s="4" t="s">
        <v>2833</v>
      </c>
      <c r="DEA1" s="4" t="s">
        <v>2834</v>
      </c>
      <c r="DEB1" s="4" t="s">
        <v>2835</v>
      </c>
      <c r="DEC1" s="4" t="s">
        <v>2836</v>
      </c>
      <c r="DED1" s="4" t="s">
        <v>2837</v>
      </c>
      <c r="DEE1" s="4" t="s">
        <v>2838</v>
      </c>
      <c r="DEF1" s="4" t="s">
        <v>2839</v>
      </c>
      <c r="DEG1" s="4" t="s">
        <v>2840</v>
      </c>
      <c r="DEH1" s="4" t="s">
        <v>2841</v>
      </c>
      <c r="DEI1" s="4" t="s">
        <v>2842</v>
      </c>
      <c r="DEJ1" s="4" t="s">
        <v>2843</v>
      </c>
      <c r="DEK1" s="4" t="s">
        <v>2844</v>
      </c>
      <c r="DEL1" s="4" t="s">
        <v>2845</v>
      </c>
      <c r="DEM1" s="4" t="s">
        <v>2846</v>
      </c>
      <c r="DEN1" s="4" t="s">
        <v>2847</v>
      </c>
      <c r="DEO1" s="4" t="s">
        <v>2848</v>
      </c>
      <c r="DEP1" s="4" t="s">
        <v>2849</v>
      </c>
      <c r="DEQ1" s="4" t="s">
        <v>2850</v>
      </c>
      <c r="DER1" s="4" t="s">
        <v>2851</v>
      </c>
      <c r="DES1" s="4" t="s">
        <v>2852</v>
      </c>
      <c r="DET1" s="4" t="s">
        <v>2853</v>
      </c>
      <c r="DEU1" s="4" t="s">
        <v>2854</v>
      </c>
      <c r="DEV1" s="4" t="s">
        <v>2855</v>
      </c>
      <c r="DEW1" s="4" t="s">
        <v>2856</v>
      </c>
      <c r="DEX1" s="4" t="s">
        <v>2857</v>
      </c>
      <c r="DEY1" s="4" t="s">
        <v>2858</v>
      </c>
      <c r="DEZ1" s="4" t="s">
        <v>2859</v>
      </c>
      <c r="DFA1" s="4" t="s">
        <v>2860</v>
      </c>
      <c r="DFB1" s="4" t="s">
        <v>2861</v>
      </c>
      <c r="DFC1" s="4" t="s">
        <v>2862</v>
      </c>
      <c r="DFD1" s="4" t="s">
        <v>2863</v>
      </c>
      <c r="DFE1" s="4" t="s">
        <v>2864</v>
      </c>
      <c r="DFF1" s="4" t="s">
        <v>2865</v>
      </c>
      <c r="DFG1" s="4" t="s">
        <v>2866</v>
      </c>
      <c r="DFH1" s="4" t="s">
        <v>2867</v>
      </c>
      <c r="DFI1" s="4" t="s">
        <v>2868</v>
      </c>
      <c r="DFJ1" s="4" t="s">
        <v>2869</v>
      </c>
      <c r="DFK1" s="4" t="s">
        <v>2870</v>
      </c>
      <c r="DFL1" s="4" t="s">
        <v>2871</v>
      </c>
      <c r="DFM1" s="4" t="s">
        <v>2872</v>
      </c>
      <c r="DFN1" s="4" t="s">
        <v>2873</v>
      </c>
      <c r="DFO1" s="4" t="s">
        <v>2874</v>
      </c>
      <c r="DFP1" s="4" t="s">
        <v>2875</v>
      </c>
      <c r="DFQ1" s="4" t="s">
        <v>2876</v>
      </c>
      <c r="DFR1" s="4" t="s">
        <v>2877</v>
      </c>
      <c r="DFS1" s="4" t="s">
        <v>2878</v>
      </c>
      <c r="DFT1" s="4" t="s">
        <v>2879</v>
      </c>
      <c r="DFU1" s="4" t="s">
        <v>2880</v>
      </c>
      <c r="DFV1" s="4" t="s">
        <v>2881</v>
      </c>
      <c r="DFW1" s="4" t="s">
        <v>2882</v>
      </c>
      <c r="DFX1" s="4" t="s">
        <v>2883</v>
      </c>
      <c r="DFY1" s="4" t="s">
        <v>2884</v>
      </c>
      <c r="DFZ1" s="4" t="s">
        <v>2885</v>
      </c>
      <c r="DGA1" s="4" t="s">
        <v>2886</v>
      </c>
      <c r="DGB1" s="4" t="s">
        <v>2887</v>
      </c>
      <c r="DGC1" s="4" t="s">
        <v>2888</v>
      </c>
      <c r="DGD1" s="4" t="s">
        <v>2889</v>
      </c>
      <c r="DGE1" s="4" t="s">
        <v>2890</v>
      </c>
      <c r="DGF1" s="4" t="s">
        <v>2891</v>
      </c>
      <c r="DGG1" s="4" t="s">
        <v>2892</v>
      </c>
      <c r="DGH1" s="4" t="s">
        <v>2893</v>
      </c>
      <c r="DGI1" s="4" t="s">
        <v>2894</v>
      </c>
      <c r="DGJ1" s="4" t="s">
        <v>2895</v>
      </c>
      <c r="DGK1" s="4" t="s">
        <v>2896</v>
      </c>
      <c r="DGL1" s="4" t="s">
        <v>2897</v>
      </c>
      <c r="DGM1" s="4" t="s">
        <v>2898</v>
      </c>
      <c r="DGN1" s="4" t="s">
        <v>2899</v>
      </c>
      <c r="DGO1" s="4" t="s">
        <v>2900</v>
      </c>
      <c r="DGP1" s="4" t="s">
        <v>2901</v>
      </c>
      <c r="DGQ1" s="4" t="s">
        <v>2902</v>
      </c>
      <c r="DGR1" s="4" t="s">
        <v>2903</v>
      </c>
      <c r="DGS1" s="4" t="s">
        <v>2904</v>
      </c>
      <c r="DGT1" s="4" t="s">
        <v>2905</v>
      </c>
      <c r="DGU1" s="4" t="s">
        <v>2906</v>
      </c>
      <c r="DGV1" s="4" t="s">
        <v>2907</v>
      </c>
      <c r="DGW1" s="4" t="s">
        <v>2908</v>
      </c>
      <c r="DGX1" s="4" t="s">
        <v>2909</v>
      </c>
      <c r="DGY1" s="4" t="s">
        <v>2910</v>
      </c>
      <c r="DGZ1" s="4" t="s">
        <v>2911</v>
      </c>
      <c r="DHA1" s="4" t="s">
        <v>2912</v>
      </c>
      <c r="DHB1" s="4" t="s">
        <v>2913</v>
      </c>
      <c r="DHC1" s="4" t="s">
        <v>2914</v>
      </c>
      <c r="DHD1" s="4" t="s">
        <v>2915</v>
      </c>
      <c r="DHE1" s="4" t="s">
        <v>2916</v>
      </c>
      <c r="DHF1" s="4" t="s">
        <v>2917</v>
      </c>
      <c r="DHG1" s="4" t="s">
        <v>2918</v>
      </c>
      <c r="DHH1" s="4" t="s">
        <v>2919</v>
      </c>
      <c r="DHI1" s="4" t="s">
        <v>2920</v>
      </c>
      <c r="DHJ1" s="4" t="s">
        <v>2921</v>
      </c>
      <c r="DHK1" s="4" t="s">
        <v>2922</v>
      </c>
      <c r="DHL1" s="4" t="s">
        <v>2923</v>
      </c>
      <c r="DHM1" s="4" t="s">
        <v>2924</v>
      </c>
      <c r="DHN1" s="4" t="s">
        <v>2925</v>
      </c>
      <c r="DHO1" s="4" t="s">
        <v>2926</v>
      </c>
      <c r="DHP1" s="4" t="s">
        <v>2927</v>
      </c>
      <c r="DHQ1" s="4" t="s">
        <v>2928</v>
      </c>
      <c r="DHR1" s="4" t="s">
        <v>2929</v>
      </c>
      <c r="DHS1" s="4" t="s">
        <v>2930</v>
      </c>
      <c r="DHT1" s="4" t="s">
        <v>2931</v>
      </c>
      <c r="DHU1" s="4" t="s">
        <v>2932</v>
      </c>
      <c r="DHV1" s="4" t="s">
        <v>2933</v>
      </c>
      <c r="DHW1" s="4" t="s">
        <v>2934</v>
      </c>
      <c r="DHX1" s="4" t="s">
        <v>2935</v>
      </c>
      <c r="DHY1" s="4" t="s">
        <v>2936</v>
      </c>
      <c r="DHZ1" s="4" t="s">
        <v>2937</v>
      </c>
      <c r="DIA1" s="4" t="s">
        <v>2938</v>
      </c>
      <c r="DIB1" s="4" t="s">
        <v>2939</v>
      </c>
      <c r="DIC1" s="4" t="s">
        <v>2940</v>
      </c>
      <c r="DID1" s="4" t="s">
        <v>2941</v>
      </c>
      <c r="DIE1" s="4" t="s">
        <v>2942</v>
      </c>
      <c r="DIF1" s="4" t="s">
        <v>2943</v>
      </c>
      <c r="DIG1" s="4" t="s">
        <v>2944</v>
      </c>
      <c r="DIH1" s="4" t="s">
        <v>2945</v>
      </c>
      <c r="DII1" s="4" t="s">
        <v>2946</v>
      </c>
      <c r="DIJ1" s="4" t="s">
        <v>2947</v>
      </c>
      <c r="DIK1" s="4" t="s">
        <v>2948</v>
      </c>
      <c r="DIL1" s="4" t="s">
        <v>2949</v>
      </c>
      <c r="DIM1" s="4" t="s">
        <v>2950</v>
      </c>
      <c r="DIN1" s="4" t="s">
        <v>2951</v>
      </c>
      <c r="DIO1" s="4" t="s">
        <v>2952</v>
      </c>
      <c r="DIP1" s="4" t="s">
        <v>2953</v>
      </c>
      <c r="DIQ1" s="4" t="s">
        <v>2954</v>
      </c>
      <c r="DIR1" s="4" t="s">
        <v>2955</v>
      </c>
      <c r="DIS1" s="4" t="s">
        <v>2956</v>
      </c>
      <c r="DIT1" s="4" t="s">
        <v>2957</v>
      </c>
      <c r="DIU1" s="4" t="s">
        <v>2958</v>
      </c>
      <c r="DIV1" s="4" t="s">
        <v>2959</v>
      </c>
      <c r="DIW1" s="4" t="s">
        <v>2960</v>
      </c>
      <c r="DIX1" s="4" t="s">
        <v>2961</v>
      </c>
      <c r="DIY1" s="4" t="s">
        <v>2962</v>
      </c>
      <c r="DIZ1" s="4" t="s">
        <v>2963</v>
      </c>
      <c r="DJA1" s="4" t="s">
        <v>2964</v>
      </c>
      <c r="DJB1" s="4" t="s">
        <v>2965</v>
      </c>
      <c r="DJC1" s="4" t="s">
        <v>2966</v>
      </c>
      <c r="DJD1" s="4" t="s">
        <v>2967</v>
      </c>
      <c r="DJE1" s="4" t="s">
        <v>2968</v>
      </c>
      <c r="DJF1" s="4" t="s">
        <v>2969</v>
      </c>
      <c r="DJG1" s="4" t="s">
        <v>2970</v>
      </c>
      <c r="DJH1" s="4" t="s">
        <v>2971</v>
      </c>
      <c r="DJI1" s="4" t="s">
        <v>2972</v>
      </c>
      <c r="DJJ1" s="4" t="s">
        <v>2973</v>
      </c>
      <c r="DJK1" s="4" t="s">
        <v>2974</v>
      </c>
      <c r="DJL1" s="4" t="s">
        <v>2975</v>
      </c>
      <c r="DJM1" s="4" t="s">
        <v>2976</v>
      </c>
      <c r="DJN1" s="4" t="s">
        <v>2977</v>
      </c>
      <c r="DJO1" s="4" t="s">
        <v>2978</v>
      </c>
      <c r="DJP1" s="4" t="s">
        <v>2979</v>
      </c>
      <c r="DJQ1" s="4" t="s">
        <v>2980</v>
      </c>
      <c r="DJR1" s="4" t="s">
        <v>2981</v>
      </c>
      <c r="DJS1" s="4" t="s">
        <v>2982</v>
      </c>
      <c r="DJT1" s="4" t="s">
        <v>2983</v>
      </c>
      <c r="DJU1" s="4" t="s">
        <v>2984</v>
      </c>
      <c r="DJV1" s="4" t="s">
        <v>2985</v>
      </c>
      <c r="DJW1" s="4" t="s">
        <v>2986</v>
      </c>
      <c r="DJX1" s="4" t="s">
        <v>2987</v>
      </c>
      <c r="DJY1" s="4" t="s">
        <v>2988</v>
      </c>
      <c r="DJZ1" s="4" t="s">
        <v>2989</v>
      </c>
      <c r="DKA1" s="4" t="s">
        <v>2990</v>
      </c>
      <c r="DKB1" s="4" t="s">
        <v>2991</v>
      </c>
      <c r="DKC1" s="4" t="s">
        <v>2992</v>
      </c>
      <c r="DKD1" s="4" t="s">
        <v>2993</v>
      </c>
      <c r="DKE1" s="4" t="s">
        <v>2994</v>
      </c>
      <c r="DKF1" s="4" t="s">
        <v>2995</v>
      </c>
      <c r="DKG1" s="4" t="s">
        <v>2996</v>
      </c>
      <c r="DKH1" s="4" t="s">
        <v>2997</v>
      </c>
      <c r="DKI1" s="4" t="s">
        <v>2998</v>
      </c>
      <c r="DKJ1" s="4" t="s">
        <v>2999</v>
      </c>
      <c r="DKK1" s="4" t="s">
        <v>3000</v>
      </c>
      <c r="DKL1" s="4" t="s">
        <v>3001</v>
      </c>
      <c r="DKM1" s="4" t="s">
        <v>3002</v>
      </c>
      <c r="DKN1" s="4" t="s">
        <v>3003</v>
      </c>
      <c r="DKO1" s="4" t="s">
        <v>3004</v>
      </c>
      <c r="DKP1" s="4" t="s">
        <v>3005</v>
      </c>
      <c r="DKQ1" s="4" t="s">
        <v>3006</v>
      </c>
      <c r="DKR1" s="4" t="s">
        <v>3007</v>
      </c>
      <c r="DKS1" s="4" t="s">
        <v>3008</v>
      </c>
      <c r="DKT1" s="4" t="s">
        <v>3009</v>
      </c>
      <c r="DKU1" s="4" t="s">
        <v>3010</v>
      </c>
      <c r="DKV1" s="4" t="s">
        <v>3011</v>
      </c>
      <c r="DKW1" s="4" t="s">
        <v>3012</v>
      </c>
      <c r="DKX1" s="4" t="s">
        <v>3013</v>
      </c>
      <c r="DKY1" s="4" t="s">
        <v>3014</v>
      </c>
      <c r="DKZ1" s="4" t="s">
        <v>3015</v>
      </c>
      <c r="DLA1" s="4" t="s">
        <v>3016</v>
      </c>
      <c r="DLB1" s="4" t="s">
        <v>3017</v>
      </c>
      <c r="DLC1" s="4" t="s">
        <v>3018</v>
      </c>
      <c r="DLD1" s="4" t="s">
        <v>3019</v>
      </c>
      <c r="DLE1" s="4" t="s">
        <v>3020</v>
      </c>
      <c r="DLF1" s="4" t="s">
        <v>3021</v>
      </c>
      <c r="DLG1" s="4" t="s">
        <v>3022</v>
      </c>
      <c r="DLH1" s="4" t="s">
        <v>3023</v>
      </c>
      <c r="DLI1" s="4" t="s">
        <v>3024</v>
      </c>
      <c r="DLJ1" s="4" t="s">
        <v>3025</v>
      </c>
      <c r="DLK1" s="4" t="s">
        <v>3026</v>
      </c>
      <c r="DLL1" s="4" t="s">
        <v>3027</v>
      </c>
      <c r="DLM1" s="4" t="s">
        <v>3028</v>
      </c>
      <c r="DLN1" s="4" t="s">
        <v>3029</v>
      </c>
      <c r="DLO1" s="4" t="s">
        <v>3030</v>
      </c>
      <c r="DLP1" s="4" t="s">
        <v>3031</v>
      </c>
      <c r="DLQ1" s="4" t="s">
        <v>3032</v>
      </c>
      <c r="DLR1" s="4" t="s">
        <v>3033</v>
      </c>
      <c r="DLS1" s="4" t="s">
        <v>3034</v>
      </c>
      <c r="DLT1" s="4" t="s">
        <v>3035</v>
      </c>
      <c r="DLU1" s="4" t="s">
        <v>3036</v>
      </c>
      <c r="DLV1" s="4" t="s">
        <v>3037</v>
      </c>
      <c r="DLW1" s="4" t="s">
        <v>3038</v>
      </c>
      <c r="DLX1" s="4" t="s">
        <v>3039</v>
      </c>
      <c r="DLY1" s="4" t="s">
        <v>3040</v>
      </c>
      <c r="DLZ1" s="4" t="s">
        <v>3041</v>
      </c>
      <c r="DMA1" s="4" t="s">
        <v>3042</v>
      </c>
      <c r="DMB1" s="4" t="s">
        <v>3043</v>
      </c>
      <c r="DMC1" s="4" t="s">
        <v>3044</v>
      </c>
      <c r="DMD1" s="4" t="s">
        <v>3045</v>
      </c>
      <c r="DME1" s="4" t="s">
        <v>3046</v>
      </c>
      <c r="DMF1" s="4" t="s">
        <v>3047</v>
      </c>
      <c r="DMG1" s="4" t="s">
        <v>3048</v>
      </c>
      <c r="DMH1" s="4" t="s">
        <v>3049</v>
      </c>
      <c r="DMI1" s="4" t="s">
        <v>3050</v>
      </c>
      <c r="DMJ1" s="4" t="s">
        <v>3051</v>
      </c>
      <c r="DMK1" s="4" t="s">
        <v>3052</v>
      </c>
      <c r="DML1" s="4" t="s">
        <v>3053</v>
      </c>
      <c r="DMM1" s="4" t="s">
        <v>3054</v>
      </c>
      <c r="DMN1" s="4" t="s">
        <v>3055</v>
      </c>
      <c r="DMO1" s="4" t="s">
        <v>3056</v>
      </c>
      <c r="DMP1" s="4" t="s">
        <v>3057</v>
      </c>
      <c r="DMQ1" s="4" t="s">
        <v>3058</v>
      </c>
      <c r="DMR1" s="4" t="s">
        <v>3059</v>
      </c>
      <c r="DMS1" s="4" t="s">
        <v>3060</v>
      </c>
      <c r="DMT1" s="4" t="s">
        <v>3061</v>
      </c>
      <c r="DMU1" s="4" t="s">
        <v>3062</v>
      </c>
      <c r="DMV1" s="4" t="s">
        <v>3063</v>
      </c>
      <c r="DMW1" s="4" t="s">
        <v>3064</v>
      </c>
      <c r="DMX1" s="4" t="s">
        <v>3065</v>
      </c>
      <c r="DMY1" s="4" t="s">
        <v>3066</v>
      </c>
      <c r="DMZ1" s="4" t="s">
        <v>3067</v>
      </c>
      <c r="DNA1" s="4" t="s">
        <v>3068</v>
      </c>
      <c r="DNB1" s="4" t="s">
        <v>3069</v>
      </c>
      <c r="DNC1" s="4" t="s">
        <v>3070</v>
      </c>
      <c r="DND1" s="4" t="s">
        <v>3071</v>
      </c>
      <c r="DNE1" s="4" t="s">
        <v>3072</v>
      </c>
      <c r="DNF1" s="4" t="s">
        <v>3073</v>
      </c>
      <c r="DNG1" s="4" t="s">
        <v>3074</v>
      </c>
      <c r="DNH1" s="4" t="s">
        <v>3075</v>
      </c>
      <c r="DNI1" s="4" t="s">
        <v>3076</v>
      </c>
      <c r="DNJ1" s="4" t="s">
        <v>3077</v>
      </c>
      <c r="DNK1" s="4" t="s">
        <v>3078</v>
      </c>
      <c r="DNL1" s="4" t="s">
        <v>3079</v>
      </c>
      <c r="DNM1" s="4" t="s">
        <v>3080</v>
      </c>
      <c r="DNN1" s="4" t="s">
        <v>3081</v>
      </c>
      <c r="DNO1" s="4" t="s">
        <v>3082</v>
      </c>
      <c r="DNP1" s="4" t="s">
        <v>3083</v>
      </c>
      <c r="DNQ1" s="4" t="s">
        <v>3084</v>
      </c>
      <c r="DNR1" s="4" t="s">
        <v>3085</v>
      </c>
      <c r="DNS1" s="4" t="s">
        <v>3086</v>
      </c>
      <c r="DNT1" s="4" t="s">
        <v>3087</v>
      </c>
      <c r="DNU1" s="4" t="s">
        <v>3088</v>
      </c>
      <c r="DNV1" s="4" t="s">
        <v>3089</v>
      </c>
      <c r="DNW1" s="4" t="s">
        <v>3090</v>
      </c>
      <c r="DNX1" s="4" t="s">
        <v>3091</v>
      </c>
      <c r="DNY1" s="4" t="s">
        <v>3092</v>
      </c>
      <c r="DNZ1" s="4" t="s">
        <v>3093</v>
      </c>
      <c r="DOA1" s="4" t="s">
        <v>3094</v>
      </c>
      <c r="DOB1" s="4" t="s">
        <v>3095</v>
      </c>
      <c r="DOC1" s="4" t="s">
        <v>3096</v>
      </c>
      <c r="DOD1" s="4" t="s">
        <v>3097</v>
      </c>
      <c r="DOE1" s="4" t="s">
        <v>3098</v>
      </c>
      <c r="DOF1" s="4" t="s">
        <v>3099</v>
      </c>
      <c r="DOG1" s="4" t="s">
        <v>3100</v>
      </c>
      <c r="DOH1" s="4" t="s">
        <v>3101</v>
      </c>
      <c r="DOI1" s="4" t="s">
        <v>3102</v>
      </c>
      <c r="DOJ1" s="4" t="s">
        <v>3103</v>
      </c>
      <c r="DOK1" s="4" t="s">
        <v>3104</v>
      </c>
      <c r="DOL1" s="4" t="s">
        <v>3105</v>
      </c>
      <c r="DOM1" s="4" t="s">
        <v>3106</v>
      </c>
      <c r="DON1" s="4" t="s">
        <v>3107</v>
      </c>
      <c r="DOO1" s="4" t="s">
        <v>3108</v>
      </c>
      <c r="DOP1" s="4" t="s">
        <v>3109</v>
      </c>
      <c r="DOQ1" s="4" t="s">
        <v>3110</v>
      </c>
      <c r="DOR1" s="4" t="s">
        <v>3111</v>
      </c>
      <c r="DOS1" s="4" t="s">
        <v>3112</v>
      </c>
      <c r="DOT1" s="4" t="s">
        <v>3113</v>
      </c>
      <c r="DOU1" s="4" t="s">
        <v>3114</v>
      </c>
      <c r="DOV1" s="4" t="s">
        <v>3115</v>
      </c>
      <c r="DOW1" s="4" t="s">
        <v>3116</v>
      </c>
      <c r="DOX1" s="4" t="s">
        <v>3117</v>
      </c>
      <c r="DOY1" s="4" t="s">
        <v>3118</v>
      </c>
      <c r="DOZ1" s="4" t="s">
        <v>3119</v>
      </c>
      <c r="DPA1" s="4" t="s">
        <v>3120</v>
      </c>
      <c r="DPB1" s="4" t="s">
        <v>3121</v>
      </c>
      <c r="DPC1" s="4" t="s">
        <v>3122</v>
      </c>
      <c r="DPD1" s="4" t="s">
        <v>3123</v>
      </c>
      <c r="DPE1" s="4" t="s">
        <v>3124</v>
      </c>
      <c r="DPF1" s="4" t="s">
        <v>3125</v>
      </c>
      <c r="DPG1" s="4" t="s">
        <v>3126</v>
      </c>
      <c r="DPH1" s="4" t="s">
        <v>3127</v>
      </c>
      <c r="DPI1" s="4" t="s">
        <v>3128</v>
      </c>
      <c r="DPJ1" s="4" t="s">
        <v>3129</v>
      </c>
      <c r="DPK1" s="4" t="s">
        <v>3130</v>
      </c>
      <c r="DPL1" s="4" t="s">
        <v>3131</v>
      </c>
      <c r="DPM1" s="4" t="s">
        <v>3132</v>
      </c>
      <c r="DPN1" s="4" t="s">
        <v>3133</v>
      </c>
      <c r="DPO1" s="4" t="s">
        <v>3134</v>
      </c>
      <c r="DPP1" s="4" t="s">
        <v>3135</v>
      </c>
      <c r="DPQ1" s="4" t="s">
        <v>3136</v>
      </c>
      <c r="DPR1" s="4" t="s">
        <v>3137</v>
      </c>
      <c r="DPS1" s="4" t="s">
        <v>3138</v>
      </c>
      <c r="DPT1" s="4" t="s">
        <v>3139</v>
      </c>
      <c r="DPU1" s="4" t="s">
        <v>3140</v>
      </c>
      <c r="DPV1" s="4" t="s">
        <v>3141</v>
      </c>
      <c r="DPW1" s="4" t="s">
        <v>3142</v>
      </c>
      <c r="DPX1" s="4" t="s">
        <v>3143</v>
      </c>
      <c r="DPY1" s="4" t="s">
        <v>3144</v>
      </c>
      <c r="DPZ1" s="4" t="s">
        <v>3145</v>
      </c>
      <c r="DQA1" s="4" t="s">
        <v>3146</v>
      </c>
      <c r="DQB1" s="4" t="s">
        <v>3147</v>
      </c>
      <c r="DQC1" s="4" t="s">
        <v>3148</v>
      </c>
      <c r="DQD1" s="4" t="s">
        <v>3149</v>
      </c>
      <c r="DQE1" s="4" t="s">
        <v>3150</v>
      </c>
      <c r="DQF1" s="4" t="s">
        <v>3151</v>
      </c>
      <c r="DQG1" s="4" t="s">
        <v>3152</v>
      </c>
      <c r="DQH1" s="4" t="s">
        <v>3153</v>
      </c>
      <c r="DQI1" s="4" t="s">
        <v>3154</v>
      </c>
      <c r="DQJ1" s="4" t="s">
        <v>3155</v>
      </c>
      <c r="DQK1" s="4" t="s">
        <v>3156</v>
      </c>
      <c r="DQL1" s="4" t="s">
        <v>3157</v>
      </c>
      <c r="DQM1" s="4" t="s">
        <v>3158</v>
      </c>
      <c r="DQN1" s="4" t="s">
        <v>3159</v>
      </c>
      <c r="DQO1" s="4" t="s">
        <v>3160</v>
      </c>
      <c r="DQP1" s="4" t="s">
        <v>3161</v>
      </c>
      <c r="DQQ1" s="4" t="s">
        <v>3162</v>
      </c>
      <c r="DQR1" s="4" t="s">
        <v>3163</v>
      </c>
      <c r="DQS1" s="4" t="s">
        <v>3164</v>
      </c>
      <c r="DQT1" s="4" t="s">
        <v>3165</v>
      </c>
      <c r="DQU1" s="4" t="s">
        <v>3166</v>
      </c>
      <c r="DQV1" s="4" t="s">
        <v>3167</v>
      </c>
      <c r="DQW1" s="4" t="s">
        <v>3168</v>
      </c>
      <c r="DQX1" s="4" t="s">
        <v>3169</v>
      </c>
      <c r="DQY1" s="4" t="s">
        <v>3170</v>
      </c>
      <c r="DQZ1" s="4" t="s">
        <v>3171</v>
      </c>
      <c r="DRA1" s="4" t="s">
        <v>3172</v>
      </c>
      <c r="DRB1" s="4" t="s">
        <v>3173</v>
      </c>
      <c r="DRC1" s="4" t="s">
        <v>3174</v>
      </c>
      <c r="DRD1" s="4" t="s">
        <v>3175</v>
      </c>
      <c r="DRE1" s="4" t="s">
        <v>3176</v>
      </c>
      <c r="DRF1" s="4" t="s">
        <v>3177</v>
      </c>
      <c r="DRG1" s="4" t="s">
        <v>3178</v>
      </c>
      <c r="DRH1" s="4" t="s">
        <v>3179</v>
      </c>
      <c r="DRI1" s="4" t="s">
        <v>3180</v>
      </c>
      <c r="DRJ1" s="4" t="s">
        <v>3181</v>
      </c>
      <c r="DRK1" s="4" t="s">
        <v>3182</v>
      </c>
      <c r="DRL1" s="4" t="s">
        <v>3183</v>
      </c>
      <c r="DRM1" s="4" t="s">
        <v>3184</v>
      </c>
      <c r="DRN1" s="4" t="s">
        <v>3185</v>
      </c>
      <c r="DRO1" s="4" t="s">
        <v>3186</v>
      </c>
      <c r="DRP1" s="4" t="s">
        <v>3187</v>
      </c>
      <c r="DRQ1" s="4" t="s">
        <v>3188</v>
      </c>
      <c r="DRR1" s="4" t="s">
        <v>3189</v>
      </c>
      <c r="DRS1" s="4" t="s">
        <v>3190</v>
      </c>
      <c r="DRT1" s="4" t="s">
        <v>3191</v>
      </c>
      <c r="DRU1" s="4" t="s">
        <v>3192</v>
      </c>
      <c r="DRV1" s="4" t="s">
        <v>3193</v>
      </c>
      <c r="DRW1" s="4" t="s">
        <v>3194</v>
      </c>
      <c r="DRX1" s="4" t="s">
        <v>3195</v>
      </c>
      <c r="DRY1" s="4" t="s">
        <v>3196</v>
      </c>
      <c r="DRZ1" s="4" t="s">
        <v>3197</v>
      </c>
      <c r="DSA1" s="4" t="s">
        <v>3198</v>
      </c>
      <c r="DSB1" s="4" t="s">
        <v>3199</v>
      </c>
      <c r="DSC1" s="4" t="s">
        <v>3200</v>
      </c>
      <c r="DSD1" s="4" t="s">
        <v>3201</v>
      </c>
      <c r="DSE1" s="4" t="s">
        <v>3202</v>
      </c>
      <c r="DSF1" s="4" t="s">
        <v>3203</v>
      </c>
      <c r="DSG1" s="4" t="s">
        <v>3204</v>
      </c>
      <c r="DSH1" s="4" t="s">
        <v>3205</v>
      </c>
      <c r="DSI1" s="4" t="s">
        <v>3206</v>
      </c>
      <c r="DSJ1" s="4" t="s">
        <v>3207</v>
      </c>
      <c r="DSK1" s="4" t="s">
        <v>3208</v>
      </c>
      <c r="DSL1" s="4" t="s">
        <v>3209</v>
      </c>
      <c r="DSM1" s="4" t="s">
        <v>3210</v>
      </c>
      <c r="DSN1" s="4" t="s">
        <v>3211</v>
      </c>
      <c r="DSO1" s="4" t="s">
        <v>3212</v>
      </c>
      <c r="DSP1" s="4" t="s">
        <v>3213</v>
      </c>
      <c r="DSQ1" s="4" t="s">
        <v>3214</v>
      </c>
      <c r="DSR1" s="4" t="s">
        <v>3215</v>
      </c>
      <c r="DSS1" s="4" t="s">
        <v>3216</v>
      </c>
      <c r="DST1" s="4" t="s">
        <v>3217</v>
      </c>
      <c r="DSU1" s="4" t="s">
        <v>3218</v>
      </c>
      <c r="DSV1" s="4" t="s">
        <v>3219</v>
      </c>
      <c r="DSW1" s="4" t="s">
        <v>3220</v>
      </c>
      <c r="DSX1" s="4" t="s">
        <v>3221</v>
      </c>
      <c r="DSY1" s="4" t="s">
        <v>3222</v>
      </c>
      <c r="DSZ1" s="4" t="s">
        <v>3223</v>
      </c>
      <c r="DTA1" s="4" t="s">
        <v>3224</v>
      </c>
      <c r="DTB1" s="4" t="s">
        <v>3225</v>
      </c>
      <c r="DTC1" s="4" t="s">
        <v>3226</v>
      </c>
      <c r="DTD1" s="4" t="s">
        <v>3227</v>
      </c>
      <c r="DTE1" s="4" t="s">
        <v>3228</v>
      </c>
      <c r="DTF1" s="4" t="s">
        <v>3229</v>
      </c>
      <c r="DTG1" s="4" t="s">
        <v>3230</v>
      </c>
      <c r="DTH1" s="4" t="s">
        <v>3231</v>
      </c>
      <c r="DTI1" s="4" t="s">
        <v>3232</v>
      </c>
      <c r="DTJ1" s="4" t="s">
        <v>3233</v>
      </c>
      <c r="DTK1" s="4" t="s">
        <v>3234</v>
      </c>
      <c r="DTL1" s="4" t="s">
        <v>3235</v>
      </c>
      <c r="DTM1" s="4" t="s">
        <v>3236</v>
      </c>
      <c r="DTN1" s="4" t="s">
        <v>3237</v>
      </c>
      <c r="DTO1" s="4" t="s">
        <v>3238</v>
      </c>
      <c r="DTP1" s="4" t="s">
        <v>3239</v>
      </c>
      <c r="DTQ1" s="4" t="s">
        <v>3240</v>
      </c>
      <c r="DTR1" s="4" t="s">
        <v>3241</v>
      </c>
      <c r="DTS1" s="4" t="s">
        <v>3242</v>
      </c>
      <c r="DTT1" s="4" t="s">
        <v>3243</v>
      </c>
      <c r="DTU1" s="4" t="s">
        <v>3244</v>
      </c>
      <c r="DTV1" s="4" t="s">
        <v>3245</v>
      </c>
      <c r="DTW1" s="4" t="s">
        <v>3246</v>
      </c>
      <c r="DTX1" s="4" t="s">
        <v>3247</v>
      </c>
      <c r="DTY1" s="4" t="s">
        <v>3248</v>
      </c>
      <c r="DTZ1" s="4" t="s">
        <v>3249</v>
      </c>
      <c r="DUA1" s="4" t="s">
        <v>3250</v>
      </c>
      <c r="DUB1" s="4" t="s">
        <v>3251</v>
      </c>
      <c r="DUC1" s="4" t="s">
        <v>3252</v>
      </c>
      <c r="DUD1" s="4" t="s">
        <v>3253</v>
      </c>
      <c r="DUE1" s="4" t="s">
        <v>3254</v>
      </c>
      <c r="DUF1" s="4" t="s">
        <v>3255</v>
      </c>
      <c r="DUG1" s="4" t="s">
        <v>3256</v>
      </c>
      <c r="DUH1" s="4" t="s">
        <v>3257</v>
      </c>
      <c r="DUI1" s="4" t="s">
        <v>3258</v>
      </c>
      <c r="DUJ1" s="4" t="s">
        <v>3259</v>
      </c>
      <c r="DUK1" s="4" t="s">
        <v>3260</v>
      </c>
      <c r="DUL1" s="4" t="s">
        <v>3261</v>
      </c>
      <c r="DUM1" s="4" t="s">
        <v>3262</v>
      </c>
      <c r="DUN1" s="4" t="s">
        <v>3263</v>
      </c>
      <c r="DUO1" s="4" t="s">
        <v>3264</v>
      </c>
      <c r="DUP1" s="4" t="s">
        <v>3265</v>
      </c>
      <c r="DUQ1" s="4" t="s">
        <v>3266</v>
      </c>
      <c r="DUR1" s="4" t="s">
        <v>3267</v>
      </c>
      <c r="DUS1" s="4" t="s">
        <v>3268</v>
      </c>
      <c r="DUT1" s="4" t="s">
        <v>3269</v>
      </c>
      <c r="DUU1" s="4" t="s">
        <v>3270</v>
      </c>
      <c r="DUV1" s="4" t="s">
        <v>3271</v>
      </c>
      <c r="DUW1" s="4" t="s">
        <v>3272</v>
      </c>
      <c r="DUX1" s="4" t="s">
        <v>3273</v>
      </c>
      <c r="DUY1" s="4" t="s">
        <v>3274</v>
      </c>
      <c r="DUZ1" s="4" t="s">
        <v>3275</v>
      </c>
      <c r="DVA1" s="4" t="s">
        <v>3276</v>
      </c>
      <c r="DVB1" s="4" t="s">
        <v>3277</v>
      </c>
      <c r="DVC1" s="4" t="s">
        <v>3278</v>
      </c>
      <c r="DVD1" s="4" t="s">
        <v>3279</v>
      </c>
      <c r="DVE1" s="4" t="s">
        <v>3280</v>
      </c>
      <c r="DVF1" s="4" t="s">
        <v>3281</v>
      </c>
      <c r="DVG1" s="4" t="s">
        <v>3282</v>
      </c>
      <c r="DVH1" s="4" t="s">
        <v>3283</v>
      </c>
      <c r="DVI1" s="4" t="s">
        <v>3284</v>
      </c>
      <c r="DVJ1" s="4" t="s">
        <v>3285</v>
      </c>
      <c r="DVK1" s="4" t="s">
        <v>3286</v>
      </c>
      <c r="DVL1" s="4" t="s">
        <v>3287</v>
      </c>
      <c r="DVM1" s="4" t="s">
        <v>3288</v>
      </c>
      <c r="DVN1" s="4" t="s">
        <v>3289</v>
      </c>
      <c r="DVO1" s="4" t="s">
        <v>3290</v>
      </c>
      <c r="DVP1" s="4" t="s">
        <v>3291</v>
      </c>
      <c r="DVQ1" s="4" t="s">
        <v>3292</v>
      </c>
      <c r="DVR1" s="4" t="s">
        <v>3293</v>
      </c>
      <c r="DVS1" s="4" t="s">
        <v>3294</v>
      </c>
      <c r="DVT1" s="4" t="s">
        <v>3295</v>
      </c>
      <c r="DVU1" s="4" t="s">
        <v>3296</v>
      </c>
      <c r="DVV1" s="4" t="s">
        <v>3297</v>
      </c>
      <c r="DVW1" s="4" t="s">
        <v>3298</v>
      </c>
      <c r="DVX1" s="4" t="s">
        <v>3299</v>
      </c>
      <c r="DVY1" s="4" t="s">
        <v>3300</v>
      </c>
      <c r="DVZ1" s="4" t="s">
        <v>3301</v>
      </c>
      <c r="DWA1" s="4" t="s">
        <v>3302</v>
      </c>
      <c r="DWB1" s="4" t="s">
        <v>3303</v>
      </c>
      <c r="DWC1" s="4" t="s">
        <v>3304</v>
      </c>
      <c r="DWD1" s="4" t="s">
        <v>3305</v>
      </c>
      <c r="DWE1" s="4" t="s">
        <v>3306</v>
      </c>
      <c r="DWF1" s="4" t="s">
        <v>3307</v>
      </c>
      <c r="DWG1" s="4" t="s">
        <v>3308</v>
      </c>
      <c r="DWH1" s="4" t="s">
        <v>3309</v>
      </c>
      <c r="DWI1" s="4" t="s">
        <v>3310</v>
      </c>
      <c r="DWJ1" s="4" t="s">
        <v>3311</v>
      </c>
      <c r="DWK1" s="4" t="s">
        <v>3312</v>
      </c>
      <c r="DWL1" s="4" t="s">
        <v>3313</v>
      </c>
      <c r="DWM1" s="4" t="s">
        <v>3314</v>
      </c>
      <c r="DWN1" s="4" t="s">
        <v>3315</v>
      </c>
      <c r="DWO1" s="4" t="s">
        <v>3316</v>
      </c>
      <c r="DWP1" s="4" t="s">
        <v>3317</v>
      </c>
      <c r="DWQ1" s="4" t="s">
        <v>3318</v>
      </c>
      <c r="DWR1" s="4" t="s">
        <v>3319</v>
      </c>
      <c r="DWS1" s="4" t="s">
        <v>3320</v>
      </c>
      <c r="DWT1" s="4" t="s">
        <v>3321</v>
      </c>
      <c r="DWU1" s="4" t="s">
        <v>3322</v>
      </c>
      <c r="DWV1" s="4" t="s">
        <v>3323</v>
      </c>
      <c r="DWW1" s="4" t="s">
        <v>3324</v>
      </c>
      <c r="DWX1" s="4" t="s">
        <v>3325</v>
      </c>
      <c r="DWY1" s="4" t="s">
        <v>3326</v>
      </c>
      <c r="DWZ1" s="4" t="s">
        <v>3327</v>
      </c>
      <c r="DXA1" s="4" t="s">
        <v>3328</v>
      </c>
      <c r="DXB1" s="4" t="s">
        <v>3329</v>
      </c>
      <c r="DXC1" s="4" t="s">
        <v>3330</v>
      </c>
      <c r="DXD1" s="4" t="s">
        <v>3331</v>
      </c>
      <c r="DXE1" s="4" t="s">
        <v>3332</v>
      </c>
      <c r="DXF1" s="4" t="s">
        <v>3333</v>
      </c>
      <c r="DXG1" s="4" t="s">
        <v>3334</v>
      </c>
      <c r="DXH1" s="4" t="s">
        <v>3335</v>
      </c>
      <c r="DXI1" s="4" t="s">
        <v>3336</v>
      </c>
      <c r="DXJ1" s="4" t="s">
        <v>3337</v>
      </c>
      <c r="DXK1" s="4" t="s">
        <v>3338</v>
      </c>
      <c r="DXL1" s="4" t="s">
        <v>3339</v>
      </c>
      <c r="DXM1" s="4" t="s">
        <v>3340</v>
      </c>
      <c r="DXN1" s="4" t="s">
        <v>3341</v>
      </c>
      <c r="DXO1" s="4" t="s">
        <v>3342</v>
      </c>
      <c r="DXP1" s="4" t="s">
        <v>3343</v>
      </c>
      <c r="DXQ1" s="4" t="s">
        <v>3344</v>
      </c>
      <c r="DXR1" s="4" t="s">
        <v>3345</v>
      </c>
      <c r="DXS1" s="4" t="s">
        <v>3346</v>
      </c>
      <c r="DXT1" s="4" t="s">
        <v>3347</v>
      </c>
      <c r="DXU1" s="4" t="s">
        <v>3348</v>
      </c>
      <c r="DXV1" s="4" t="s">
        <v>3349</v>
      </c>
      <c r="DXW1" s="4" t="s">
        <v>3350</v>
      </c>
      <c r="DXX1" s="4" t="s">
        <v>3351</v>
      </c>
      <c r="DXY1" s="4" t="s">
        <v>3352</v>
      </c>
      <c r="DXZ1" s="4" t="s">
        <v>3353</v>
      </c>
      <c r="DYA1" s="4" t="s">
        <v>3354</v>
      </c>
      <c r="DYB1" s="4" t="s">
        <v>3355</v>
      </c>
      <c r="DYC1" s="4" t="s">
        <v>3356</v>
      </c>
      <c r="DYD1" s="4" t="s">
        <v>3357</v>
      </c>
      <c r="DYE1" s="4" t="s">
        <v>3358</v>
      </c>
      <c r="DYF1" s="4" t="s">
        <v>3359</v>
      </c>
      <c r="DYG1" s="4" t="s">
        <v>3360</v>
      </c>
      <c r="DYH1" s="4" t="s">
        <v>3361</v>
      </c>
      <c r="DYI1" s="4" t="s">
        <v>3362</v>
      </c>
      <c r="DYJ1" s="4" t="s">
        <v>3363</v>
      </c>
      <c r="DYK1" s="4" t="s">
        <v>3364</v>
      </c>
      <c r="DYL1" s="4" t="s">
        <v>3365</v>
      </c>
      <c r="DYM1" s="4" t="s">
        <v>3366</v>
      </c>
      <c r="DYN1" s="4" t="s">
        <v>3367</v>
      </c>
      <c r="DYO1" s="4" t="s">
        <v>3368</v>
      </c>
      <c r="DYP1" s="4" t="s">
        <v>3369</v>
      </c>
      <c r="DYQ1" s="4" t="s">
        <v>3370</v>
      </c>
      <c r="DYR1" s="4" t="s">
        <v>3371</v>
      </c>
      <c r="DYS1" s="4" t="s">
        <v>3372</v>
      </c>
      <c r="DYT1" s="4" t="s">
        <v>3373</v>
      </c>
      <c r="DYU1" s="4" t="s">
        <v>3374</v>
      </c>
      <c r="DYV1" s="4" t="s">
        <v>3375</v>
      </c>
      <c r="DYW1" s="4" t="s">
        <v>3376</v>
      </c>
      <c r="DYX1" s="4" t="s">
        <v>3377</v>
      </c>
      <c r="DYY1" s="4" t="s">
        <v>3378</v>
      </c>
      <c r="DYZ1" s="4" t="s">
        <v>3379</v>
      </c>
      <c r="DZA1" s="4" t="s">
        <v>3380</v>
      </c>
      <c r="DZB1" s="4" t="s">
        <v>3381</v>
      </c>
      <c r="DZC1" s="4" t="s">
        <v>3382</v>
      </c>
      <c r="DZD1" s="4" t="s">
        <v>3383</v>
      </c>
      <c r="DZE1" s="4" t="s">
        <v>3384</v>
      </c>
      <c r="DZF1" s="4" t="s">
        <v>3385</v>
      </c>
      <c r="DZG1" s="4" t="s">
        <v>3386</v>
      </c>
      <c r="DZH1" s="4" t="s">
        <v>3387</v>
      </c>
      <c r="DZI1" s="4" t="s">
        <v>3388</v>
      </c>
      <c r="DZJ1" s="4" t="s">
        <v>3389</v>
      </c>
      <c r="DZK1" s="4" t="s">
        <v>3390</v>
      </c>
      <c r="DZL1" s="4" t="s">
        <v>3391</v>
      </c>
      <c r="DZM1" s="4" t="s">
        <v>3392</v>
      </c>
      <c r="DZN1" s="4" t="s">
        <v>3393</v>
      </c>
      <c r="DZO1" s="4" t="s">
        <v>3394</v>
      </c>
      <c r="DZP1" s="4" t="s">
        <v>3395</v>
      </c>
      <c r="DZQ1" s="4" t="s">
        <v>3396</v>
      </c>
      <c r="DZR1" s="4" t="s">
        <v>3397</v>
      </c>
      <c r="DZS1" s="4" t="s">
        <v>3398</v>
      </c>
      <c r="DZT1" s="4" t="s">
        <v>3399</v>
      </c>
      <c r="DZU1" s="4" t="s">
        <v>3400</v>
      </c>
      <c r="DZV1" s="4" t="s">
        <v>3401</v>
      </c>
      <c r="DZW1" s="4" t="s">
        <v>3402</v>
      </c>
      <c r="DZX1" s="4" t="s">
        <v>3403</v>
      </c>
      <c r="DZY1" s="4" t="s">
        <v>3404</v>
      </c>
      <c r="DZZ1" s="4" t="s">
        <v>3405</v>
      </c>
      <c r="EAA1" s="4" t="s">
        <v>3406</v>
      </c>
      <c r="EAB1" s="4" t="s">
        <v>3407</v>
      </c>
      <c r="EAC1" s="4" t="s">
        <v>3408</v>
      </c>
      <c r="EAD1" s="4" t="s">
        <v>3409</v>
      </c>
      <c r="EAE1" s="4" t="s">
        <v>3410</v>
      </c>
      <c r="EAF1" s="4" t="s">
        <v>3411</v>
      </c>
      <c r="EAG1" s="4" t="s">
        <v>3412</v>
      </c>
      <c r="EAH1" s="4" t="s">
        <v>3413</v>
      </c>
      <c r="EAI1" s="4" t="s">
        <v>3414</v>
      </c>
      <c r="EAJ1" s="4" t="s">
        <v>3415</v>
      </c>
      <c r="EAK1" s="4" t="s">
        <v>3416</v>
      </c>
      <c r="EAL1" s="4" t="s">
        <v>3417</v>
      </c>
      <c r="EAM1" s="4" t="s">
        <v>3418</v>
      </c>
      <c r="EAN1" s="4" t="s">
        <v>3419</v>
      </c>
      <c r="EAO1" s="4" t="s">
        <v>3420</v>
      </c>
      <c r="EAP1" s="4" t="s">
        <v>3421</v>
      </c>
      <c r="EAQ1" s="4" t="s">
        <v>3422</v>
      </c>
      <c r="EAR1" s="4" t="s">
        <v>3423</v>
      </c>
      <c r="EAS1" s="4" t="s">
        <v>3424</v>
      </c>
      <c r="EAT1" s="4" t="s">
        <v>3425</v>
      </c>
      <c r="EAU1" s="4" t="s">
        <v>3426</v>
      </c>
      <c r="EAV1" s="4" t="s">
        <v>3427</v>
      </c>
      <c r="EAW1" s="4" t="s">
        <v>3428</v>
      </c>
      <c r="EAX1" s="4" t="s">
        <v>3429</v>
      </c>
      <c r="EAY1" s="4" t="s">
        <v>3430</v>
      </c>
      <c r="EAZ1" s="4" t="s">
        <v>3431</v>
      </c>
      <c r="EBA1" s="4" t="s">
        <v>3432</v>
      </c>
      <c r="EBB1" s="4" t="s">
        <v>3433</v>
      </c>
      <c r="EBC1" s="4" t="s">
        <v>3434</v>
      </c>
      <c r="EBD1" s="4" t="s">
        <v>3435</v>
      </c>
      <c r="EBE1" s="4" t="s">
        <v>3436</v>
      </c>
      <c r="EBF1" s="4" t="s">
        <v>3437</v>
      </c>
      <c r="EBG1" s="4" t="s">
        <v>3438</v>
      </c>
      <c r="EBH1" s="4" t="s">
        <v>3439</v>
      </c>
      <c r="EBI1" s="4" t="s">
        <v>3440</v>
      </c>
      <c r="EBJ1" s="4" t="s">
        <v>3441</v>
      </c>
      <c r="EBK1" s="4" t="s">
        <v>3442</v>
      </c>
      <c r="EBL1" s="4" t="s">
        <v>3443</v>
      </c>
      <c r="EBM1" s="4" t="s">
        <v>3444</v>
      </c>
      <c r="EBN1" s="4" t="s">
        <v>3445</v>
      </c>
      <c r="EBO1" s="4" t="s">
        <v>3446</v>
      </c>
      <c r="EBP1" s="4" t="s">
        <v>3447</v>
      </c>
      <c r="EBQ1" s="4" t="s">
        <v>3448</v>
      </c>
      <c r="EBR1" s="4" t="s">
        <v>3449</v>
      </c>
      <c r="EBS1" s="4" t="s">
        <v>3450</v>
      </c>
      <c r="EBT1" s="4" t="s">
        <v>3451</v>
      </c>
      <c r="EBU1" s="4" t="s">
        <v>3452</v>
      </c>
      <c r="EBV1" s="4" t="s">
        <v>3453</v>
      </c>
      <c r="EBW1" s="4" t="s">
        <v>3454</v>
      </c>
      <c r="EBX1" s="4" t="s">
        <v>3455</v>
      </c>
      <c r="EBY1" s="4" t="s">
        <v>3456</v>
      </c>
      <c r="EBZ1" s="4" t="s">
        <v>3457</v>
      </c>
      <c r="ECA1" s="4" t="s">
        <v>3458</v>
      </c>
      <c r="ECB1" s="4" t="s">
        <v>3459</v>
      </c>
      <c r="ECC1" s="4" t="s">
        <v>3460</v>
      </c>
      <c r="ECD1" s="4" t="s">
        <v>3461</v>
      </c>
      <c r="ECE1" s="4" t="s">
        <v>3462</v>
      </c>
      <c r="ECF1" s="4" t="s">
        <v>3463</v>
      </c>
      <c r="ECG1" s="4" t="s">
        <v>3464</v>
      </c>
      <c r="ECH1" s="4" t="s">
        <v>3465</v>
      </c>
      <c r="ECI1" s="4" t="s">
        <v>3466</v>
      </c>
      <c r="ECJ1" s="4" t="s">
        <v>3467</v>
      </c>
      <c r="ECK1" s="4" t="s">
        <v>3468</v>
      </c>
      <c r="ECL1" s="4" t="s">
        <v>3469</v>
      </c>
      <c r="ECM1" s="4" t="s">
        <v>3470</v>
      </c>
      <c r="ECN1" s="4" t="s">
        <v>3471</v>
      </c>
      <c r="ECO1" s="4" t="s">
        <v>3472</v>
      </c>
      <c r="ECP1" s="4" t="s">
        <v>3473</v>
      </c>
      <c r="ECQ1" s="4" t="s">
        <v>3474</v>
      </c>
      <c r="ECR1" s="4" t="s">
        <v>3475</v>
      </c>
      <c r="ECS1" s="4" t="s">
        <v>3476</v>
      </c>
      <c r="ECT1" s="4" t="s">
        <v>3477</v>
      </c>
      <c r="ECU1" s="4" t="s">
        <v>3478</v>
      </c>
      <c r="ECV1" s="4" t="s">
        <v>3479</v>
      </c>
      <c r="ECW1" s="4" t="s">
        <v>3480</v>
      </c>
      <c r="ECX1" s="4" t="s">
        <v>3481</v>
      </c>
      <c r="ECY1" s="4" t="s">
        <v>3482</v>
      </c>
      <c r="ECZ1" s="4" t="s">
        <v>3483</v>
      </c>
      <c r="EDA1" s="4" t="s">
        <v>3484</v>
      </c>
      <c r="EDB1" s="4" t="s">
        <v>3485</v>
      </c>
      <c r="EDC1" s="4" t="s">
        <v>3486</v>
      </c>
      <c r="EDD1" s="4" t="s">
        <v>3487</v>
      </c>
      <c r="EDE1" s="4" t="s">
        <v>3488</v>
      </c>
      <c r="EDF1" s="4" t="s">
        <v>3489</v>
      </c>
      <c r="EDG1" s="4" t="s">
        <v>3490</v>
      </c>
      <c r="EDH1" s="4" t="s">
        <v>3491</v>
      </c>
      <c r="EDI1" s="4" t="s">
        <v>3492</v>
      </c>
      <c r="EDJ1" s="4" t="s">
        <v>3493</v>
      </c>
      <c r="EDK1" s="4" t="s">
        <v>3494</v>
      </c>
      <c r="EDL1" s="4" t="s">
        <v>3495</v>
      </c>
      <c r="EDM1" s="4" t="s">
        <v>3496</v>
      </c>
      <c r="EDN1" s="4" t="s">
        <v>3497</v>
      </c>
      <c r="EDO1" s="4" t="s">
        <v>3498</v>
      </c>
      <c r="EDP1" s="4" t="s">
        <v>3499</v>
      </c>
      <c r="EDQ1" s="4" t="s">
        <v>3500</v>
      </c>
      <c r="EDR1" s="4" t="s">
        <v>3501</v>
      </c>
      <c r="EDS1" s="4" t="s">
        <v>3502</v>
      </c>
      <c r="EDT1" s="4" t="s">
        <v>3503</v>
      </c>
      <c r="EDU1" s="4" t="s">
        <v>3504</v>
      </c>
      <c r="EDV1" s="4" t="s">
        <v>3505</v>
      </c>
      <c r="EDW1" s="4" t="s">
        <v>3506</v>
      </c>
      <c r="EDX1" s="4" t="s">
        <v>3507</v>
      </c>
      <c r="EDY1" s="4" t="s">
        <v>3508</v>
      </c>
      <c r="EDZ1" s="4" t="s">
        <v>3509</v>
      </c>
      <c r="EEA1" s="4" t="s">
        <v>3510</v>
      </c>
      <c r="EEB1" s="4" t="s">
        <v>3511</v>
      </c>
      <c r="EEC1" s="4" t="s">
        <v>3512</v>
      </c>
      <c r="EED1" s="4" t="s">
        <v>3513</v>
      </c>
      <c r="EEE1" s="4" t="s">
        <v>3514</v>
      </c>
      <c r="EEF1" s="4" t="s">
        <v>3515</v>
      </c>
      <c r="EEG1" s="4" t="s">
        <v>3516</v>
      </c>
      <c r="EEH1" s="4" t="s">
        <v>3517</v>
      </c>
      <c r="EEI1" s="4" t="s">
        <v>3518</v>
      </c>
      <c r="EEJ1" s="4" t="s">
        <v>3519</v>
      </c>
      <c r="EEK1" s="4" t="s">
        <v>3520</v>
      </c>
      <c r="EEL1" s="4" t="s">
        <v>3521</v>
      </c>
      <c r="EEM1" s="4" t="s">
        <v>3522</v>
      </c>
      <c r="EEN1" s="4" t="s">
        <v>3523</v>
      </c>
      <c r="EEO1" s="4" t="s">
        <v>3524</v>
      </c>
      <c r="EEP1" s="4" t="s">
        <v>3525</v>
      </c>
      <c r="EEQ1" s="4" t="s">
        <v>3526</v>
      </c>
      <c r="EER1" s="4" t="s">
        <v>3527</v>
      </c>
      <c r="EES1" s="4" t="s">
        <v>3528</v>
      </c>
      <c r="EET1" s="4" t="s">
        <v>3529</v>
      </c>
      <c r="EEU1" s="4" t="s">
        <v>3530</v>
      </c>
      <c r="EEV1" s="4" t="s">
        <v>3531</v>
      </c>
      <c r="EEW1" s="4" t="s">
        <v>3532</v>
      </c>
      <c r="EEX1" s="4" t="s">
        <v>3533</v>
      </c>
      <c r="EEY1" s="4" t="s">
        <v>3534</v>
      </c>
      <c r="EEZ1" s="4" t="s">
        <v>3535</v>
      </c>
      <c r="EFA1" s="4" t="s">
        <v>3536</v>
      </c>
      <c r="EFB1" s="4" t="s">
        <v>3537</v>
      </c>
      <c r="EFC1" s="4" t="s">
        <v>3538</v>
      </c>
      <c r="EFD1" s="4" t="s">
        <v>3539</v>
      </c>
      <c r="EFE1" s="4" t="s">
        <v>3540</v>
      </c>
      <c r="EFF1" s="4" t="s">
        <v>3541</v>
      </c>
      <c r="EFG1" s="4" t="s">
        <v>3542</v>
      </c>
      <c r="EFH1" s="4" t="s">
        <v>3543</v>
      </c>
      <c r="EFI1" s="4" t="s">
        <v>3544</v>
      </c>
      <c r="EFJ1" s="4" t="s">
        <v>3545</v>
      </c>
      <c r="EFK1" s="4" t="s">
        <v>3546</v>
      </c>
      <c r="EFL1" s="4" t="s">
        <v>3547</v>
      </c>
      <c r="EFM1" s="4" t="s">
        <v>3548</v>
      </c>
      <c r="EFN1" s="4" t="s">
        <v>3549</v>
      </c>
      <c r="EFO1" s="4" t="s">
        <v>3550</v>
      </c>
      <c r="EFP1" s="4" t="s">
        <v>3551</v>
      </c>
      <c r="EFQ1" s="4" t="s">
        <v>3552</v>
      </c>
      <c r="EFR1" s="4" t="s">
        <v>3553</v>
      </c>
      <c r="EFS1" s="4" t="s">
        <v>3554</v>
      </c>
      <c r="EFT1" s="4" t="s">
        <v>3555</v>
      </c>
      <c r="EFU1" s="4" t="s">
        <v>3556</v>
      </c>
      <c r="EFV1" s="4" t="s">
        <v>3557</v>
      </c>
      <c r="EFW1" s="4" t="s">
        <v>3558</v>
      </c>
      <c r="EFX1" s="4" t="s">
        <v>3559</v>
      </c>
      <c r="EFY1" s="4" t="s">
        <v>3560</v>
      </c>
      <c r="EFZ1" s="4" t="s">
        <v>3561</v>
      </c>
      <c r="EGA1" s="4" t="s">
        <v>3562</v>
      </c>
      <c r="EGB1" s="4" t="s">
        <v>3563</v>
      </c>
      <c r="EGC1" s="4" t="s">
        <v>3564</v>
      </c>
      <c r="EGD1" s="4" t="s">
        <v>3565</v>
      </c>
      <c r="EGE1" s="4" t="s">
        <v>3566</v>
      </c>
      <c r="EGF1" s="4" t="s">
        <v>3567</v>
      </c>
      <c r="EGG1" s="4" t="s">
        <v>3568</v>
      </c>
      <c r="EGH1" s="4" t="s">
        <v>3569</v>
      </c>
      <c r="EGI1" s="4" t="s">
        <v>3570</v>
      </c>
      <c r="EGJ1" s="4" t="s">
        <v>3571</v>
      </c>
      <c r="EGK1" s="4" t="s">
        <v>3572</v>
      </c>
      <c r="EGL1" s="4" t="s">
        <v>3573</v>
      </c>
      <c r="EGM1" s="4" t="s">
        <v>3574</v>
      </c>
      <c r="EGN1" s="4" t="s">
        <v>3575</v>
      </c>
      <c r="EGO1" s="4" t="s">
        <v>3576</v>
      </c>
      <c r="EGP1" s="4" t="s">
        <v>3577</v>
      </c>
      <c r="EGQ1" s="4" t="s">
        <v>3578</v>
      </c>
      <c r="EGR1" s="4" t="s">
        <v>3579</v>
      </c>
      <c r="EGS1" s="4" t="s">
        <v>3580</v>
      </c>
      <c r="EGT1" s="4" t="s">
        <v>3581</v>
      </c>
      <c r="EGU1" s="4" t="s">
        <v>3582</v>
      </c>
      <c r="EGV1" s="4" t="s">
        <v>3583</v>
      </c>
      <c r="EGW1" s="4" t="s">
        <v>3584</v>
      </c>
      <c r="EGX1" s="4" t="s">
        <v>3585</v>
      </c>
      <c r="EGY1" s="4" t="s">
        <v>3586</v>
      </c>
      <c r="EGZ1" s="4" t="s">
        <v>3587</v>
      </c>
      <c r="EHA1" s="4" t="s">
        <v>3588</v>
      </c>
      <c r="EHB1" s="4" t="s">
        <v>3589</v>
      </c>
      <c r="EHC1" s="4" t="s">
        <v>3590</v>
      </c>
      <c r="EHD1" s="4" t="s">
        <v>3591</v>
      </c>
      <c r="EHE1" s="4" t="s">
        <v>3592</v>
      </c>
      <c r="EHF1" s="4" t="s">
        <v>3593</v>
      </c>
      <c r="EHG1" s="4" t="s">
        <v>3594</v>
      </c>
      <c r="EHH1" s="4" t="s">
        <v>3595</v>
      </c>
      <c r="EHI1" s="4" t="s">
        <v>3596</v>
      </c>
      <c r="EHJ1" s="4" t="s">
        <v>3597</v>
      </c>
      <c r="EHK1" s="4" t="s">
        <v>3598</v>
      </c>
      <c r="EHL1" s="4" t="s">
        <v>3599</v>
      </c>
      <c r="EHM1" s="4" t="s">
        <v>3600</v>
      </c>
      <c r="EHN1" s="4" t="s">
        <v>3601</v>
      </c>
      <c r="EHO1" s="4" t="s">
        <v>3602</v>
      </c>
      <c r="EHP1" s="4" t="s">
        <v>3603</v>
      </c>
      <c r="EHQ1" s="4" t="s">
        <v>3604</v>
      </c>
      <c r="EHR1" s="4" t="s">
        <v>3605</v>
      </c>
      <c r="EHS1" s="4" t="s">
        <v>3606</v>
      </c>
      <c r="EHT1" s="4" t="s">
        <v>3607</v>
      </c>
      <c r="EHU1" s="4" t="s">
        <v>3608</v>
      </c>
      <c r="EHV1" s="4" t="s">
        <v>3609</v>
      </c>
      <c r="EHW1" s="4" t="s">
        <v>3610</v>
      </c>
      <c r="EHX1" s="4" t="s">
        <v>3611</v>
      </c>
      <c r="EHY1" s="4" t="s">
        <v>3612</v>
      </c>
      <c r="EHZ1" s="4" t="s">
        <v>3613</v>
      </c>
      <c r="EIA1" s="4" t="s">
        <v>3614</v>
      </c>
      <c r="EIB1" s="4" t="s">
        <v>3615</v>
      </c>
      <c r="EIC1" s="4" t="s">
        <v>3616</v>
      </c>
      <c r="EID1" s="4" t="s">
        <v>3617</v>
      </c>
      <c r="EIE1" s="4" t="s">
        <v>3618</v>
      </c>
      <c r="EIF1" s="4" t="s">
        <v>3619</v>
      </c>
      <c r="EIG1" s="4" t="s">
        <v>3620</v>
      </c>
      <c r="EIH1" s="4" t="s">
        <v>3621</v>
      </c>
      <c r="EII1" s="4" t="s">
        <v>3622</v>
      </c>
      <c r="EIJ1" s="4" t="s">
        <v>3623</v>
      </c>
      <c r="EIK1" s="4" t="s">
        <v>3624</v>
      </c>
      <c r="EIL1" s="4" t="s">
        <v>3625</v>
      </c>
      <c r="EIM1" s="4" t="s">
        <v>3626</v>
      </c>
      <c r="EIN1" s="4" t="s">
        <v>3627</v>
      </c>
      <c r="EIO1" s="4" t="s">
        <v>3628</v>
      </c>
      <c r="EIP1" s="4" t="s">
        <v>3629</v>
      </c>
      <c r="EIQ1" s="4" t="s">
        <v>3630</v>
      </c>
      <c r="EIR1" s="4" t="s">
        <v>3631</v>
      </c>
      <c r="EIS1" s="4" t="s">
        <v>3632</v>
      </c>
      <c r="EIT1" s="4" t="s">
        <v>3633</v>
      </c>
      <c r="EIU1" s="4" t="s">
        <v>3634</v>
      </c>
      <c r="EIV1" s="4" t="s">
        <v>3635</v>
      </c>
      <c r="EIW1" s="4" t="s">
        <v>3636</v>
      </c>
      <c r="EIX1" s="4" t="s">
        <v>3637</v>
      </c>
      <c r="EIY1" s="4" t="s">
        <v>3638</v>
      </c>
      <c r="EIZ1" s="4" t="s">
        <v>3639</v>
      </c>
      <c r="EJA1" s="4" t="s">
        <v>3640</v>
      </c>
      <c r="EJB1" s="4" t="s">
        <v>3641</v>
      </c>
      <c r="EJC1" s="4" t="s">
        <v>3642</v>
      </c>
      <c r="EJD1" s="4" t="s">
        <v>3643</v>
      </c>
      <c r="EJE1" s="4" t="s">
        <v>3644</v>
      </c>
      <c r="EJF1" s="4" t="s">
        <v>3645</v>
      </c>
      <c r="EJG1" s="4" t="s">
        <v>3646</v>
      </c>
      <c r="EJH1" s="4" t="s">
        <v>3647</v>
      </c>
      <c r="EJI1" s="4" t="s">
        <v>3648</v>
      </c>
      <c r="EJJ1" s="4" t="s">
        <v>3649</v>
      </c>
      <c r="EJK1" s="4" t="s">
        <v>3650</v>
      </c>
      <c r="EJL1" s="4" t="s">
        <v>3651</v>
      </c>
      <c r="EJM1" s="4" t="s">
        <v>3652</v>
      </c>
      <c r="EJN1" s="4" t="s">
        <v>3653</v>
      </c>
      <c r="EJO1" s="4" t="s">
        <v>3654</v>
      </c>
      <c r="EJP1" s="4" t="s">
        <v>3655</v>
      </c>
      <c r="EJQ1" s="4" t="s">
        <v>3656</v>
      </c>
      <c r="EJR1" s="4" t="s">
        <v>3657</v>
      </c>
      <c r="EJS1" s="4" t="s">
        <v>3658</v>
      </c>
      <c r="EJT1" s="4" t="s">
        <v>3659</v>
      </c>
      <c r="EJU1" s="4" t="s">
        <v>3660</v>
      </c>
      <c r="EJV1" s="4" t="s">
        <v>3661</v>
      </c>
      <c r="EJW1" s="4" t="s">
        <v>3662</v>
      </c>
      <c r="EJX1" s="4" t="s">
        <v>3663</v>
      </c>
      <c r="EJY1" s="4" t="s">
        <v>3664</v>
      </c>
      <c r="EJZ1" s="4" t="s">
        <v>3665</v>
      </c>
      <c r="EKA1" s="4" t="s">
        <v>3666</v>
      </c>
      <c r="EKB1" s="4" t="s">
        <v>3667</v>
      </c>
      <c r="EKC1" s="4" t="s">
        <v>3668</v>
      </c>
      <c r="EKD1" s="4" t="s">
        <v>3669</v>
      </c>
      <c r="EKE1" s="4" t="s">
        <v>3670</v>
      </c>
      <c r="EKF1" s="4" t="s">
        <v>3671</v>
      </c>
      <c r="EKG1" s="4" t="s">
        <v>3672</v>
      </c>
      <c r="EKH1" s="4" t="s">
        <v>3673</v>
      </c>
      <c r="EKI1" s="4" t="s">
        <v>3674</v>
      </c>
      <c r="EKJ1" s="4" t="s">
        <v>3675</v>
      </c>
      <c r="EKK1" s="4" t="s">
        <v>3676</v>
      </c>
      <c r="EKL1" s="4" t="s">
        <v>3677</v>
      </c>
      <c r="EKM1" s="4" t="s">
        <v>3678</v>
      </c>
      <c r="EKN1" s="4" t="s">
        <v>3679</v>
      </c>
      <c r="EKO1" s="4" t="s">
        <v>3680</v>
      </c>
      <c r="EKP1" s="4" t="s">
        <v>3681</v>
      </c>
      <c r="EKQ1" s="4" t="s">
        <v>3682</v>
      </c>
      <c r="EKR1" s="4" t="s">
        <v>3683</v>
      </c>
      <c r="EKS1" s="4" t="s">
        <v>3684</v>
      </c>
      <c r="EKT1" s="4" t="s">
        <v>3685</v>
      </c>
      <c r="EKU1" s="4" t="s">
        <v>3686</v>
      </c>
      <c r="EKV1" s="4" t="s">
        <v>3687</v>
      </c>
      <c r="EKW1" s="4" t="s">
        <v>3688</v>
      </c>
      <c r="EKX1" s="4" t="s">
        <v>3689</v>
      </c>
      <c r="EKY1" s="4" t="s">
        <v>3690</v>
      </c>
      <c r="EKZ1" s="4" t="s">
        <v>3691</v>
      </c>
      <c r="ELA1" s="4" t="s">
        <v>3692</v>
      </c>
      <c r="ELB1" s="4" t="s">
        <v>3693</v>
      </c>
      <c r="ELC1" s="4" t="s">
        <v>3694</v>
      </c>
      <c r="ELD1" s="4" t="s">
        <v>3695</v>
      </c>
      <c r="ELE1" s="4" t="s">
        <v>3696</v>
      </c>
      <c r="ELF1" s="4" t="s">
        <v>3697</v>
      </c>
      <c r="ELG1" s="4" t="s">
        <v>3698</v>
      </c>
      <c r="ELH1" s="4" t="s">
        <v>3699</v>
      </c>
      <c r="ELI1" s="4" t="s">
        <v>3700</v>
      </c>
      <c r="ELJ1" s="4" t="s">
        <v>3701</v>
      </c>
      <c r="ELK1" s="4" t="s">
        <v>3702</v>
      </c>
      <c r="ELL1" s="4" t="s">
        <v>3703</v>
      </c>
      <c r="ELM1" s="4" t="s">
        <v>3704</v>
      </c>
      <c r="ELN1" s="4" t="s">
        <v>3705</v>
      </c>
      <c r="ELO1" s="4" t="s">
        <v>3706</v>
      </c>
      <c r="ELP1" s="4" t="s">
        <v>3707</v>
      </c>
      <c r="ELQ1" s="4" t="s">
        <v>3708</v>
      </c>
      <c r="ELR1" s="4" t="s">
        <v>3709</v>
      </c>
      <c r="ELS1" s="4" t="s">
        <v>3710</v>
      </c>
      <c r="ELT1" s="4" t="s">
        <v>3711</v>
      </c>
      <c r="ELU1" s="4" t="s">
        <v>3712</v>
      </c>
      <c r="ELV1" s="4" t="s">
        <v>3713</v>
      </c>
      <c r="ELW1" s="4" t="s">
        <v>3714</v>
      </c>
      <c r="ELX1" s="4" t="s">
        <v>3715</v>
      </c>
      <c r="ELY1" s="4" t="s">
        <v>3716</v>
      </c>
      <c r="ELZ1" s="4" t="s">
        <v>3717</v>
      </c>
      <c r="EMA1" s="4" t="s">
        <v>3718</v>
      </c>
      <c r="EMB1" s="4" t="s">
        <v>3719</v>
      </c>
      <c r="EMC1" s="4" t="s">
        <v>3720</v>
      </c>
      <c r="EMD1" s="4" t="s">
        <v>3721</v>
      </c>
      <c r="EME1" s="4" t="s">
        <v>3722</v>
      </c>
      <c r="EMF1" s="4" t="s">
        <v>3723</v>
      </c>
      <c r="EMG1" s="4" t="s">
        <v>3724</v>
      </c>
      <c r="EMH1" s="4" t="s">
        <v>3725</v>
      </c>
      <c r="EMI1" s="4" t="s">
        <v>3726</v>
      </c>
      <c r="EMJ1" s="4" t="s">
        <v>3727</v>
      </c>
      <c r="EMK1" s="4" t="s">
        <v>3728</v>
      </c>
      <c r="EML1" s="4" t="s">
        <v>3729</v>
      </c>
      <c r="EMM1" s="4" t="s">
        <v>3730</v>
      </c>
      <c r="EMN1" s="4" t="s">
        <v>3731</v>
      </c>
      <c r="EMO1" s="4" t="s">
        <v>3732</v>
      </c>
      <c r="EMP1" s="4" t="s">
        <v>3733</v>
      </c>
      <c r="EMQ1" s="4" t="s">
        <v>3734</v>
      </c>
      <c r="EMR1" s="4" t="s">
        <v>3735</v>
      </c>
      <c r="EMS1" s="4" t="s">
        <v>3736</v>
      </c>
      <c r="EMT1" s="4" t="s">
        <v>3737</v>
      </c>
      <c r="EMU1" s="4" t="s">
        <v>3738</v>
      </c>
      <c r="EMV1" s="4" t="s">
        <v>3739</v>
      </c>
      <c r="EMW1" s="4" t="s">
        <v>3740</v>
      </c>
      <c r="EMX1" s="4" t="s">
        <v>3741</v>
      </c>
      <c r="EMY1" s="4" t="s">
        <v>3742</v>
      </c>
      <c r="EMZ1" s="4" t="s">
        <v>3743</v>
      </c>
      <c r="ENA1" s="4" t="s">
        <v>3744</v>
      </c>
      <c r="ENB1" s="4" t="s">
        <v>3745</v>
      </c>
      <c r="ENC1" s="4" t="s">
        <v>3746</v>
      </c>
      <c r="END1" s="4" t="s">
        <v>3747</v>
      </c>
      <c r="ENE1" s="4" t="s">
        <v>3748</v>
      </c>
      <c r="ENF1" s="4" t="s">
        <v>3749</v>
      </c>
      <c r="ENG1" s="4" t="s">
        <v>3750</v>
      </c>
      <c r="ENH1" s="4" t="s">
        <v>3751</v>
      </c>
      <c r="ENI1" s="4" t="s">
        <v>3752</v>
      </c>
      <c r="ENJ1" s="4" t="s">
        <v>3753</v>
      </c>
      <c r="ENK1" s="4" t="s">
        <v>3754</v>
      </c>
      <c r="ENL1" s="4" t="s">
        <v>3755</v>
      </c>
      <c r="ENM1" s="4" t="s">
        <v>3756</v>
      </c>
      <c r="ENN1" s="4" t="s">
        <v>3757</v>
      </c>
      <c r="ENO1" s="4" t="s">
        <v>3758</v>
      </c>
      <c r="ENP1" s="4" t="s">
        <v>3759</v>
      </c>
      <c r="ENQ1" s="4" t="s">
        <v>3760</v>
      </c>
      <c r="ENR1" s="4" t="s">
        <v>3761</v>
      </c>
      <c r="ENS1" s="4" t="s">
        <v>3762</v>
      </c>
      <c r="ENT1" s="4" t="s">
        <v>3763</v>
      </c>
      <c r="ENU1" s="4" t="s">
        <v>3764</v>
      </c>
      <c r="ENV1" s="4" t="s">
        <v>3765</v>
      </c>
      <c r="ENW1" s="4" t="s">
        <v>3766</v>
      </c>
      <c r="ENX1" s="4" t="s">
        <v>3767</v>
      </c>
      <c r="ENY1" s="4" t="s">
        <v>3768</v>
      </c>
      <c r="ENZ1" s="4" t="s">
        <v>3769</v>
      </c>
      <c r="EOA1" s="4" t="s">
        <v>3770</v>
      </c>
      <c r="EOB1" s="4" t="s">
        <v>3771</v>
      </c>
      <c r="EOC1" s="4" t="s">
        <v>3772</v>
      </c>
      <c r="EOD1" s="4" t="s">
        <v>3773</v>
      </c>
      <c r="EOE1" s="4" t="s">
        <v>3774</v>
      </c>
      <c r="EOF1" s="4" t="s">
        <v>3775</v>
      </c>
      <c r="EOG1" s="4" t="s">
        <v>3776</v>
      </c>
      <c r="EOH1" s="4" t="s">
        <v>3777</v>
      </c>
      <c r="EOI1" s="4" t="s">
        <v>3778</v>
      </c>
      <c r="EOJ1" s="4" t="s">
        <v>3779</v>
      </c>
      <c r="EOK1" s="4" t="s">
        <v>3780</v>
      </c>
      <c r="EOL1" s="4" t="s">
        <v>3781</v>
      </c>
      <c r="EOM1" s="4" t="s">
        <v>3782</v>
      </c>
      <c r="EON1" s="4" t="s">
        <v>3783</v>
      </c>
      <c r="EOO1" s="4" t="s">
        <v>3784</v>
      </c>
      <c r="EOP1" s="4" t="s">
        <v>3785</v>
      </c>
      <c r="EOQ1" s="4" t="s">
        <v>3786</v>
      </c>
      <c r="EOR1" s="4" t="s">
        <v>3787</v>
      </c>
      <c r="EOS1" s="4" t="s">
        <v>3788</v>
      </c>
      <c r="EOT1" s="4" t="s">
        <v>3789</v>
      </c>
      <c r="EOU1" s="4" t="s">
        <v>3790</v>
      </c>
      <c r="EOV1" s="4" t="s">
        <v>3791</v>
      </c>
      <c r="EOW1" s="4" t="s">
        <v>3792</v>
      </c>
      <c r="EOX1" s="4" t="s">
        <v>3793</v>
      </c>
      <c r="EOY1" s="4" t="s">
        <v>3794</v>
      </c>
      <c r="EOZ1" s="4" t="s">
        <v>3795</v>
      </c>
      <c r="EPA1" s="4" t="s">
        <v>3796</v>
      </c>
      <c r="EPB1" s="4" t="s">
        <v>3797</v>
      </c>
      <c r="EPC1" s="4" t="s">
        <v>3798</v>
      </c>
      <c r="EPD1" s="4" t="s">
        <v>3799</v>
      </c>
      <c r="EPE1" s="4" t="s">
        <v>3800</v>
      </c>
      <c r="EPF1" s="4" t="s">
        <v>3801</v>
      </c>
      <c r="EPG1" s="4" t="s">
        <v>3802</v>
      </c>
      <c r="EPH1" s="4" t="s">
        <v>3803</v>
      </c>
      <c r="EPI1" s="4" t="s">
        <v>3804</v>
      </c>
      <c r="EPJ1" s="4" t="s">
        <v>3805</v>
      </c>
      <c r="EPK1" s="4" t="s">
        <v>3806</v>
      </c>
      <c r="EPL1" s="4" t="s">
        <v>3807</v>
      </c>
      <c r="EPM1" s="4" t="s">
        <v>3808</v>
      </c>
      <c r="EPN1" s="4" t="s">
        <v>3809</v>
      </c>
      <c r="EPO1" s="4" t="s">
        <v>3810</v>
      </c>
      <c r="EPP1" s="4" t="s">
        <v>3811</v>
      </c>
      <c r="EPQ1" s="4" t="s">
        <v>3812</v>
      </c>
      <c r="EPR1" s="4" t="s">
        <v>3813</v>
      </c>
      <c r="EPS1" s="4" t="s">
        <v>3814</v>
      </c>
      <c r="EPT1" s="4" t="s">
        <v>3815</v>
      </c>
      <c r="EPU1" s="4" t="s">
        <v>3816</v>
      </c>
      <c r="EPV1" s="4" t="s">
        <v>3817</v>
      </c>
      <c r="EPW1" s="4" t="s">
        <v>3818</v>
      </c>
      <c r="EPX1" s="4" t="s">
        <v>3819</v>
      </c>
      <c r="EPY1" s="4" t="s">
        <v>3820</v>
      </c>
      <c r="EPZ1" s="4" t="s">
        <v>3821</v>
      </c>
      <c r="EQA1" s="4" t="s">
        <v>3822</v>
      </c>
      <c r="EQB1" s="4" t="s">
        <v>3823</v>
      </c>
      <c r="EQC1" s="4" t="s">
        <v>3824</v>
      </c>
      <c r="EQD1" s="4" t="s">
        <v>3825</v>
      </c>
      <c r="EQE1" s="4" t="s">
        <v>3826</v>
      </c>
      <c r="EQF1" s="4" t="s">
        <v>3827</v>
      </c>
      <c r="EQG1" s="4" t="s">
        <v>3828</v>
      </c>
      <c r="EQH1" s="4" t="s">
        <v>3829</v>
      </c>
      <c r="EQI1" s="4" t="s">
        <v>3830</v>
      </c>
      <c r="EQJ1" s="4" t="s">
        <v>3831</v>
      </c>
      <c r="EQK1" s="4" t="s">
        <v>3832</v>
      </c>
      <c r="EQL1" s="4" t="s">
        <v>3833</v>
      </c>
      <c r="EQM1" s="4" t="s">
        <v>3834</v>
      </c>
      <c r="EQN1" s="4" t="s">
        <v>3835</v>
      </c>
      <c r="EQO1" s="4" t="s">
        <v>3836</v>
      </c>
      <c r="EQP1" s="4" t="s">
        <v>3837</v>
      </c>
      <c r="EQQ1" s="4" t="s">
        <v>3838</v>
      </c>
      <c r="EQR1" s="4" t="s">
        <v>3839</v>
      </c>
      <c r="EQS1" s="4" t="s">
        <v>3840</v>
      </c>
      <c r="EQT1" s="4" t="s">
        <v>3841</v>
      </c>
      <c r="EQU1" s="4" t="s">
        <v>3842</v>
      </c>
      <c r="EQV1" s="4" t="s">
        <v>3843</v>
      </c>
      <c r="EQW1" s="4" t="s">
        <v>3844</v>
      </c>
      <c r="EQX1" s="4" t="s">
        <v>3845</v>
      </c>
      <c r="EQY1" s="4" t="s">
        <v>3846</v>
      </c>
      <c r="EQZ1" s="4" t="s">
        <v>3847</v>
      </c>
      <c r="ERA1" s="4" t="s">
        <v>3848</v>
      </c>
      <c r="ERB1" s="4" t="s">
        <v>3849</v>
      </c>
      <c r="ERC1" s="4" t="s">
        <v>3850</v>
      </c>
      <c r="ERD1" s="4" t="s">
        <v>3851</v>
      </c>
      <c r="ERE1" s="4" t="s">
        <v>3852</v>
      </c>
      <c r="ERF1" s="4" t="s">
        <v>3853</v>
      </c>
      <c r="ERG1" s="4" t="s">
        <v>3854</v>
      </c>
      <c r="ERH1" s="4" t="s">
        <v>3855</v>
      </c>
      <c r="ERI1" s="4" t="s">
        <v>3856</v>
      </c>
      <c r="ERJ1" s="4" t="s">
        <v>3857</v>
      </c>
      <c r="ERK1" s="4" t="s">
        <v>3858</v>
      </c>
      <c r="ERL1" s="4" t="s">
        <v>3859</v>
      </c>
      <c r="ERM1" s="4" t="s">
        <v>3860</v>
      </c>
      <c r="ERN1" s="4" t="s">
        <v>3861</v>
      </c>
      <c r="ERO1" s="4" t="s">
        <v>3862</v>
      </c>
      <c r="ERP1" s="4" t="s">
        <v>3863</v>
      </c>
      <c r="ERQ1" s="4" t="s">
        <v>3864</v>
      </c>
      <c r="ERR1" s="4" t="s">
        <v>3865</v>
      </c>
      <c r="ERS1" s="4" t="s">
        <v>3866</v>
      </c>
      <c r="ERT1" s="4" t="s">
        <v>3867</v>
      </c>
      <c r="ERU1" s="4" t="s">
        <v>3868</v>
      </c>
      <c r="ERV1" s="4" t="s">
        <v>3869</v>
      </c>
      <c r="ERW1" s="4" t="s">
        <v>3870</v>
      </c>
      <c r="ERX1" s="4" t="s">
        <v>3871</v>
      </c>
      <c r="ERY1" s="4" t="s">
        <v>3872</v>
      </c>
      <c r="ERZ1" s="4" t="s">
        <v>3873</v>
      </c>
      <c r="ESA1" s="4" t="s">
        <v>3874</v>
      </c>
      <c r="ESB1" s="4" t="s">
        <v>3875</v>
      </c>
      <c r="ESC1" s="4" t="s">
        <v>3876</v>
      </c>
      <c r="ESD1" s="4" t="s">
        <v>3877</v>
      </c>
      <c r="ESE1" s="4" t="s">
        <v>3878</v>
      </c>
      <c r="ESF1" s="4" t="s">
        <v>3879</v>
      </c>
      <c r="ESG1" s="4" t="s">
        <v>3880</v>
      </c>
      <c r="ESH1" s="4" t="s">
        <v>3881</v>
      </c>
      <c r="ESI1" s="4" t="s">
        <v>3882</v>
      </c>
      <c r="ESJ1" s="4" t="s">
        <v>3883</v>
      </c>
      <c r="ESK1" s="4" t="s">
        <v>3884</v>
      </c>
      <c r="ESL1" s="4" t="s">
        <v>3885</v>
      </c>
      <c r="ESM1" s="4" t="s">
        <v>3886</v>
      </c>
      <c r="ESN1" s="4" t="s">
        <v>3887</v>
      </c>
      <c r="ESO1" s="4" t="s">
        <v>3888</v>
      </c>
      <c r="ESP1" s="4" t="s">
        <v>3889</v>
      </c>
      <c r="ESQ1" s="4" t="s">
        <v>3890</v>
      </c>
      <c r="ESR1" s="4" t="s">
        <v>3891</v>
      </c>
      <c r="ESS1" s="4" t="s">
        <v>3892</v>
      </c>
      <c r="EST1" s="4" t="s">
        <v>3893</v>
      </c>
      <c r="ESU1" s="4" t="s">
        <v>3894</v>
      </c>
      <c r="ESV1" s="4" t="s">
        <v>3895</v>
      </c>
      <c r="ESW1" s="4" t="s">
        <v>3896</v>
      </c>
      <c r="ESX1" s="4" t="s">
        <v>3897</v>
      </c>
      <c r="ESY1" s="4" t="s">
        <v>3898</v>
      </c>
      <c r="ESZ1" s="4" t="s">
        <v>3899</v>
      </c>
      <c r="ETA1" s="4" t="s">
        <v>3900</v>
      </c>
      <c r="ETB1" s="4" t="s">
        <v>3901</v>
      </c>
      <c r="ETC1" s="4" t="s">
        <v>3902</v>
      </c>
      <c r="ETD1" s="4" t="s">
        <v>3903</v>
      </c>
      <c r="ETE1" s="4" t="s">
        <v>3904</v>
      </c>
      <c r="ETF1" s="4" t="s">
        <v>3905</v>
      </c>
      <c r="ETG1" s="4" t="s">
        <v>3906</v>
      </c>
      <c r="ETH1" s="4" t="s">
        <v>3907</v>
      </c>
      <c r="ETI1" s="4" t="s">
        <v>3908</v>
      </c>
      <c r="ETJ1" s="4" t="s">
        <v>3909</v>
      </c>
      <c r="ETK1" s="4" t="s">
        <v>3910</v>
      </c>
      <c r="ETL1" s="4" t="s">
        <v>3911</v>
      </c>
      <c r="ETM1" s="4" t="s">
        <v>3912</v>
      </c>
      <c r="ETN1" s="4" t="s">
        <v>3913</v>
      </c>
      <c r="ETO1" s="4" t="s">
        <v>3914</v>
      </c>
      <c r="ETP1" s="4" t="s">
        <v>3915</v>
      </c>
      <c r="ETQ1" s="4" t="s">
        <v>3916</v>
      </c>
      <c r="ETR1" s="4" t="s">
        <v>3917</v>
      </c>
      <c r="ETS1" s="4" t="s">
        <v>3918</v>
      </c>
      <c r="ETT1" s="4" t="s">
        <v>3919</v>
      </c>
      <c r="ETU1" s="4" t="s">
        <v>3920</v>
      </c>
      <c r="ETV1" s="4" t="s">
        <v>3921</v>
      </c>
      <c r="ETW1" s="4" t="s">
        <v>3922</v>
      </c>
      <c r="ETX1" s="4" t="s">
        <v>3923</v>
      </c>
      <c r="ETY1" s="4" t="s">
        <v>3924</v>
      </c>
      <c r="ETZ1" s="4" t="s">
        <v>3925</v>
      </c>
      <c r="EUA1" s="4" t="s">
        <v>3926</v>
      </c>
      <c r="EUB1" s="4" t="s">
        <v>3927</v>
      </c>
      <c r="EUC1" s="4" t="s">
        <v>3928</v>
      </c>
      <c r="EUD1" s="4" t="s">
        <v>3929</v>
      </c>
      <c r="EUE1" s="4" t="s">
        <v>3930</v>
      </c>
      <c r="EUF1" s="4" t="s">
        <v>3931</v>
      </c>
      <c r="EUG1" s="4" t="s">
        <v>3932</v>
      </c>
      <c r="EUH1" s="4" t="s">
        <v>3933</v>
      </c>
      <c r="EUI1" s="4" t="s">
        <v>3934</v>
      </c>
      <c r="EUJ1" s="4" t="s">
        <v>3935</v>
      </c>
      <c r="EUK1" s="4" t="s">
        <v>3936</v>
      </c>
      <c r="EUL1" s="4" t="s">
        <v>3937</v>
      </c>
      <c r="EUM1" s="4" t="s">
        <v>3938</v>
      </c>
      <c r="EUN1" s="4" t="s">
        <v>3939</v>
      </c>
      <c r="EUO1" s="4" t="s">
        <v>3940</v>
      </c>
      <c r="EUP1" s="4" t="s">
        <v>3941</v>
      </c>
      <c r="EUQ1" s="4" t="s">
        <v>3942</v>
      </c>
      <c r="EUR1" s="4" t="s">
        <v>3943</v>
      </c>
      <c r="EUS1" s="4" t="s">
        <v>3944</v>
      </c>
      <c r="EUT1" s="4" t="s">
        <v>3945</v>
      </c>
      <c r="EUU1" s="4" t="s">
        <v>3946</v>
      </c>
      <c r="EUV1" s="4" t="s">
        <v>3947</v>
      </c>
      <c r="EUW1" s="4" t="s">
        <v>3948</v>
      </c>
      <c r="EUX1" s="4" t="s">
        <v>3949</v>
      </c>
      <c r="EUY1" s="4" t="s">
        <v>3950</v>
      </c>
      <c r="EUZ1" s="4" t="s">
        <v>3951</v>
      </c>
      <c r="EVA1" s="4" t="s">
        <v>3952</v>
      </c>
      <c r="EVB1" s="4" t="s">
        <v>3953</v>
      </c>
      <c r="EVC1" s="4" t="s">
        <v>3954</v>
      </c>
      <c r="EVD1" s="4" t="s">
        <v>3955</v>
      </c>
      <c r="EVE1" s="4" t="s">
        <v>3956</v>
      </c>
      <c r="EVF1" s="4" t="s">
        <v>3957</v>
      </c>
      <c r="EVG1" s="4" t="s">
        <v>3958</v>
      </c>
      <c r="EVH1" s="4" t="s">
        <v>3959</v>
      </c>
      <c r="EVI1" s="4" t="s">
        <v>3960</v>
      </c>
      <c r="EVJ1" s="4" t="s">
        <v>3961</v>
      </c>
      <c r="EVK1" s="4" t="s">
        <v>3962</v>
      </c>
      <c r="EVL1" s="4" t="s">
        <v>3963</v>
      </c>
      <c r="EVM1" s="4" t="s">
        <v>3964</v>
      </c>
      <c r="EVN1" s="4" t="s">
        <v>3965</v>
      </c>
      <c r="EVO1" s="4" t="s">
        <v>3966</v>
      </c>
      <c r="EVP1" s="4" t="s">
        <v>3967</v>
      </c>
      <c r="EVQ1" s="4" t="s">
        <v>3968</v>
      </c>
      <c r="EVR1" s="4" t="s">
        <v>3969</v>
      </c>
      <c r="EVS1" s="4" t="s">
        <v>3970</v>
      </c>
      <c r="EVT1" s="4" t="s">
        <v>3971</v>
      </c>
      <c r="EVU1" s="4" t="s">
        <v>3972</v>
      </c>
      <c r="EVV1" s="4" t="s">
        <v>3973</v>
      </c>
      <c r="EVW1" s="4" t="s">
        <v>3974</v>
      </c>
      <c r="EVX1" s="4" t="s">
        <v>3975</v>
      </c>
      <c r="EVY1" s="4" t="s">
        <v>3976</v>
      </c>
      <c r="EVZ1" s="4" t="s">
        <v>3977</v>
      </c>
      <c r="EWA1" s="4" t="s">
        <v>3978</v>
      </c>
      <c r="EWB1" s="4" t="s">
        <v>3979</v>
      </c>
      <c r="EWC1" s="4" t="s">
        <v>3980</v>
      </c>
      <c r="EWD1" s="4" t="s">
        <v>3981</v>
      </c>
      <c r="EWE1" s="4" t="s">
        <v>3982</v>
      </c>
      <c r="EWF1" s="4" t="s">
        <v>3983</v>
      </c>
      <c r="EWG1" s="4" t="s">
        <v>3984</v>
      </c>
      <c r="EWH1" s="4" t="s">
        <v>3985</v>
      </c>
      <c r="EWI1" s="4" t="s">
        <v>3986</v>
      </c>
      <c r="EWJ1" s="4" t="s">
        <v>3987</v>
      </c>
      <c r="EWK1" s="4" t="s">
        <v>3988</v>
      </c>
      <c r="EWL1" s="4" t="s">
        <v>3989</v>
      </c>
      <c r="EWM1" s="4" t="s">
        <v>3990</v>
      </c>
      <c r="EWN1" s="4" t="s">
        <v>3991</v>
      </c>
      <c r="EWO1" s="4" t="s">
        <v>3992</v>
      </c>
      <c r="EWP1" s="4" t="s">
        <v>3993</v>
      </c>
      <c r="EWQ1" s="4" t="s">
        <v>3994</v>
      </c>
      <c r="EWR1" s="4" t="s">
        <v>3995</v>
      </c>
      <c r="EWS1" s="4" t="s">
        <v>3996</v>
      </c>
      <c r="EWT1" s="4" t="s">
        <v>3997</v>
      </c>
      <c r="EWU1" s="4" t="s">
        <v>3998</v>
      </c>
      <c r="EWV1" s="4" t="s">
        <v>3999</v>
      </c>
      <c r="EWW1" s="4" t="s">
        <v>4000</v>
      </c>
      <c r="EWX1" s="4" t="s">
        <v>4001</v>
      </c>
      <c r="EWY1" s="4" t="s">
        <v>4002</v>
      </c>
      <c r="EWZ1" s="4" t="s">
        <v>4003</v>
      </c>
      <c r="EXA1" s="4" t="s">
        <v>4004</v>
      </c>
      <c r="EXB1" s="4" t="s">
        <v>4005</v>
      </c>
      <c r="EXC1" s="4" t="s">
        <v>4006</v>
      </c>
      <c r="EXD1" s="4" t="s">
        <v>4007</v>
      </c>
      <c r="EXE1" s="4" t="s">
        <v>4008</v>
      </c>
      <c r="EXF1" s="4" t="s">
        <v>4009</v>
      </c>
      <c r="EXG1" s="4" t="s">
        <v>4010</v>
      </c>
      <c r="EXH1" s="4" t="s">
        <v>4011</v>
      </c>
      <c r="EXI1" s="4" t="s">
        <v>4012</v>
      </c>
      <c r="EXJ1" s="4" t="s">
        <v>4013</v>
      </c>
      <c r="EXK1" s="4" t="s">
        <v>4014</v>
      </c>
      <c r="EXL1" s="4" t="s">
        <v>4015</v>
      </c>
      <c r="EXM1" s="4" t="s">
        <v>4016</v>
      </c>
      <c r="EXN1" s="4" t="s">
        <v>4017</v>
      </c>
      <c r="EXO1" s="4" t="s">
        <v>4018</v>
      </c>
      <c r="EXP1" s="4" t="s">
        <v>4019</v>
      </c>
      <c r="EXQ1" s="4" t="s">
        <v>4020</v>
      </c>
      <c r="EXR1" s="4" t="s">
        <v>4021</v>
      </c>
      <c r="EXS1" s="4" t="s">
        <v>4022</v>
      </c>
      <c r="EXT1" s="4" t="s">
        <v>4023</v>
      </c>
      <c r="EXU1" s="4" t="s">
        <v>4024</v>
      </c>
      <c r="EXV1" s="4" t="s">
        <v>4025</v>
      </c>
      <c r="EXW1" s="4" t="s">
        <v>4026</v>
      </c>
      <c r="EXX1" s="4" t="s">
        <v>4027</v>
      </c>
      <c r="EXY1" s="4" t="s">
        <v>4028</v>
      </c>
      <c r="EXZ1" s="4" t="s">
        <v>4029</v>
      </c>
      <c r="EYA1" s="4" t="s">
        <v>4030</v>
      </c>
      <c r="EYB1" s="4" t="s">
        <v>4031</v>
      </c>
      <c r="EYC1" s="4" t="s">
        <v>4032</v>
      </c>
      <c r="EYD1" s="4" t="s">
        <v>4033</v>
      </c>
      <c r="EYE1" s="4" t="s">
        <v>4034</v>
      </c>
      <c r="EYF1" s="4" t="s">
        <v>4035</v>
      </c>
      <c r="EYG1" s="4" t="s">
        <v>4036</v>
      </c>
      <c r="EYH1" s="4" t="s">
        <v>4037</v>
      </c>
      <c r="EYI1" s="4" t="s">
        <v>4038</v>
      </c>
      <c r="EYJ1" s="4" t="s">
        <v>4039</v>
      </c>
      <c r="EYK1" s="4" t="s">
        <v>4040</v>
      </c>
      <c r="EYL1" s="4" t="s">
        <v>4041</v>
      </c>
      <c r="EYM1" s="4" t="s">
        <v>4042</v>
      </c>
      <c r="EYN1" s="4" t="s">
        <v>4043</v>
      </c>
      <c r="EYO1" s="4" t="s">
        <v>4044</v>
      </c>
      <c r="EYP1" s="4" t="s">
        <v>4045</v>
      </c>
      <c r="EYQ1" s="4" t="s">
        <v>4046</v>
      </c>
      <c r="EYR1" s="4" t="s">
        <v>4047</v>
      </c>
      <c r="EYS1" s="4" t="s">
        <v>4048</v>
      </c>
      <c r="EYT1" s="4" t="s">
        <v>4049</v>
      </c>
      <c r="EYU1" s="4" t="s">
        <v>4050</v>
      </c>
      <c r="EYV1" s="4" t="s">
        <v>4051</v>
      </c>
      <c r="EYW1" s="4" t="s">
        <v>4052</v>
      </c>
      <c r="EYX1" s="4" t="s">
        <v>4053</v>
      </c>
      <c r="EYY1" s="4" t="s">
        <v>4054</v>
      </c>
      <c r="EYZ1" s="4" t="s">
        <v>4055</v>
      </c>
      <c r="EZA1" s="4" t="s">
        <v>4056</v>
      </c>
      <c r="EZB1" s="4" t="s">
        <v>4057</v>
      </c>
      <c r="EZC1" s="4" t="s">
        <v>4058</v>
      </c>
      <c r="EZD1" s="4" t="s">
        <v>4059</v>
      </c>
      <c r="EZE1" s="4" t="s">
        <v>4060</v>
      </c>
      <c r="EZF1" s="4" t="s">
        <v>4061</v>
      </c>
      <c r="EZG1" s="4" t="s">
        <v>4062</v>
      </c>
      <c r="EZH1" s="4" t="s">
        <v>4063</v>
      </c>
      <c r="EZI1" s="4" t="s">
        <v>4064</v>
      </c>
      <c r="EZJ1" s="4" t="s">
        <v>4065</v>
      </c>
      <c r="EZK1" s="4" t="s">
        <v>4066</v>
      </c>
      <c r="EZL1" s="4" t="s">
        <v>4067</v>
      </c>
      <c r="EZM1" s="4" t="s">
        <v>4068</v>
      </c>
      <c r="EZN1" s="4" t="s">
        <v>4069</v>
      </c>
      <c r="EZO1" s="4" t="s">
        <v>4070</v>
      </c>
      <c r="EZP1" s="4" t="s">
        <v>4071</v>
      </c>
      <c r="EZQ1" s="4" t="s">
        <v>4072</v>
      </c>
      <c r="EZR1" s="4" t="s">
        <v>4073</v>
      </c>
      <c r="EZS1" s="4" t="s">
        <v>4074</v>
      </c>
      <c r="EZT1" s="4" t="s">
        <v>4075</v>
      </c>
      <c r="EZU1" s="4" t="s">
        <v>4076</v>
      </c>
      <c r="EZV1" s="4" t="s">
        <v>4077</v>
      </c>
      <c r="EZW1" s="4" t="s">
        <v>4078</v>
      </c>
      <c r="EZX1" s="4" t="s">
        <v>4079</v>
      </c>
      <c r="EZY1" s="4" t="s">
        <v>4080</v>
      </c>
      <c r="EZZ1" s="4" t="s">
        <v>4081</v>
      </c>
      <c r="FAA1" s="4" t="s">
        <v>4082</v>
      </c>
      <c r="FAB1" s="4" t="s">
        <v>4083</v>
      </c>
      <c r="FAC1" s="4" t="s">
        <v>4084</v>
      </c>
      <c r="FAD1" s="4" t="s">
        <v>4085</v>
      </c>
      <c r="FAE1" s="4" t="s">
        <v>4086</v>
      </c>
      <c r="FAF1" s="4" t="s">
        <v>4087</v>
      </c>
      <c r="FAG1" s="4" t="s">
        <v>4088</v>
      </c>
      <c r="FAH1" s="4" t="s">
        <v>4089</v>
      </c>
      <c r="FAI1" s="4" t="s">
        <v>4090</v>
      </c>
      <c r="FAJ1" s="4" t="s">
        <v>4091</v>
      </c>
      <c r="FAK1" s="4" t="s">
        <v>4092</v>
      </c>
      <c r="FAL1" s="4" t="s">
        <v>4093</v>
      </c>
      <c r="FAM1" s="4" t="s">
        <v>4094</v>
      </c>
      <c r="FAN1" s="4" t="s">
        <v>4095</v>
      </c>
      <c r="FAO1" s="4" t="s">
        <v>4096</v>
      </c>
      <c r="FAP1" s="4" t="s">
        <v>4097</v>
      </c>
      <c r="FAQ1" s="4" t="s">
        <v>4098</v>
      </c>
      <c r="FAR1" s="4" t="s">
        <v>4099</v>
      </c>
      <c r="FAS1" s="4" t="s">
        <v>4100</v>
      </c>
      <c r="FAT1" s="4" t="s">
        <v>4101</v>
      </c>
      <c r="FAU1" s="4" t="s">
        <v>4102</v>
      </c>
      <c r="FAV1" s="4" t="s">
        <v>4103</v>
      </c>
      <c r="FAW1" s="4" t="s">
        <v>4104</v>
      </c>
      <c r="FAX1" s="4" t="s">
        <v>4105</v>
      </c>
      <c r="FAY1" s="4" t="s">
        <v>4106</v>
      </c>
      <c r="FAZ1" s="4" t="s">
        <v>4107</v>
      </c>
      <c r="FBA1" s="4" t="s">
        <v>4108</v>
      </c>
      <c r="FBB1" s="4" t="s">
        <v>4109</v>
      </c>
      <c r="FBC1" s="4" t="s">
        <v>4110</v>
      </c>
      <c r="FBD1" s="4" t="s">
        <v>4111</v>
      </c>
      <c r="FBE1" s="4" t="s">
        <v>4112</v>
      </c>
      <c r="FBF1" s="4" t="s">
        <v>4113</v>
      </c>
      <c r="FBG1" s="4" t="s">
        <v>4114</v>
      </c>
      <c r="FBH1" s="4" t="s">
        <v>4115</v>
      </c>
      <c r="FBI1" s="4" t="s">
        <v>4116</v>
      </c>
      <c r="FBJ1" s="4" t="s">
        <v>4117</v>
      </c>
      <c r="FBK1" s="4" t="s">
        <v>4118</v>
      </c>
      <c r="FBL1" s="4" t="s">
        <v>4119</v>
      </c>
      <c r="FBM1" s="4" t="s">
        <v>4120</v>
      </c>
      <c r="FBN1" s="4" t="s">
        <v>4121</v>
      </c>
      <c r="FBO1" s="4" t="s">
        <v>4122</v>
      </c>
      <c r="FBP1" s="4" t="s">
        <v>4123</v>
      </c>
      <c r="FBQ1" s="4" t="s">
        <v>4124</v>
      </c>
      <c r="FBR1" s="4" t="s">
        <v>4125</v>
      </c>
      <c r="FBS1" s="4" t="s">
        <v>4126</v>
      </c>
      <c r="FBT1" s="4" t="s">
        <v>4127</v>
      </c>
      <c r="FBU1" s="4" t="s">
        <v>4128</v>
      </c>
      <c r="FBV1" s="4" t="s">
        <v>4129</v>
      </c>
      <c r="FBW1" s="4" t="s">
        <v>4130</v>
      </c>
      <c r="FBX1" s="4" t="s">
        <v>4131</v>
      </c>
      <c r="FBY1" s="4" t="s">
        <v>4132</v>
      </c>
      <c r="FBZ1" s="4" t="s">
        <v>4133</v>
      </c>
      <c r="FCA1" s="4" t="s">
        <v>4134</v>
      </c>
      <c r="FCB1" s="4" t="s">
        <v>4135</v>
      </c>
      <c r="FCC1" s="4" t="s">
        <v>4136</v>
      </c>
      <c r="FCD1" s="4" t="s">
        <v>4137</v>
      </c>
      <c r="FCE1" s="4" t="s">
        <v>4138</v>
      </c>
      <c r="FCF1" s="4" t="s">
        <v>4139</v>
      </c>
      <c r="FCG1" s="4" t="s">
        <v>4140</v>
      </c>
      <c r="FCH1" s="4" t="s">
        <v>4141</v>
      </c>
      <c r="FCI1" s="4" t="s">
        <v>4142</v>
      </c>
      <c r="FCJ1" s="4" t="s">
        <v>4143</v>
      </c>
      <c r="FCK1" s="4" t="s">
        <v>4144</v>
      </c>
      <c r="FCL1" s="4" t="s">
        <v>4145</v>
      </c>
      <c r="FCM1" s="4" t="s">
        <v>4146</v>
      </c>
      <c r="FCN1" s="4" t="s">
        <v>4147</v>
      </c>
      <c r="FCO1" s="4" t="s">
        <v>4148</v>
      </c>
      <c r="FCP1" s="4" t="s">
        <v>4149</v>
      </c>
      <c r="FCQ1" s="4" t="s">
        <v>4150</v>
      </c>
      <c r="FCR1" s="4" t="s">
        <v>4151</v>
      </c>
      <c r="FCS1" s="4" t="s">
        <v>4152</v>
      </c>
      <c r="FCT1" s="4" t="s">
        <v>4153</v>
      </c>
      <c r="FCU1" s="4" t="s">
        <v>4154</v>
      </c>
      <c r="FCV1" s="4" t="s">
        <v>4155</v>
      </c>
      <c r="FCW1" s="4" t="s">
        <v>4156</v>
      </c>
      <c r="FCX1" s="4" t="s">
        <v>4157</v>
      </c>
      <c r="FCY1" s="4" t="s">
        <v>4158</v>
      </c>
      <c r="FCZ1" s="4" t="s">
        <v>4159</v>
      </c>
      <c r="FDA1" s="4" t="s">
        <v>4160</v>
      </c>
      <c r="FDB1" s="4" t="s">
        <v>4161</v>
      </c>
      <c r="FDC1" s="4" t="s">
        <v>4162</v>
      </c>
      <c r="FDD1" s="4" t="s">
        <v>4163</v>
      </c>
      <c r="FDE1" s="4" t="s">
        <v>4164</v>
      </c>
      <c r="FDF1" s="4" t="s">
        <v>4165</v>
      </c>
      <c r="FDG1" s="4" t="s">
        <v>4166</v>
      </c>
      <c r="FDH1" s="4" t="s">
        <v>4167</v>
      </c>
      <c r="FDI1" s="4" t="s">
        <v>4168</v>
      </c>
      <c r="FDJ1" s="4" t="s">
        <v>4169</v>
      </c>
      <c r="FDK1" s="4" t="s">
        <v>4170</v>
      </c>
      <c r="FDL1" s="4" t="s">
        <v>4171</v>
      </c>
      <c r="FDM1" s="4" t="s">
        <v>4172</v>
      </c>
      <c r="FDN1" s="4" t="s">
        <v>4173</v>
      </c>
      <c r="FDO1" s="4" t="s">
        <v>4174</v>
      </c>
      <c r="FDP1" s="4" t="s">
        <v>4175</v>
      </c>
      <c r="FDQ1" s="4" t="s">
        <v>4176</v>
      </c>
      <c r="FDR1" s="4" t="s">
        <v>4177</v>
      </c>
      <c r="FDS1" s="4" t="s">
        <v>4178</v>
      </c>
      <c r="FDT1" s="4" t="s">
        <v>4179</v>
      </c>
      <c r="FDU1" s="4" t="s">
        <v>4180</v>
      </c>
      <c r="FDV1" s="4" t="s">
        <v>4181</v>
      </c>
      <c r="FDW1" s="4" t="s">
        <v>4182</v>
      </c>
      <c r="FDX1" s="4" t="s">
        <v>4183</v>
      </c>
      <c r="FDY1" s="4" t="s">
        <v>4184</v>
      </c>
      <c r="FDZ1" s="4" t="s">
        <v>4185</v>
      </c>
      <c r="FEA1" s="4" t="s">
        <v>4186</v>
      </c>
      <c r="FEB1" s="4" t="s">
        <v>4187</v>
      </c>
      <c r="FEC1" s="4" t="s">
        <v>4188</v>
      </c>
      <c r="FED1" s="4" t="s">
        <v>4189</v>
      </c>
      <c r="FEE1" s="4" t="s">
        <v>4190</v>
      </c>
      <c r="FEF1" s="4" t="s">
        <v>4191</v>
      </c>
      <c r="FEG1" s="4" t="s">
        <v>4192</v>
      </c>
      <c r="FEH1" s="4" t="s">
        <v>4193</v>
      </c>
      <c r="FEI1" s="4" t="s">
        <v>4194</v>
      </c>
      <c r="FEJ1" s="4" t="s">
        <v>4195</v>
      </c>
      <c r="FEK1" s="4" t="s">
        <v>4196</v>
      </c>
      <c r="FEL1" s="4" t="s">
        <v>4197</v>
      </c>
      <c r="FEM1" s="4" t="s">
        <v>4198</v>
      </c>
      <c r="FEN1" s="4" t="s">
        <v>4199</v>
      </c>
      <c r="FEO1" s="4" t="s">
        <v>4200</v>
      </c>
      <c r="FEP1" s="4" t="s">
        <v>4201</v>
      </c>
      <c r="FEQ1" s="4" t="s">
        <v>4202</v>
      </c>
      <c r="FER1" s="4" t="s">
        <v>4203</v>
      </c>
      <c r="FES1" s="4" t="s">
        <v>4204</v>
      </c>
      <c r="FET1" s="4" t="s">
        <v>4205</v>
      </c>
      <c r="FEU1" s="4" t="s">
        <v>4206</v>
      </c>
      <c r="FEV1" s="4" t="s">
        <v>4207</v>
      </c>
      <c r="FEW1" s="4" t="s">
        <v>4208</v>
      </c>
      <c r="FEX1" s="4" t="s">
        <v>4209</v>
      </c>
      <c r="FEY1" s="4" t="s">
        <v>4210</v>
      </c>
      <c r="FEZ1" s="4" t="s">
        <v>4211</v>
      </c>
      <c r="FFA1" s="4" t="s">
        <v>4212</v>
      </c>
      <c r="FFB1" s="4" t="s">
        <v>4213</v>
      </c>
      <c r="FFC1" s="4" t="s">
        <v>4214</v>
      </c>
      <c r="FFD1" s="4" t="s">
        <v>4215</v>
      </c>
      <c r="FFE1" s="4" t="s">
        <v>4216</v>
      </c>
      <c r="FFF1" s="4" t="s">
        <v>4217</v>
      </c>
      <c r="FFG1" s="4" t="s">
        <v>4218</v>
      </c>
      <c r="FFH1" s="4" t="s">
        <v>4219</v>
      </c>
      <c r="FFI1" s="4" t="s">
        <v>4220</v>
      </c>
      <c r="FFJ1" s="4" t="s">
        <v>4221</v>
      </c>
      <c r="FFK1" s="4" t="s">
        <v>4222</v>
      </c>
      <c r="FFL1" s="4" t="s">
        <v>4223</v>
      </c>
      <c r="FFM1" s="4" t="s">
        <v>4224</v>
      </c>
      <c r="FFN1" s="4" t="s">
        <v>4225</v>
      </c>
      <c r="FFO1" s="4" t="s">
        <v>4226</v>
      </c>
      <c r="FFP1" s="4" t="s">
        <v>4227</v>
      </c>
      <c r="FFQ1" s="4" t="s">
        <v>4228</v>
      </c>
      <c r="FFR1" s="4" t="s">
        <v>4229</v>
      </c>
      <c r="FFS1" s="4" t="s">
        <v>4230</v>
      </c>
      <c r="FFT1" s="4" t="s">
        <v>4231</v>
      </c>
      <c r="FFU1" s="4" t="s">
        <v>4232</v>
      </c>
      <c r="FFV1" s="4" t="s">
        <v>4233</v>
      </c>
      <c r="FFW1" s="4" t="s">
        <v>4234</v>
      </c>
      <c r="FFX1" s="4" t="s">
        <v>4235</v>
      </c>
      <c r="FFY1" s="4" t="s">
        <v>4236</v>
      </c>
      <c r="FFZ1" s="4" t="s">
        <v>4237</v>
      </c>
      <c r="FGA1" s="4" t="s">
        <v>4238</v>
      </c>
      <c r="FGB1" s="4" t="s">
        <v>4239</v>
      </c>
      <c r="FGC1" s="4" t="s">
        <v>4240</v>
      </c>
      <c r="FGD1" s="4" t="s">
        <v>4241</v>
      </c>
      <c r="FGE1" s="4" t="s">
        <v>4242</v>
      </c>
      <c r="FGF1" s="4" t="s">
        <v>4243</v>
      </c>
      <c r="FGG1" s="4" t="s">
        <v>4244</v>
      </c>
      <c r="FGH1" s="4" t="s">
        <v>4245</v>
      </c>
      <c r="FGI1" s="4" t="s">
        <v>4246</v>
      </c>
      <c r="FGJ1" s="4" t="s">
        <v>4247</v>
      </c>
      <c r="FGK1" s="4" t="s">
        <v>4248</v>
      </c>
      <c r="FGL1" s="4" t="s">
        <v>4249</v>
      </c>
      <c r="FGM1" s="4" t="s">
        <v>4250</v>
      </c>
      <c r="FGN1" s="4" t="s">
        <v>4251</v>
      </c>
      <c r="FGO1" s="4" t="s">
        <v>4252</v>
      </c>
      <c r="FGP1" s="4" t="s">
        <v>4253</v>
      </c>
      <c r="FGQ1" s="4" t="s">
        <v>4254</v>
      </c>
      <c r="FGR1" s="4" t="s">
        <v>4255</v>
      </c>
      <c r="FGS1" s="4" t="s">
        <v>4256</v>
      </c>
      <c r="FGT1" s="4" t="s">
        <v>4257</v>
      </c>
      <c r="FGU1" s="4" t="s">
        <v>4258</v>
      </c>
      <c r="FGV1" s="4" t="s">
        <v>4259</v>
      </c>
      <c r="FGW1" s="4" t="s">
        <v>4260</v>
      </c>
      <c r="FGX1" s="4" t="s">
        <v>4261</v>
      </c>
      <c r="FGY1" s="4" t="s">
        <v>4262</v>
      </c>
      <c r="FGZ1" s="4" t="s">
        <v>4263</v>
      </c>
      <c r="FHA1" s="4" t="s">
        <v>4264</v>
      </c>
      <c r="FHB1" s="4" t="s">
        <v>4265</v>
      </c>
      <c r="FHC1" s="4" t="s">
        <v>4266</v>
      </c>
      <c r="FHD1" s="4" t="s">
        <v>4267</v>
      </c>
      <c r="FHE1" s="4" t="s">
        <v>4268</v>
      </c>
      <c r="FHF1" s="4" t="s">
        <v>4269</v>
      </c>
      <c r="FHG1" s="4" t="s">
        <v>4270</v>
      </c>
      <c r="FHH1" s="4" t="s">
        <v>4271</v>
      </c>
      <c r="FHI1" s="4" t="s">
        <v>4272</v>
      </c>
      <c r="FHJ1" s="4" t="s">
        <v>4273</v>
      </c>
      <c r="FHK1" s="4" t="s">
        <v>4274</v>
      </c>
      <c r="FHL1" s="4" t="s">
        <v>4275</v>
      </c>
      <c r="FHM1" s="4" t="s">
        <v>4276</v>
      </c>
      <c r="FHN1" s="4" t="s">
        <v>4277</v>
      </c>
      <c r="FHO1" s="4" t="s">
        <v>4278</v>
      </c>
      <c r="FHP1" s="4" t="s">
        <v>4279</v>
      </c>
      <c r="FHQ1" s="4" t="s">
        <v>4280</v>
      </c>
      <c r="FHR1" s="4" t="s">
        <v>4281</v>
      </c>
      <c r="FHS1" s="4" t="s">
        <v>4282</v>
      </c>
      <c r="FHT1" s="4" t="s">
        <v>4283</v>
      </c>
      <c r="FHU1" s="4" t="s">
        <v>4284</v>
      </c>
      <c r="FHV1" s="4" t="s">
        <v>4285</v>
      </c>
      <c r="FHW1" s="4" t="s">
        <v>4286</v>
      </c>
      <c r="FHX1" s="4" t="s">
        <v>4287</v>
      </c>
      <c r="FHY1" s="4" t="s">
        <v>4288</v>
      </c>
      <c r="FHZ1" s="4" t="s">
        <v>4289</v>
      </c>
      <c r="FIA1" s="4" t="s">
        <v>4290</v>
      </c>
      <c r="FIB1" s="4" t="s">
        <v>4291</v>
      </c>
      <c r="FIC1" s="4" t="s">
        <v>4292</v>
      </c>
      <c r="FID1" s="4" t="s">
        <v>4293</v>
      </c>
      <c r="FIE1" s="4" t="s">
        <v>4294</v>
      </c>
      <c r="FIF1" s="4" t="s">
        <v>4295</v>
      </c>
      <c r="FIG1" s="4" t="s">
        <v>4296</v>
      </c>
      <c r="FIH1" s="4" t="s">
        <v>4297</v>
      </c>
      <c r="FII1" s="4" t="s">
        <v>4298</v>
      </c>
      <c r="FIJ1" s="4" t="s">
        <v>4299</v>
      </c>
      <c r="FIK1" s="4" t="s">
        <v>4300</v>
      </c>
      <c r="FIL1" s="4" t="s">
        <v>4301</v>
      </c>
      <c r="FIM1" s="4" t="s">
        <v>4302</v>
      </c>
      <c r="FIN1" s="4" t="s">
        <v>4303</v>
      </c>
      <c r="FIO1" s="4" t="s">
        <v>4304</v>
      </c>
      <c r="FIP1" s="4" t="s">
        <v>4305</v>
      </c>
      <c r="FIQ1" s="4" t="s">
        <v>4306</v>
      </c>
      <c r="FIR1" s="4" t="s">
        <v>4307</v>
      </c>
      <c r="FIS1" s="4" t="s">
        <v>4308</v>
      </c>
      <c r="FIT1" s="4" t="s">
        <v>4309</v>
      </c>
      <c r="FIU1" s="4" t="s">
        <v>4310</v>
      </c>
      <c r="FIV1" s="4" t="s">
        <v>4311</v>
      </c>
      <c r="FIW1" s="4" t="s">
        <v>4312</v>
      </c>
      <c r="FIX1" s="4" t="s">
        <v>4313</v>
      </c>
      <c r="FIY1" s="4" t="s">
        <v>4314</v>
      </c>
      <c r="FIZ1" s="4" t="s">
        <v>4315</v>
      </c>
      <c r="FJA1" s="4" t="s">
        <v>4316</v>
      </c>
      <c r="FJB1" s="4" t="s">
        <v>4317</v>
      </c>
      <c r="FJC1" s="4" t="s">
        <v>4318</v>
      </c>
      <c r="FJD1" s="4" t="s">
        <v>4319</v>
      </c>
      <c r="FJE1" s="4" t="s">
        <v>4320</v>
      </c>
      <c r="FJF1" s="4" t="s">
        <v>4321</v>
      </c>
      <c r="FJG1" s="4" t="s">
        <v>4322</v>
      </c>
      <c r="FJH1" s="4" t="s">
        <v>4323</v>
      </c>
      <c r="FJI1" s="4" t="s">
        <v>4324</v>
      </c>
      <c r="FJJ1" s="4" t="s">
        <v>4325</v>
      </c>
      <c r="FJK1" s="4" t="s">
        <v>4326</v>
      </c>
      <c r="FJL1" s="4" t="s">
        <v>4327</v>
      </c>
      <c r="FJM1" s="4" t="s">
        <v>4328</v>
      </c>
      <c r="FJN1" s="4" t="s">
        <v>4329</v>
      </c>
      <c r="FJO1" s="4" t="s">
        <v>4330</v>
      </c>
      <c r="FJP1" s="4" t="s">
        <v>4331</v>
      </c>
      <c r="FJQ1" s="4" t="s">
        <v>4332</v>
      </c>
      <c r="FJR1" s="4" t="s">
        <v>4333</v>
      </c>
      <c r="FJS1" s="4" t="s">
        <v>4334</v>
      </c>
      <c r="FJT1" s="4" t="s">
        <v>4335</v>
      </c>
      <c r="FJU1" s="4" t="s">
        <v>4336</v>
      </c>
      <c r="FJV1" s="4" t="s">
        <v>4337</v>
      </c>
      <c r="FJW1" s="4" t="s">
        <v>4338</v>
      </c>
      <c r="FJX1" s="4" t="s">
        <v>4339</v>
      </c>
      <c r="FJY1" s="4" t="s">
        <v>4340</v>
      </c>
      <c r="FJZ1" s="4" t="s">
        <v>4341</v>
      </c>
      <c r="FKA1" s="4" t="s">
        <v>4342</v>
      </c>
      <c r="FKB1" s="4" t="s">
        <v>4343</v>
      </c>
      <c r="FKC1" s="4" t="s">
        <v>4344</v>
      </c>
      <c r="FKD1" s="4" t="s">
        <v>4345</v>
      </c>
      <c r="FKE1" s="4" t="s">
        <v>4346</v>
      </c>
      <c r="FKF1" s="4" t="s">
        <v>4347</v>
      </c>
      <c r="FKG1" s="4" t="s">
        <v>4348</v>
      </c>
      <c r="FKH1" s="4" t="s">
        <v>4349</v>
      </c>
      <c r="FKI1" s="4" t="s">
        <v>4350</v>
      </c>
      <c r="FKJ1" s="4" t="s">
        <v>4351</v>
      </c>
      <c r="FKK1" s="4" t="s">
        <v>4352</v>
      </c>
      <c r="FKL1" s="4" t="s">
        <v>4353</v>
      </c>
      <c r="FKM1" s="4" t="s">
        <v>4354</v>
      </c>
      <c r="FKN1" s="4" t="s">
        <v>4355</v>
      </c>
      <c r="FKO1" s="4" t="s">
        <v>4356</v>
      </c>
      <c r="FKP1" s="4" t="s">
        <v>4357</v>
      </c>
      <c r="FKQ1" s="4" t="s">
        <v>4358</v>
      </c>
      <c r="FKR1" s="4" t="s">
        <v>4359</v>
      </c>
      <c r="FKS1" s="4" t="s">
        <v>4360</v>
      </c>
      <c r="FKT1" s="4" t="s">
        <v>4361</v>
      </c>
      <c r="FKU1" s="4" t="s">
        <v>4362</v>
      </c>
      <c r="FKV1" s="4" t="s">
        <v>4363</v>
      </c>
      <c r="FKW1" s="4" t="s">
        <v>4364</v>
      </c>
      <c r="FKX1" s="4" t="s">
        <v>4365</v>
      </c>
      <c r="FKY1" s="4" t="s">
        <v>4366</v>
      </c>
      <c r="FKZ1" s="4" t="s">
        <v>4367</v>
      </c>
      <c r="FLA1" s="4" t="s">
        <v>4368</v>
      </c>
      <c r="FLB1" s="4" t="s">
        <v>4369</v>
      </c>
      <c r="FLC1" s="4" t="s">
        <v>4370</v>
      </c>
      <c r="FLD1" s="4" t="s">
        <v>4371</v>
      </c>
      <c r="FLE1" s="4" t="s">
        <v>4372</v>
      </c>
      <c r="FLF1" s="4" t="s">
        <v>4373</v>
      </c>
      <c r="FLG1" s="4" t="s">
        <v>4374</v>
      </c>
      <c r="FLH1" s="4" t="s">
        <v>4375</v>
      </c>
      <c r="FLI1" s="4" t="s">
        <v>4376</v>
      </c>
      <c r="FLJ1" s="4" t="s">
        <v>4377</v>
      </c>
      <c r="FLK1" s="4" t="s">
        <v>4378</v>
      </c>
      <c r="FLL1" s="4" t="s">
        <v>4379</v>
      </c>
      <c r="FLM1" s="4" t="s">
        <v>4380</v>
      </c>
      <c r="FLN1" s="4" t="s">
        <v>4381</v>
      </c>
      <c r="FLO1" s="4" t="s">
        <v>4382</v>
      </c>
      <c r="FLP1" s="4" t="s">
        <v>4383</v>
      </c>
      <c r="FLQ1" s="4" t="s">
        <v>4384</v>
      </c>
      <c r="FLR1" s="4" t="s">
        <v>4385</v>
      </c>
      <c r="FLS1" s="4" t="s">
        <v>4386</v>
      </c>
      <c r="FLT1" s="4" t="s">
        <v>4387</v>
      </c>
      <c r="FLU1" s="4" t="s">
        <v>4388</v>
      </c>
      <c r="FLV1" s="4" t="s">
        <v>4389</v>
      </c>
      <c r="FLW1" s="4" t="s">
        <v>4390</v>
      </c>
      <c r="FLX1" s="4" t="s">
        <v>4391</v>
      </c>
      <c r="FLY1" s="4" t="s">
        <v>4392</v>
      </c>
      <c r="FLZ1" s="4" t="s">
        <v>4393</v>
      </c>
      <c r="FMA1" s="4" t="s">
        <v>4394</v>
      </c>
      <c r="FMB1" s="4" t="s">
        <v>4395</v>
      </c>
      <c r="FMC1" s="4" t="s">
        <v>4396</v>
      </c>
      <c r="FMD1" s="4" t="s">
        <v>4397</v>
      </c>
      <c r="FME1" s="4" t="s">
        <v>4398</v>
      </c>
      <c r="FMF1" s="4" t="s">
        <v>4399</v>
      </c>
      <c r="FMG1" s="4" t="s">
        <v>4400</v>
      </c>
      <c r="FMH1" s="4" t="s">
        <v>4401</v>
      </c>
      <c r="FMI1" s="4" t="s">
        <v>4402</v>
      </c>
      <c r="FMJ1" s="4" t="s">
        <v>4403</v>
      </c>
      <c r="FMK1" s="4" t="s">
        <v>4404</v>
      </c>
      <c r="FML1" s="4" t="s">
        <v>4405</v>
      </c>
      <c r="FMM1" s="4" t="s">
        <v>4406</v>
      </c>
      <c r="FMN1" s="4" t="s">
        <v>4407</v>
      </c>
      <c r="FMO1" s="4" t="s">
        <v>4408</v>
      </c>
      <c r="FMP1" s="4" t="s">
        <v>4409</v>
      </c>
      <c r="FMQ1" s="4" t="s">
        <v>4410</v>
      </c>
      <c r="FMR1" s="4" t="s">
        <v>4411</v>
      </c>
      <c r="FMS1" s="4" t="s">
        <v>4412</v>
      </c>
      <c r="FMT1" s="4" t="s">
        <v>4413</v>
      </c>
      <c r="FMU1" s="4" t="s">
        <v>4414</v>
      </c>
      <c r="FMV1" s="4" t="s">
        <v>4415</v>
      </c>
      <c r="FMW1" s="4" t="s">
        <v>4416</v>
      </c>
      <c r="FMX1" s="4" t="s">
        <v>4417</v>
      </c>
      <c r="FMY1" s="4" t="s">
        <v>4418</v>
      </c>
      <c r="FMZ1" s="4" t="s">
        <v>4419</v>
      </c>
      <c r="FNA1" s="4" t="s">
        <v>4420</v>
      </c>
      <c r="FNB1" s="4" t="s">
        <v>4421</v>
      </c>
      <c r="FNC1" s="4" t="s">
        <v>4422</v>
      </c>
      <c r="FND1" s="4" t="s">
        <v>4423</v>
      </c>
      <c r="FNE1" s="4" t="s">
        <v>4424</v>
      </c>
      <c r="FNF1" s="4" t="s">
        <v>4425</v>
      </c>
      <c r="FNG1" s="4" t="s">
        <v>4426</v>
      </c>
      <c r="FNH1" s="4" t="s">
        <v>4427</v>
      </c>
      <c r="FNI1" s="4" t="s">
        <v>4428</v>
      </c>
      <c r="FNJ1" s="4" t="s">
        <v>4429</v>
      </c>
      <c r="FNK1" s="4" t="s">
        <v>4430</v>
      </c>
      <c r="FNL1" s="4" t="s">
        <v>4431</v>
      </c>
      <c r="FNM1" s="4" t="s">
        <v>4432</v>
      </c>
      <c r="FNN1" s="4" t="s">
        <v>4433</v>
      </c>
      <c r="FNO1" s="4" t="s">
        <v>4434</v>
      </c>
      <c r="FNP1" s="4" t="s">
        <v>4435</v>
      </c>
      <c r="FNQ1" s="4" t="s">
        <v>4436</v>
      </c>
      <c r="FNR1" s="4" t="s">
        <v>4437</v>
      </c>
      <c r="FNS1" s="4" t="s">
        <v>4438</v>
      </c>
      <c r="FNT1" s="4" t="s">
        <v>4439</v>
      </c>
      <c r="FNU1" s="4" t="s">
        <v>4440</v>
      </c>
      <c r="FNV1" s="4" t="s">
        <v>4441</v>
      </c>
      <c r="FNW1" s="4" t="s">
        <v>4442</v>
      </c>
      <c r="FNX1" s="4" t="s">
        <v>4443</v>
      </c>
      <c r="FNY1" s="4" t="s">
        <v>4444</v>
      </c>
      <c r="FNZ1" s="4" t="s">
        <v>4445</v>
      </c>
      <c r="FOA1" s="4" t="s">
        <v>4446</v>
      </c>
      <c r="FOB1" s="4" t="s">
        <v>4447</v>
      </c>
      <c r="FOC1" s="4" t="s">
        <v>4448</v>
      </c>
      <c r="FOD1" s="4" t="s">
        <v>4449</v>
      </c>
      <c r="FOE1" s="4" t="s">
        <v>4450</v>
      </c>
      <c r="FOF1" s="4" t="s">
        <v>4451</v>
      </c>
      <c r="FOG1" s="4" t="s">
        <v>4452</v>
      </c>
      <c r="FOH1" s="4" t="s">
        <v>4453</v>
      </c>
      <c r="FOI1" s="4" t="s">
        <v>4454</v>
      </c>
      <c r="FOJ1" s="4" t="s">
        <v>4455</v>
      </c>
      <c r="FOK1" s="4" t="s">
        <v>4456</v>
      </c>
      <c r="FOL1" s="4" t="s">
        <v>4457</v>
      </c>
      <c r="FOM1" s="4" t="s">
        <v>4458</v>
      </c>
      <c r="FON1" s="4" t="s">
        <v>4459</v>
      </c>
      <c r="FOO1" s="4" t="s">
        <v>4460</v>
      </c>
      <c r="FOP1" s="4" t="s">
        <v>4461</v>
      </c>
      <c r="FOQ1" s="4" t="s">
        <v>4462</v>
      </c>
      <c r="FOR1" s="4" t="s">
        <v>4463</v>
      </c>
      <c r="FOS1" s="4" t="s">
        <v>4464</v>
      </c>
      <c r="FOT1" s="4" t="s">
        <v>4465</v>
      </c>
      <c r="FOU1" s="4" t="s">
        <v>4466</v>
      </c>
      <c r="FOV1" s="4" t="s">
        <v>4467</v>
      </c>
      <c r="FOW1" s="4" t="s">
        <v>4468</v>
      </c>
      <c r="FOX1" s="4" t="s">
        <v>4469</v>
      </c>
      <c r="FOY1" s="4" t="s">
        <v>4470</v>
      </c>
      <c r="FOZ1" s="4" t="s">
        <v>4471</v>
      </c>
      <c r="FPA1" s="4" t="s">
        <v>4472</v>
      </c>
      <c r="FPB1" s="4" t="s">
        <v>4473</v>
      </c>
      <c r="FPC1" s="4" t="s">
        <v>4474</v>
      </c>
      <c r="FPD1" s="4" t="s">
        <v>4475</v>
      </c>
      <c r="FPE1" s="4" t="s">
        <v>4476</v>
      </c>
      <c r="FPF1" s="4" t="s">
        <v>4477</v>
      </c>
      <c r="FPG1" s="4" t="s">
        <v>4478</v>
      </c>
      <c r="FPH1" s="4" t="s">
        <v>4479</v>
      </c>
      <c r="FPI1" s="4" t="s">
        <v>4480</v>
      </c>
      <c r="FPJ1" s="4" t="s">
        <v>4481</v>
      </c>
      <c r="FPK1" s="4" t="s">
        <v>4482</v>
      </c>
      <c r="FPL1" s="4" t="s">
        <v>4483</v>
      </c>
      <c r="FPM1" s="4" t="s">
        <v>4484</v>
      </c>
      <c r="FPN1" s="4" t="s">
        <v>4485</v>
      </c>
      <c r="FPO1" s="4" t="s">
        <v>4486</v>
      </c>
      <c r="FPP1" s="4" t="s">
        <v>4487</v>
      </c>
      <c r="FPQ1" s="4" t="s">
        <v>4488</v>
      </c>
      <c r="FPR1" s="4" t="s">
        <v>4489</v>
      </c>
      <c r="FPS1" s="4" t="s">
        <v>4490</v>
      </c>
      <c r="FPT1" s="4" t="s">
        <v>4491</v>
      </c>
      <c r="FPU1" s="4" t="s">
        <v>4492</v>
      </c>
      <c r="FPV1" s="4" t="s">
        <v>4493</v>
      </c>
      <c r="FPW1" s="4" t="s">
        <v>4494</v>
      </c>
      <c r="FPX1" s="4" t="s">
        <v>4495</v>
      </c>
      <c r="FPY1" s="4" t="s">
        <v>4496</v>
      </c>
      <c r="FPZ1" s="4" t="s">
        <v>4497</v>
      </c>
      <c r="FQA1" s="4" t="s">
        <v>4498</v>
      </c>
      <c r="FQB1" s="4" t="s">
        <v>4499</v>
      </c>
      <c r="FQC1" s="4" t="s">
        <v>4500</v>
      </c>
      <c r="FQD1" s="4" t="s">
        <v>4501</v>
      </c>
      <c r="FQE1" s="4" t="s">
        <v>4502</v>
      </c>
      <c r="FQF1" s="4" t="s">
        <v>4503</v>
      </c>
      <c r="FQG1" s="4" t="s">
        <v>4504</v>
      </c>
      <c r="FQH1" s="4" t="s">
        <v>4505</v>
      </c>
      <c r="FQI1" s="4" t="s">
        <v>4506</v>
      </c>
      <c r="FQJ1" s="4" t="s">
        <v>4507</v>
      </c>
      <c r="FQK1" s="4" t="s">
        <v>4508</v>
      </c>
      <c r="FQL1" s="4" t="s">
        <v>4509</v>
      </c>
      <c r="FQM1" s="4" t="s">
        <v>4510</v>
      </c>
      <c r="FQN1" s="4" t="s">
        <v>4511</v>
      </c>
      <c r="FQO1" s="4" t="s">
        <v>4512</v>
      </c>
      <c r="FQP1" s="4" t="s">
        <v>4513</v>
      </c>
      <c r="FQQ1" s="4" t="s">
        <v>4514</v>
      </c>
      <c r="FQR1" s="4" t="s">
        <v>4515</v>
      </c>
      <c r="FQS1" s="4" t="s">
        <v>4516</v>
      </c>
      <c r="FQT1" s="4" t="s">
        <v>4517</v>
      </c>
      <c r="FQU1" s="4" t="s">
        <v>4518</v>
      </c>
      <c r="FQV1" s="4" t="s">
        <v>4519</v>
      </c>
      <c r="FQW1" s="4" t="s">
        <v>4520</v>
      </c>
      <c r="FQX1" s="4" t="s">
        <v>4521</v>
      </c>
      <c r="FQY1" s="4" t="s">
        <v>4522</v>
      </c>
      <c r="FQZ1" s="4" t="s">
        <v>4523</v>
      </c>
      <c r="FRA1" s="4" t="s">
        <v>4524</v>
      </c>
      <c r="FRB1" s="4" t="s">
        <v>4525</v>
      </c>
      <c r="FRC1" s="4" t="s">
        <v>4526</v>
      </c>
      <c r="FRD1" s="4" t="s">
        <v>4527</v>
      </c>
      <c r="FRE1" s="4" t="s">
        <v>4528</v>
      </c>
      <c r="FRF1" s="4" t="s">
        <v>4529</v>
      </c>
      <c r="FRG1" s="4" t="s">
        <v>4530</v>
      </c>
      <c r="FRH1" s="4" t="s">
        <v>4531</v>
      </c>
      <c r="FRI1" s="4" t="s">
        <v>4532</v>
      </c>
      <c r="FRJ1" s="4" t="s">
        <v>4533</v>
      </c>
      <c r="FRK1" s="4" t="s">
        <v>4534</v>
      </c>
      <c r="FRL1" s="4" t="s">
        <v>4535</v>
      </c>
      <c r="FRM1" s="4" t="s">
        <v>4536</v>
      </c>
      <c r="FRN1" s="4" t="s">
        <v>4537</v>
      </c>
      <c r="FRO1" s="4" t="s">
        <v>4538</v>
      </c>
      <c r="FRP1" s="4" t="s">
        <v>4539</v>
      </c>
      <c r="FRQ1" s="4" t="s">
        <v>4540</v>
      </c>
      <c r="FRR1" s="4" t="s">
        <v>4541</v>
      </c>
      <c r="FRS1" s="4" t="s">
        <v>4542</v>
      </c>
      <c r="FRT1" s="4" t="s">
        <v>4543</v>
      </c>
      <c r="FRU1" s="4" t="s">
        <v>4544</v>
      </c>
      <c r="FRV1" s="4" t="s">
        <v>4545</v>
      </c>
      <c r="FRW1" s="4" t="s">
        <v>4546</v>
      </c>
      <c r="FRX1" s="4" t="s">
        <v>4547</v>
      </c>
      <c r="FRY1" s="4" t="s">
        <v>4548</v>
      </c>
      <c r="FRZ1" s="4" t="s">
        <v>4549</v>
      </c>
      <c r="FSA1" s="4" t="s">
        <v>4550</v>
      </c>
      <c r="FSB1" s="4" t="s">
        <v>4551</v>
      </c>
      <c r="FSC1" s="4" t="s">
        <v>4552</v>
      </c>
      <c r="FSD1" s="4" t="s">
        <v>4553</v>
      </c>
      <c r="FSE1" s="4" t="s">
        <v>4554</v>
      </c>
      <c r="FSF1" s="4" t="s">
        <v>4555</v>
      </c>
      <c r="FSG1" s="4" t="s">
        <v>4556</v>
      </c>
      <c r="FSH1" s="4" t="s">
        <v>4557</v>
      </c>
      <c r="FSI1" s="4" t="s">
        <v>4558</v>
      </c>
      <c r="FSJ1" s="4" t="s">
        <v>4559</v>
      </c>
      <c r="FSK1" s="4" t="s">
        <v>4560</v>
      </c>
      <c r="FSL1" s="4" t="s">
        <v>4561</v>
      </c>
      <c r="FSM1" s="4" t="s">
        <v>4562</v>
      </c>
      <c r="FSN1" s="4" t="s">
        <v>4563</v>
      </c>
      <c r="FSO1" s="4" t="s">
        <v>4564</v>
      </c>
      <c r="FSP1" s="4" t="s">
        <v>4565</v>
      </c>
      <c r="FSQ1" s="4" t="s">
        <v>4566</v>
      </c>
      <c r="FSR1" s="4" t="s">
        <v>4567</v>
      </c>
      <c r="FSS1" s="4" t="s">
        <v>4568</v>
      </c>
      <c r="FST1" s="4" t="s">
        <v>4569</v>
      </c>
      <c r="FSU1" s="4" t="s">
        <v>4570</v>
      </c>
      <c r="FSV1" s="4" t="s">
        <v>4571</v>
      </c>
      <c r="FSW1" s="4" t="s">
        <v>4572</v>
      </c>
      <c r="FSX1" s="4" t="s">
        <v>4573</v>
      </c>
      <c r="FSY1" s="4" t="s">
        <v>4574</v>
      </c>
      <c r="FSZ1" s="4" t="s">
        <v>4575</v>
      </c>
      <c r="FTA1" s="4" t="s">
        <v>4576</v>
      </c>
      <c r="FTB1" s="4" t="s">
        <v>4577</v>
      </c>
      <c r="FTC1" s="4" t="s">
        <v>4578</v>
      </c>
      <c r="FTD1" s="4" t="s">
        <v>4579</v>
      </c>
      <c r="FTE1" s="4" t="s">
        <v>4580</v>
      </c>
      <c r="FTF1" s="4" t="s">
        <v>4581</v>
      </c>
      <c r="FTG1" s="4" t="s">
        <v>4582</v>
      </c>
      <c r="FTH1" s="4" t="s">
        <v>4583</v>
      </c>
      <c r="FTI1" s="4" t="s">
        <v>4584</v>
      </c>
      <c r="FTJ1" s="4" t="s">
        <v>4585</v>
      </c>
      <c r="FTK1" s="4" t="s">
        <v>4586</v>
      </c>
      <c r="FTL1" s="4" t="s">
        <v>4587</v>
      </c>
      <c r="FTM1" s="4" t="s">
        <v>4588</v>
      </c>
      <c r="FTN1" s="4" t="s">
        <v>4589</v>
      </c>
      <c r="FTO1" s="4" t="s">
        <v>4590</v>
      </c>
      <c r="FTP1" s="4" t="s">
        <v>4591</v>
      </c>
      <c r="FTQ1" s="4" t="s">
        <v>4592</v>
      </c>
      <c r="FTR1" s="4" t="s">
        <v>4593</v>
      </c>
      <c r="FTS1" s="4" t="s">
        <v>4594</v>
      </c>
      <c r="FTT1" s="4" t="s">
        <v>4595</v>
      </c>
      <c r="FTU1" s="4" t="s">
        <v>4596</v>
      </c>
      <c r="FTV1" s="4" t="s">
        <v>4597</v>
      </c>
      <c r="FTW1" s="4" t="s">
        <v>4598</v>
      </c>
      <c r="FTX1" s="4" t="s">
        <v>4599</v>
      </c>
      <c r="FTY1" s="4" t="s">
        <v>4600</v>
      </c>
      <c r="FTZ1" s="4" t="s">
        <v>4601</v>
      </c>
      <c r="FUA1" s="4" t="s">
        <v>4602</v>
      </c>
      <c r="FUB1" s="4" t="s">
        <v>4603</v>
      </c>
      <c r="FUC1" s="4" t="s">
        <v>4604</v>
      </c>
      <c r="FUD1" s="4" t="s">
        <v>4605</v>
      </c>
      <c r="FUE1" s="4" t="s">
        <v>4606</v>
      </c>
      <c r="FUF1" s="4" t="s">
        <v>4607</v>
      </c>
      <c r="FUG1" s="4" t="s">
        <v>4608</v>
      </c>
      <c r="FUH1" s="4" t="s">
        <v>4609</v>
      </c>
      <c r="FUI1" s="4" t="s">
        <v>4610</v>
      </c>
      <c r="FUJ1" s="4" t="s">
        <v>4611</v>
      </c>
      <c r="FUK1" s="4" t="s">
        <v>4612</v>
      </c>
      <c r="FUL1" s="4" t="s">
        <v>4613</v>
      </c>
      <c r="FUM1" s="4" t="s">
        <v>4614</v>
      </c>
      <c r="FUN1" s="4" t="s">
        <v>4615</v>
      </c>
      <c r="FUO1" s="4" t="s">
        <v>4616</v>
      </c>
      <c r="FUP1" s="4" t="s">
        <v>4617</v>
      </c>
      <c r="FUQ1" s="4" t="s">
        <v>4618</v>
      </c>
      <c r="FUR1" s="4" t="s">
        <v>4619</v>
      </c>
      <c r="FUS1" s="4" t="s">
        <v>4620</v>
      </c>
      <c r="FUT1" s="4" t="s">
        <v>4621</v>
      </c>
      <c r="FUU1" s="4" t="s">
        <v>4622</v>
      </c>
      <c r="FUV1" s="4" t="s">
        <v>4623</v>
      </c>
      <c r="FUW1" s="4" t="s">
        <v>4624</v>
      </c>
      <c r="FUX1" s="4" t="s">
        <v>4625</v>
      </c>
      <c r="FUY1" s="4" t="s">
        <v>4626</v>
      </c>
      <c r="FUZ1" s="4" t="s">
        <v>4627</v>
      </c>
      <c r="FVA1" s="4" t="s">
        <v>4628</v>
      </c>
      <c r="FVB1" s="4" t="s">
        <v>4629</v>
      </c>
      <c r="FVC1" s="4" t="s">
        <v>4630</v>
      </c>
      <c r="FVD1" s="4" t="s">
        <v>4631</v>
      </c>
      <c r="FVE1" s="4" t="s">
        <v>4632</v>
      </c>
      <c r="FVF1" s="4" t="s">
        <v>4633</v>
      </c>
      <c r="FVG1" s="4" t="s">
        <v>4634</v>
      </c>
      <c r="FVH1" s="4" t="s">
        <v>4635</v>
      </c>
      <c r="FVI1" s="4" t="s">
        <v>4636</v>
      </c>
      <c r="FVJ1" s="4" t="s">
        <v>4637</v>
      </c>
      <c r="FVK1" s="4" t="s">
        <v>4638</v>
      </c>
      <c r="FVL1" s="4" t="s">
        <v>4639</v>
      </c>
      <c r="FVM1" s="4" t="s">
        <v>4640</v>
      </c>
      <c r="FVN1" s="4" t="s">
        <v>4641</v>
      </c>
      <c r="FVO1" s="4" t="s">
        <v>4642</v>
      </c>
      <c r="FVP1" s="4" t="s">
        <v>4643</v>
      </c>
      <c r="FVQ1" s="4" t="s">
        <v>4644</v>
      </c>
      <c r="FVR1" s="4" t="s">
        <v>4645</v>
      </c>
      <c r="FVS1" s="4" t="s">
        <v>4646</v>
      </c>
      <c r="FVT1" s="4" t="s">
        <v>4647</v>
      </c>
      <c r="FVU1" s="4" t="s">
        <v>4648</v>
      </c>
      <c r="FVV1" s="4" t="s">
        <v>4649</v>
      </c>
      <c r="FVW1" s="4" t="s">
        <v>4650</v>
      </c>
      <c r="FVX1" s="4" t="s">
        <v>4651</v>
      </c>
      <c r="FVY1" s="4" t="s">
        <v>4652</v>
      </c>
      <c r="FVZ1" s="4" t="s">
        <v>4653</v>
      </c>
      <c r="FWA1" s="4" t="s">
        <v>4654</v>
      </c>
      <c r="FWB1" s="4" t="s">
        <v>4655</v>
      </c>
      <c r="FWC1" s="4" t="s">
        <v>4656</v>
      </c>
      <c r="FWD1" s="4" t="s">
        <v>4657</v>
      </c>
      <c r="FWE1" s="4" t="s">
        <v>4658</v>
      </c>
      <c r="FWF1" s="4" t="s">
        <v>4659</v>
      </c>
      <c r="FWG1" s="4" t="s">
        <v>4660</v>
      </c>
      <c r="FWH1" s="4" t="s">
        <v>4661</v>
      </c>
      <c r="FWI1" s="4" t="s">
        <v>4662</v>
      </c>
      <c r="FWJ1" s="4" t="s">
        <v>4663</v>
      </c>
      <c r="FWK1" s="4" t="s">
        <v>4664</v>
      </c>
      <c r="FWL1" s="4" t="s">
        <v>4665</v>
      </c>
      <c r="FWM1" s="4" t="s">
        <v>4666</v>
      </c>
      <c r="FWN1" s="4" t="s">
        <v>4667</v>
      </c>
      <c r="FWO1" s="4" t="s">
        <v>4668</v>
      </c>
      <c r="FWP1" s="4" t="s">
        <v>4669</v>
      </c>
      <c r="FWQ1" s="4" t="s">
        <v>4670</v>
      </c>
      <c r="FWR1" s="4" t="s">
        <v>4671</v>
      </c>
      <c r="FWS1" s="4" t="s">
        <v>4672</v>
      </c>
      <c r="FWT1" s="4" t="s">
        <v>4673</v>
      </c>
      <c r="FWU1" s="4" t="s">
        <v>4674</v>
      </c>
      <c r="FWV1" s="4" t="s">
        <v>4675</v>
      </c>
      <c r="FWW1" s="4" t="s">
        <v>4676</v>
      </c>
      <c r="FWX1" s="4" t="s">
        <v>4677</v>
      </c>
      <c r="FWY1" s="4" t="s">
        <v>4678</v>
      </c>
      <c r="FWZ1" s="4" t="s">
        <v>4679</v>
      </c>
      <c r="FXA1" s="4" t="s">
        <v>4680</v>
      </c>
      <c r="FXB1" s="4" t="s">
        <v>4681</v>
      </c>
      <c r="FXC1" s="4" t="s">
        <v>4682</v>
      </c>
      <c r="FXD1" s="4" t="s">
        <v>4683</v>
      </c>
      <c r="FXE1" s="4" t="s">
        <v>4684</v>
      </c>
      <c r="FXF1" s="4" t="s">
        <v>4685</v>
      </c>
      <c r="FXG1" s="4" t="s">
        <v>4686</v>
      </c>
      <c r="FXH1" s="4" t="s">
        <v>4687</v>
      </c>
      <c r="FXI1" s="4" t="s">
        <v>4688</v>
      </c>
      <c r="FXJ1" s="4" t="s">
        <v>4689</v>
      </c>
      <c r="FXK1" s="4" t="s">
        <v>4690</v>
      </c>
      <c r="FXL1" s="4" t="s">
        <v>4691</v>
      </c>
      <c r="FXM1" s="4" t="s">
        <v>4692</v>
      </c>
      <c r="FXN1" s="4" t="s">
        <v>4693</v>
      </c>
      <c r="FXO1" s="4" t="s">
        <v>4694</v>
      </c>
      <c r="FXP1" s="4" t="s">
        <v>4695</v>
      </c>
      <c r="FXQ1" s="4" t="s">
        <v>4696</v>
      </c>
      <c r="FXR1" s="4" t="s">
        <v>4697</v>
      </c>
      <c r="FXS1" s="4" t="s">
        <v>4698</v>
      </c>
      <c r="FXT1" s="4" t="s">
        <v>4699</v>
      </c>
      <c r="FXU1" s="4" t="s">
        <v>4700</v>
      </c>
      <c r="FXV1" s="4" t="s">
        <v>4701</v>
      </c>
      <c r="FXW1" s="4" t="s">
        <v>4702</v>
      </c>
      <c r="FXX1" s="4" t="s">
        <v>4703</v>
      </c>
      <c r="FXY1" s="4" t="s">
        <v>4704</v>
      </c>
      <c r="FXZ1" s="4" t="s">
        <v>4705</v>
      </c>
      <c r="FYA1" s="4" t="s">
        <v>4706</v>
      </c>
      <c r="FYB1" s="4" t="s">
        <v>4707</v>
      </c>
      <c r="FYC1" s="4" t="s">
        <v>4708</v>
      </c>
      <c r="FYD1" s="4" t="s">
        <v>4709</v>
      </c>
      <c r="FYE1" s="4" t="s">
        <v>4710</v>
      </c>
      <c r="FYF1" s="4" t="s">
        <v>4711</v>
      </c>
      <c r="FYG1" s="4" t="s">
        <v>4712</v>
      </c>
      <c r="FYH1" s="4" t="s">
        <v>4713</v>
      </c>
      <c r="FYI1" s="4" t="s">
        <v>4714</v>
      </c>
      <c r="FYJ1" s="4" t="s">
        <v>4715</v>
      </c>
      <c r="FYK1" s="4" t="s">
        <v>4716</v>
      </c>
      <c r="FYL1" s="4" t="s">
        <v>4717</v>
      </c>
      <c r="FYM1" s="4" t="s">
        <v>4718</v>
      </c>
      <c r="FYN1" s="4" t="s">
        <v>4719</v>
      </c>
      <c r="FYO1" s="4" t="s">
        <v>4720</v>
      </c>
      <c r="FYP1" s="4" t="s">
        <v>4721</v>
      </c>
      <c r="FYQ1" s="4" t="s">
        <v>4722</v>
      </c>
      <c r="FYR1" s="4" t="s">
        <v>4723</v>
      </c>
      <c r="FYS1" s="4" t="s">
        <v>4724</v>
      </c>
      <c r="FYT1" s="4" t="s">
        <v>4725</v>
      </c>
      <c r="FYU1" s="4" t="s">
        <v>4726</v>
      </c>
      <c r="FYV1" s="4" t="s">
        <v>4727</v>
      </c>
      <c r="FYW1" s="4" t="s">
        <v>4728</v>
      </c>
      <c r="FYX1" s="4" t="s">
        <v>4729</v>
      </c>
      <c r="FYY1" s="4" t="s">
        <v>4730</v>
      </c>
      <c r="FYZ1" s="4" t="s">
        <v>4731</v>
      </c>
      <c r="FZA1" s="4" t="s">
        <v>4732</v>
      </c>
      <c r="FZB1" s="4" t="s">
        <v>4733</v>
      </c>
      <c r="FZC1" s="4" t="s">
        <v>4734</v>
      </c>
      <c r="FZD1" s="4" t="s">
        <v>4735</v>
      </c>
      <c r="FZE1" s="4" t="s">
        <v>4736</v>
      </c>
      <c r="FZF1" s="4" t="s">
        <v>4737</v>
      </c>
      <c r="FZG1" s="4" t="s">
        <v>4738</v>
      </c>
      <c r="FZH1" s="4" t="s">
        <v>4739</v>
      </c>
      <c r="FZI1" s="4" t="s">
        <v>4740</v>
      </c>
      <c r="FZJ1" s="4" t="s">
        <v>4741</v>
      </c>
      <c r="FZK1" s="4" t="s">
        <v>4742</v>
      </c>
      <c r="FZL1" s="4" t="s">
        <v>4743</v>
      </c>
      <c r="FZM1" s="4" t="s">
        <v>4744</v>
      </c>
      <c r="FZN1" s="4" t="s">
        <v>4745</v>
      </c>
      <c r="FZO1" s="4" t="s">
        <v>4746</v>
      </c>
      <c r="FZP1" s="4" t="s">
        <v>4747</v>
      </c>
      <c r="FZQ1" s="4" t="s">
        <v>4748</v>
      </c>
      <c r="FZR1" s="4" t="s">
        <v>4749</v>
      </c>
      <c r="FZS1" s="4" t="s">
        <v>4750</v>
      </c>
      <c r="FZT1" s="4" t="s">
        <v>4751</v>
      </c>
      <c r="FZU1" s="4" t="s">
        <v>4752</v>
      </c>
      <c r="FZV1" s="4" t="s">
        <v>4753</v>
      </c>
      <c r="FZW1" s="4" t="s">
        <v>4754</v>
      </c>
      <c r="FZX1" s="4" t="s">
        <v>4755</v>
      </c>
      <c r="FZY1" s="4" t="s">
        <v>4756</v>
      </c>
      <c r="FZZ1" s="4" t="s">
        <v>4757</v>
      </c>
      <c r="GAA1" s="4" t="s">
        <v>4758</v>
      </c>
      <c r="GAB1" s="4" t="s">
        <v>4759</v>
      </c>
      <c r="GAC1" s="4" t="s">
        <v>4760</v>
      </c>
      <c r="GAD1" s="4" t="s">
        <v>4761</v>
      </c>
      <c r="GAE1" s="4" t="s">
        <v>4762</v>
      </c>
      <c r="GAF1" s="4" t="s">
        <v>4763</v>
      </c>
      <c r="GAG1" s="4" t="s">
        <v>4764</v>
      </c>
      <c r="GAH1" s="4" t="s">
        <v>4765</v>
      </c>
      <c r="GAI1" s="4" t="s">
        <v>4766</v>
      </c>
      <c r="GAJ1" s="4" t="s">
        <v>4767</v>
      </c>
      <c r="GAK1" s="4" t="s">
        <v>4768</v>
      </c>
      <c r="GAL1" s="4" t="s">
        <v>4769</v>
      </c>
      <c r="GAM1" s="4" t="s">
        <v>4770</v>
      </c>
      <c r="GAN1" s="4" t="s">
        <v>4771</v>
      </c>
      <c r="GAO1" s="4" t="s">
        <v>4772</v>
      </c>
      <c r="GAP1" s="4" t="s">
        <v>4773</v>
      </c>
      <c r="GAQ1" s="4" t="s">
        <v>4774</v>
      </c>
      <c r="GAR1" s="4" t="s">
        <v>4775</v>
      </c>
      <c r="GAS1" s="4" t="s">
        <v>4776</v>
      </c>
      <c r="GAT1" s="4" t="s">
        <v>4777</v>
      </c>
      <c r="GAU1" s="4" t="s">
        <v>4778</v>
      </c>
      <c r="GAV1" s="4" t="s">
        <v>4779</v>
      </c>
      <c r="GAW1" s="4" t="s">
        <v>4780</v>
      </c>
      <c r="GAX1" s="4" t="s">
        <v>4781</v>
      </c>
      <c r="GAY1" s="4" t="s">
        <v>4782</v>
      </c>
      <c r="GAZ1" s="4" t="s">
        <v>4783</v>
      </c>
      <c r="GBA1" s="4" t="s">
        <v>4784</v>
      </c>
      <c r="GBB1" s="4" t="s">
        <v>4785</v>
      </c>
      <c r="GBC1" s="4" t="s">
        <v>4786</v>
      </c>
      <c r="GBD1" s="4" t="s">
        <v>4787</v>
      </c>
      <c r="GBE1" s="4" t="s">
        <v>4788</v>
      </c>
      <c r="GBF1" s="4" t="s">
        <v>4789</v>
      </c>
      <c r="GBG1" s="4" t="s">
        <v>4790</v>
      </c>
      <c r="GBH1" s="4" t="s">
        <v>4791</v>
      </c>
      <c r="GBI1" s="4" t="s">
        <v>4792</v>
      </c>
      <c r="GBJ1" s="4" t="s">
        <v>4793</v>
      </c>
      <c r="GBK1" s="4" t="s">
        <v>4794</v>
      </c>
      <c r="GBL1" s="4" t="s">
        <v>4795</v>
      </c>
      <c r="GBM1" s="4" t="s">
        <v>4796</v>
      </c>
      <c r="GBN1" s="4" t="s">
        <v>4797</v>
      </c>
      <c r="GBO1" s="4" t="s">
        <v>4798</v>
      </c>
      <c r="GBP1" s="4" t="s">
        <v>4799</v>
      </c>
      <c r="GBQ1" s="4" t="s">
        <v>4800</v>
      </c>
      <c r="GBR1" s="4" t="s">
        <v>4801</v>
      </c>
      <c r="GBS1" s="4" t="s">
        <v>4802</v>
      </c>
      <c r="GBT1" s="4" t="s">
        <v>4803</v>
      </c>
      <c r="GBU1" s="4" t="s">
        <v>4804</v>
      </c>
      <c r="GBV1" s="4" t="s">
        <v>4805</v>
      </c>
      <c r="GBW1" s="4" t="s">
        <v>4806</v>
      </c>
      <c r="GBX1" s="4" t="s">
        <v>4807</v>
      </c>
      <c r="GBY1" s="4" t="s">
        <v>4808</v>
      </c>
      <c r="GBZ1" s="4" t="s">
        <v>4809</v>
      </c>
      <c r="GCA1" s="4" t="s">
        <v>4810</v>
      </c>
      <c r="GCB1" s="4" t="s">
        <v>4811</v>
      </c>
      <c r="GCC1" s="4" t="s">
        <v>4812</v>
      </c>
      <c r="GCD1" s="4" t="s">
        <v>4813</v>
      </c>
      <c r="GCE1" s="4" t="s">
        <v>4814</v>
      </c>
      <c r="GCF1" s="4" t="s">
        <v>4815</v>
      </c>
      <c r="GCG1" s="4" t="s">
        <v>4816</v>
      </c>
      <c r="GCH1" s="4" t="s">
        <v>4817</v>
      </c>
      <c r="GCI1" s="4" t="s">
        <v>4818</v>
      </c>
      <c r="GCJ1" s="4" t="s">
        <v>4819</v>
      </c>
      <c r="GCK1" s="4" t="s">
        <v>4820</v>
      </c>
      <c r="GCL1" s="4" t="s">
        <v>4821</v>
      </c>
      <c r="GCM1" s="4" t="s">
        <v>4822</v>
      </c>
      <c r="GCN1" s="4" t="s">
        <v>4823</v>
      </c>
      <c r="GCO1" s="4" t="s">
        <v>4824</v>
      </c>
      <c r="GCP1" s="4" t="s">
        <v>4825</v>
      </c>
      <c r="GCQ1" s="4" t="s">
        <v>4826</v>
      </c>
      <c r="GCR1" s="4" t="s">
        <v>4827</v>
      </c>
      <c r="GCS1" s="4" t="s">
        <v>4828</v>
      </c>
      <c r="GCT1" s="4" t="s">
        <v>4829</v>
      </c>
      <c r="GCU1" s="4" t="s">
        <v>4830</v>
      </c>
      <c r="GCV1" s="4" t="s">
        <v>4831</v>
      </c>
      <c r="GCW1" s="4" t="s">
        <v>4832</v>
      </c>
      <c r="GCX1" s="4" t="s">
        <v>4833</v>
      </c>
      <c r="GCY1" s="4" t="s">
        <v>4834</v>
      </c>
      <c r="GCZ1" s="4" t="s">
        <v>4835</v>
      </c>
      <c r="GDA1" s="4" t="s">
        <v>4836</v>
      </c>
      <c r="GDB1" s="4" t="s">
        <v>4837</v>
      </c>
      <c r="GDC1" s="4" t="s">
        <v>4838</v>
      </c>
      <c r="GDD1" s="4" t="s">
        <v>4839</v>
      </c>
      <c r="GDE1" s="4" t="s">
        <v>4840</v>
      </c>
      <c r="GDF1" s="4" t="s">
        <v>4841</v>
      </c>
      <c r="GDG1" s="4" t="s">
        <v>4842</v>
      </c>
      <c r="GDH1" s="4" t="s">
        <v>4843</v>
      </c>
      <c r="GDI1" s="4" t="s">
        <v>4844</v>
      </c>
      <c r="GDJ1" s="4" t="s">
        <v>4845</v>
      </c>
      <c r="GDK1" s="4" t="s">
        <v>4846</v>
      </c>
      <c r="GDL1" s="4" t="s">
        <v>4847</v>
      </c>
      <c r="GDM1" s="4" t="s">
        <v>4848</v>
      </c>
      <c r="GDN1" s="4" t="s">
        <v>4849</v>
      </c>
      <c r="GDO1" s="4" t="s">
        <v>4850</v>
      </c>
      <c r="GDP1" s="4" t="s">
        <v>4851</v>
      </c>
      <c r="GDQ1" s="4" t="s">
        <v>4852</v>
      </c>
      <c r="GDR1" s="4" t="s">
        <v>4853</v>
      </c>
      <c r="GDS1" s="4" t="s">
        <v>4854</v>
      </c>
      <c r="GDT1" s="4" t="s">
        <v>4855</v>
      </c>
      <c r="GDU1" s="4" t="s">
        <v>4856</v>
      </c>
      <c r="GDV1" s="4" t="s">
        <v>4857</v>
      </c>
      <c r="GDW1" s="4" t="s">
        <v>4858</v>
      </c>
      <c r="GDX1" s="4" t="s">
        <v>4859</v>
      </c>
      <c r="GDY1" s="4" t="s">
        <v>4860</v>
      </c>
      <c r="GDZ1" s="4" t="s">
        <v>4861</v>
      </c>
      <c r="GEA1" s="4" t="s">
        <v>4862</v>
      </c>
      <c r="GEB1" s="4" t="s">
        <v>4863</v>
      </c>
      <c r="GEC1" s="4" t="s">
        <v>4864</v>
      </c>
      <c r="GED1" s="4" t="s">
        <v>4865</v>
      </c>
      <c r="GEE1" s="4" t="s">
        <v>4866</v>
      </c>
      <c r="GEF1" s="4" t="s">
        <v>4867</v>
      </c>
      <c r="GEG1" s="4" t="s">
        <v>4868</v>
      </c>
      <c r="GEH1" s="4" t="s">
        <v>4869</v>
      </c>
      <c r="GEI1" s="4" t="s">
        <v>4870</v>
      </c>
      <c r="GEJ1" s="4" t="s">
        <v>4871</v>
      </c>
      <c r="GEK1" s="4" t="s">
        <v>4872</v>
      </c>
      <c r="GEL1" s="4" t="s">
        <v>4873</v>
      </c>
      <c r="GEM1" s="4" t="s">
        <v>4874</v>
      </c>
      <c r="GEN1" s="4" t="s">
        <v>4875</v>
      </c>
      <c r="GEO1" s="4" t="s">
        <v>4876</v>
      </c>
      <c r="GEP1" s="4" t="s">
        <v>4877</v>
      </c>
      <c r="GEQ1" s="4" t="s">
        <v>4878</v>
      </c>
      <c r="GER1" s="4" t="s">
        <v>4879</v>
      </c>
      <c r="GES1" s="4" t="s">
        <v>4880</v>
      </c>
      <c r="GET1" s="4" t="s">
        <v>4881</v>
      </c>
      <c r="GEU1" s="4" t="s">
        <v>4882</v>
      </c>
      <c r="GEV1" s="4" t="s">
        <v>4883</v>
      </c>
      <c r="GEW1" s="4" t="s">
        <v>4884</v>
      </c>
      <c r="GEX1" s="4" t="s">
        <v>4885</v>
      </c>
      <c r="GEY1" s="4" t="s">
        <v>4886</v>
      </c>
      <c r="GEZ1" s="4" t="s">
        <v>4887</v>
      </c>
      <c r="GFA1" s="4" t="s">
        <v>4888</v>
      </c>
      <c r="GFB1" s="4" t="s">
        <v>4889</v>
      </c>
      <c r="GFC1" s="4" t="s">
        <v>4890</v>
      </c>
      <c r="GFD1" s="4" t="s">
        <v>4891</v>
      </c>
      <c r="GFE1" s="4" t="s">
        <v>4892</v>
      </c>
      <c r="GFF1" s="4" t="s">
        <v>4893</v>
      </c>
      <c r="GFG1" s="4" t="s">
        <v>4894</v>
      </c>
      <c r="GFH1" s="4" t="s">
        <v>4895</v>
      </c>
      <c r="GFI1" s="4" t="s">
        <v>4896</v>
      </c>
      <c r="GFJ1" s="4" t="s">
        <v>4897</v>
      </c>
      <c r="GFK1" s="4" t="s">
        <v>4898</v>
      </c>
      <c r="GFL1" s="4" t="s">
        <v>4899</v>
      </c>
      <c r="GFM1" s="4" t="s">
        <v>4900</v>
      </c>
      <c r="GFN1" s="4" t="s">
        <v>4901</v>
      </c>
      <c r="GFO1" s="4" t="s">
        <v>4902</v>
      </c>
      <c r="GFP1" s="4" t="s">
        <v>4903</v>
      </c>
      <c r="GFQ1" s="4" t="s">
        <v>4904</v>
      </c>
      <c r="GFR1" s="4" t="s">
        <v>4905</v>
      </c>
      <c r="GFS1" s="4" t="s">
        <v>4906</v>
      </c>
      <c r="GFT1" s="4" t="s">
        <v>4907</v>
      </c>
      <c r="GFU1" s="4" t="s">
        <v>4908</v>
      </c>
      <c r="GFV1" s="4" t="s">
        <v>4909</v>
      </c>
      <c r="GFW1" s="4" t="s">
        <v>4910</v>
      </c>
      <c r="GFX1" s="4" t="s">
        <v>4911</v>
      </c>
      <c r="GFY1" s="4" t="s">
        <v>4912</v>
      </c>
      <c r="GFZ1" s="4" t="s">
        <v>4913</v>
      </c>
      <c r="GGA1" s="4" t="s">
        <v>4914</v>
      </c>
      <c r="GGB1" s="4" t="s">
        <v>4915</v>
      </c>
      <c r="GGC1" s="4" t="s">
        <v>4916</v>
      </c>
      <c r="GGD1" s="4" t="s">
        <v>4917</v>
      </c>
      <c r="GGE1" s="4" t="s">
        <v>4918</v>
      </c>
      <c r="GGF1" s="4" t="s">
        <v>4919</v>
      </c>
      <c r="GGG1" s="4" t="s">
        <v>4920</v>
      </c>
      <c r="GGH1" s="4" t="s">
        <v>4921</v>
      </c>
      <c r="GGI1" s="4" t="s">
        <v>4922</v>
      </c>
      <c r="GGJ1" s="4" t="s">
        <v>4923</v>
      </c>
      <c r="GGK1" s="4" t="s">
        <v>4924</v>
      </c>
      <c r="GGL1" s="4" t="s">
        <v>4925</v>
      </c>
      <c r="GGM1" s="4" t="s">
        <v>4926</v>
      </c>
      <c r="GGN1" s="4" t="s">
        <v>4927</v>
      </c>
      <c r="GGO1" s="4" t="s">
        <v>4928</v>
      </c>
      <c r="GGP1" s="4" t="s">
        <v>4929</v>
      </c>
      <c r="GGQ1" s="4" t="s">
        <v>4930</v>
      </c>
      <c r="GGR1" s="4" t="s">
        <v>4931</v>
      </c>
      <c r="GGS1" s="4" t="s">
        <v>4932</v>
      </c>
      <c r="GGT1" s="4" t="s">
        <v>4933</v>
      </c>
      <c r="GGU1" s="4" t="s">
        <v>4934</v>
      </c>
      <c r="GGV1" s="4" t="s">
        <v>4935</v>
      </c>
      <c r="GGW1" s="4" t="s">
        <v>4936</v>
      </c>
      <c r="GGX1" s="4" t="s">
        <v>4937</v>
      </c>
      <c r="GGY1" s="4" t="s">
        <v>4938</v>
      </c>
      <c r="GGZ1" s="4" t="s">
        <v>4939</v>
      </c>
      <c r="GHA1" s="4" t="s">
        <v>4940</v>
      </c>
      <c r="GHB1" s="4" t="s">
        <v>4941</v>
      </c>
      <c r="GHC1" s="4" t="s">
        <v>4942</v>
      </c>
      <c r="GHD1" s="4" t="s">
        <v>4943</v>
      </c>
      <c r="GHE1" s="4" t="s">
        <v>4944</v>
      </c>
      <c r="GHF1" s="4" t="s">
        <v>4945</v>
      </c>
      <c r="GHG1" s="4" t="s">
        <v>4946</v>
      </c>
      <c r="GHH1" s="4" t="s">
        <v>4947</v>
      </c>
      <c r="GHI1" s="4" t="s">
        <v>4948</v>
      </c>
      <c r="GHJ1" s="4" t="s">
        <v>4949</v>
      </c>
      <c r="GHK1" s="4" t="s">
        <v>4950</v>
      </c>
      <c r="GHL1" s="4" t="s">
        <v>4951</v>
      </c>
      <c r="GHM1" s="4" t="s">
        <v>4952</v>
      </c>
      <c r="GHN1" s="4" t="s">
        <v>4953</v>
      </c>
      <c r="GHO1" s="4" t="s">
        <v>4954</v>
      </c>
      <c r="GHP1" s="4" t="s">
        <v>4955</v>
      </c>
      <c r="GHQ1" s="4" t="s">
        <v>4956</v>
      </c>
      <c r="GHR1" s="4" t="s">
        <v>4957</v>
      </c>
      <c r="GHS1" s="4" t="s">
        <v>4958</v>
      </c>
      <c r="GHT1" s="4" t="s">
        <v>4959</v>
      </c>
      <c r="GHU1" s="4" t="s">
        <v>4960</v>
      </c>
      <c r="GHV1" s="4" t="s">
        <v>4961</v>
      </c>
      <c r="GHW1" s="4" t="s">
        <v>4962</v>
      </c>
      <c r="GHX1" s="4" t="s">
        <v>4963</v>
      </c>
      <c r="GHY1" s="4" t="s">
        <v>4964</v>
      </c>
      <c r="GHZ1" s="4" t="s">
        <v>4965</v>
      </c>
      <c r="GIA1" s="4" t="s">
        <v>4966</v>
      </c>
      <c r="GIB1" s="4" t="s">
        <v>4967</v>
      </c>
      <c r="GIC1" s="4" t="s">
        <v>4968</v>
      </c>
      <c r="GID1" s="4" t="s">
        <v>4969</v>
      </c>
      <c r="GIE1" s="4" t="s">
        <v>4970</v>
      </c>
      <c r="GIF1" s="4" t="s">
        <v>4971</v>
      </c>
      <c r="GIG1" s="4" t="s">
        <v>4972</v>
      </c>
      <c r="GIH1" s="4" t="s">
        <v>4973</v>
      </c>
      <c r="GII1" s="4" t="s">
        <v>4974</v>
      </c>
      <c r="GIJ1" s="4" t="s">
        <v>4975</v>
      </c>
      <c r="GIK1" s="4" t="s">
        <v>4976</v>
      </c>
      <c r="GIL1" s="4" t="s">
        <v>4977</v>
      </c>
      <c r="GIM1" s="4" t="s">
        <v>4978</v>
      </c>
      <c r="GIN1" s="4" t="s">
        <v>4979</v>
      </c>
      <c r="GIO1" s="4" t="s">
        <v>4980</v>
      </c>
      <c r="GIP1" s="4" t="s">
        <v>4981</v>
      </c>
      <c r="GIQ1" s="4" t="s">
        <v>4982</v>
      </c>
      <c r="GIR1" s="4" t="s">
        <v>4983</v>
      </c>
      <c r="GIS1" s="4" t="s">
        <v>4984</v>
      </c>
      <c r="GIT1" s="4" t="s">
        <v>4985</v>
      </c>
      <c r="GIU1" s="4" t="s">
        <v>4986</v>
      </c>
      <c r="GIV1" s="4" t="s">
        <v>4987</v>
      </c>
      <c r="GIW1" s="4" t="s">
        <v>4988</v>
      </c>
      <c r="GIX1" s="4" t="s">
        <v>4989</v>
      </c>
      <c r="GIY1" s="4" t="s">
        <v>4990</v>
      </c>
      <c r="GIZ1" s="4" t="s">
        <v>4991</v>
      </c>
      <c r="GJA1" s="4" t="s">
        <v>4992</v>
      </c>
      <c r="GJB1" s="4" t="s">
        <v>4993</v>
      </c>
      <c r="GJC1" s="4" t="s">
        <v>4994</v>
      </c>
      <c r="GJD1" s="4" t="s">
        <v>4995</v>
      </c>
      <c r="GJE1" s="4" t="s">
        <v>4996</v>
      </c>
      <c r="GJF1" s="4" t="s">
        <v>4997</v>
      </c>
      <c r="GJG1" s="4" t="s">
        <v>4998</v>
      </c>
      <c r="GJH1" s="4" t="s">
        <v>4999</v>
      </c>
      <c r="GJI1" s="4" t="s">
        <v>5000</v>
      </c>
      <c r="GJJ1" s="4" t="s">
        <v>5001</v>
      </c>
      <c r="GJK1" s="4" t="s">
        <v>5002</v>
      </c>
      <c r="GJL1" s="4" t="s">
        <v>5003</v>
      </c>
      <c r="GJM1" s="4" t="s">
        <v>5004</v>
      </c>
      <c r="GJN1" s="4" t="s">
        <v>5005</v>
      </c>
      <c r="GJO1" s="4" t="s">
        <v>5006</v>
      </c>
      <c r="GJP1" s="4" t="s">
        <v>5007</v>
      </c>
      <c r="GJQ1" s="4" t="s">
        <v>5008</v>
      </c>
      <c r="GJR1" s="4" t="s">
        <v>5009</v>
      </c>
      <c r="GJS1" s="4" t="s">
        <v>5010</v>
      </c>
      <c r="GJT1" s="4" t="s">
        <v>5011</v>
      </c>
      <c r="GJU1" s="4" t="s">
        <v>5012</v>
      </c>
      <c r="GJV1" s="4" t="s">
        <v>5013</v>
      </c>
      <c r="GJW1" s="4" t="s">
        <v>5014</v>
      </c>
      <c r="GJX1" s="4" t="s">
        <v>5015</v>
      </c>
      <c r="GJY1" s="4" t="s">
        <v>5016</v>
      </c>
      <c r="GJZ1" s="4" t="s">
        <v>5017</v>
      </c>
      <c r="GKA1" s="4" t="s">
        <v>5018</v>
      </c>
      <c r="GKB1" s="4" t="s">
        <v>5019</v>
      </c>
      <c r="GKC1" s="4" t="s">
        <v>5020</v>
      </c>
      <c r="GKD1" s="4" t="s">
        <v>5021</v>
      </c>
      <c r="GKE1" s="4" t="s">
        <v>5022</v>
      </c>
      <c r="GKF1" s="4" t="s">
        <v>5023</v>
      </c>
      <c r="GKG1" s="4" t="s">
        <v>5024</v>
      </c>
      <c r="GKH1" s="4" t="s">
        <v>5025</v>
      </c>
      <c r="GKI1" s="4" t="s">
        <v>5026</v>
      </c>
      <c r="GKJ1" s="4" t="s">
        <v>5027</v>
      </c>
      <c r="GKK1" s="4" t="s">
        <v>5028</v>
      </c>
      <c r="GKL1" s="4" t="s">
        <v>5029</v>
      </c>
      <c r="GKM1" s="4" t="s">
        <v>5030</v>
      </c>
      <c r="GKN1" s="4" t="s">
        <v>5031</v>
      </c>
      <c r="GKO1" s="4" t="s">
        <v>5032</v>
      </c>
      <c r="GKP1" s="4" t="s">
        <v>5033</v>
      </c>
      <c r="GKQ1" s="4" t="s">
        <v>5034</v>
      </c>
      <c r="GKR1" s="4" t="s">
        <v>5035</v>
      </c>
      <c r="GKS1" s="4" t="s">
        <v>5036</v>
      </c>
      <c r="GKT1" s="4" t="s">
        <v>5037</v>
      </c>
      <c r="GKU1" s="4" t="s">
        <v>5038</v>
      </c>
      <c r="GKV1" s="4" t="s">
        <v>5039</v>
      </c>
      <c r="GKW1" s="4" t="s">
        <v>5040</v>
      </c>
      <c r="GKX1" s="4" t="s">
        <v>5041</v>
      </c>
      <c r="GKY1" s="4" t="s">
        <v>5042</v>
      </c>
      <c r="GKZ1" s="4" t="s">
        <v>5043</v>
      </c>
      <c r="GLA1" s="4" t="s">
        <v>5044</v>
      </c>
      <c r="GLB1" s="4" t="s">
        <v>5045</v>
      </c>
      <c r="GLC1" s="4" t="s">
        <v>5046</v>
      </c>
      <c r="GLD1" s="4" t="s">
        <v>5047</v>
      </c>
      <c r="GLE1" s="4" t="s">
        <v>5048</v>
      </c>
      <c r="GLF1" s="4" t="s">
        <v>5049</v>
      </c>
      <c r="GLG1" s="4" t="s">
        <v>5050</v>
      </c>
      <c r="GLH1" s="4" t="s">
        <v>5051</v>
      </c>
      <c r="GLI1" s="4" t="s">
        <v>5052</v>
      </c>
      <c r="GLJ1" s="4" t="s">
        <v>5053</v>
      </c>
      <c r="GLK1" s="4" t="s">
        <v>5054</v>
      </c>
      <c r="GLL1" s="4" t="s">
        <v>5055</v>
      </c>
      <c r="GLM1" s="4" t="s">
        <v>5056</v>
      </c>
      <c r="GLN1" s="4" t="s">
        <v>5057</v>
      </c>
      <c r="GLO1" s="4" t="s">
        <v>5058</v>
      </c>
      <c r="GLP1" s="4" t="s">
        <v>5059</v>
      </c>
      <c r="GLQ1" s="4" t="s">
        <v>5060</v>
      </c>
      <c r="GLR1" s="4" t="s">
        <v>5061</v>
      </c>
      <c r="GLS1" s="4" t="s">
        <v>5062</v>
      </c>
      <c r="GLT1" s="4" t="s">
        <v>5063</v>
      </c>
      <c r="GLU1" s="4" t="s">
        <v>5064</v>
      </c>
      <c r="GLV1" s="4" t="s">
        <v>5065</v>
      </c>
      <c r="GLW1" s="4" t="s">
        <v>5066</v>
      </c>
      <c r="GLX1" s="4" t="s">
        <v>5067</v>
      </c>
      <c r="GLY1" s="4" t="s">
        <v>5068</v>
      </c>
      <c r="GLZ1" s="4" t="s">
        <v>5069</v>
      </c>
      <c r="GMA1" s="4" t="s">
        <v>5070</v>
      </c>
      <c r="GMB1" s="4" t="s">
        <v>5071</v>
      </c>
      <c r="GMC1" s="4" t="s">
        <v>5072</v>
      </c>
      <c r="GMD1" s="4" t="s">
        <v>5073</v>
      </c>
      <c r="GME1" s="4" t="s">
        <v>5074</v>
      </c>
      <c r="GMF1" s="4" t="s">
        <v>5075</v>
      </c>
      <c r="GMG1" s="4" t="s">
        <v>5076</v>
      </c>
      <c r="GMH1" s="4" t="s">
        <v>5077</v>
      </c>
      <c r="GMI1" s="4" t="s">
        <v>5078</v>
      </c>
      <c r="GMJ1" s="4" t="s">
        <v>5079</v>
      </c>
      <c r="GMK1" s="4" t="s">
        <v>5080</v>
      </c>
      <c r="GML1" s="4" t="s">
        <v>5081</v>
      </c>
      <c r="GMM1" s="4" t="s">
        <v>5082</v>
      </c>
      <c r="GMN1" s="4" t="s">
        <v>5083</v>
      </c>
      <c r="GMO1" s="4" t="s">
        <v>5084</v>
      </c>
      <c r="GMP1" s="4" t="s">
        <v>5085</v>
      </c>
      <c r="GMQ1" s="4" t="s">
        <v>5086</v>
      </c>
      <c r="GMR1" s="4" t="s">
        <v>5087</v>
      </c>
      <c r="GMS1" s="4" t="s">
        <v>5088</v>
      </c>
      <c r="GMT1" s="4" t="s">
        <v>5089</v>
      </c>
      <c r="GMU1" s="4" t="s">
        <v>5090</v>
      </c>
      <c r="GMV1" s="4" t="s">
        <v>5091</v>
      </c>
      <c r="GMW1" s="4" t="s">
        <v>5092</v>
      </c>
      <c r="GMX1" s="4" t="s">
        <v>5093</v>
      </c>
      <c r="GMY1" s="4" t="s">
        <v>5094</v>
      </c>
      <c r="GMZ1" s="4" t="s">
        <v>5095</v>
      </c>
      <c r="GNA1" s="4" t="s">
        <v>5096</v>
      </c>
      <c r="GNB1" s="4" t="s">
        <v>5097</v>
      </c>
      <c r="GNC1" s="4" t="s">
        <v>5098</v>
      </c>
      <c r="GND1" s="4" t="s">
        <v>5099</v>
      </c>
      <c r="GNE1" s="4" t="s">
        <v>5100</v>
      </c>
      <c r="GNF1" s="4" t="s">
        <v>5101</v>
      </c>
      <c r="GNG1" s="4" t="s">
        <v>5102</v>
      </c>
      <c r="GNH1" s="4" t="s">
        <v>5103</v>
      </c>
      <c r="GNI1" s="4" t="s">
        <v>5104</v>
      </c>
      <c r="GNJ1" s="4" t="s">
        <v>5105</v>
      </c>
      <c r="GNK1" s="4" t="s">
        <v>5106</v>
      </c>
      <c r="GNL1" s="4" t="s">
        <v>5107</v>
      </c>
      <c r="GNM1" s="4" t="s">
        <v>5108</v>
      </c>
      <c r="GNN1" s="4" t="s">
        <v>5109</v>
      </c>
      <c r="GNO1" s="4" t="s">
        <v>5110</v>
      </c>
      <c r="GNP1" s="4" t="s">
        <v>5111</v>
      </c>
      <c r="GNQ1" s="4" t="s">
        <v>5112</v>
      </c>
      <c r="GNR1" s="4" t="s">
        <v>5113</v>
      </c>
      <c r="GNS1" s="4" t="s">
        <v>5114</v>
      </c>
      <c r="GNT1" s="4" t="s">
        <v>5115</v>
      </c>
      <c r="GNU1" s="4" t="s">
        <v>5116</v>
      </c>
      <c r="GNV1" s="4" t="s">
        <v>5117</v>
      </c>
      <c r="GNW1" s="4" t="s">
        <v>5118</v>
      </c>
      <c r="GNX1" s="4" t="s">
        <v>5119</v>
      </c>
      <c r="GNY1" s="4" t="s">
        <v>5120</v>
      </c>
      <c r="GNZ1" s="4" t="s">
        <v>5121</v>
      </c>
      <c r="GOA1" s="4" t="s">
        <v>5122</v>
      </c>
      <c r="GOB1" s="4" t="s">
        <v>5123</v>
      </c>
      <c r="GOC1" s="4" t="s">
        <v>5124</v>
      </c>
      <c r="GOD1" s="4" t="s">
        <v>5125</v>
      </c>
      <c r="GOE1" s="4" t="s">
        <v>5126</v>
      </c>
      <c r="GOF1" s="4" t="s">
        <v>5127</v>
      </c>
      <c r="GOG1" s="4" t="s">
        <v>5128</v>
      </c>
      <c r="GOH1" s="4" t="s">
        <v>5129</v>
      </c>
      <c r="GOI1" s="4" t="s">
        <v>5130</v>
      </c>
      <c r="GOJ1" s="4" t="s">
        <v>5131</v>
      </c>
      <c r="GOK1" s="4" t="s">
        <v>5132</v>
      </c>
      <c r="GOL1" s="4" t="s">
        <v>5133</v>
      </c>
      <c r="GOM1" s="4" t="s">
        <v>5134</v>
      </c>
      <c r="GON1" s="4" t="s">
        <v>5135</v>
      </c>
      <c r="GOO1" s="4" t="s">
        <v>5136</v>
      </c>
      <c r="GOP1" s="4" t="s">
        <v>5137</v>
      </c>
      <c r="GOQ1" s="4" t="s">
        <v>5138</v>
      </c>
      <c r="GOR1" s="4" t="s">
        <v>5139</v>
      </c>
      <c r="GOS1" s="4" t="s">
        <v>5140</v>
      </c>
      <c r="GOT1" s="4" t="s">
        <v>5141</v>
      </c>
      <c r="GOU1" s="4" t="s">
        <v>5142</v>
      </c>
      <c r="GOV1" s="4" t="s">
        <v>5143</v>
      </c>
      <c r="GOW1" s="4" t="s">
        <v>5144</v>
      </c>
      <c r="GOX1" s="4" t="s">
        <v>5145</v>
      </c>
      <c r="GOY1" s="4" t="s">
        <v>5146</v>
      </c>
      <c r="GOZ1" s="4" t="s">
        <v>5147</v>
      </c>
      <c r="GPA1" s="4" t="s">
        <v>5148</v>
      </c>
      <c r="GPB1" s="4" t="s">
        <v>5149</v>
      </c>
      <c r="GPC1" s="4" t="s">
        <v>5150</v>
      </c>
      <c r="GPD1" s="4" t="s">
        <v>5151</v>
      </c>
      <c r="GPE1" s="4" t="s">
        <v>5152</v>
      </c>
      <c r="GPF1" s="4" t="s">
        <v>5153</v>
      </c>
      <c r="GPG1" s="4" t="s">
        <v>5154</v>
      </c>
      <c r="GPH1" s="4" t="s">
        <v>5155</v>
      </c>
      <c r="GPI1" s="4" t="s">
        <v>5156</v>
      </c>
      <c r="GPJ1" s="4" t="s">
        <v>5157</v>
      </c>
      <c r="GPK1" s="4" t="s">
        <v>5158</v>
      </c>
      <c r="GPL1" s="4" t="s">
        <v>5159</v>
      </c>
      <c r="GPM1" s="4" t="s">
        <v>5160</v>
      </c>
      <c r="GPN1" s="4" t="s">
        <v>5161</v>
      </c>
      <c r="GPO1" s="4" t="s">
        <v>5162</v>
      </c>
      <c r="GPP1" s="4" t="s">
        <v>5163</v>
      </c>
      <c r="GPQ1" s="4" t="s">
        <v>5164</v>
      </c>
      <c r="GPR1" s="4" t="s">
        <v>5165</v>
      </c>
      <c r="GPS1" s="4" t="s">
        <v>5166</v>
      </c>
      <c r="GPT1" s="4" t="s">
        <v>5167</v>
      </c>
      <c r="GPU1" s="4" t="s">
        <v>5168</v>
      </c>
      <c r="GPV1" s="4" t="s">
        <v>5169</v>
      </c>
      <c r="GPW1" s="4" t="s">
        <v>5170</v>
      </c>
      <c r="GPX1" s="4" t="s">
        <v>5171</v>
      </c>
      <c r="GPY1" s="4" t="s">
        <v>5172</v>
      </c>
      <c r="GPZ1" s="4" t="s">
        <v>5173</v>
      </c>
      <c r="GQA1" s="4" t="s">
        <v>5174</v>
      </c>
      <c r="GQB1" s="4" t="s">
        <v>5175</v>
      </c>
      <c r="GQC1" s="4" t="s">
        <v>5176</v>
      </c>
      <c r="GQD1" s="4" t="s">
        <v>5177</v>
      </c>
      <c r="GQE1" s="4" t="s">
        <v>5178</v>
      </c>
      <c r="GQF1" s="4" t="s">
        <v>5179</v>
      </c>
      <c r="GQG1" s="4" t="s">
        <v>5180</v>
      </c>
      <c r="GQH1" s="4" t="s">
        <v>5181</v>
      </c>
      <c r="GQI1" s="4" t="s">
        <v>5182</v>
      </c>
      <c r="GQJ1" s="4" t="s">
        <v>5183</v>
      </c>
      <c r="GQK1" s="4" t="s">
        <v>5184</v>
      </c>
      <c r="GQL1" s="4" t="s">
        <v>5185</v>
      </c>
      <c r="GQM1" s="4" t="s">
        <v>5186</v>
      </c>
      <c r="GQN1" s="4" t="s">
        <v>5187</v>
      </c>
      <c r="GQO1" s="4" t="s">
        <v>5188</v>
      </c>
      <c r="GQP1" s="4" t="s">
        <v>5189</v>
      </c>
      <c r="GQQ1" s="4" t="s">
        <v>5190</v>
      </c>
      <c r="GQR1" s="4" t="s">
        <v>5191</v>
      </c>
      <c r="GQS1" s="4" t="s">
        <v>5192</v>
      </c>
      <c r="GQT1" s="4" t="s">
        <v>5193</v>
      </c>
      <c r="GQU1" s="4" t="s">
        <v>5194</v>
      </c>
      <c r="GQV1" s="4" t="s">
        <v>5195</v>
      </c>
      <c r="GQW1" s="4" t="s">
        <v>5196</v>
      </c>
      <c r="GQX1" s="4" t="s">
        <v>5197</v>
      </c>
      <c r="GQY1" s="4" t="s">
        <v>5198</v>
      </c>
      <c r="GQZ1" s="4" t="s">
        <v>5199</v>
      </c>
      <c r="GRA1" s="4" t="s">
        <v>5200</v>
      </c>
      <c r="GRB1" s="4" t="s">
        <v>5201</v>
      </c>
      <c r="GRC1" s="4" t="s">
        <v>5202</v>
      </c>
      <c r="GRD1" s="4" t="s">
        <v>5203</v>
      </c>
      <c r="GRE1" s="4" t="s">
        <v>5204</v>
      </c>
      <c r="GRF1" s="4" t="s">
        <v>5205</v>
      </c>
      <c r="GRG1" s="4" t="s">
        <v>5206</v>
      </c>
      <c r="GRH1" s="4" t="s">
        <v>5207</v>
      </c>
      <c r="GRI1" s="4" t="s">
        <v>5208</v>
      </c>
      <c r="GRJ1" s="4" t="s">
        <v>5209</v>
      </c>
      <c r="GRK1" s="4" t="s">
        <v>5210</v>
      </c>
      <c r="GRL1" s="4" t="s">
        <v>5211</v>
      </c>
      <c r="GRM1" s="4" t="s">
        <v>5212</v>
      </c>
      <c r="GRN1" s="4" t="s">
        <v>5213</v>
      </c>
      <c r="GRO1" s="4" t="s">
        <v>5214</v>
      </c>
      <c r="GRP1" s="4" t="s">
        <v>5215</v>
      </c>
      <c r="GRQ1" s="4" t="s">
        <v>5216</v>
      </c>
      <c r="GRR1" s="4" t="s">
        <v>5217</v>
      </c>
      <c r="GRS1" s="4" t="s">
        <v>5218</v>
      </c>
      <c r="GRT1" s="4" t="s">
        <v>5219</v>
      </c>
      <c r="GRU1" s="4" t="s">
        <v>5220</v>
      </c>
      <c r="GRV1" s="4" t="s">
        <v>5221</v>
      </c>
      <c r="GRW1" s="4" t="s">
        <v>5222</v>
      </c>
      <c r="GRX1" s="4" t="s">
        <v>5223</v>
      </c>
      <c r="GRY1" s="4" t="s">
        <v>5224</v>
      </c>
      <c r="GRZ1" s="4" t="s">
        <v>5225</v>
      </c>
      <c r="GSA1" s="4" t="s">
        <v>5226</v>
      </c>
      <c r="GSB1" s="4" t="s">
        <v>5227</v>
      </c>
      <c r="GSC1" s="4" t="s">
        <v>5228</v>
      </c>
      <c r="GSD1" s="4" t="s">
        <v>5229</v>
      </c>
      <c r="GSE1" s="4" t="s">
        <v>5230</v>
      </c>
      <c r="GSF1" s="4" t="s">
        <v>5231</v>
      </c>
      <c r="GSG1" s="4" t="s">
        <v>5232</v>
      </c>
      <c r="GSH1" s="4" t="s">
        <v>5233</v>
      </c>
      <c r="GSI1" s="4" t="s">
        <v>5234</v>
      </c>
      <c r="GSJ1" s="4" t="s">
        <v>5235</v>
      </c>
      <c r="GSK1" s="4" t="s">
        <v>5236</v>
      </c>
      <c r="GSL1" s="4" t="s">
        <v>5237</v>
      </c>
      <c r="GSM1" s="4" t="s">
        <v>5238</v>
      </c>
      <c r="GSN1" s="4" t="s">
        <v>5239</v>
      </c>
      <c r="GSO1" s="4" t="s">
        <v>5240</v>
      </c>
      <c r="GSP1" s="4" t="s">
        <v>5241</v>
      </c>
      <c r="GSQ1" s="4" t="s">
        <v>5242</v>
      </c>
      <c r="GSR1" s="4" t="s">
        <v>5243</v>
      </c>
      <c r="GSS1" s="4" t="s">
        <v>5244</v>
      </c>
      <c r="GST1" s="4" t="s">
        <v>5245</v>
      </c>
      <c r="GSU1" s="4" t="s">
        <v>5246</v>
      </c>
      <c r="GSV1" s="4" t="s">
        <v>5247</v>
      </c>
      <c r="GSW1" s="4" t="s">
        <v>5248</v>
      </c>
      <c r="GSX1" s="4" t="s">
        <v>5249</v>
      </c>
      <c r="GSY1" s="4" t="s">
        <v>5250</v>
      </c>
      <c r="GSZ1" s="4" t="s">
        <v>5251</v>
      </c>
      <c r="GTA1" s="4" t="s">
        <v>5252</v>
      </c>
      <c r="GTB1" s="4" t="s">
        <v>5253</v>
      </c>
      <c r="GTC1" s="4" t="s">
        <v>5254</v>
      </c>
      <c r="GTD1" s="4" t="s">
        <v>5255</v>
      </c>
      <c r="GTE1" s="4" t="s">
        <v>5256</v>
      </c>
      <c r="GTF1" s="4" t="s">
        <v>5257</v>
      </c>
      <c r="GTG1" s="4" t="s">
        <v>5258</v>
      </c>
      <c r="GTH1" s="4" t="s">
        <v>5259</v>
      </c>
      <c r="GTI1" s="4" t="s">
        <v>5260</v>
      </c>
      <c r="GTJ1" s="4" t="s">
        <v>5261</v>
      </c>
      <c r="GTK1" s="4" t="s">
        <v>5262</v>
      </c>
      <c r="GTL1" s="4" t="s">
        <v>5263</v>
      </c>
      <c r="GTM1" s="4" t="s">
        <v>5264</v>
      </c>
      <c r="GTN1" s="4" t="s">
        <v>5265</v>
      </c>
      <c r="GTO1" s="4" t="s">
        <v>5266</v>
      </c>
      <c r="GTP1" s="4" t="s">
        <v>5267</v>
      </c>
      <c r="GTQ1" s="4" t="s">
        <v>5268</v>
      </c>
      <c r="GTR1" s="4" t="s">
        <v>5269</v>
      </c>
      <c r="GTS1" s="4" t="s">
        <v>5270</v>
      </c>
      <c r="GTT1" s="4" t="s">
        <v>5271</v>
      </c>
      <c r="GTU1" s="4" t="s">
        <v>5272</v>
      </c>
      <c r="GTV1" s="4" t="s">
        <v>5273</v>
      </c>
      <c r="GTW1" s="4" t="s">
        <v>5274</v>
      </c>
      <c r="GTX1" s="4" t="s">
        <v>5275</v>
      </c>
      <c r="GTY1" s="4" t="s">
        <v>5276</v>
      </c>
      <c r="GTZ1" s="4" t="s">
        <v>5277</v>
      </c>
      <c r="GUA1" s="4" t="s">
        <v>5278</v>
      </c>
      <c r="GUB1" s="4" t="s">
        <v>5279</v>
      </c>
      <c r="GUC1" s="4" t="s">
        <v>5280</v>
      </c>
      <c r="GUD1" s="4" t="s">
        <v>5281</v>
      </c>
      <c r="GUE1" s="4" t="s">
        <v>5282</v>
      </c>
      <c r="GUF1" s="4" t="s">
        <v>5283</v>
      </c>
      <c r="GUG1" s="4" t="s">
        <v>5284</v>
      </c>
      <c r="GUH1" s="4" t="s">
        <v>5285</v>
      </c>
      <c r="GUI1" s="4" t="s">
        <v>5286</v>
      </c>
      <c r="GUJ1" s="4" t="s">
        <v>5287</v>
      </c>
      <c r="GUK1" s="4" t="s">
        <v>5288</v>
      </c>
      <c r="GUL1" s="4" t="s">
        <v>5289</v>
      </c>
      <c r="GUM1" s="4" t="s">
        <v>5290</v>
      </c>
      <c r="GUN1" s="4" t="s">
        <v>5291</v>
      </c>
      <c r="GUO1" s="4" t="s">
        <v>5292</v>
      </c>
      <c r="GUP1" s="4" t="s">
        <v>5293</v>
      </c>
      <c r="GUQ1" s="4" t="s">
        <v>5294</v>
      </c>
      <c r="GUR1" s="4" t="s">
        <v>5295</v>
      </c>
      <c r="GUS1" s="4" t="s">
        <v>5296</v>
      </c>
      <c r="GUT1" s="4" t="s">
        <v>5297</v>
      </c>
      <c r="GUU1" s="4" t="s">
        <v>5298</v>
      </c>
      <c r="GUV1" s="4" t="s">
        <v>5299</v>
      </c>
      <c r="GUW1" s="4" t="s">
        <v>5300</v>
      </c>
      <c r="GUX1" s="4" t="s">
        <v>5301</v>
      </c>
      <c r="GUY1" s="4" t="s">
        <v>5302</v>
      </c>
      <c r="GUZ1" s="4" t="s">
        <v>5303</v>
      </c>
      <c r="GVA1" s="4" t="s">
        <v>5304</v>
      </c>
      <c r="GVB1" s="4" t="s">
        <v>5305</v>
      </c>
      <c r="GVC1" s="4" t="s">
        <v>5306</v>
      </c>
      <c r="GVD1" s="4" t="s">
        <v>5307</v>
      </c>
      <c r="GVE1" s="4" t="s">
        <v>5308</v>
      </c>
      <c r="GVF1" s="4" t="s">
        <v>5309</v>
      </c>
      <c r="GVG1" s="4" t="s">
        <v>5310</v>
      </c>
      <c r="GVH1" s="4" t="s">
        <v>5311</v>
      </c>
      <c r="GVI1" s="4" t="s">
        <v>5312</v>
      </c>
      <c r="GVJ1" s="4" t="s">
        <v>5313</v>
      </c>
      <c r="GVK1" s="4" t="s">
        <v>5314</v>
      </c>
      <c r="GVL1" s="4" t="s">
        <v>5315</v>
      </c>
      <c r="GVM1" s="4" t="s">
        <v>5316</v>
      </c>
      <c r="GVN1" s="4" t="s">
        <v>5317</v>
      </c>
      <c r="GVO1" s="4" t="s">
        <v>5318</v>
      </c>
      <c r="GVP1" s="4" t="s">
        <v>5319</v>
      </c>
      <c r="GVQ1" s="4" t="s">
        <v>5320</v>
      </c>
      <c r="GVR1" s="4" t="s">
        <v>5321</v>
      </c>
      <c r="GVS1" s="4" t="s">
        <v>5322</v>
      </c>
      <c r="GVT1" s="4" t="s">
        <v>5323</v>
      </c>
      <c r="GVU1" s="4" t="s">
        <v>5324</v>
      </c>
      <c r="GVV1" s="4" t="s">
        <v>5325</v>
      </c>
      <c r="GVW1" s="4" t="s">
        <v>5326</v>
      </c>
      <c r="GVX1" s="4" t="s">
        <v>5327</v>
      </c>
      <c r="GVY1" s="4" t="s">
        <v>5328</v>
      </c>
      <c r="GVZ1" s="4" t="s">
        <v>5329</v>
      </c>
      <c r="GWA1" s="4" t="s">
        <v>5330</v>
      </c>
      <c r="GWB1" s="4" t="s">
        <v>5331</v>
      </c>
      <c r="GWC1" s="4" t="s">
        <v>5332</v>
      </c>
      <c r="GWD1" s="4" t="s">
        <v>5333</v>
      </c>
      <c r="GWE1" s="4" t="s">
        <v>5334</v>
      </c>
      <c r="GWF1" s="4" t="s">
        <v>5335</v>
      </c>
      <c r="GWG1" s="4" t="s">
        <v>5336</v>
      </c>
      <c r="GWH1" s="4" t="s">
        <v>5337</v>
      </c>
      <c r="GWI1" s="4" t="s">
        <v>5338</v>
      </c>
      <c r="GWJ1" s="4" t="s">
        <v>5339</v>
      </c>
      <c r="GWK1" s="4" t="s">
        <v>5340</v>
      </c>
      <c r="GWL1" s="4" t="s">
        <v>5341</v>
      </c>
      <c r="GWM1" s="4" t="s">
        <v>5342</v>
      </c>
      <c r="GWN1" s="4" t="s">
        <v>5343</v>
      </c>
      <c r="GWO1" s="4" t="s">
        <v>5344</v>
      </c>
      <c r="GWP1" s="4" t="s">
        <v>5345</v>
      </c>
      <c r="GWQ1" s="4" t="s">
        <v>5346</v>
      </c>
      <c r="GWR1" s="4" t="s">
        <v>5347</v>
      </c>
      <c r="GWS1" s="4" t="s">
        <v>5348</v>
      </c>
      <c r="GWT1" s="4" t="s">
        <v>5349</v>
      </c>
      <c r="GWU1" s="4" t="s">
        <v>5350</v>
      </c>
      <c r="GWV1" s="4" t="s">
        <v>5351</v>
      </c>
      <c r="GWW1" s="4" t="s">
        <v>5352</v>
      </c>
      <c r="GWX1" s="4" t="s">
        <v>5353</v>
      </c>
      <c r="GWY1" s="4" t="s">
        <v>5354</v>
      </c>
      <c r="GWZ1" s="4" t="s">
        <v>5355</v>
      </c>
      <c r="GXA1" s="4" t="s">
        <v>5356</v>
      </c>
      <c r="GXB1" s="4" t="s">
        <v>5357</v>
      </c>
      <c r="GXC1" s="4" t="s">
        <v>5358</v>
      </c>
      <c r="GXD1" s="4" t="s">
        <v>5359</v>
      </c>
      <c r="GXE1" s="4" t="s">
        <v>5360</v>
      </c>
      <c r="GXF1" s="4" t="s">
        <v>5361</v>
      </c>
      <c r="GXG1" s="4" t="s">
        <v>5362</v>
      </c>
      <c r="GXH1" s="4" t="s">
        <v>5363</v>
      </c>
      <c r="GXI1" s="4" t="s">
        <v>5364</v>
      </c>
      <c r="GXJ1" s="4" t="s">
        <v>5365</v>
      </c>
      <c r="GXK1" s="4" t="s">
        <v>5366</v>
      </c>
      <c r="GXL1" s="4" t="s">
        <v>5367</v>
      </c>
      <c r="GXM1" s="4" t="s">
        <v>5368</v>
      </c>
      <c r="GXN1" s="4" t="s">
        <v>5369</v>
      </c>
      <c r="GXO1" s="4" t="s">
        <v>5370</v>
      </c>
      <c r="GXP1" s="4" t="s">
        <v>5371</v>
      </c>
      <c r="GXQ1" s="4" t="s">
        <v>5372</v>
      </c>
      <c r="GXR1" s="4" t="s">
        <v>5373</v>
      </c>
      <c r="GXS1" s="4" t="s">
        <v>5374</v>
      </c>
      <c r="GXT1" s="4" t="s">
        <v>5375</v>
      </c>
      <c r="GXU1" s="4" t="s">
        <v>5376</v>
      </c>
      <c r="GXV1" s="4" t="s">
        <v>5377</v>
      </c>
      <c r="GXW1" s="4" t="s">
        <v>5378</v>
      </c>
      <c r="GXX1" s="4" t="s">
        <v>5379</v>
      </c>
      <c r="GXY1" s="4" t="s">
        <v>5380</v>
      </c>
      <c r="GXZ1" s="4" t="s">
        <v>5381</v>
      </c>
      <c r="GYA1" s="4" t="s">
        <v>5382</v>
      </c>
      <c r="GYB1" s="4" t="s">
        <v>5383</v>
      </c>
      <c r="GYC1" s="4" t="s">
        <v>5384</v>
      </c>
      <c r="GYD1" s="4" t="s">
        <v>5385</v>
      </c>
      <c r="GYE1" s="4" t="s">
        <v>5386</v>
      </c>
      <c r="GYF1" s="4" t="s">
        <v>5387</v>
      </c>
      <c r="GYG1" s="4" t="s">
        <v>5388</v>
      </c>
      <c r="GYH1" s="4" t="s">
        <v>5389</v>
      </c>
      <c r="GYI1" s="4" t="s">
        <v>5390</v>
      </c>
      <c r="GYJ1" s="4" t="s">
        <v>5391</v>
      </c>
      <c r="GYK1" s="4" t="s">
        <v>5392</v>
      </c>
      <c r="GYL1" s="4" t="s">
        <v>5393</v>
      </c>
      <c r="GYM1" s="4" t="s">
        <v>5394</v>
      </c>
      <c r="GYN1" s="4" t="s">
        <v>5395</v>
      </c>
      <c r="GYO1" s="4" t="s">
        <v>5396</v>
      </c>
      <c r="GYP1" s="4" t="s">
        <v>5397</v>
      </c>
      <c r="GYQ1" s="4" t="s">
        <v>5398</v>
      </c>
      <c r="GYR1" s="4" t="s">
        <v>5399</v>
      </c>
      <c r="GYS1" s="4" t="s">
        <v>5400</v>
      </c>
      <c r="GYT1" s="4" t="s">
        <v>5401</v>
      </c>
      <c r="GYU1" s="4" t="s">
        <v>5402</v>
      </c>
      <c r="GYV1" s="4" t="s">
        <v>5403</v>
      </c>
      <c r="GYW1" s="4" t="s">
        <v>5404</v>
      </c>
      <c r="GYX1" s="4" t="s">
        <v>5405</v>
      </c>
      <c r="GYY1" s="4" t="s">
        <v>5406</v>
      </c>
      <c r="GYZ1" s="4" t="s">
        <v>5407</v>
      </c>
      <c r="GZA1" s="4" t="s">
        <v>5408</v>
      </c>
      <c r="GZB1" s="4" t="s">
        <v>5409</v>
      </c>
      <c r="GZC1" s="4" t="s">
        <v>5410</v>
      </c>
      <c r="GZD1" s="4" t="s">
        <v>5411</v>
      </c>
      <c r="GZE1" s="4" t="s">
        <v>5412</v>
      </c>
      <c r="GZF1" s="4" t="s">
        <v>5413</v>
      </c>
      <c r="GZG1" s="4" t="s">
        <v>5414</v>
      </c>
      <c r="GZH1" s="4" t="s">
        <v>5415</v>
      </c>
      <c r="GZI1" s="4" t="s">
        <v>5416</v>
      </c>
      <c r="GZJ1" s="4" t="s">
        <v>5417</v>
      </c>
      <c r="GZK1" s="4" t="s">
        <v>5418</v>
      </c>
      <c r="GZL1" s="4" t="s">
        <v>5419</v>
      </c>
      <c r="GZM1" s="4" t="s">
        <v>5420</v>
      </c>
      <c r="GZN1" s="4" t="s">
        <v>5421</v>
      </c>
      <c r="GZO1" s="4" t="s">
        <v>5422</v>
      </c>
      <c r="GZP1" s="4" t="s">
        <v>5423</v>
      </c>
      <c r="GZQ1" s="4" t="s">
        <v>5424</v>
      </c>
      <c r="GZR1" s="4" t="s">
        <v>5425</v>
      </c>
      <c r="GZS1" s="4" t="s">
        <v>5426</v>
      </c>
      <c r="GZT1" s="4" t="s">
        <v>5427</v>
      </c>
      <c r="GZU1" s="4" t="s">
        <v>5428</v>
      </c>
      <c r="GZV1" s="4" t="s">
        <v>5429</v>
      </c>
      <c r="GZW1" s="4" t="s">
        <v>5430</v>
      </c>
      <c r="GZX1" s="4" t="s">
        <v>5431</v>
      </c>
      <c r="GZY1" s="4" t="s">
        <v>5432</v>
      </c>
      <c r="GZZ1" s="4" t="s">
        <v>5433</v>
      </c>
      <c r="HAA1" s="4" t="s">
        <v>5434</v>
      </c>
      <c r="HAB1" s="4" t="s">
        <v>5435</v>
      </c>
      <c r="HAC1" s="4" t="s">
        <v>5436</v>
      </c>
      <c r="HAD1" s="4" t="s">
        <v>5437</v>
      </c>
      <c r="HAE1" s="4" t="s">
        <v>5438</v>
      </c>
      <c r="HAF1" s="4" t="s">
        <v>5439</v>
      </c>
      <c r="HAG1" s="4" t="s">
        <v>5440</v>
      </c>
      <c r="HAH1" s="4" t="s">
        <v>5441</v>
      </c>
      <c r="HAI1" s="4" t="s">
        <v>5442</v>
      </c>
      <c r="HAJ1" s="4" t="s">
        <v>5443</v>
      </c>
      <c r="HAK1" s="4" t="s">
        <v>5444</v>
      </c>
      <c r="HAL1" s="4" t="s">
        <v>5445</v>
      </c>
      <c r="HAM1" s="4" t="s">
        <v>5446</v>
      </c>
      <c r="HAN1" s="4" t="s">
        <v>5447</v>
      </c>
      <c r="HAO1" s="4" t="s">
        <v>5448</v>
      </c>
      <c r="HAP1" s="4" t="s">
        <v>5449</v>
      </c>
      <c r="HAQ1" s="4" t="s">
        <v>5450</v>
      </c>
      <c r="HAR1" s="4" t="s">
        <v>5451</v>
      </c>
      <c r="HAS1" s="4" t="s">
        <v>5452</v>
      </c>
      <c r="HAT1" s="4" t="s">
        <v>5453</v>
      </c>
      <c r="HAU1" s="4" t="s">
        <v>5454</v>
      </c>
      <c r="HAV1" s="4" t="s">
        <v>5455</v>
      </c>
      <c r="HAW1" s="4" t="s">
        <v>5456</v>
      </c>
      <c r="HAX1" s="4" t="s">
        <v>5457</v>
      </c>
      <c r="HAY1" s="4" t="s">
        <v>5458</v>
      </c>
      <c r="HAZ1" s="4" t="s">
        <v>5459</v>
      </c>
      <c r="HBA1" s="4" t="s">
        <v>5460</v>
      </c>
      <c r="HBB1" s="4" t="s">
        <v>5461</v>
      </c>
      <c r="HBC1" s="4" t="s">
        <v>5462</v>
      </c>
      <c r="HBD1" s="4" t="s">
        <v>5463</v>
      </c>
      <c r="HBE1" s="4" t="s">
        <v>5464</v>
      </c>
      <c r="HBF1" s="4" t="s">
        <v>5465</v>
      </c>
      <c r="HBG1" s="4" t="s">
        <v>5466</v>
      </c>
      <c r="HBH1" s="4" t="s">
        <v>5467</v>
      </c>
      <c r="HBI1" s="4" t="s">
        <v>5468</v>
      </c>
      <c r="HBJ1" s="4" t="s">
        <v>5469</v>
      </c>
      <c r="HBK1" s="4" t="s">
        <v>5470</v>
      </c>
      <c r="HBL1" s="4" t="s">
        <v>5471</v>
      </c>
      <c r="HBM1" s="4" t="s">
        <v>5472</v>
      </c>
      <c r="HBN1" s="4" t="s">
        <v>5473</v>
      </c>
      <c r="HBO1" s="4" t="s">
        <v>5474</v>
      </c>
      <c r="HBP1" s="4" t="s">
        <v>5475</v>
      </c>
      <c r="HBQ1" s="4" t="s">
        <v>5476</v>
      </c>
      <c r="HBR1" s="4" t="s">
        <v>5477</v>
      </c>
      <c r="HBS1" s="4" t="s">
        <v>5478</v>
      </c>
      <c r="HBT1" s="4" t="s">
        <v>5479</v>
      </c>
      <c r="HBU1" s="4" t="s">
        <v>5480</v>
      </c>
      <c r="HBV1" s="4" t="s">
        <v>5481</v>
      </c>
      <c r="HBW1" s="4" t="s">
        <v>5482</v>
      </c>
      <c r="HBX1" s="4" t="s">
        <v>5483</v>
      </c>
      <c r="HBY1" s="4" t="s">
        <v>5484</v>
      </c>
      <c r="HBZ1" s="4" t="s">
        <v>5485</v>
      </c>
      <c r="HCA1" s="4" t="s">
        <v>5486</v>
      </c>
      <c r="HCB1" s="4" t="s">
        <v>5487</v>
      </c>
      <c r="HCC1" s="4" t="s">
        <v>5488</v>
      </c>
      <c r="HCD1" s="4" t="s">
        <v>5489</v>
      </c>
      <c r="HCE1" s="4" t="s">
        <v>5490</v>
      </c>
      <c r="HCF1" s="4" t="s">
        <v>5491</v>
      </c>
      <c r="HCG1" s="4" t="s">
        <v>5492</v>
      </c>
      <c r="HCH1" s="4" t="s">
        <v>5493</v>
      </c>
      <c r="HCI1" s="4" t="s">
        <v>5494</v>
      </c>
      <c r="HCJ1" s="4" t="s">
        <v>5495</v>
      </c>
      <c r="HCK1" s="4" t="s">
        <v>5496</v>
      </c>
      <c r="HCL1" s="4" t="s">
        <v>5497</v>
      </c>
      <c r="HCM1" s="4" t="s">
        <v>5498</v>
      </c>
      <c r="HCN1" s="4" t="s">
        <v>5499</v>
      </c>
      <c r="HCO1" s="4" t="s">
        <v>5500</v>
      </c>
      <c r="HCP1" s="4" t="s">
        <v>5501</v>
      </c>
      <c r="HCQ1" s="4" t="s">
        <v>5502</v>
      </c>
      <c r="HCR1" s="4" t="s">
        <v>5503</v>
      </c>
      <c r="HCS1" s="4" t="s">
        <v>5504</v>
      </c>
      <c r="HCT1" s="4" t="s">
        <v>5505</v>
      </c>
      <c r="HCU1" s="4" t="s">
        <v>5506</v>
      </c>
      <c r="HCV1" s="4" t="s">
        <v>5507</v>
      </c>
      <c r="HCW1" s="4" t="s">
        <v>5508</v>
      </c>
      <c r="HCX1" s="4" t="s">
        <v>5509</v>
      </c>
      <c r="HCY1" s="4" t="s">
        <v>5510</v>
      </c>
      <c r="HCZ1" s="4" t="s">
        <v>5511</v>
      </c>
      <c r="HDA1" s="4" t="s">
        <v>5512</v>
      </c>
      <c r="HDB1" s="4" t="s">
        <v>5513</v>
      </c>
      <c r="HDC1" s="4" t="s">
        <v>5514</v>
      </c>
      <c r="HDD1" s="4" t="s">
        <v>5515</v>
      </c>
      <c r="HDE1" s="4" t="s">
        <v>5516</v>
      </c>
      <c r="HDF1" s="4" t="s">
        <v>5517</v>
      </c>
      <c r="HDG1" s="4" t="s">
        <v>5518</v>
      </c>
      <c r="HDH1" s="4" t="s">
        <v>5519</v>
      </c>
      <c r="HDI1" s="4" t="s">
        <v>5520</v>
      </c>
      <c r="HDJ1" s="4" t="s">
        <v>5521</v>
      </c>
      <c r="HDK1" s="4" t="s">
        <v>5522</v>
      </c>
      <c r="HDL1" s="4" t="s">
        <v>5523</v>
      </c>
      <c r="HDM1" s="4" t="s">
        <v>5524</v>
      </c>
      <c r="HDN1" s="4" t="s">
        <v>5525</v>
      </c>
      <c r="HDO1" s="4" t="s">
        <v>5526</v>
      </c>
      <c r="HDP1" s="4" t="s">
        <v>5527</v>
      </c>
      <c r="HDQ1" s="4" t="s">
        <v>5528</v>
      </c>
      <c r="HDR1" s="4" t="s">
        <v>5529</v>
      </c>
      <c r="HDS1" s="4" t="s">
        <v>5530</v>
      </c>
      <c r="HDT1" s="4" t="s">
        <v>5531</v>
      </c>
      <c r="HDU1" s="4" t="s">
        <v>5532</v>
      </c>
      <c r="HDV1" s="4" t="s">
        <v>5533</v>
      </c>
      <c r="HDW1" s="4" t="s">
        <v>5534</v>
      </c>
      <c r="HDX1" s="4" t="s">
        <v>5535</v>
      </c>
      <c r="HDY1" s="4" t="s">
        <v>5536</v>
      </c>
      <c r="HDZ1" s="4" t="s">
        <v>5537</v>
      </c>
      <c r="HEA1" s="4" t="s">
        <v>5538</v>
      </c>
      <c r="HEB1" s="4" t="s">
        <v>5539</v>
      </c>
      <c r="HEC1" s="4" t="s">
        <v>5540</v>
      </c>
      <c r="HED1" s="4" t="s">
        <v>5541</v>
      </c>
      <c r="HEE1" s="4" t="s">
        <v>5542</v>
      </c>
      <c r="HEF1" s="4" t="s">
        <v>5543</v>
      </c>
      <c r="HEG1" s="4" t="s">
        <v>5544</v>
      </c>
      <c r="HEH1" s="4" t="s">
        <v>5545</v>
      </c>
      <c r="HEI1" s="4" t="s">
        <v>5546</v>
      </c>
      <c r="HEJ1" s="4" t="s">
        <v>5547</v>
      </c>
      <c r="HEK1" s="4" t="s">
        <v>5548</v>
      </c>
      <c r="HEL1" s="4" t="s">
        <v>5549</v>
      </c>
      <c r="HEM1" s="4" t="s">
        <v>5550</v>
      </c>
      <c r="HEN1" s="4" t="s">
        <v>5551</v>
      </c>
      <c r="HEO1" s="4" t="s">
        <v>5552</v>
      </c>
      <c r="HEP1" s="4" t="s">
        <v>5553</v>
      </c>
      <c r="HEQ1" s="4" t="s">
        <v>5554</v>
      </c>
      <c r="HER1" s="4" t="s">
        <v>5555</v>
      </c>
      <c r="HES1" s="4" t="s">
        <v>5556</v>
      </c>
      <c r="HET1" s="4" t="s">
        <v>5557</v>
      </c>
      <c r="HEU1" s="4" t="s">
        <v>5558</v>
      </c>
      <c r="HEV1" s="4" t="s">
        <v>5559</v>
      </c>
      <c r="HEW1" s="4" t="s">
        <v>5560</v>
      </c>
      <c r="HEX1" s="4" t="s">
        <v>5561</v>
      </c>
      <c r="HEY1" s="4" t="s">
        <v>5562</v>
      </c>
      <c r="HEZ1" s="4" t="s">
        <v>5563</v>
      </c>
      <c r="HFA1" s="4" t="s">
        <v>5564</v>
      </c>
      <c r="HFB1" s="4" t="s">
        <v>5565</v>
      </c>
      <c r="HFC1" s="4" t="s">
        <v>5566</v>
      </c>
      <c r="HFD1" s="4" t="s">
        <v>5567</v>
      </c>
      <c r="HFE1" s="4" t="s">
        <v>5568</v>
      </c>
      <c r="HFF1" s="4" t="s">
        <v>5569</v>
      </c>
      <c r="HFG1" s="4" t="s">
        <v>5570</v>
      </c>
      <c r="HFH1" s="4" t="s">
        <v>5571</v>
      </c>
      <c r="HFI1" s="4" t="s">
        <v>5572</v>
      </c>
      <c r="HFJ1" s="4" t="s">
        <v>5573</v>
      </c>
      <c r="HFK1" s="4" t="s">
        <v>5574</v>
      </c>
      <c r="HFL1" s="4" t="s">
        <v>5575</v>
      </c>
      <c r="HFM1" s="4" t="s">
        <v>5576</v>
      </c>
      <c r="HFN1" s="4" t="s">
        <v>5577</v>
      </c>
      <c r="HFO1" s="4" t="s">
        <v>5578</v>
      </c>
      <c r="HFP1" s="4" t="s">
        <v>5579</v>
      </c>
      <c r="HFQ1" s="4" t="s">
        <v>5580</v>
      </c>
      <c r="HFR1" s="4" t="s">
        <v>5581</v>
      </c>
      <c r="HFS1" s="4" t="s">
        <v>5582</v>
      </c>
      <c r="HFT1" s="4" t="s">
        <v>5583</v>
      </c>
      <c r="HFU1" s="4" t="s">
        <v>5584</v>
      </c>
      <c r="HFV1" s="4" t="s">
        <v>5585</v>
      </c>
      <c r="HFW1" s="4" t="s">
        <v>5586</v>
      </c>
      <c r="HFX1" s="4" t="s">
        <v>5587</v>
      </c>
      <c r="HFY1" s="4" t="s">
        <v>5588</v>
      </c>
      <c r="HFZ1" s="4" t="s">
        <v>5589</v>
      </c>
      <c r="HGA1" s="4" t="s">
        <v>5590</v>
      </c>
      <c r="HGB1" s="4" t="s">
        <v>5591</v>
      </c>
      <c r="HGC1" s="4" t="s">
        <v>5592</v>
      </c>
      <c r="HGD1" s="4" t="s">
        <v>5593</v>
      </c>
      <c r="HGE1" s="4" t="s">
        <v>5594</v>
      </c>
      <c r="HGF1" s="4" t="s">
        <v>5595</v>
      </c>
      <c r="HGG1" s="4" t="s">
        <v>5596</v>
      </c>
      <c r="HGH1" s="4" t="s">
        <v>5597</v>
      </c>
      <c r="HGI1" s="4" t="s">
        <v>5598</v>
      </c>
      <c r="HGJ1" s="4" t="s">
        <v>5599</v>
      </c>
      <c r="HGK1" s="4" t="s">
        <v>5600</v>
      </c>
      <c r="HGL1" s="4" t="s">
        <v>5601</v>
      </c>
      <c r="HGM1" s="4" t="s">
        <v>5602</v>
      </c>
      <c r="HGN1" s="4" t="s">
        <v>5603</v>
      </c>
      <c r="HGO1" s="4" t="s">
        <v>5604</v>
      </c>
      <c r="HGP1" s="4" t="s">
        <v>5605</v>
      </c>
      <c r="HGQ1" s="4" t="s">
        <v>5606</v>
      </c>
      <c r="HGR1" s="4" t="s">
        <v>5607</v>
      </c>
      <c r="HGS1" s="4" t="s">
        <v>5608</v>
      </c>
      <c r="HGT1" s="4" t="s">
        <v>5609</v>
      </c>
      <c r="HGU1" s="4" t="s">
        <v>5610</v>
      </c>
      <c r="HGV1" s="4" t="s">
        <v>5611</v>
      </c>
      <c r="HGW1" s="4" t="s">
        <v>5612</v>
      </c>
      <c r="HGX1" s="4" t="s">
        <v>5613</v>
      </c>
      <c r="HGY1" s="4" t="s">
        <v>5614</v>
      </c>
      <c r="HGZ1" s="4" t="s">
        <v>5615</v>
      </c>
      <c r="HHA1" s="4" t="s">
        <v>5616</v>
      </c>
      <c r="HHB1" s="4" t="s">
        <v>5617</v>
      </c>
      <c r="HHC1" s="4" t="s">
        <v>5618</v>
      </c>
      <c r="HHD1" s="4" t="s">
        <v>5619</v>
      </c>
      <c r="HHE1" s="4" t="s">
        <v>5620</v>
      </c>
      <c r="HHF1" s="4" t="s">
        <v>5621</v>
      </c>
      <c r="HHG1" s="4" t="s">
        <v>5622</v>
      </c>
      <c r="HHH1" s="4" t="s">
        <v>5623</v>
      </c>
      <c r="HHI1" s="4" t="s">
        <v>5624</v>
      </c>
      <c r="HHJ1" s="4" t="s">
        <v>5625</v>
      </c>
      <c r="HHK1" s="4" t="s">
        <v>5626</v>
      </c>
      <c r="HHL1" s="4" t="s">
        <v>5627</v>
      </c>
      <c r="HHM1" s="4" t="s">
        <v>5628</v>
      </c>
      <c r="HHN1" s="4" t="s">
        <v>5629</v>
      </c>
      <c r="HHO1" s="4" t="s">
        <v>5630</v>
      </c>
      <c r="HHP1" s="4" t="s">
        <v>5631</v>
      </c>
      <c r="HHQ1" s="4" t="s">
        <v>5632</v>
      </c>
      <c r="HHR1" s="4" t="s">
        <v>5633</v>
      </c>
      <c r="HHS1" s="4" t="s">
        <v>5634</v>
      </c>
      <c r="HHT1" s="4" t="s">
        <v>5635</v>
      </c>
      <c r="HHU1" s="4" t="s">
        <v>5636</v>
      </c>
      <c r="HHV1" s="4" t="s">
        <v>5637</v>
      </c>
      <c r="HHW1" s="4" t="s">
        <v>5638</v>
      </c>
      <c r="HHX1" s="4" t="s">
        <v>5639</v>
      </c>
      <c r="HHY1" s="4" t="s">
        <v>5640</v>
      </c>
      <c r="HHZ1" s="4" t="s">
        <v>5641</v>
      </c>
      <c r="HIA1" s="4" t="s">
        <v>5642</v>
      </c>
      <c r="HIB1" s="4" t="s">
        <v>5643</v>
      </c>
      <c r="HIC1" s="4" t="s">
        <v>5644</v>
      </c>
      <c r="HID1" s="4" t="s">
        <v>5645</v>
      </c>
      <c r="HIE1" s="4" t="s">
        <v>5646</v>
      </c>
      <c r="HIF1" s="4" t="s">
        <v>5647</v>
      </c>
      <c r="HIG1" s="4" t="s">
        <v>5648</v>
      </c>
      <c r="HIH1" s="4" t="s">
        <v>5649</v>
      </c>
      <c r="HII1" s="4" t="s">
        <v>5650</v>
      </c>
      <c r="HIJ1" s="4" t="s">
        <v>5651</v>
      </c>
      <c r="HIK1" s="4" t="s">
        <v>5652</v>
      </c>
      <c r="HIL1" s="4" t="s">
        <v>5653</v>
      </c>
      <c r="HIM1" s="4" t="s">
        <v>5654</v>
      </c>
      <c r="HIN1" s="4" t="s">
        <v>5655</v>
      </c>
      <c r="HIO1" s="4" t="s">
        <v>5656</v>
      </c>
      <c r="HIP1" s="4" t="s">
        <v>5657</v>
      </c>
      <c r="HIQ1" s="4" t="s">
        <v>5658</v>
      </c>
      <c r="HIR1" s="4" t="s">
        <v>5659</v>
      </c>
      <c r="HIS1" s="4" t="s">
        <v>5660</v>
      </c>
      <c r="HIT1" s="4" t="s">
        <v>5661</v>
      </c>
      <c r="HIU1" s="4" t="s">
        <v>5662</v>
      </c>
      <c r="HIV1" s="4" t="s">
        <v>5663</v>
      </c>
      <c r="HIW1" s="4" t="s">
        <v>5664</v>
      </c>
      <c r="HIX1" s="4" t="s">
        <v>5665</v>
      </c>
      <c r="HIY1" s="4" t="s">
        <v>5666</v>
      </c>
      <c r="HIZ1" s="4" t="s">
        <v>5667</v>
      </c>
      <c r="HJA1" s="4" t="s">
        <v>5668</v>
      </c>
      <c r="HJB1" s="4" t="s">
        <v>5669</v>
      </c>
      <c r="HJC1" s="4" t="s">
        <v>5670</v>
      </c>
      <c r="HJD1" s="4" t="s">
        <v>5671</v>
      </c>
      <c r="HJE1" s="4" t="s">
        <v>5672</v>
      </c>
      <c r="HJF1" s="4" t="s">
        <v>5673</v>
      </c>
      <c r="HJG1" s="4" t="s">
        <v>5674</v>
      </c>
      <c r="HJH1" s="4" t="s">
        <v>5675</v>
      </c>
      <c r="HJI1" s="4" t="s">
        <v>5676</v>
      </c>
      <c r="HJJ1" s="4" t="s">
        <v>5677</v>
      </c>
      <c r="HJK1" s="4" t="s">
        <v>5678</v>
      </c>
      <c r="HJL1" s="4" t="s">
        <v>5679</v>
      </c>
      <c r="HJM1" s="4" t="s">
        <v>5680</v>
      </c>
      <c r="HJN1" s="4" t="s">
        <v>5681</v>
      </c>
      <c r="HJO1" s="4" t="s">
        <v>5682</v>
      </c>
      <c r="HJP1" s="4" t="s">
        <v>5683</v>
      </c>
      <c r="HJQ1" s="4" t="s">
        <v>5684</v>
      </c>
      <c r="HJR1" s="4" t="s">
        <v>5685</v>
      </c>
      <c r="HJS1" s="4" t="s">
        <v>5686</v>
      </c>
      <c r="HJT1" s="4" t="s">
        <v>5687</v>
      </c>
      <c r="HJU1" s="4" t="s">
        <v>5688</v>
      </c>
      <c r="HJV1" s="4" t="s">
        <v>5689</v>
      </c>
      <c r="HJW1" s="4" t="s">
        <v>5690</v>
      </c>
      <c r="HJX1" s="4" t="s">
        <v>5691</v>
      </c>
      <c r="HJY1" s="4" t="s">
        <v>5692</v>
      </c>
      <c r="HJZ1" s="4" t="s">
        <v>5693</v>
      </c>
      <c r="HKA1" s="4" t="s">
        <v>5694</v>
      </c>
      <c r="HKB1" s="4" t="s">
        <v>5695</v>
      </c>
      <c r="HKC1" s="4" t="s">
        <v>5696</v>
      </c>
      <c r="HKD1" s="4" t="s">
        <v>5697</v>
      </c>
      <c r="HKE1" s="4" t="s">
        <v>5698</v>
      </c>
      <c r="HKF1" s="4" t="s">
        <v>5699</v>
      </c>
      <c r="HKG1" s="4" t="s">
        <v>5700</v>
      </c>
      <c r="HKH1" s="4" t="s">
        <v>5701</v>
      </c>
      <c r="HKI1" s="4" t="s">
        <v>5702</v>
      </c>
      <c r="HKJ1" s="4" t="s">
        <v>5703</v>
      </c>
      <c r="HKK1" s="4" t="s">
        <v>5704</v>
      </c>
      <c r="HKL1" s="4" t="s">
        <v>5705</v>
      </c>
      <c r="HKM1" s="4" t="s">
        <v>5706</v>
      </c>
      <c r="HKN1" s="4" t="s">
        <v>5707</v>
      </c>
      <c r="HKO1" s="4" t="s">
        <v>5708</v>
      </c>
      <c r="HKP1" s="4" t="s">
        <v>5709</v>
      </c>
      <c r="HKQ1" s="4" t="s">
        <v>5710</v>
      </c>
      <c r="HKR1" s="4" t="s">
        <v>5711</v>
      </c>
      <c r="HKS1" s="4" t="s">
        <v>5712</v>
      </c>
      <c r="HKT1" s="4" t="s">
        <v>5713</v>
      </c>
      <c r="HKU1" s="4" t="s">
        <v>5714</v>
      </c>
      <c r="HKV1" s="4" t="s">
        <v>5715</v>
      </c>
      <c r="HKW1" s="4" t="s">
        <v>5716</v>
      </c>
      <c r="HKX1" s="4" t="s">
        <v>5717</v>
      </c>
      <c r="HKY1" s="4" t="s">
        <v>5718</v>
      </c>
      <c r="HKZ1" s="4" t="s">
        <v>5719</v>
      </c>
      <c r="HLA1" s="4" t="s">
        <v>5720</v>
      </c>
      <c r="HLB1" s="4" t="s">
        <v>5721</v>
      </c>
      <c r="HLC1" s="4" t="s">
        <v>5722</v>
      </c>
      <c r="HLD1" s="4" t="s">
        <v>5723</v>
      </c>
      <c r="HLE1" s="4" t="s">
        <v>5724</v>
      </c>
      <c r="HLF1" s="4" t="s">
        <v>5725</v>
      </c>
      <c r="HLG1" s="4" t="s">
        <v>5726</v>
      </c>
      <c r="HLH1" s="4" t="s">
        <v>5727</v>
      </c>
      <c r="HLI1" s="4" t="s">
        <v>5728</v>
      </c>
      <c r="HLJ1" s="4" t="s">
        <v>5729</v>
      </c>
      <c r="HLK1" s="4" t="s">
        <v>5730</v>
      </c>
      <c r="HLL1" s="4" t="s">
        <v>5731</v>
      </c>
      <c r="HLM1" s="4" t="s">
        <v>5732</v>
      </c>
      <c r="HLN1" s="4" t="s">
        <v>5733</v>
      </c>
      <c r="HLO1" s="4" t="s">
        <v>5734</v>
      </c>
      <c r="HLP1" s="4" t="s">
        <v>5735</v>
      </c>
      <c r="HLQ1" s="4" t="s">
        <v>5736</v>
      </c>
      <c r="HLR1" s="4" t="s">
        <v>5737</v>
      </c>
      <c r="HLS1" s="4" t="s">
        <v>5738</v>
      </c>
      <c r="HLT1" s="4" t="s">
        <v>5739</v>
      </c>
      <c r="HLU1" s="4" t="s">
        <v>5740</v>
      </c>
      <c r="HLV1" s="4" t="s">
        <v>5741</v>
      </c>
      <c r="HLW1" s="4" t="s">
        <v>5742</v>
      </c>
      <c r="HLX1" s="4" t="s">
        <v>5743</v>
      </c>
      <c r="HLY1" s="4" t="s">
        <v>5744</v>
      </c>
      <c r="HLZ1" s="4" t="s">
        <v>5745</v>
      </c>
      <c r="HMA1" s="4" t="s">
        <v>5746</v>
      </c>
      <c r="HMB1" s="4" t="s">
        <v>5747</v>
      </c>
      <c r="HMC1" s="4" t="s">
        <v>5748</v>
      </c>
      <c r="HMD1" s="4" t="s">
        <v>5749</v>
      </c>
      <c r="HME1" s="4" t="s">
        <v>5750</v>
      </c>
      <c r="HMF1" s="4" t="s">
        <v>5751</v>
      </c>
      <c r="HMG1" s="4" t="s">
        <v>5752</v>
      </c>
      <c r="HMH1" s="4" t="s">
        <v>5753</v>
      </c>
      <c r="HMI1" s="4" t="s">
        <v>5754</v>
      </c>
      <c r="HMJ1" s="4" t="s">
        <v>5755</v>
      </c>
      <c r="HMK1" s="4" t="s">
        <v>5756</v>
      </c>
      <c r="HML1" s="4" t="s">
        <v>5757</v>
      </c>
      <c r="HMM1" s="4" t="s">
        <v>5758</v>
      </c>
      <c r="HMN1" s="4" t="s">
        <v>5759</v>
      </c>
      <c r="HMO1" s="4" t="s">
        <v>5760</v>
      </c>
      <c r="HMP1" s="4" t="s">
        <v>5761</v>
      </c>
      <c r="HMQ1" s="4" t="s">
        <v>5762</v>
      </c>
      <c r="HMR1" s="4" t="s">
        <v>5763</v>
      </c>
      <c r="HMS1" s="4" t="s">
        <v>5764</v>
      </c>
      <c r="HMT1" s="4" t="s">
        <v>5765</v>
      </c>
      <c r="HMU1" s="4" t="s">
        <v>5766</v>
      </c>
      <c r="HMV1" s="4" t="s">
        <v>5767</v>
      </c>
      <c r="HMW1" s="4" t="s">
        <v>5768</v>
      </c>
      <c r="HMX1" s="4" t="s">
        <v>5769</v>
      </c>
      <c r="HMY1" s="4" t="s">
        <v>5770</v>
      </c>
      <c r="HMZ1" s="4" t="s">
        <v>5771</v>
      </c>
      <c r="HNA1" s="4" t="s">
        <v>5772</v>
      </c>
      <c r="HNB1" s="4" t="s">
        <v>5773</v>
      </c>
      <c r="HNC1" s="4" t="s">
        <v>5774</v>
      </c>
      <c r="HND1" s="4" t="s">
        <v>5775</v>
      </c>
      <c r="HNE1" s="4" t="s">
        <v>5776</v>
      </c>
      <c r="HNF1" s="4" t="s">
        <v>5777</v>
      </c>
      <c r="HNG1" s="4" t="s">
        <v>5778</v>
      </c>
      <c r="HNH1" s="4" t="s">
        <v>5779</v>
      </c>
      <c r="HNI1" s="4" t="s">
        <v>5780</v>
      </c>
      <c r="HNJ1" s="4" t="s">
        <v>5781</v>
      </c>
      <c r="HNK1" s="4" t="s">
        <v>5782</v>
      </c>
      <c r="HNL1" s="4" t="s">
        <v>5783</v>
      </c>
      <c r="HNM1" s="4" t="s">
        <v>5784</v>
      </c>
      <c r="HNN1" s="4" t="s">
        <v>5785</v>
      </c>
      <c r="HNO1" s="4" t="s">
        <v>5786</v>
      </c>
      <c r="HNP1" s="4" t="s">
        <v>5787</v>
      </c>
      <c r="HNQ1" s="4" t="s">
        <v>5788</v>
      </c>
      <c r="HNR1" s="4" t="s">
        <v>5789</v>
      </c>
      <c r="HNS1" s="4" t="s">
        <v>5790</v>
      </c>
      <c r="HNT1" s="4" t="s">
        <v>5791</v>
      </c>
      <c r="HNU1" s="4" t="s">
        <v>5792</v>
      </c>
      <c r="HNV1" s="4" t="s">
        <v>5793</v>
      </c>
      <c r="HNW1" s="4" t="s">
        <v>5794</v>
      </c>
      <c r="HNX1" s="4" t="s">
        <v>5795</v>
      </c>
      <c r="HNY1" s="4" t="s">
        <v>5796</v>
      </c>
      <c r="HNZ1" s="4" t="s">
        <v>5797</v>
      </c>
      <c r="HOA1" s="4" t="s">
        <v>5798</v>
      </c>
      <c r="HOB1" s="4" t="s">
        <v>5799</v>
      </c>
      <c r="HOC1" s="4" t="s">
        <v>5800</v>
      </c>
      <c r="HOD1" s="4" t="s">
        <v>5801</v>
      </c>
      <c r="HOE1" s="4" t="s">
        <v>5802</v>
      </c>
      <c r="HOF1" s="4" t="s">
        <v>5803</v>
      </c>
      <c r="HOG1" s="4" t="s">
        <v>5804</v>
      </c>
      <c r="HOH1" s="4" t="s">
        <v>5805</v>
      </c>
      <c r="HOI1" s="4" t="s">
        <v>5806</v>
      </c>
      <c r="HOJ1" s="4" t="s">
        <v>5807</v>
      </c>
      <c r="HOK1" s="4" t="s">
        <v>5808</v>
      </c>
      <c r="HOL1" s="4" t="s">
        <v>5809</v>
      </c>
      <c r="HOM1" s="4" t="s">
        <v>5810</v>
      </c>
      <c r="HON1" s="4" t="s">
        <v>5811</v>
      </c>
      <c r="HOO1" s="4" t="s">
        <v>5812</v>
      </c>
      <c r="HOP1" s="4" t="s">
        <v>5813</v>
      </c>
      <c r="HOQ1" s="4" t="s">
        <v>5814</v>
      </c>
      <c r="HOR1" s="4" t="s">
        <v>5815</v>
      </c>
      <c r="HOS1" s="4" t="s">
        <v>5816</v>
      </c>
      <c r="HOT1" s="4" t="s">
        <v>5817</v>
      </c>
      <c r="HOU1" s="4" t="s">
        <v>5818</v>
      </c>
      <c r="HOV1" s="4" t="s">
        <v>5819</v>
      </c>
      <c r="HOW1" s="4" t="s">
        <v>5820</v>
      </c>
      <c r="HOX1" s="4" t="s">
        <v>5821</v>
      </c>
      <c r="HOY1" s="4" t="s">
        <v>5822</v>
      </c>
      <c r="HOZ1" s="4" t="s">
        <v>5823</v>
      </c>
      <c r="HPA1" s="4" t="s">
        <v>5824</v>
      </c>
      <c r="HPB1" s="4" t="s">
        <v>5825</v>
      </c>
      <c r="HPC1" s="4" t="s">
        <v>5826</v>
      </c>
      <c r="HPD1" s="4" t="s">
        <v>5827</v>
      </c>
      <c r="HPE1" s="4" t="s">
        <v>5828</v>
      </c>
      <c r="HPF1" s="4" t="s">
        <v>5829</v>
      </c>
      <c r="HPG1" s="4" t="s">
        <v>5830</v>
      </c>
      <c r="HPH1" s="4" t="s">
        <v>5831</v>
      </c>
      <c r="HPI1" s="4" t="s">
        <v>5832</v>
      </c>
      <c r="HPJ1" s="4" t="s">
        <v>5833</v>
      </c>
      <c r="HPK1" s="4" t="s">
        <v>5834</v>
      </c>
      <c r="HPL1" s="4" t="s">
        <v>5835</v>
      </c>
      <c r="HPM1" s="4" t="s">
        <v>5836</v>
      </c>
      <c r="HPN1" s="4" t="s">
        <v>5837</v>
      </c>
      <c r="HPO1" s="4" t="s">
        <v>5838</v>
      </c>
      <c r="HPP1" s="4" t="s">
        <v>5839</v>
      </c>
      <c r="HPQ1" s="4" t="s">
        <v>5840</v>
      </c>
      <c r="HPR1" s="4" t="s">
        <v>5841</v>
      </c>
      <c r="HPS1" s="4" t="s">
        <v>5842</v>
      </c>
      <c r="HPT1" s="4" t="s">
        <v>5843</v>
      </c>
      <c r="HPU1" s="4" t="s">
        <v>5844</v>
      </c>
      <c r="HPV1" s="4" t="s">
        <v>5845</v>
      </c>
      <c r="HPW1" s="4" t="s">
        <v>5846</v>
      </c>
      <c r="HPX1" s="4" t="s">
        <v>5847</v>
      </c>
      <c r="HPY1" s="4" t="s">
        <v>5848</v>
      </c>
      <c r="HPZ1" s="4" t="s">
        <v>5849</v>
      </c>
      <c r="HQA1" s="4" t="s">
        <v>5850</v>
      </c>
      <c r="HQB1" s="4" t="s">
        <v>5851</v>
      </c>
      <c r="HQC1" s="4" t="s">
        <v>5852</v>
      </c>
      <c r="HQD1" s="4" t="s">
        <v>5853</v>
      </c>
      <c r="HQE1" s="4" t="s">
        <v>5854</v>
      </c>
      <c r="HQF1" s="4" t="s">
        <v>5855</v>
      </c>
      <c r="HQG1" s="4" t="s">
        <v>5856</v>
      </c>
      <c r="HQH1" s="4" t="s">
        <v>5857</v>
      </c>
      <c r="HQI1" s="4" t="s">
        <v>5858</v>
      </c>
      <c r="HQJ1" s="4" t="s">
        <v>5859</v>
      </c>
      <c r="HQK1" s="4" t="s">
        <v>5860</v>
      </c>
      <c r="HQL1" s="4" t="s">
        <v>5861</v>
      </c>
      <c r="HQM1" s="4" t="s">
        <v>5862</v>
      </c>
      <c r="HQN1" s="4" t="s">
        <v>5863</v>
      </c>
      <c r="HQO1" s="4" t="s">
        <v>5864</v>
      </c>
      <c r="HQP1" s="4" t="s">
        <v>5865</v>
      </c>
      <c r="HQQ1" s="4" t="s">
        <v>5866</v>
      </c>
      <c r="HQR1" s="4" t="s">
        <v>5867</v>
      </c>
      <c r="HQS1" s="4" t="s">
        <v>5868</v>
      </c>
      <c r="HQT1" s="4" t="s">
        <v>5869</v>
      </c>
      <c r="HQU1" s="4" t="s">
        <v>5870</v>
      </c>
      <c r="HQV1" s="4" t="s">
        <v>5871</v>
      </c>
      <c r="HQW1" s="4" t="s">
        <v>5872</v>
      </c>
      <c r="HQX1" s="4" t="s">
        <v>5873</v>
      </c>
      <c r="HQY1" s="4" t="s">
        <v>5874</v>
      </c>
      <c r="HQZ1" s="4" t="s">
        <v>5875</v>
      </c>
      <c r="HRA1" s="4" t="s">
        <v>5876</v>
      </c>
      <c r="HRB1" s="4" t="s">
        <v>5877</v>
      </c>
      <c r="HRC1" s="4" t="s">
        <v>5878</v>
      </c>
      <c r="HRD1" s="4" t="s">
        <v>5879</v>
      </c>
      <c r="HRE1" s="4" t="s">
        <v>5880</v>
      </c>
      <c r="HRF1" s="4" t="s">
        <v>5881</v>
      </c>
      <c r="HRG1" s="4" t="s">
        <v>5882</v>
      </c>
      <c r="HRH1" s="4" t="s">
        <v>5883</v>
      </c>
      <c r="HRI1" s="4" t="s">
        <v>5884</v>
      </c>
      <c r="HRJ1" s="4" t="s">
        <v>5885</v>
      </c>
      <c r="HRK1" s="4" t="s">
        <v>5886</v>
      </c>
      <c r="HRL1" s="4" t="s">
        <v>5887</v>
      </c>
      <c r="HRM1" s="4" t="s">
        <v>5888</v>
      </c>
      <c r="HRN1" s="4" t="s">
        <v>5889</v>
      </c>
      <c r="HRO1" s="4" t="s">
        <v>5890</v>
      </c>
      <c r="HRP1" s="4" t="s">
        <v>5891</v>
      </c>
      <c r="HRQ1" s="4" t="s">
        <v>5892</v>
      </c>
      <c r="HRR1" s="4" t="s">
        <v>5893</v>
      </c>
      <c r="HRS1" s="4" t="s">
        <v>5894</v>
      </c>
      <c r="HRT1" s="4" t="s">
        <v>5895</v>
      </c>
      <c r="HRU1" s="4" t="s">
        <v>5896</v>
      </c>
      <c r="HRV1" s="4" t="s">
        <v>5897</v>
      </c>
      <c r="HRW1" s="4" t="s">
        <v>5898</v>
      </c>
      <c r="HRX1" s="4" t="s">
        <v>5899</v>
      </c>
      <c r="HRY1" s="4" t="s">
        <v>5900</v>
      </c>
      <c r="HRZ1" s="4" t="s">
        <v>5901</v>
      </c>
      <c r="HSA1" s="4" t="s">
        <v>5902</v>
      </c>
      <c r="HSB1" s="4" t="s">
        <v>5903</v>
      </c>
      <c r="HSC1" s="4" t="s">
        <v>5904</v>
      </c>
      <c r="HSD1" s="4" t="s">
        <v>5905</v>
      </c>
      <c r="HSE1" s="4" t="s">
        <v>5906</v>
      </c>
      <c r="HSF1" s="4" t="s">
        <v>5907</v>
      </c>
      <c r="HSG1" s="4" t="s">
        <v>5908</v>
      </c>
      <c r="HSH1" s="4" t="s">
        <v>5909</v>
      </c>
      <c r="HSI1" s="4" t="s">
        <v>5910</v>
      </c>
      <c r="HSJ1" s="4" t="s">
        <v>5911</v>
      </c>
      <c r="HSK1" s="4" t="s">
        <v>5912</v>
      </c>
      <c r="HSL1" s="4" t="s">
        <v>5913</v>
      </c>
      <c r="HSM1" s="4" t="s">
        <v>5914</v>
      </c>
      <c r="HSN1" s="4" t="s">
        <v>5915</v>
      </c>
      <c r="HSO1" s="4" t="s">
        <v>5916</v>
      </c>
      <c r="HSP1" s="4" t="s">
        <v>5917</v>
      </c>
      <c r="HSQ1" s="4" t="s">
        <v>5918</v>
      </c>
      <c r="HSR1" s="4" t="s">
        <v>5919</v>
      </c>
      <c r="HSS1" s="4" t="s">
        <v>5920</v>
      </c>
      <c r="HST1" s="4" t="s">
        <v>5921</v>
      </c>
      <c r="HSU1" s="4" t="s">
        <v>5922</v>
      </c>
      <c r="HSV1" s="4" t="s">
        <v>5923</v>
      </c>
      <c r="HSW1" s="4" t="s">
        <v>5924</v>
      </c>
      <c r="HSX1" s="4" t="s">
        <v>5925</v>
      </c>
      <c r="HSY1" s="4" t="s">
        <v>5926</v>
      </c>
      <c r="HSZ1" s="4" t="s">
        <v>5927</v>
      </c>
      <c r="HTA1" s="4" t="s">
        <v>5928</v>
      </c>
      <c r="HTB1" s="4" t="s">
        <v>5929</v>
      </c>
      <c r="HTC1" s="4" t="s">
        <v>5930</v>
      </c>
      <c r="HTD1" s="4" t="s">
        <v>5931</v>
      </c>
      <c r="HTE1" s="4" t="s">
        <v>5932</v>
      </c>
      <c r="HTF1" s="4" t="s">
        <v>5933</v>
      </c>
      <c r="HTG1" s="4" t="s">
        <v>5934</v>
      </c>
      <c r="HTH1" s="4" t="s">
        <v>5935</v>
      </c>
      <c r="HTI1" s="4" t="s">
        <v>5936</v>
      </c>
      <c r="HTJ1" s="4" t="s">
        <v>5937</v>
      </c>
      <c r="HTK1" s="4" t="s">
        <v>5938</v>
      </c>
      <c r="HTL1" s="4" t="s">
        <v>5939</v>
      </c>
      <c r="HTM1" s="4" t="s">
        <v>5940</v>
      </c>
      <c r="HTN1" s="4" t="s">
        <v>5941</v>
      </c>
      <c r="HTO1" s="4" t="s">
        <v>5942</v>
      </c>
      <c r="HTP1" s="4" t="s">
        <v>5943</v>
      </c>
      <c r="HTQ1" s="4" t="s">
        <v>5944</v>
      </c>
      <c r="HTR1" s="4" t="s">
        <v>5945</v>
      </c>
      <c r="HTS1" s="4" t="s">
        <v>5946</v>
      </c>
      <c r="HTT1" s="4" t="s">
        <v>5947</v>
      </c>
      <c r="HTU1" s="4" t="s">
        <v>5948</v>
      </c>
      <c r="HTV1" s="4" t="s">
        <v>5949</v>
      </c>
      <c r="HTW1" s="4" t="s">
        <v>5950</v>
      </c>
      <c r="HTX1" s="4" t="s">
        <v>5951</v>
      </c>
      <c r="HTY1" s="4" t="s">
        <v>5952</v>
      </c>
      <c r="HTZ1" s="4" t="s">
        <v>5953</v>
      </c>
      <c r="HUA1" s="4" t="s">
        <v>5954</v>
      </c>
      <c r="HUB1" s="4" t="s">
        <v>5955</v>
      </c>
      <c r="HUC1" s="4" t="s">
        <v>5956</v>
      </c>
      <c r="HUD1" s="4" t="s">
        <v>5957</v>
      </c>
      <c r="HUE1" s="4" t="s">
        <v>5958</v>
      </c>
      <c r="HUF1" s="4" t="s">
        <v>5959</v>
      </c>
      <c r="HUG1" s="4" t="s">
        <v>5960</v>
      </c>
      <c r="HUH1" s="4" t="s">
        <v>5961</v>
      </c>
      <c r="HUI1" s="4" t="s">
        <v>5962</v>
      </c>
      <c r="HUJ1" s="4" t="s">
        <v>5963</v>
      </c>
      <c r="HUK1" s="4" t="s">
        <v>5964</v>
      </c>
      <c r="HUL1" s="4" t="s">
        <v>5965</v>
      </c>
      <c r="HUM1" s="4" t="s">
        <v>5966</v>
      </c>
      <c r="HUN1" s="4" t="s">
        <v>5967</v>
      </c>
      <c r="HUO1" s="4" t="s">
        <v>5968</v>
      </c>
      <c r="HUP1" s="4" t="s">
        <v>5969</v>
      </c>
      <c r="HUQ1" s="4" t="s">
        <v>5970</v>
      </c>
      <c r="HUR1" s="4" t="s">
        <v>5971</v>
      </c>
      <c r="HUS1" s="4" t="s">
        <v>5972</v>
      </c>
      <c r="HUT1" s="4" t="s">
        <v>5973</v>
      </c>
      <c r="HUU1" s="4" t="s">
        <v>5974</v>
      </c>
      <c r="HUV1" s="4" t="s">
        <v>5975</v>
      </c>
      <c r="HUW1" s="4" t="s">
        <v>5976</v>
      </c>
      <c r="HUX1" s="4" t="s">
        <v>5977</v>
      </c>
      <c r="HUY1" s="4" t="s">
        <v>5978</v>
      </c>
      <c r="HUZ1" s="4" t="s">
        <v>5979</v>
      </c>
      <c r="HVA1" s="4" t="s">
        <v>5980</v>
      </c>
      <c r="HVB1" s="4" t="s">
        <v>5981</v>
      </c>
      <c r="HVC1" s="4" t="s">
        <v>5982</v>
      </c>
      <c r="HVD1" s="4" t="s">
        <v>5983</v>
      </c>
      <c r="HVE1" s="4" t="s">
        <v>5984</v>
      </c>
      <c r="HVF1" s="4" t="s">
        <v>5985</v>
      </c>
      <c r="HVG1" s="4" t="s">
        <v>5986</v>
      </c>
      <c r="HVH1" s="4" t="s">
        <v>5987</v>
      </c>
      <c r="HVI1" s="4" t="s">
        <v>5988</v>
      </c>
      <c r="HVJ1" s="4" t="s">
        <v>5989</v>
      </c>
      <c r="HVK1" s="4" t="s">
        <v>5990</v>
      </c>
      <c r="HVL1" s="4" t="s">
        <v>5991</v>
      </c>
      <c r="HVM1" s="4" t="s">
        <v>5992</v>
      </c>
      <c r="HVN1" s="4" t="s">
        <v>5993</v>
      </c>
      <c r="HVO1" s="4" t="s">
        <v>5994</v>
      </c>
      <c r="HVP1" s="4" t="s">
        <v>5995</v>
      </c>
      <c r="HVQ1" s="4" t="s">
        <v>5996</v>
      </c>
      <c r="HVR1" s="4" t="s">
        <v>5997</v>
      </c>
      <c r="HVS1" s="4" t="s">
        <v>5998</v>
      </c>
      <c r="HVT1" s="4" t="s">
        <v>5999</v>
      </c>
      <c r="HVU1" s="4" t="s">
        <v>6000</v>
      </c>
      <c r="HVV1" s="4" t="s">
        <v>6001</v>
      </c>
      <c r="HVW1" s="4" t="s">
        <v>6002</v>
      </c>
      <c r="HVX1" s="4" t="s">
        <v>6003</v>
      </c>
      <c r="HVY1" s="4" t="s">
        <v>6004</v>
      </c>
      <c r="HVZ1" s="4" t="s">
        <v>6005</v>
      </c>
      <c r="HWA1" s="4" t="s">
        <v>6006</v>
      </c>
      <c r="HWB1" s="4" t="s">
        <v>6007</v>
      </c>
      <c r="HWC1" s="4" t="s">
        <v>6008</v>
      </c>
      <c r="HWD1" s="4" t="s">
        <v>6009</v>
      </c>
      <c r="HWE1" s="4" t="s">
        <v>6010</v>
      </c>
      <c r="HWF1" s="4" t="s">
        <v>6011</v>
      </c>
      <c r="HWG1" s="4" t="s">
        <v>6012</v>
      </c>
      <c r="HWH1" s="4" t="s">
        <v>6013</v>
      </c>
      <c r="HWI1" s="4" t="s">
        <v>6014</v>
      </c>
      <c r="HWJ1" s="4" t="s">
        <v>6015</v>
      </c>
      <c r="HWK1" s="4" t="s">
        <v>6016</v>
      </c>
      <c r="HWL1" s="4" t="s">
        <v>6017</v>
      </c>
      <c r="HWM1" s="4" t="s">
        <v>6018</v>
      </c>
      <c r="HWN1" s="4" t="s">
        <v>6019</v>
      </c>
      <c r="HWO1" s="4" t="s">
        <v>6020</v>
      </c>
      <c r="HWP1" s="4" t="s">
        <v>6021</v>
      </c>
      <c r="HWQ1" s="4" t="s">
        <v>6022</v>
      </c>
      <c r="HWR1" s="4" t="s">
        <v>6023</v>
      </c>
      <c r="HWS1" s="4" t="s">
        <v>6024</v>
      </c>
      <c r="HWT1" s="4" t="s">
        <v>6025</v>
      </c>
      <c r="HWU1" s="4" t="s">
        <v>6026</v>
      </c>
      <c r="HWV1" s="4" t="s">
        <v>6027</v>
      </c>
      <c r="HWW1" s="4" t="s">
        <v>6028</v>
      </c>
      <c r="HWX1" s="4" t="s">
        <v>6029</v>
      </c>
      <c r="HWY1" s="4" t="s">
        <v>6030</v>
      </c>
      <c r="HWZ1" s="4" t="s">
        <v>6031</v>
      </c>
      <c r="HXA1" s="4" t="s">
        <v>6032</v>
      </c>
      <c r="HXB1" s="4" t="s">
        <v>6033</v>
      </c>
      <c r="HXC1" s="4" t="s">
        <v>6034</v>
      </c>
      <c r="HXD1" s="4" t="s">
        <v>6035</v>
      </c>
      <c r="HXE1" s="4" t="s">
        <v>6036</v>
      </c>
      <c r="HXF1" s="4" t="s">
        <v>6037</v>
      </c>
      <c r="HXG1" s="4" t="s">
        <v>6038</v>
      </c>
      <c r="HXH1" s="4" t="s">
        <v>6039</v>
      </c>
      <c r="HXI1" s="4" t="s">
        <v>6040</v>
      </c>
      <c r="HXJ1" s="4" t="s">
        <v>6041</v>
      </c>
      <c r="HXK1" s="4" t="s">
        <v>6042</v>
      </c>
      <c r="HXL1" s="4" t="s">
        <v>6043</v>
      </c>
      <c r="HXM1" s="4" t="s">
        <v>6044</v>
      </c>
      <c r="HXN1" s="4" t="s">
        <v>6045</v>
      </c>
      <c r="HXO1" s="4" t="s">
        <v>6046</v>
      </c>
      <c r="HXP1" s="4" t="s">
        <v>6047</v>
      </c>
      <c r="HXQ1" s="4" t="s">
        <v>6048</v>
      </c>
      <c r="HXR1" s="4" t="s">
        <v>6049</v>
      </c>
      <c r="HXS1" s="4" t="s">
        <v>6050</v>
      </c>
      <c r="HXT1" s="4" t="s">
        <v>6051</v>
      </c>
      <c r="HXU1" s="4" t="s">
        <v>6052</v>
      </c>
      <c r="HXV1" s="4" t="s">
        <v>6053</v>
      </c>
      <c r="HXW1" s="4" t="s">
        <v>6054</v>
      </c>
      <c r="HXX1" s="4" t="s">
        <v>6055</v>
      </c>
      <c r="HXY1" s="4" t="s">
        <v>6056</v>
      </c>
      <c r="HXZ1" s="4" t="s">
        <v>6057</v>
      </c>
      <c r="HYA1" s="4" t="s">
        <v>6058</v>
      </c>
      <c r="HYB1" s="4" t="s">
        <v>6059</v>
      </c>
      <c r="HYC1" s="4" t="s">
        <v>6060</v>
      </c>
      <c r="HYD1" s="4" t="s">
        <v>6061</v>
      </c>
      <c r="HYE1" s="4" t="s">
        <v>6062</v>
      </c>
      <c r="HYF1" s="4" t="s">
        <v>6063</v>
      </c>
      <c r="HYG1" s="4" t="s">
        <v>6064</v>
      </c>
      <c r="HYH1" s="4" t="s">
        <v>6065</v>
      </c>
      <c r="HYI1" s="4" t="s">
        <v>6066</v>
      </c>
      <c r="HYJ1" s="4" t="s">
        <v>6067</v>
      </c>
      <c r="HYK1" s="4" t="s">
        <v>6068</v>
      </c>
      <c r="HYL1" s="4" t="s">
        <v>6069</v>
      </c>
      <c r="HYM1" s="4" t="s">
        <v>6070</v>
      </c>
      <c r="HYN1" s="4" t="s">
        <v>6071</v>
      </c>
      <c r="HYO1" s="4" t="s">
        <v>6072</v>
      </c>
      <c r="HYP1" s="4" t="s">
        <v>6073</v>
      </c>
      <c r="HYQ1" s="4" t="s">
        <v>6074</v>
      </c>
      <c r="HYR1" s="4" t="s">
        <v>6075</v>
      </c>
      <c r="HYS1" s="4" t="s">
        <v>6076</v>
      </c>
      <c r="HYT1" s="4" t="s">
        <v>6077</v>
      </c>
      <c r="HYU1" s="4" t="s">
        <v>6078</v>
      </c>
      <c r="HYV1" s="4" t="s">
        <v>6079</v>
      </c>
      <c r="HYW1" s="4" t="s">
        <v>6080</v>
      </c>
      <c r="HYX1" s="4" t="s">
        <v>6081</v>
      </c>
      <c r="HYY1" s="4" t="s">
        <v>6082</v>
      </c>
      <c r="HYZ1" s="4" t="s">
        <v>6083</v>
      </c>
      <c r="HZA1" s="4" t="s">
        <v>6084</v>
      </c>
      <c r="HZB1" s="4" t="s">
        <v>6085</v>
      </c>
      <c r="HZC1" s="4" t="s">
        <v>6086</v>
      </c>
      <c r="HZD1" s="4" t="s">
        <v>6087</v>
      </c>
      <c r="HZE1" s="4" t="s">
        <v>6088</v>
      </c>
      <c r="HZF1" s="4" t="s">
        <v>6089</v>
      </c>
      <c r="HZG1" s="4" t="s">
        <v>6090</v>
      </c>
      <c r="HZH1" s="4" t="s">
        <v>6091</v>
      </c>
      <c r="HZI1" s="4" t="s">
        <v>6092</v>
      </c>
      <c r="HZJ1" s="4" t="s">
        <v>6093</v>
      </c>
      <c r="HZK1" s="4" t="s">
        <v>6094</v>
      </c>
      <c r="HZL1" s="4" t="s">
        <v>6095</v>
      </c>
      <c r="HZM1" s="4" t="s">
        <v>6096</v>
      </c>
      <c r="HZN1" s="4" t="s">
        <v>6097</v>
      </c>
      <c r="HZO1" s="4" t="s">
        <v>6098</v>
      </c>
      <c r="HZP1" s="4" t="s">
        <v>6099</v>
      </c>
      <c r="HZQ1" s="4" t="s">
        <v>6100</v>
      </c>
      <c r="HZR1" s="4" t="s">
        <v>6101</v>
      </c>
      <c r="HZS1" s="4" t="s">
        <v>6102</v>
      </c>
      <c r="HZT1" s="4" t="s">
        <v>6103</v>
      </c>
      <c r="HZU1" s="4" t="s">
        <v>6104</v>
      </c>
      <c r="HZV1" s="4" t="s">
        <v>6105</v>
      </c>
      <c r="HZW1" s="4" t="s">
        <v>6106</v>
      </c>
      <c r="HZX1" s="4" t="s">
        <v>6107</v>
      </c>
      <c r="HZY1" s="4" t="s">
        <v>6108</v>
      </c>
      <c r="HZZ1" s="4" t="s">
        <v>6109</v>
      </c>
      <c r="IAA1" s="4" t="s">
        <v>6110</v>
      </c>
      <c r="IAB1" s="4" t="s">
        <v>6111</v>
      </c>
      <c r="IAC1" s="4" t="s">
        <v>6112</v>
      </c>
      <c r="IAD1" s="4" t="s">
        <v>6113</v>
      </c>
      <c r="IAE1" s="4" t="s">
        <v>6114</v>
      </c>
      <c r="IAF1" s="4" t="s">
        <v>6115</v>
      </c>
      <c r="IAG1" s="4" t="s">
        <v>6116</v>
      </c>
      <c r="IAH1" s="4" t="s">
        <v>6117</v>
      </c>
      <c r="IAI1" s="4" t="s">
        <v>6118</v>
      </c>
      <c r="IAJ1" s="4" t="s">
        <v>6119</v>
      </c>
      <c r="IAK1" s="4" t="s">
        <v>6120</v>
      </c>
      <c r="IAL1" s="4" t="s">
        <v>6121</v>
      </c>
      <c r="IAM1" s="4" t="s">
        <v>6122</v>
      </c>
      <c r="IAN1" s="4" t="s">
        <v>6123</v>
      </c>
      <c r="IAO1" s="4" t="s">
        <v>6124</v>
      </c>
      <c r="IAP1" s="4" t="s">
        <v>6125</v>
      </c>
      <c r="IAQ1" s="4" t="s">
        <v>6126</v>
      </c>
      <c r="IAR1" s="4" t="s">
        <v>6127</v>
      </c>
      <c r="IAS1" s="4" t="s">
        <v>6128</v>
      </c>
      <c r="IAT1" s="4" t="s">
        <v>6129</v>
      </c>
      <c r="IAU1" s="4" t="s">
        <v>6130</v>
      </c>
      <c r="IAV1" s="4" t="s">
        <v>6131</v>
      </c>
      <c r="IAW1" s="4" t="s">
        <v>6132</v>
      </c>
      <c r="IAX1" s="4" t="s">
        <v>6133</v>
      </c>
      <c r="IAY1" s="4" t="s">
        <v>6134</v>
      </c>
      <c r="IAZ1" s="4" t="s">
        <v>6135</v>
      </c>
      <c r="IBA1" s="4" t="s">
        <v>6136</v>
      </c>
      <c r="IBB1" s="4" t="s">
        <v>6137</v>
      </c>
      <c r="IBC1" s="4" t="s">
        <v>6138</v>
      </c>
      <c r="IBD1" s="4" t="s">
        <v>6139</v>
      </c>
      <c r="IBE1" s="4" t="s">
        <v>6140</v>
      </c>
      <c r="IBF1" s="4" t="s">
        <v>6141</v>
      </c>
      <c r="IBG1" s="4" t="s">
        <v>6142</v>
      </c>
      <c r="IBH1" s="4" t="s">
        <v>6143</v>
      </c>
      <c r="IBI1" s="4" t="s">
        <v>6144</v>
      </c>
      <c r="IBJ1" s="4" t="s">
        <v>6145</v>
      </c>
      <c r="IBK1" s="4" t="s">
        <v>6146</v>
      </c>
      <c r="IBL1" s="4" t="s">
        <v>6147</v>
      </c>
      <c r="IBM1" s="4" t="s">
        <v>6148</v>
      </c>
      <c r="IBN1" s="4" t="s">
        <v>6149</v>
      </c>
      <c r="IBO1" s="4" t="s">
        <v>6150</v>
      </c>
      <c r="IBP1" s="4" t="s">
        <v>6151</v>
      </c>
      <c r="IBQ1" s="4" t="s">
        <v>6152</v>
      </c>
      <c r="IBR1" s="4" t="s">
        <v>6153</v>
      </c>
      <c r="IBS1" s="4" t="s">
        <v>6154</v>
      </c>
      <c r="IBT1" s="4" t="s">
        <v>6155</v>
      </c>
      <c r="IBU1" s="4" t="s">
        <v>6156</v>
      </c>
      <c r="IBV1" s="4" t="s">
        <v>6157</v>
      </c>
      <c r="IBW1" s="4" t="s">
        <v>6158</v>
      </c>
      <c r="IBX1" s="4" t="s">
        <v>6159</v>
      </c>
      <c r="IBY1" s="4" t="s">
        <v>6160</v>
      </c>
      <c r="IBZ1" s="4" t="s">
        <v>6161</v>
      </c>
      <c r="ICA1" s="4" t="s">
        <v>6162</v>
      </c>
      <c r="ICB1" s="4" t="s">
        <v>6163</v>
      </c>
      <c r="ICC1" s="4" t="s">
        <v>6164</v>
      </c>
      <c r="ICD1" s="4" t="s">
        <v>6165</v>
      </c>
      <c r="ICE1" s="4" t="s">
        <v>6166</v>
      </c>
      <c r="ICF1" s="4" t="s">
        <v>6167</v>
      </c>
      <c r="ICG1" s="4" t="s">
        <v>6168</v>
      </c>
      <c r="ICH1" s="4" t="s">
        <v>6169</v>
      </c>
      <c r="ICI1" s="4" t="s">
        <v>6170</v>
      </c>
      <c r="ICJ1" s="4" t="s">
        <v>6171</v>
      </c>
      <c r="ICK1" s="4" t="s">
        <v>6172</v>
      </c>
      <c r="ICL1" s="4" t="s">
        <v>6173</v>
      </c>
      <c r="ICM1" s="4" t="s">
        <v>6174</v>
      </c>
      <c r="ICN1" s="4" t="s">
        <v>6175</v>
      </c>
      <c r="ICO1" s="4" t="s">
        <v>6176</v>
      </c>
      <c r="ICP1" s="4" t="s">
        <v>6177</v>
      </c>
      <c r="ICQ1" s="4" t="s">
        <v>6178</v>
      </c>
      <c r="ICR1" s="4" t="s">
        <v>6179</v>
      </c>
      <c r="ICS1" s="4" t="s">
        <v>6180</v>
      </c>
      <c r="ICT1" s="4" t="s">
        <v>6181</v>
      </c>
      <c r="ICU1" s="4" t="s">
        <v>6182</v>
      </c>
      <c r="ICV1" s="4" t="s">
        <v>6183</v>
      </c>
      <c r="ICW1" s="4" t="s">
        <v>6184</v>
      </c>
      <c r="ICX1" s="4" t="s">
        <v>6185</v>
      </c>
      <c r="ICY1" s="4" t="s">
        <v>6186</v>
      </c>
      <c r="ICZ1" s="4" t="s">
        <v>6187</v>
      </c>
      <c r="IDA1" s="4" t="s">
        <v>6188</v>
      </c>
      <c r="IDB1" s="4" t="s">
        <v>6189</v>
      </c>
      <c r="IDC1" s="4" t="s">
        <v>6190</v>
      </c>
      <c r="IDD1" s="4" t="s">
        <v>6191</v>
      </c>
      <c r="IDE1" s="4" t="s">
        <v>6192</v>
      </c>
      <c r="IDF1" s="4" t="s">
        <v>6193</v>
      </c>
      <c r="IDG1" s="4" t="s">
        <v>6194</v>
      </c>
      <c r="IDH1" s="4" t="s">
        <v>6195</v>
      </c>
      <c r="IDI1" s="4" t="s">
        <v>6196</v>
      </c>
      <c r="IDJ1" s="4" t="s">
        <v>6197</v>
      </c>
      <c r="IDK1" s="4" t="s">
        <v>6198</v>
      </c>
      <c r="IDL1" s="4" t="s">
        <v>6199</v>
      </c>
      <c r="IDM1" s="4" t="s">
        <v>6200</v>
      </c>
      <c r="IDN1" s="4" t="s">
        <v>6201</v>
      </c>
      <c r="IDO1" s="4" t="s">
        <v>6202</v>
      </c>
      <c r="IDP1" s="4" t="s">
        <v>6203</v>
      </c>
      <c r="IDQ1" s="4" t="s">
        <v>6204</v>
      </c>
      <c r="IDR1" s="4" t="s">
        <v>6205</v>
      </c>
      <c r="IDS1" s="4" t="s">
        <v>6206</v>
      </c>
      <c r="IDT1" s="4" t="s">
        <v>6207</v>
      </c>
      <c r="IDU1" s="4" t="s">
        <v>6208</v>
      </c>
      <c r="IDV1" s="4" t="s">
        <v>6209</v>
      </c>
      <c r="IDW1" s="4" t="s">
        <v>6210</v>
      </c>
      <c r="IDX1" s="4" t="s">
        <v>6211</v>
      </c>
      <c r="IDY1" s="4" t="s">
        <v>6212</v>
      </c>
      <c r="IDZ1" s="4" t="s">
        <v>6213</v>
      </c>
      <c r="IEA1" s="4" t="s">
        <v>6214</v>
      </c>
      <c r="IEB1" s="4" t="s">
        <v>6215</v>
      </c>
      <c r="IEC1" s="4" t="s">
        <v>6216</v>
      </c>
      <c r="IED1" s="4" t="s">
        <v>6217</v>
      </c>
      <c r="IEE1" s="4" t="s">
        <v>6218</v>
      </c>
      <c r="IEF1" s="4" t="s">
        <v>6219</v>
      </c>
      <c r="IEG1" s="4" t="s">
        <v>6220</v>
      </c>
      <c r="IEH1" s="4" t="s">
        <v>6221</v>
      </c>
      <c r="IEI1" s="4" t="s">
        <v>6222</v>
      </c>
      <c r="IEJ1" s="4" t="s">
        <v>6223</v>
      </c>
      <c r="IEK1" s="4" t="s">
        <v>6224</v>
      </c>
      <c r="IEL1" s="4" t="s">
        <v>6225</v>
      </c>
      <c r="IEM1" s="4" t="s">
        <v>6226</v>
      </c>
      <c r="IEN1" s="4" t="s">
        <v>6227</v>
      </c>
      <c r="IEO1" s="4" t="s">
        <v>6228</v>
      </c>
      <c r="IEP1" s="4" t="s">
        <v>6229</v>
      </c>
      <c r="IEQ1" s="4" t="s">
        <v>6230</v>
      </c>
      <c r="IER1" s="4" t="s">
        <v>6231</v>
      </c>
      <c r="IES1" s="4" t="s">
        <v>6232</v>
      </c>
      <c r="IET1" s="4" t="s">
        <v>6233</v>
      </c>
      <c r="IEU1" s="4" t="s">
        <v>6234</v>
      </c>
      <c r="IEV1" s="4" t="s">
        <v>6235</v>
      </c>
      <c r="IEW1" s="4" t="s">
        <v>6236</v>
      </c>
      <c r="IEX1" s="4" t="s">
        <v>6237</v>
      </c>
      <c r="IEY1" s="4" t="s">
        <v>6238</v>
      </c>
      <c r="IEZ1" s="4" t="s">
        <v>6239</v>
      </c>
      <c r="IFA1" s="4" t="s">
        <v>6240</v>
      </c>
      <c r="IFB1" s="4" t="s">
        <v>6241</v>
      </c>
      <c r="IFC1" s="4" t="s">
        <v>6242</v>
      </c>
      <c r="IFD1" s="4" t="s">
        <v>6243</v>
      </c>
      <c r="IFE1" s="4" t="s">
        <v>6244</v>
      </c>
      <c r="IFF1" s="4" t="s">
        <v>6245</v>
      </c>
      <c r="IFG1" s="4" t="s">
        <v>6246</v>
      </c>
      <c r="IFH1" s="4" t="s">
        <v>6247</v>
      </c>
      <c r="IFI1" s="4" t="s">
        <v>6248</v>
      </c>
      <c r="IFJ1" s="4" t="s">
        <v>6249</v>
      </c>
      <c r="IFK1" s="4" t="s">
        <v>6250</v>
      </c>
      <c r="IFL1" s="4" t="s">
        <v>6251</v>
      </c>
      <c r="IFM1" s="4" t="s">
        <v>6252</v>
      </c>
      <c r="IFN1" s="4" t="s">
        <v>6253</v>
      </c>
      <c r="IFO1" s="4" t="s">
        <v>6254</v>
      </c>
      <c r="IFP1" s="4" t="s">
        <v>6255</v>
      </c>
      <c r="IFQ1" s="4" t="s">
        <v>6256</v>
      </c>
      <c r="IFR1" s="4" t="s">
        <v>6257</v>
      </c>
      <c r="IFS1" s="4" t="s">
        <v>6258</v>
      </c>
      <c r="IFT1" s="4" t="s">
        <v>6259</v>
      </c>
      <c r="IFU1" s="4" t="s">
        <v>6260</v>
      </c>
      <c r="IFV1" s="4" t="s">
        <v>6261</v>
      </c>
      <c r="IFW1" s="4" t="s">
        <v>6262</v>
      </c>
      <c r="IFX1" s="4" t="s">
        <v>6263</v>
      </c>
      <c r="IFY1" s="4" t="s">
        <v>6264</v>
      </c>
      <c r="IFZ1" s="4" t="s">
        <v>6265</v>
      </c>
      <c r="IGA1" s="4" t="s">
        <v>6266</v>
      </c>
      <c r="IGB1" s="4" t="s">
        <v>6267</v>
      </c>
      <c r="IGC1" s="4" t="s">
        <v>6268</v>
      </c>
      <c r="IGD1" s="4" t="s">
        <v>6269</v>
      </c>
      <c r="IGE1" s="4" t="s">
        <v>6270</v>
      </c>
      <c r="IGF1" s="4" t="s">
        <v>6271</v>
      </c>
      <c r="IGG1" s="4" t="s">
        <v>6272</v>
      </c>
      <c r="IGH1" s="4" t="s">
        <v>6273</v>
      </c>
      <c r="IGI1" s="4" t="s">
        <v>6274</v>
      </c>
      <c r="IGJ1" s="4" t="s">
        <v>6275</v>
      </c>
      <c r="IGK1" s="4" t="s">
        <v>6276</v>
      </c>
      <c r="IGL1" s="4" t="s">
        <v>6277</v>
      </c>
      <c r="IGM1" s="4" t="s">
        <v>6278</v>
      </c>
      <c r="IGN1" s="4" t="s">
        <v>6279</v>
      </c>
      <c r="IGO1" s="4" t="s">
        <v>6280</v>
      </c>
      <c r="IGP1" s="4" t="s">
        <v>6281</v>
      </c>
      <c r="IGQ1" s="4" t="s">
        <v>6282</v>
      </c>
      <c r="IGR1" s="4" t="s">
        <v>6283</v>
      </c>
      <c r="IGS1" s="4" t="s">
        <v>6284</v>
      </c>
      <c r="IGT1" s="4" t="s">
        <v>6285</v>
      </c>
      <c r="IGU1" s="4" t="s">
        <v>6286</v>
      </c>
      <c r="IGV1" s="4" t="s">
        <v>6287</v>
      </c>
      <c r="IGW1" s="4" t="s">
        <v>6288</v>
      </c>
      <c r="IGX1" s="4" t="s">
        <v>6289</v>
      </c>
      <c r="IGY1" s="4" t="s">
        <v>6290</v>
      </c>
      <c r="IGZ1" s="4" t="s">
        <v>6291</v>
      </c>
      <c r="IHA1" s="4" t="s">
        <v>6292</v>
      </c>
      <c r="IHB1" s="4" t="s">
        <v>6293</v>
      </c>
      <c r="IHC1" s="4" t="s">
        <v>6294</v>
      </c>
      <c r="IHD1" s="4" t="s">
        <v>6295</v>
      </c>
      <c r="IHE1" s="4" t="s">
        <v>6296</v>
      </c>
      <c r="IHF1" s="4" t="s">
        <v>6297</v>
      </c>
      <c r="IHG1" s="4" t="s">
        <v>6298</v>
      </c>
      <c r="IHH1" s="4" t="s">
        <v>6299</v>
      </c>
      <c r="IHI1" s="4" t="s">
        <v>6300</v>
      </c>
      <c r="IHJ1" s="4" t="s">
        <v>6301</v>
      </c>
      <c r="IHK1" s="4" t="s">
        <v>6302</v>
      </c>
      <c r="IHL1" s="4" t="s">
        <v>6303</v>
      </c>
      <c r="IHM1" s="4" t="s">
        <v>6304</v>
      </c>
      <c r="IHN1" s="4" t="s">
        <v>6305</v>
      </c>
      <c r="IHO1" s="4" t="s">
        <v>6306</v>
      </c>
      <c r="IHP1" s="4" t="s">
        <v>6307</v>
      </c>
      <c r="IHQ1" s="4" t="s">
        <v>6308</v>
      </c>
      <c r="IHR1" s="4" t="s">
        <v>6309</v>
      </c>
      <c r="IHS1" s="4" t="s">
        <v>6310</v>
      </c>
      <c r="IHT1" s="4" t="s">
        <v>6311</v>
      </c>
      <c r="IHU1" s="4" t="s">
        <v>6312</v>
      </c>
      <c r="IHV1" s="4" t="s">
        <v>6313</v>
      </c>
      <c r="IHW1" s="4" t="s">
        <v>6314</v>
      </c>
      <c r="IHX1" s="4" t="s">
        <v>6315</v>
      </c>
      <c r="IHY1" s="4" t="s">
        <v>6316</v>
      </c>
      <c r="IHZ1" s="4" t="s">
        <v>6317</v>
      </c>
      <c r="IIA1" s="4" t="s">
        <v>6318</v>
      </c>
      <c r="IIB1" s="4" t="s">
        <v>6319</v>
      </c>
      <c r="IIC1" s="4" t="s">
        <v>6320</v>
      </c>
      <c r="IID1" s="4" t="s">
        <v>6321</v>
      </c>
      <c r="IIE1" s="4" t="s">
        <v>6322</v>
      </c>
      <c r="IIF1" s="4" t="s">
        <v>6323</v>
      </c>
      <c r="IIG1" s="4" t="s">
        <v>6324</v>
      </c>
      <c r="IIH1" s="4" t="s">
        <v>6325</v>
      </c>
      <c r="III1" s="4" t="s">
        <v>6326</v>
      </c>
      <c r="IIJ1" s="4" t="s">
        <v>6327</v>
      </c>
      <c r="IIK1" s="4" t="s">
        <v>6328</v>
      </c>
      <c r="IIL1" s="4" t="s">
        <v>6329</v>
      </c>
      <c r="IIM1" s="4" t="s">
        <v>6330</v>
      </c>
      <c r="IIN1" s="4" t="s">
        <v>6331</v>
      </c>
      <c r="IIO1" s="4" t="s">
        <v>6332</v>
      </c>
      <c r="IIP1" s="4" t="s">
        <v>6333</v>
      </c>
      <c r="IIQ1" s="4" t="s">
        <v>6334</v>
      </c>
      <c r="IIR1" s="4" t="s">
        <v>6335</v>
      </c>
      <c r="IIS1" s="4" t="s">
        <v>6336</v>
      </c>
      <c r="IIT1" s="4" t="s">
        <v>6337</v>
      </c>
      <c r="IIU1" s="4" t="s">
        <v>6338</v>
      </c>
      <c r="IIV1" s="4" t="s">
        <v>6339</v>
      </c>
      <c r="IIW1" s="4" t="s">
        <v>6340</v>
      </c>
      <c r="IIX1" s="4" t="s">
        <v>6341</v>
      </c>
      <c r="IIY1" s="4" t="s">
        <v>6342</v>
      </c>
      <c r="IIZ1" s="4" t="s">
        <v>6343</v>
      </c>
      <c r="IJA1" s="4" t="s">
        <v>6344</v>
      </c>
      <c r="IJB1" s="4" t="s">
        <v>6345</v>
      </c>
      <c r="IJC1" s="4" t="s">
        <v>6346</v>
      </c>
      <c r="IJD1" s="4" t="s">
        <v>6347</v>
      </c>
      <c r="IJE1" s="4" t="s">
        <v>6348</v>
      </c>
      <c r="IJF1" s="4" t="s">
        <v>6349</v>
      </c>
      <c r="IJG1" s="4" t="s">
        <v>6350</v>
      </c>
      <c r="IJH1" s="4" t="s">
        <v>6351</v>
      </c>
      <c r="IJI1" s="4" t="s">
        <v>6352</v>
      </c>
      <c r="IJJ1" s="4" t="s">
        <v>6353</v>
      </c>
      <c r="IJK1" s="4" t="s">
        <v>6354</v>
      </c>
      <c r="IJL1" s="4" t="s">
        <v>6355</v>
      </c>
      <c r="IJM1" s="4" t="s">
        <v>6356</v>
      </c>
      <c r="IJN1" s="4" t="s">
        <v>6357</v>
      </c>
      <c r="IJO1" s="4" t="s">
        <v>6358</v>
      </c>
      <c r="IJP1" s="4" t="s">
        <v>6359</v>
      </c>
      <c r="IJQ1" s="4" t="s">
        <v>6360</v>
      </c>
      <c r="IJR1" s="4" t="s">
        <v>6361</v>
      </c>
      <c r="IJS1" s="4" t="s">
        <v>6362</v>
      </c>
      <c r="IJT1" s="4" t="s">
        <v>6363</v>
      </c>
      <c r="IJU1" s="4" t="s">
        <v>6364</v>
      </c>
      <c r="IJV1" s="4" t="s">
        <v>6365</v>
      </c>
      <c r="IJW1" s="4" t="s">
        <v>6366</v>
      </c>
      <c r="IJX1" s="4" t="s">
        <v>6367</v>
      </c>
      <c r="IJY1" s="4" t="s">
        <v>6368</v>
      </c>
      <c r="IJZ1" s="4" t="s">
        <v>6369</v>
      </c>
      <c r="IKA1" s="4" t="s">
        <v>6370</v>
      </c>
      <c r="IKB1" s="4" t="s">
        <v>6371</v>
      </c>
      <c r="IKC1" s="4" t="s">
        <v>6372</v>
      </c>
      <c r="IKD1" s="4" t="s">
        <v>6373</v>
      </c>
      <c r="IKE1" s="4" t="s">
        <v>6374</v>
      </c>
      <c r="IKF1" s="4" t="s">
        <v>6375</v>
      </c>
      <c r="IKG1" s="4" t="s">
        <v>6376</v>
      </c>
      <c r="IKH1" s="4" t="s">
        <v>6377</v>
      </c>
      <c r="IKI1" s="4" t="s">
        <v>6378</v>
      </c>
      <c r="IKJ1" s="4" t="s">
        <v>6379</v>
      </c>
      <c r="IKK1" s="4" t="s">
        <v>6380</v>
      </c>
      <c r="IKL1" s="4" t="s">
        <v>6381</v>
      </c>
      <c r="IKM1" s="4" t="s">
        <v>6382</v>
      </c>
      <c r="IKN1" s="4" t="s">
        <v>6383</v>
      </c>
      <c r="IKO1" s="4" t="s">
        <v>6384</v>
      </c>
      <c r="IKP1" s="4" t="s">
        <v>6385</v>
      </c>
      <c r="IKQ1" s="4" t="s">
        <v>6386</v>
      </c>
      <c r="IKR1" s="4" t="s">
        <v>6387</v>
      </c>
      <c r="IKS1" s="4" t="s">
        <v>6388</v>
      </c>
      <c r="IKT1" s="4" t="s">
        <v>6389</v>
      </c>
      <c r="IKU1" s="4" t="s">
        <v>6390</v>
      </c>
      <c r="IKV1" s="4" t="s">
        <v>6391</v>
      </c>
      <c r="IKW1" s="4" t="s">
        <v>6392</v>
      </c>
      <c r="IKX1" s="4" t="s">
        <v>6393</v>
      </c>
      <c r="IKY1" s="4" t="s">
        <v>6394</v>
      </c>
      <c r="IKZ1" s="4" t="s">
        <v>6395</v>
      </c>
      <c r="ILA1" s="4" t="s">
        <v>6396</v>
      </c>
      <c r="ILB1" s="4" t="s">
        <v>6397</v>
      </c>
      <c r="ILC1" s="4" t="s">
        <v>6398</v>
      </c>
      <c r="ILD1" s="4" t="s">
        <v>6399</v>
      </c>
      <c r="ILE1" s="4" t="s">
        <v>6400</v>
      </c>
      <c r="ILF1" s="4" t="s">
        <v>6401</v>
      </c>
      <c r="ILG1" s="4" t="s">
        <v>6402</v>
      </c>
      <c r="ILH1" s="4" t="s">
        <v>6403</v>
      </c>
      <c r="ILI1" s="4" t="s">
        <v>6404</v>
      </c>
      <c r="ILJ1" s="4" t="s">
        <v>6405</v>
      </c>
      <c r="ILK1" s="4" t="s">
        <v>6406</v>
      </c>
      <c r="ILL1" s="4" t="s">
        <v>6407</v>
      </c>
      <c r="ILM1" s="4" t="s">
        <v>6408</v>
      </c>
      <c r="ILN1" s="4" t="s">
        <v>6409</v>
      </c>
      <c r="ILO1" s="4" t="s">
        <v>6410</v>
      </c>
      <c r="ILP1" s="4" t="s">
        <v>6411</v>
      </c>
      <c r="ILQ1" s="4" t="s">
        <v>6412</v>
      </c>
      <c r="ILR1" s="4" t="s">
        <v>6413</v>
      </c>
      <c r="ILS1" s="4" t="s">
        <v>6414</v>
      </c>
      <c r="ILT1" s="4" t="s">
        <v>6415</v>
      </c>
      <c r="ILU1" s="4" t="s">
        <v>6416</v>
      </c>
      <c r="ILV1" s="4" t="s">
        <v>6417</v>
      </c>
      <c r="ILW1" s="4" t="s">
        <v>6418</v>
      </c>
      <c r="ILX1" s="4" t="s">
        <v>6419</v>
      </c>
      <c r="ILY1" s="4" t="s">
        <v>6420</v>
      </c>
      <c r="ILZ1" s="4" t="s">
        <v>6421</v>
      </c>
      <c r="IMA1" s="4" t="s">
        <v>6422</v>
      </c>
      <c r="IMB1" s="4" t="s">
        <v>6423</v>
      </c>
      <c r="IMC1" s="4" t="s">
        <v>6424</v>
      </c>
      <c r="IMD1" s="4" t="s">
        <v>6425</v>
      </c>
      <c r="IME1" s="4" t="s">
        <v>6426</v>
      </c>
      <c r="IMF1" s="4" t="s">
        <v>6427</v>
      </c>
      <c r="IMG1" s="4" t="s">
        <v>6428</v>
      </c>
      <c r="IMH1" s="4" t="s">
        <v>6429</v>
      </c>
      <c r="IMI1" s="4" t="s">
        <v>6430</v>
      </c>
      <c r="IMJ1" s="4" t="s">
        <v>6431</v>
      </c>
      <c r="IMK1" s="4" t="s">
        <v>6432</v>
      </c>
      <c r="IML1" s="4" t="s">
        <v>6433</v>
      </c>
      <c r="IMM1" s="4" t="s">
        <v>6434</v>
      </c>
      <c r="IMN1" s="4" t="s">
        <v>6435</v>
      </c>
      <c r="IMO1" s="4" t="s">
        <v>6436</v>
      </c>
      <c r="IMP1" s="4" t="s">
        <v>6437</v>
      </c>
      <c r="IMQ1" s="4" t="s">
        <v>6438</v>
      </c>
      <c r="IMR1" s="4" t="s">
        <v>6439</v>
      </c>
      <c r="IMS1" s="4" t="s">
        <v>6440</v>
      </c>
      <c r="IMT1" s="4" t="s">
        <v>6441</v>
      </c>
      <c r="IMU1" s="4" t="s">
        <v>6442</v>
      </c>
      <c r="IMV1" s="4" t="s">
        <v>6443</v>
      </c>
      <c r="IMW1" s="4" t="s">
        <v>6444</v>
      </c>
      <c r="IMX1" s="4" t="s">
        <v>6445</v>
      </c>
      <c r="IMY1" s="4" t="s">
        <v>6446</v>
      </c>
      <c r="IMZ1" s="4" t="s">
        <v>6447</v>
      </c>
      <c r="INA1" s="4" t="s">
        <v>6448</v>
      </c>
      <c r="INB1" s="4" t="s">
        <v>6449</v>
      </c>
      <c r="INC1" s="4" t="s">
        <v>6450</v>
      </c>
      <c r="IND1" s="4" t="s">
        <v>6451</v>
      </c>
      <c r="INE1" s="4" t="s">
        <v>6452</v>
      </c>
      <c r="INF1" s="4" t="s">
        <v>6453</v>
      </c>
      <c r="ING1" s="4" t="s">
        <v>6454</v>
      </c>
      <c r="INH1" s="4" t="s">
        <v>6455</v>
      </c>
      <c r="INI1" s="4" t="s">
        <v>6456</v>
      </c>
      <c r="INJ1" s="4" t="s">
        <v>6457</v>
      </c>
      <c r="INK1" s="4" t="s">
        <v>6458</v>
      </c>
      <c r="INL1" s="4" t="s">
        <v>6459</v>
      </c>
      <c r="INM1" s="4" t="s">
        <v>6460</v>
      </c>
      <c r="INN1" s="4" t="s">
        <v>6461</v>
      </c>
      <c r="INO1" s="4" t="s">
        <v>6462</v>
      </c>
      <c r="INP1" s="4" t="s">
        <v>6463</v>
      </c>
      <c r="INQ1" s="4" t="s">
        <v>6464</v>
      </c>
      <c r="INR1" s="4" t="s">
        <v>6465</v>
      </c>
      <c r="INS1" s="4" t="s">
        <v>6466</v>
      </c>
      <c r="INT1" s="4" t="s">
        <v>6467</v>
      </c>
      <c r="INU1" s="4" t="s">
        <v>6468</v>
      </c>
      <c r="INV1" s="4" t="s">
        <v>6469</v>
      </c>
      <c r="INW1" s="4" t="s">
        <v>6470</v>
      </c>
      <c r="INX1" s="4" t="s">
        <v>6471</v>
      </c>
      <c r="INY1" s="4" t="s">
        <v>6472</v>
      </c>
      <c r="INZ1" s="4" t="s">
        <v>6473</v>
      </c>
      <c r="IOA1" s="4" t="s">
        <v>6474</v>
      </c>
      <c r="IOB1" s="4" t="s">
        <v>6475</v>
      </c>
      <c r="IOC1" s="4" t="s">
        <v>6476</v>
      </c>
      <c r="IOD1" s="4" t="s">
        <v>6477</v>
      </c>
      <c r="IOE1" s="4" t="s">
        <v>6478</v>
      </c>
      <c r="IOF1" s="4" t="s">
        <v>6479</v>
      </c>
      <c r="IOG1" s="4" t="s">
        <v>6480</v>
      </c>
      <c r="IOH1" s="4" t="s">
        <v>6481</v>
      </c>
      <c r="IOI1" s="4" t="s">
        <v>6482</v>
      </c>
      <c r="IOJ1" s="4" t="s">
        <v>6483</v>
      </c>
      <c r="IOK1" s="4" t="s">
        <v>6484</v>
      </c>
      <c r="IOL1" s="4" t="s">
        <v>6485</v>
      </c>
      <c r="IOM1" s="4" t="s">
        <v>6486</v>
      </c>
      <c r="ION1" s="4" t="s">
        <v>6487</v>
      </c>
      <c r="IOO1" s="4" t="s">
        <v>6488</v>
      </c>
      <c r="IOP1" s="4" t="s">
        <v>6489</v>
      </c>
      <c r="IOQ1" s="4" t="s">
        <v>6490</v>
      </c>
      <c r="IOR1" s="4" t="s">
        <v>6491</v>
      </c>
      <c r="IOS1" s="4" t="s">
        <v>6492</v>
      </c>
      <c r="IOT1" s="4" t="s">
        <v>6493</v>
      </c>
      <c r="IOU1" s="4" t="s">
        <v>6494</v>
      </c>
      <c r="IOV1" s="4" t="s">
        <v>6495</v>
      </c>
      <c r="IOW1" s="4" t="s">
        <v>6496</v>
      </c>
      <c r="IOX1" s="4" t="s">
        <v>6497</v>
      </c>
      <c r="IOY1" s="4" t="s">
        <v>6498</v>
      </c>
      <c r="IOZ1" s="4" t="s">
        <v>6499</v>
      </c>
      <c r="IPA1" s="4" t="s">
        <v>6500</v>
      </c>
      <c r="IPB1" s="4" t="s">
        <v>6501</v>
      </c>
      <c r="IPC1" s="4" t="s">
        <v>6502</v>
      </c>
      <c r="IPD1" s="4" t="s">
        <v>6503</v>
      </c>
      <c r="IPE1" s="4" t="s">
        <v>6504</v>
      </c>
      <c r="IPF1" s="4" t="s">
        <v>6505</v>
      </c>
      <c r="IPG1" s="4" t="s">
        <v>6506</v>
      </c>
      <c r="IPH1" s="4" t="s">
        <v>6507</v>
      </c>
      <c r="IPI1" s="4" t="s">
        <v>6508</v>
      </c>
      <c r="IPJ1" s="4" t="s">
        <v>6509</v>
      </c>
      <c r="IPK1" s="4" t="s">
        <v>6510</v>
      </c>
      <c r="IPL1" s="4" t="s">
        <v>6511</v>
      </c>
      <c r="IPM1" s="4" t="s">
        <v>6512</v>
      </c>
      <c r="IPN1" s="4" t="s">
        <v>6513</v>
      </c>
      <c r="IPO1" s="4" t="s">
        <v>6514</v>
      </c>
      <c r="IPP1" s="4" t="s">
        <v>6515</v>
      </c>
      <c r="IPQ1" s="4" t="s">
        <v>6516</v>
      </c>
      <c r="IPR1" s="4" t="s">
        <v>6517</v>
      </c>
      <c r="IPS1" s="4" t="s">
        <v>6518</v>
      </c>
      <c r="IPT1" s="4" t="s">
        <v>6519</v>
      </c>
      <c r="IPU1" s="4" t="s">
        <v>6520</v>
      </c>
      <c r="IPV1" s="4" t="s">
        <v>6521</v>
      </c>
      <c r="IPW1" s="4" t="s">
        <v>6522</v>
      </c>
      <c r="IPX1" s="4" t="s">
        <v>6523</v>
      </c>
      <c r="IPY1" s="4" t="s">
        <v>6524</v>
      </c>
      <c r="IPZ1" s="4" t="s">
        <v>6525</v>
      </c>
      <c r="IQA1" s="4" t="s">
        <v>6526</v>
      </c>
      <c r="IQB1" s="4" t="s">
        <v>6527</v>
      </c>
      <c r="IQC1" s="4" t="s">
        <v>6528</v>
      </c>
      <c r="IQD1" s="4" t="s">
        <v>6529</v>
      </c>
      <c r="IQE1" s="4" t="s">
        <v>6530</v>
      </c>
      <c r="IQF1" s="4" t="s">
        <v>6531</v>
      </c>
      <c r="IQG1" s="4" t="s">
        <v>6532</v>
      </c>
      <c r="IQH1" s="4" t="s">
        <v>6533</v>
      </c>
      <c r="IQI1" s="4" t="s">
        <v>6534</v>
      </c>
      <c r="IQJ1" s="4" t="s">
        <v>6535</v>
      </c>
      <c r="IQK1" s="4" t="s">
        <v>6536</v>
      </c>
      <c r="IQL1" s="4" t="s">
        <v>6537</v>
      </c>
      <c r="IQM1" s="4" t="s">
        <v>6538</v>
      </c>
      <c r="IQN1" s="4" t="s">
        <v>6539</v>
      </c>
      <c r="IQO1" s="4" t="s">
        <v>6540</v>
      </c>
      <c r="IQP1" s="4" t="s">
        <v>6541</v>
      </c>
      <c r="IQQ1" s="4" t="s">
        <v>6542</v>
      </c>
      <c r="IQR1" s="4" t="s">
        <v>6543</v>
      </c>
      <c r="IQS1" s="4" t="s">
        <v>6544</v>
      </c>
      <c r="IQT1" s="4" t="s">
        <v>6545</v>
      </c>
      <c r="IQU1" s="4" t="s">
        <v>6546</v>
      </c>
      <c r="IQV1" s="4" t="s">
        <v>6547</v>
      </c>
      <c r="IQW1" s="4" t="s">
        <v>6548</v>
      </c>
      <c r="IQX1" s="4" t="s">
        <v>6549</v>
      </c>
      <c r="IQY1" s="4" t="s">
        <v>6550</v>
      </c>
      <c r="IQZ1" s="4" t="s">
        <v>6551</v>
      </c>
      <c r="IRA1" s="4" t="s">
        <v>6552</v>
      </c>
      <c r="IRB1" s="4" t="s">
        <v>6553</v>
      </c>
      <c r="IRC1" s="4" t="s">
        <v>6554</v>
      </c>
      <c r="IRD1" s="4" t="s">
        <v>6555</v>
      </c>
      <c r="IRE1" s="4" t="s">
        <v>6556</v>
      </c>
      <c r="IRF1" s="4" t="s">
        <v>6557</v>
      </c>
      <c r="IRG1" s="4" t="s">
        <v>6558</v>
      </c>
      <c r="IRH1" s="4" t="s">
        <v>6559</v>
      </c>
      <c r="IRI1" s="4" t="s">
        <v>6560</v>
      </c>
      <c r="IRJ1" s="4" t="s">
        <v>6561</v>
      </c>
      <c r="IRK1" s="4" t="s">
        <v>6562</v>
      </c>
      <c r="IRL1" s="4" t="s">
        <v>6563</v>
      </c>
      <c r="IRM1" s="4" t="s">
        <v>6564</v>
      </c>
      <c r="IRN1" s="4" t="s">
        <v>6565</v>
      </c>
      <c r="IRO1" s="4" t="s">
        <v>6566</v>
      </c>
      <c r="IRP1" s="4" t="s">
        <v>6567</v>
      </c>
      <c r="IRQ1" s="4" t="s">
        <v>6568</v>
      </c>
      <c r="IRR1" s="4" t="s">
        <v>6569</v>
      </c>
      <c r="IRS1" s="4" t="s">
        <v>6570</v>
      </c>
      <c r="IRT1" s="4" t="s">
        <v>6571</v>
      </c>
      <c r="IRU1" s="4" t="s">
        <v>6572</v>
      </c>
      <c r="IRV1" s="4" t="s">
        <v>6573</v>
      </c>
      <c r="IRW1" s="4" t="s">
        <v>6574</v>
      </c>
      <c r="IRX1" s="4" t="s">
        <v>6575</v>
      </c>
      <c r="IRY1" s="4" t="s">
        <v>6576</v>
      </c>
      <c r="IRZ1" s="4" t="s">
        <v>6577</v>
      </c>
      <c r="ISA1" s="4" t="s">
        <v>6578</v>
      </c>
      <c r="ISB1" s="4" t="s">
        <v>6579</v>
      </c>
      <c r="ISC1" s="4" t="s">
        <v>6580</v>
      </c>
      <c r="ISD1" s="4" t="s">
        <v>6581</v>
      </c>
      <c r="ISE1" s="4" t="s">
        <v>6582</v>
      </c>
      <c r="ISF1" s="4" t="s">
        <v>6583</v>
      </c>
      <c r="ISG1" s="4" t="s">
        <v>6584</v>
      </c>
      <c r="ISH1" s="4" t="s">
        <v>6585</v>
      </c>
      <c r="ISI1" s="4" t="s">
        <v>6586</v>
      </c>
      <c r="ISJ1" s="4" t="s">
        <v>6587</v>
      </c>
      <c r="ISK1" s="4" t="s">
        <v>6588</v>
      </c>
      <c r="ISL1" s="4" t="s">
        <v>6589</v>
      </c>
      <c r="ISM1" s="4" t="s">
        <v>6590</v>
      </c>
      <c r="ISN1" s="4" t="s">
        <v>6591</v>
      </c>
      <c r="ISO1" s="4" t="s">
        <v>6592</v>
      </c>
      <c r="ISP1" s="4" t="s">
        <v>6593</v>
      </c>
      <c r="ISQ1" s="4" t="s">
        <v>6594</v>
      </c>
      <c r="ISR1" s="4" t="s">
        <v>6595</v>
      </c>
      <c r="ISS1" s="4" t="s">
        <v>6596</v>
      </c>
      <c r="IST1" s="4" t="s">
        <v>6597</v>
      </c>
      <c r="ISU1" s="4" t="s">
        <v>6598</v>
      </c>
      <c r="ISV1" s="4" t="s">
        <v>6599</v>
      </c>
      <c r="ISW1" s="4" t="s">
        <v>6600</v>
      </c>
      <c r="ISX1" s="4" t="s">
        <v>6601</v>
      </c>
      <c r="ISY1" s="4" t="s">
        <v>6602</v>
      </c>
      <c r="ISZ1" s="4" t="s">
        <v>6603</v>
      </c>
      <c r="ITA1" s="4" t="s">
        <v>6604</v>
      </c>
      <c r="ITB1" s="4" t="s">
        <v>6605</v>
      </c>
      <c r="ITC1" s="4" t="s">
        <v>6606</v>
      </c>
      <c r="ITD1" s="4" t="s">
        <v>6607</v>
      </c>
      <c r="ITE1" s="4" t="s">
        <v>6608</v>
      </c>
      <c r="ITF1" s="4" t="s">
        <v>6609</v>
      </c>
      <c r="ITG1" s="4" t="s">
        <v>6610</v>
      </c>
      <c r="ITH1" s="4" t="s">
        <v>6611</v>
      </c>
      <c r="ITI1" s="4" t="s">
        <v>6612</v>
      </c>
      <c r="ITJ1" s="4" t="s">
        <v>6613</v>
      </c>
      <c r="ITK1" s="4" t="s">
        <v>6614</v>
      </c>
      <c r="ITL1" s="4" t="s">
        <v>6615</v>
      </c>
      <c r="ITM1" s="4" t="s">
        <v>6616</v>
      </c>
      <c r="ITN1" s="4" t="s">
        <v>6617</v>
      </c>
      <c r="ITO1" s="4" t="s">
        <v>6618</v>
      </c>
      <c r="ITP1" s="4" t="s">
        <v>6619</v>
      </c>
      <c r="ITQ1" s="4" t="s">
        <v>6620</v>
      </c>
      <c r="ITR1" s="4" t="s">
        <v>6621</v>
      </c>
      <c r="ITS1" s="4" t="s">
        <v>6622</v>
      </c>
      <c r="ITT1" s="4" t="s">
        <v>6623</v>
      </c>
      <c r="ITU1" s="4" t="s">
        <v>6624</v>
      </c>
      <c r="ITV1" s="4" t="s">
        <v>6625</v>
      </c>
      <c r="ITW1" s="4" t="s">
        <v>6626</v>
      </c>
      <c r="ITX1" s="4" t="s">
        <v>6627</v>
      </c>
      <c r="ITY1" s="4" t="s">
        <v>6628</v>
      </c>
      <c r="ITZ1" s="4" t="s">
        <v>6629</v>
      </c>
      <c r="IUA1" s="4" t="s">
        <v>6630</v>
      </c>
      <c r="IUB1" s="4" t="s">
        <v>6631</v>
      </c>
      <c r="IUC1" s="4" t="s">
        <v>6632</v>
      </c>
      <c r="IUD1" s="4" t="s">
        <v>6633</v>
      </c>
      <c r="IUE1" s="4" t="s">
        <v>6634</v>
      </c>
      <c r="IUF1" s="4" t="s">
        <v>6635</v>
      </c>
      <c r="IUG1" s="4" t="s">
        <v>6636</v>
      </c>
      <c r="IUH1" s="4" t="s">
        <v>6637</v>
      </c>
      <c r="IUI1" s="4" t="s">
        <v>6638</v>
      </c>
      <c r="IUJ1" s="4" t="s">
        <v>6639</v>
      </c>
      <c r="IUK1" s="4" t="s">
        <v>6640</v>
      </c>
      <c r="IUL1" s="4" t="s">
        <v>6641</v>
      </c>
      <c r="IUM1" s="4" t="s">
        <v>6642</v>
      </c>
      <c r="IUN1" s="4" t="s">
        <v>6643</v>
      </c>
      <c r="IUO1" s="4" t="s">
        <v>6644</v>
      </c>
      <c r="IUP1" s="4" t="s">
        <v>6645</v>
      </c>
      <c r="IUQ1" s="4" t="s">
        <v>6646</v>
      </c>
      <c r="IUR1" s="4" t="s">
        <v>6647</v>
      </c>
      <c r="IUS1" s="4" t="s">
        <v>6648</v>
      </c>
      <c r="IUT1" s="4" t="s">
        <v>6649</v>
      </c>
      <c r="IUU1" s="4" t="s">
        <v>6650</v>
      </c>
      <c r="IUV1" s="4" t="s">
        <v>6651</v>
      </c>
      <c r="IUW1" s="4" t="s">
        <v>6652</v>
      </c>
      <c r="IUX1" s="4" t="s">
        <v>6653</v>
      </c>
      <c r="IUY1" s="4" t="s">
        <v>6654</v>
      </c>
      <c r="IUZ1" s="4" t="s">
        <v>6655</v>
      </c>
      <c r="IVA1" s="4" t="s">
        <v>6656</v>
      </c>
      <c r="IVB1" s="4" t="s">
        <v>6657</v>
      </c>
      <c r="IVC1" s="4" t="s">
        <v>6658</v>
      </c>
      <c r="IVD1" s="4" t="s">
        <v>6659</v>
      </c>
      <c r="IVE1" s="4" t="s">
        <v>6660</v>
      </c>
      <c r="IVF1" s="4" t="s">
        <v>6661</v>
      </c>
      <c r="IVG1" s="4" t="s">
        <v>6662</v>
      </c>
      <c r="IVH1" s="4" t="s">
        <v>6663</v>
      </c>
      <c r="IVI1" s="4" t="s">
        <v>6664</v>
      </c>
      <c r="IVJ1" s="4" t="s">
        <v>6665</v>
      </c>
      <c r="IVK1" s="4" t="s">
        <v>6666</v>
      </c>
      <c r="IVL1" s="4" t="s">
        <v>6667</v>
      </c>
      <c r="IVM1" s="4" t="s">
        <v>6668</v>
      </c>
      <c r="IVN1" s="4" t="s">
        <v>6669</v>
      </c>
      <c r="IVO1" s="4" t="s">
        <v>6670</v>
      </c>
      <c r="IVP1" s="4" t="s">
        <v>6671</v>
      </c>
      <c r="IVQ1" s="4" t="s">
        <v>6672</v>
      </c>
      <c r="IVR1" s="4" t="s">
        <v>6673</v>
      </c>
      <c r="IVS1" s="4" t="s">
        <v>6674</v>
      </c>
      <c r="IVT1" s="4" t="s">
        <v>6675</v>
      </c>
      <c r="IVU1" s="4" t="s">
        <v>6676</v>
      </c>
      <c r="IVV1" s="4" t="s">
        <v>6677</v>
      </c>
      <c r="IVW1" s="4" t="s">
        <v>6678</v>
      </c>
      <c r="IVX1" s="4" t="s">
        <v>6679</v>
      </c>
      <c r="IVY1" s="4" t="s">
        <v>6680</v>
      </c>
      <c r="IVZ1" s="4" t="s">
        <v>6681</v>
      </c>
      <c r="IWA1" s="4" t="s">
        <v>6682</v>
      </c>
      <c r="IWB1" s="4" t="s">
        <v>6683</v>
      </c>
      <c r="IWC1" s="4" t="s">
        <v>6684</v>
      </c>
      <c r="IWD1" s="4" t="s">
        <v>6685</v>
      </c>
      <c r="IWE1" s="4" t="s">
        <v>6686</v>
      </c>
      <c r="IWF1" s="4" t="s">
        <v>6687</v>
      </c>
      <c r="IWG1" s="4" t="s">
        <v>6688</v>
      </c>
      <c r="IWH1" s="4" t="s">
        <v>6689</v>
      </c>
      <c r="IWI1" s="4" t="s">
        <v>6690</v>
      </c>
      <c r="IWJ1" s="4" t="s">
        <v>6691</v>
      </c>
      <c r="IWK1" s="4" t="s">
        <v>6692</v>
      </c>
      <c r="IWL1" s="4" t="s">
        <v>6693</v>
      </c>
      <c r="IWM1" s="4" t="s">
        <v>6694</v>
      </c>
      <c r="IWN1" s="4" t="s">
        <v>6695</v>
      </c>
      <c r="IWO1" s="4" t="s">
        <v>6696</v>
      </c>
      <c r="IWP1" s="4" t="s">
        <v>6697</v>
      </c>
      <c r="IWQ1" s="4" t="s">
        <v>6698</v>
      </c>
      <c r="IWR1" s="4" t="s">
        <v>6699</v>
      </c>
      <c r="IWS1" s="4" t="s">
        <v>6700</v>
      </c>
      <c r="IWT1" s="4" t="s">
        <v>6701</v>
      </c>
      <c r="IWU1" s="4" t="s">
        <v>6702</v>
      </c>
      <c r="IWV1" s="4" t="s">
        <v>6703</v>
      </c>
      <c r="IWW1" s="4" t="s">
        <v>6704</v>
      </c>
      <c r="IWX1" s="4" t="s">
        <v>6705</v>
      </c>
      <c r="IWY1" s="4" t="s">
        <v>6706</v>
      </c>
      <c r="IWZ1" s="4" t="s">
        <v>6707</v>
      </c>
      <c r="IXA1" s="4" t="s">
        <v>6708</v>
      </c>
      <c r="IXB1" s="4" t="s">
        <v>6709</v>
      </c>
      <c r="IXC1" s="4" t="s">
        <v>6710</v>
      </c>
      <c r="IXD1" s="4" t="s">
        <v>6711</v>
      </c>
      <c r="IXE1" s="4" t="s">
        <v>6712</v>
      </c>
      <c r="IXF1" s="4" t="s">
        <v>6713</v>
      </c>
      <c r="IXG1" s="4" t="s">
        <v>6714</v>
      </c>
      <c r="IXH1" s="4" t="s">
        <v>6715</v>
      </c>
      <c r="IXI1" s="4" t="s">
        <v>6716</v>
      </c>
      <c r="IXJ1" s="4" t="s">
        <v>6717</v>
      </c>
      <c r="IXK1" s="4" t="s">
        <v>6718</v>
      </c>
      <c r="IXL1" s="4" t="s">
        <v>6719</v>
      </c>
      <c r="IXM1" s="4" t="s">
        <v>6720</v>
      </c>
      <c r="IXN1" s="4" t="s">
        <v>6721</v>
      </c>
      <c r="IXO1" s="4" t="s">
        <v>6722</v>
      </c>
      <c r="IXP1" s="4" t="s">
        <v>6723</v>
      </c>
      <c r="IXQ1" s="4" t="s">
        <v>6724</v>
      </c>
      <c r="IXR1" s="4" t="s">
        <v>6725</v>
      </c>
      <c r="IXS1" s="4" t="s">
        <v>6726</v>
      </c>
      <c r="IXT1" s="4" t="s">
        <v>6727</v>
      </c>
      <c r="IXU1" s="4" t="s">
        <v>6728</v>
      </c>
      <c r="IXV1" s="4" t="s">
        <v>6729</v>
      </c>
      <c r="IXW1" s="4" t="s">
        <v>6730</v>
      </c>
      <c r="IXX1" s="4" t="s">
        <v>6731</v>
      </c>
      <c r="IXY1" s="4" t="s">
        <v>6732</v>
      </c>
      <c r="IXZ1" s="4" t="s">
        <v>6733</v>
      </c>
      <c r="IYA1" s="4" t="s">
        <v>6734</v>
      </c>
      <c r="IYB1" s="4" t="s">
        <v>6735</v>
      </c>
      <c r="IYC1" s="4" t="s">
        <v>6736</v>
      </c>
      <c r="IYD1" s="4" t="s">
        <v>6737</v>
      </c>
      <c r="IYE1" s="4" t="s">
        <v>6738</v>
      </c>
      <c r="IYF1" s="4" t="s">
        <v>6739</v>
      </c>
      <c r="IYG1" s="4" t="s">
        <v>6740</v>
      </c>
      <c r="IYH1" s="4" t="s">
        <v>6741</v>
      </c>
      <c r="IYI1" s="4" t="s">
        <v>6742</v>
      </c>
      <c r="IYJ1" s="4" t="s">
        <v>6743</v>
      </c>
      <c r="IYK1" s="4" t="s">
        <v>6744</v>
      </c>
      <c r="IYL1" s="4" t="s">
        <v>6745</v>
      </c>
      <c r="IYM1" s="4" t="s">
        <v>6746</v>
      </c>
      <c r="IYN1" s="4" t="s">
        <v>6747</v>
      </c>
      <c r="IYO1" s="4" t="s">
        <v>6748</v>
      </c>
      <c r="IYP1" s="4" t="s">
        <v>6749</v>
      </c>
      <c r="IYQ1" s="4" t="s">
        <v>6750</v>
      </c>
      <c r="IYR1" s="4" t="s">
        <v>6751</v>
      </c>
      <c r="IYS1" s="4" t="s">
        <v>6752</v>
      </c>
      <c r="IYT1" s="4" t="s">
        <v>6753</v>
      </c>
      <c r="IYU1" s="4" t="s">
        <v>6754</v>
      </c>
      <c r="IYV1" s="4" t="s">
        <v>6755</v>
      </c>
      <c r="IYW1" s="4" t="s">
        <v>6756</v>
      </c>
      <c r="IYX1" s="4" t="s">
        <v>6757</v>
      </c>
      <c r="IYY1" s="4" t="s">
        <v>6758</v>
      </c>
      <c r="IYZ1" s="4" t="s">
        <v>6759</v>
      </c>
      <c r="IZA1" s="4" t="s">
        <v>6760</v>
      </c>
      <c r="IZB1" s="4" t="s">
        <v>6761</v>
      </c>
      <c r="IZC1" s="4" t="s">
        <v>6762</v>
      </c>
      <c r="IZD1" s="4" t="s">
        <v>6763</v>
      </c>
      <c r="IZE1" s="4" t="s">
        <v>6764</v>
      </c>
      <c r="IZF1" s="4" t="s">
        <v>6765</v>
      </c>
      <c r="IZG1" s="4" t="s">
        <v>6766</v>
      </c>
      <c r="IZH1" s="4" t="s">
        <v>6767</v>
      </c>
      <c r="IZI1" s="4" t="s">
        <v>6768</v>
      </c>
      <c r="IZJ1" s="4" t="s">
        <v>6769</v>
      </c>
      <c r="IZK1" s="4" t="s">
        <v>6770</v>
      </c>
      <c r="IZL1" s="4" t="s">
        <v>6771</v>
      </c>
      <c r="IZM1" s="4" t="s">
        <v>6772</v>
      </c>
      <c r="IZN1" s="4" t="s">
        <v>6773</v>
      </c>
      <c r="IZO1" s="4" t="s">
        <v>6774</v>
      </c>
      <c r="IZP1" s="4" t="s">
        <v>6775</v>
      </c>
      <c r="IZQ1" s="4" t="s">
        <v>6776</v>
      </c>
      <c r="IZR1" s="4" t="s">
        <v>6777</v>
      </c>
      <c r="IZS1" s="4" t="s">
        <v>6778</v>
      </c>
      <c r="IZT1" s="4" t="s">
        <v>6779</v>
      </c>
      <c r="IZU1" s="4" t="s">
        <v>6780</v>
      </c>
      <c r="IZV1" s="4" t="s">
        <v>6781</v>
      </c>
      <c r="IZW1" s="4" t="s">
        <v>6782</v>
      </c>
      <c r="IZX1" s="4" t="s">
        <v>6783</v>
      </c>
      <c r="IZY1" s="4" t="s">
        <v>6784</v>
      </c>
      <c r="IZZ1" s="4" t="s">
        <v>6785</v>
      </c>
      <c r="JAA1" s="4" t="s">
        <v>6786</v>
      </c>
      <c r="JAB1" s="4" t="s">
        <v>6787</v>
      </c>
      <c r="JAC1" s="4" t="s">
        <v>6788</v>
      </c>
      <c r="JAD1" s="4" t="s">
        <v>6789</v>
      </c>
      <c r="JAE1" s="4" t="s">
        <v>6790</v>
      </c>
      <c r="JAF1" s="4" t="s">
        <v>6791</v>
      </c>
      <c r="JAG1" s="4" t="s">
        <v>6792</v>
      </c>
      <c r="JAH1" s="4" t="s">
        <v>6793</v>
      </c>
      <c r="JAI1" s="4" t="s">
        <v>6794</v>
      </c>
      <c r="JAJ1" s="4" t="s">
        <v>6795</v>
      </c>
      <c r="JAK1" s="4" t="s">
        <v>6796</v>
      </c>
      <c r="JAL1" s="4" t="s">
        <v>6797</v>
      </c>
      <c r="JAM1" s="4" t="s">
        <v>6798</v>
      </c>
      <c r="JAN1" s="4" t="s">
        <v>6799</v>
      </c>
      <c r="JAO1" s="4" t="s">
        <v>6800</v>
      </c>
      <c r="JAP1" s="4" t="s">
        <v>6801</v>
      </c>
      <c r="JAQ1" s="4" t="s">
        <v>6802</v>
      </c>
      <c r="JAR1" s="4" t="s">
        <v>6803</v>
      </c>
      <c r="JAS1" s="4" t="s">
        <v>6804</v>
      </c>
      <c r="JAT1" s="4" t="s">
        <v>6805</v>
      </c>
      <c r="JAU1" s="4" t="s">
        <v>6806</v>
      </c>
      <c r="JAV1" s="4" t="s">
        <v>6807</v>
      </c>
      <c r="JAW1" s="4" t="s">
        <v>6808</v>
      </c>
      <c r="JAX1" s="4" t="s">
        <v>6809</v>
      </c>
      <c r="JAY1" s="4" t="s">
        <v>6810</v>
      </c>
      <c r="JAZ1" s="4" t="s">
        <v>6811</v>
      </c>
      <c r="JBA1" s="4" t="s">
        <v>6812</v>
      </c>
      <c r="JBB1" s="4" t="s">
        <v>6813</v>
      </c>
      <c r="JBC1" s="4" t="s">
        <v>6814</v>
      </c>
      <c r="JBD1" s="4" t="s">
        <v>6815</v>
      </c>
      <c r="JBE1" s="4" t="s">
        <v>6816</v>
      </c>
      <c r="JBF1" s="4" t="s">
        <v>6817</v>
      </c>
      <c r="JBG1" s="4" t="s">
        <v>6818</v>
      </c>
      <c r="JBH1" s="4" t="s">
        <v>6819</v>
      </c>
      <c r="JBI1" s="4" t="s">
        <v>6820</v>
      </c>
      <c r="JBJ1" s="4" t="s">
        <v>6821</v>
      </c>
      <c r="JBK1" s="4" t="s">
        <v>6822</v>
      </c>
      <c r="JBL1" s="4" t="s">
        <v>6823</v>
      </c>
      <c r="JBM1" s="4" t="s">
        <v>6824</v>
      </c>
      <c r="JBN1" s="4" t="s">
        <v>6825</v>
      </c>
      <c r="JBO1" s="4" t="s">
        <v>6826</v>
      </c>
      <c r="JBP1" s="4" t="s">
        <v>6827</v>
      </c>
      <c r="JBQ1" s="4" t="s">
        <v>6828</v>
      </c>
      <c r="JBR1" s="4" t="s">
        <v>6829</v>
      </c>
      <c r="JBS1" s="4" t="s">
        <v>6830</v>
      </c>
      <c r="JBT1" s="4" t="s">
        <v>6831</v>
      </c>
      <c r="JBU1" s="4" t="s">
        <v>6832</v>
      </c>
      <c r="JBV1" s="4" t="s">
        <v>6833</v>
      </c>
      <c r="JBW1" s="4" t="s">
        <v>6834</v>
      </c>
      <c r="JBX1" s="4" t="s">
        <v>6835</v>
      </c>
      <c r="JBY1" s="4" t="s">
        <v>6836</v>
      </c>
      <c r="JBZ1" s="4" t="s">
        <v>6837</v>
      </c>
      <c r="JCA1" s="4" t="s">
        <v>6838</v>
      </c>
      <c r="JCB1" s="4" t="s">
        <v>6839</v>
      </c>
      <c r="JCC1" s="4" t="s">
        <v>6840</v>
      </c>
      <c r="JCD1" s="4" t="s">
        <v>6841</v>
      </c>
      <c r="JCE1" s="4" t="s">
        <v>6842</v>
      </c>
      <c r="JCF1" s="4" t="s">
        <v>6843</v>
      </c>
      <c r="JCG1" s="4" t="s">
        <v>6844</v>
      </c>
      <c r="JCH1" s="4" t="s">
        <v>6845</v>
      </c>
      <c r="JCI1" s="4" t="s">
        <v>6846</v>
      </c>
      <c r="JCJ1" s="4" t="s">
        <v>6847</v>
      </c>
      <c r="JCK1" s="4" t="s">
        <v>6848</v>
      </c>
      <c r="JCL1" s="4" t="s">
        <v>6849</v>
      </c>
      <c r="JCM1" s="4" t="s">
        <v>6850</v>
      </c>
      <c r="JCN1" s="4" t="s">
        <v>6851</v>
      </c>
      <c r="JCO1" s="4" t="s">
        <v>6852</v>
      </c>
      <c r="JCP1" s="4" t="s">
        <v>6853</v>
      </c>
      <c r="JCQ1" s="4" t="s">
        <v>6854</v>
      </c>
      <c r="JCR1" s="4" t="s">
        <v>6855</v>
      </c>
      <c r="JCS1" s="4" t="s">
        <v>6856</v>
      </c>
      <c r="JCT1" s="4" t="s">
        <v>6857</v>
      </c>
      <c r="JCU1" s="4" t="s">
        <v>6858</v>
      </c>
      <c r="JCV1" s="4" t="s">
        <v>6859</v>
      </c>
      <c r="JCW1" s="4" t="s">
        <v>6860</v>
      </c>
      <c r="JCX1" s="4" t="s">
        <v>6861</v>
      </c>
      <c r="JCY1" s="4" t="s">
        <v>6862</v>
      </c>
      <c r="JCZ1" s="4" t="s">
        <v>6863</v>
      </c>
      <c r="JDA1" s="4" t="s">
        <v>6864</v>
      </c>
      <c r="JDB1" s="4" t="s">
        <v>6865</v>
      </c>
      <c r="JDC1" s="4" t="s">
        <v>6866</v>
      </c>
      <c r="JDD1" s="4" t="s">
        <v>6867</v>
      </c>
      <c r="JDE1" s="4" t="s">
        <v>6868</v>
      </c>
      <c r="JDF1" s="4" t="s">
        <v>6869</v>
      </c>
      <c r="JDG1" s="4" t="s">
        <v>6870</v>
      </c>
      <c r="JDH1" s="4" t="s">
        <v>6871</v>
      </c>
      <c r="JDI1" s="4" t="s">
        <v>6872</v>
      </c>
      <c r="JDJ1" s="4" t="s">
        <v>6873</v>
      </c>
      <c r="JDK1" s="4" t="s">
        <v>6874</v>
      </c>
      <c r="JDL1" s="4" t="s">
        <v>6875</v>
      </c>
      <c r="JDM1" s="4" t="s">
        <v>6876</v>
      </c>
      <c r="JDN1" s="4" t="s">
        <v>6877</v>
      </c>
      <c r="JDO1" s="4" t="s">
        <v>6878</v>
      </c>
      <c r="JDP1" s="4" t="s">
        <v>6879</v>
      </c>
      <c r="JDQ1" s="4" t="s">
        <v>6880</v>
      </c>
      <c r="JDR1" s="4" t="s">
        <v>6881</v>
      </c>
      <c r="JDS1" s="4" t="s">
        <v>6882</v>
      </c>
      <c r="JDT1" s="4" t="s">
        <v>6883</v>
      </c>
      <c r="JDU1" s="4" t="s">
        <v>6884</v>
      </c>
      <c r="JDV1" s="4" t="s">
        <v>6885</v>
      </c>
      <c r="JDW1" s="4" t="s">
        <v>6886</v>
      </c>
      <c r="JDX1" s="4" t="s">
        <v>6887</v>
      </c>
      <c r="JDY1" s="4" t="s">
        <v>6888</v>
      </c>
      <c r="JDZ1" s="4" t="s">
        <v>6889</v>
      </c>
      <c r="JEA1" s="4" t="s">
        <v>6890</v>
      </c>
      <c r="JEB1" s="4" t="s">
        <v>6891</v>
      </c>
      <c r="JEC1" s="4" t="s">
        <v>6892</v>
      </c>
      <c r="JED1" s="4" t="s">
        <v>6893</v>
      </c>
      <c r="JEE1" s="4" t="s">
        <v>6894</v>
      </c>
      <c r="JEF1" s="4" t="s">
        <v>6895</v>
      </c>
      <c r="JEG1" s="4" t="s">
        <v>6896</v>
      </c>
      <c r="JEH1" s="4" t="s">
        <v>6897</v>
      </c>
      <c r="JEI1" s="4" t="s">
        <v>6898</v>
      </c>
      <c r="JEJ1" s="4" t="s">
        <v>6899</v>
      </c>
      <c r="JEK1" s="4" t="s">
        <v>6900</v>
      </c>
      <c r="JEL1" s="4" t="s">
        <v>6901</v>
      </c>
      <c r="JEM1" s="4" t="s">
        <v>6902</v>
      </c>
      <c r="JEN1" s="4" t="s">
        <v>6903</v>
      </c>
      <c r="JEO1" s="4" t="s">
        <v>6904</v>
      </c>
      <c r="JEP1" s="4" t="s">
        <v>6905</v>
      </c>
      <c r="JEQ1" s="4" t="s">
        <v>6906</v>
      </c>
      <c r="JER1" s="4" t="s">
        <v>6907</v>
      </c>
      <c r="JES1" s="4" t="s">
        <v>6908</v>
      </c>
      <c r="JET1" s="4" t="s">
        <v>6909</v>
      </c>
      <c r="JEU1" s="4" t="s">
        <v>6910</v>
      </c>
      <c r="JEV1" s="4" t="s">
        <v>6911</v>
      </c>
      <c r="JEW1" s="4" t="s">
        <v>6912</v>
      </c>
      <c r="JEX1" s="4" t="s">
        <v>6913</v>
      </c>
      <c r="JEY1" s="4" t="s">
        <v>6914</v>
      </c>
      <c r="JEZ1" s="4" t="s">
        <v>6915</v>
      </c>
      <c r="JFA1" s="4" t="s">
        <v>6916</v>
      </c>
      <c r="JFB1" s="4" t="s">
        <v>6917</v>
      </c>
      <c r="JFC1" s="4" t="s">
        <v>6918</v>
      </c>
      <c r="JFD1" s="4" t="s">
        <v>6919</v>
      </c>
      <c r="JFE1" s="4" t="s">
        <v>6920</v>
      </c>
      <c r="JFF1" s="4" t="s">
        <v>6921</v>
      </c>
      <c r="JFG1" s="4" t="s">
        <v>6922</v>
      </c>
      <c r="JFH1" s="4" t="s">
        <v>6923</v>
      </c>
      <c r="JFI1" s="4" t="s">
        <v>6924</v>
      </c>
      <c r="JFJ1" s="4" t="s">
        <v>6925</v>
      </c>
      <c r="JFK1" s="4" t="s">
        <v>6926</v>
      </c>
      <c r="JFL1" s="4" t="s">
        <v>6927</v>
      </c>
      <c r="JFM1" s="4" t="s">
        <v>6928</v>
      </c>
      <c r="JFN1" s="4" t="s">
        <v>6929</v>
      </c>
      <c r="JFO1" s="4" t="s">
        <v>6930</v>
      </c>
      <c r="JFP1" s="4" t="s">
        <v>6931</v>
      </c>
      <c r="JFQ1" s="4" t="s">
        <v>6932</v>
      </c>
      <c r="JFR1" s="4" t="s">
        <v>6933</v>
      </c>
      <c r="JFS1" s="4" t="s">
        <v>6934</v>
      </c>
      <c r="JFT1" s="4" t="s">
        <v>6935</v>
      </c>
      <c r="JFU1" s="4" t="s">
        <v>6936</v>
      </c>
      <c r="JFV1" s="4" t="s">
        <v>6937</v>
      </c>
      <c r="JFW1" s="4" t="s">
        <v>6938</v>
      </c>
      <c r="JFX1" s="4" t="s">
        <v>6939</v>
      </c>
      <c r="JFY1" s="4" t="s">
        <v>6940</v>
      </c>
      <c r="JFZ1" s="4" t="s">
        <v>6941</v>
      </c>
      <c r="JGA1" s="4" t="s">
        <v>6942</v>
      </c>
      <c r="JGB1" s="4" t="s">
        <v>6943</v>
      </c>
      <c r="JGC1" s="4" t="s">
        <v>6944</v>
      </c>
      <c r="JGD1" s="4" t="s">
        <v>6945</v>
      </c>
      <c r="JGE1" s="4" t="s">
        <v>6946</v>
      </c>
      <c r="JGF1" s="4" t="s">
        <v>6947</v>
      </c>
      <c r="JGG1" s="4" t="s">
        <v>6948</v>
      </c>
      <c r="JGH1" s="4" t="s">
        <v>6949</v>
      </c>
      <c r="JGI1" s="4" t="s">
        <v>6950</v>
      </c>
      <c r="JGJ1" s="4" t="s">
        <v>6951</v>
      </c>
      <c r="JGK1" s="4" t="s">
        <v>6952</v>
      </c>
      <c r="JGL1" s="4" t="s">
        <v>6953</v>
      </c>
      <c r="JGM1" s="4" t="s">
        <v>6954</v>
      </c>
      <c r="JGN1" s="4" t="s">
        <v>6955</v>
      </c>
      <c r="JGO1" s="4" t="s">
        <v>6956</v>
      </c>
      <c r="JGP1" s="4" t="s">
        <v>6957</v>
      </c>
      <c r="JGQ1" s="4" t="s">
        <v>6958</v>
      </c>
      <c r="JGR1" s="4" t="s">
        <v>6959</v>
      </c>
      <c r="JGS1" s="4" t="s">
        <v>6960</v>
      </c>
      <c r="JGT1" s="4" t="s">
        <v>6961</v>
      </c>
      <c r="JGU1" s="4" t="s">
        <v>6962</v>
      </c>
      <c r="JGV1" s="4" t="s">
        <v>6963</v>
      </c>
      <c r="JGW1" s="4" t="s">
        <v>6964</v>
      </c>
      <c r="JGX1" s="4" t="s">
        <v>6965</v>
      </c>
      <c r="JGY1" s="4" t="s">
        <v>6966</v>
      </c>
      <c r="JGZ1" s="4" t="s">
        <v>6967</v>
      </c>
      <c r="JHA1" s="4" t="s">
        <v>6968</v>
      </c>
      <c r="JHB1" s="4" t="s">
        <v>6969</v>
      </c>
      <c r="JHC1" s="4" t="s">
        <v>6970</v>
      </c>
      <c r="JHD1" s="4" t="s">
        <v>6971</v>
      </c>
      <c r="JHE1" s="4" t="s">
        <v>6972</v>
      </c>
      <c r="JHF1" s="4" t="s">
        <v>6973</v>
      </c>
      <c r="JHG1" s="4" t="s">
        <v>6974</v>
      </c>
      <c r="JHH1" s="4" t="s">
        <v>6975</v>
      </c>
      <c r="JHI1" s="4" t="s">
        <v>6976</v>
      </c>
      <c r="JHJ1" s="4" t="s">
        <v>6977</v>
      </c>
      <c r="JHK1" s="4" t="s">
        <v>6978</v>
      </c>
      <c r="JHL1" s="4" t="s">
        <v>6979</v>
      </c>
      <c r="JHM1" s="4" t="s">
        <v>6980</v>
      </c>
      <c r="JHN1" s="4" t="s">
        <v>6981</v>
      </c>
      <c r="JHO1" s="4" t="s">
        <v>6982</v>
      </c>
      <c r="JHP1" s="4" t="s">
        <v>6983</v>
      </c>
      <c r="JHQ1" s="4" t="s">
        <v>6984</v>
      </c>
      <c r="JHR1" s="4" t="s">
        <v>6985</v>
      </c>
      <c r="JHS1" s="4" t="s">
        <v>6986</v>
      </c>
      <c r="JHT1" s="4" t="s">
        <v>6987</v>
      </c>
      <c r="JHU1" s="4" t="s">
        <v>6988</v>
      </c>
      <c r="JHV1" s="4" t="s">
        <v>6989</v>
      </c>
      <c r="JHW1" s="4" t="s">
        <v>6990</v>
      </c>
      <c r="JHX1" s="4" t="s">
        <v>6991</v>
      </c>
      <c r="JHY1" s="4" t="s">
        <v>6992</v>
      </c>
      <c r="JHZ1" s="4" t="s">
        <v>6993</v>
      </c>
      <c r="JIA1" s="4" t="s">
        <v>6994</v>
      </c>
      <c r="JIB1" s="4" t="s">
        <v>6995</v>
      </c>
      <c r="JIC1" s="4" t="s">
        <v>6996</v>
      </c>
      <c r="JID1" s="4" t="s">
        <v>6997</v>
      </c>
      <c r="JIE1" s="4" t="s">
        <v>6998</v>
      </c>
      <c r="JIF1" s="4" t="s">
        <v>6999</v>
      </c>
      <c r="JIG1" s="4" t="s">
        <v>7000</v>
      </c>
      <c r="JIH1" s="4" t="s">
        <v>7001</v>
      </c>
      <c r="JII1" s="4" t="s">
        <v>7002</v>
      </c>
      <c r="JIJ1" s="4" t="s">
        <v>7003</v>
      </c>
      <c r="JIK1" s="4" t="s">
        <v>7004</v>
      </c>
      <c r="JIL1" s="4" t="s">
        <v>7005</v>
      </c>
      <c r="JIM1" s="4" t="s">
        <v>7006</v>
      </c>
      <c r="JIN1" s="4" t="s">
        <v>7007</v>
      </c>
      <c r="JIO1" s="4" t="s">
        <v>7008</v>
      </c>
      <c r="JIP1" s="4" t="s">
        <v>7009</v>
      </c>
      <c r="JIQ1" s="4" t="s">
        <v>7010</v>
      </c>
      <c r="JIR1" s="4" t="s">
        <v>7011</v>
      </c>
      <c r="JIS1" s="4" t="s">
        <v>7012</v>
      </c>
      <c r="JIT1" s="4" t="s">
        <v>7013</v>
      </c>
      <c r="JIU1" s="4" t="s">
        <v>7014</v>
      </c>
      <c r="JIV1" s="4" t="s">
        <v>7015</v>
      </c>
      <c r="JIW1" s="4" t="s">
        <v>7016</v>
      </c>
      <c r="JIX1" s="4" t="s">
        <v>7017</v>
      </c>
      <c r="JIY1" s="4" t="s">
        <v>7018</v>
      </c>
      <c r="JIZ1" s="4" t="s">
        <v>7019</v>
      </c>
      <c r="JJA1" s="4" t="s">
        <v>7020</v>
      </c>
      <c r="JJB1" s="4" t="s">
        <v>7021</v>
      </c>
      <c r="JJC1" s="4" t="s">
        <v>7022</v>
      </c>
      <c r="JJD1" s="4" t="s">
        <v>7023</v>
      </c>
      <c r="JJE1" s="4" t="s">
        <v>7024</v>
      </c>
      <c r="JJF1" s="4" t="s">
        <v>7025</v>
      </c>
      <c r="JJG1" s="4" t="s">
        <v>7026</v>
      </c>
      <c r="JJH1" s="4" t="s">
        <v>7027</v>
      </c>
      <c r="JJI1" s="4" t="s">
        <v>7028</v>
      </c>
      <c r="JJJ1" s="4" t="s">
        <v>7029</v>
      </c>
      <c r="JJK1" s="4" t="s">
        <v>7030</v>
      </c>
      <c r="JJL1" s="4" t="s">
        <v>7031</v>
      </c>
      <c r="JJM1" s="4" t="s">
        <v>7032</v>
      </c>
      <c r="JJN1" s="4" t="s">
        <v>7033</v>
      </c>
      <c r="JJO1" s="4" t="s">
        <v>7034</v>
      </c>
      <c r="JJP1" s="4" t="s">
        <v>7035</v>
      </c>
      <c r="JJQ1" s="4" t="s">
        <v>7036</v>
      </c>
      <c r="JJR1" s="4" t="s">
        <v>7037</v>
      </c>
      <c r="JJS1" s="4" t="s">
        <v>7038</v>
      </c>
      <c r="JJT1" s="4" t="s">
        <v>7039</v>
      </c>
      <c r="JJU1" s="4" t="s">
        <v>7040</v>
      </c>
      <c r="JJV1" s="4" t="s">
        <v>7041</v>
      </c>
      <c r="JJW1" s="4" t="s">
        <v>7042</v>
      </c>
      <c r="JJX1" s="4" t="s">
        <v>7043</v>
      </c>
      <c r="JJY1" s="4" t="s">
        <v>7044</v>
      </c>
      <c r="JJZ1" s="4" t="s">
        <v>7045</v>
      </c>
      <c r="JKA1" s="4" t="s">
        <v>7046</v>
      </c>
      <c r="JKB1" s="4" t="s">
        <v>7047</v>
      </c>
      <c r="JKC1" s="4" t="s">
        <v>7048</v>
      </c>
      <c r="JKD1" s="4" t="s">
        <v>7049</v>
      </c>
      <c r="JKE1" s="4" t="s">
        <v>7050</v>
      </c>
      <c r="JKF1" s="4" t="s">
        <v>7051</v>
      </c>
      <c r="JKG1" s="4" t="s">
        <v>7052</v>
      </c>
      <c r="JKH1" s="4" t="s">
        <v>7053</v>
      </c>
      <c r="JKI1" s="4" t="s">
        <v>7054</v>
      </c>
      <c r="JKJ1" s="4" t="s">
        <v>7055</v>
      </c>
      <c r="JKK1" s="4" t="s">
        <v>7056</v>
      </c>
      <c r="JKL1" s="4" t="s">
        <v>7057</v>
      </c>
      <c r="JKM1" s="4" t="s">
        <v>7058</v>
      </c>
      <c r="JKN1" s="4" t="s">
        <v>7059</v>
      </c>
      <c r="JKO1" s="4" t="s">
        <v>7060</v>
      </c>
      <c r="JKP1" s="4" t="s">
        <v>7061</v>
      </c>
      <c r="JKQ1" s="4" t="s">
        <v>7062</v>
      </c>
      <c r="JKR1" s="4" t="s">
        <v>7063</v>
      </c>
      <c r="JKS1" s="4" t="s">
        <v>7064</v>
      </c>
      <c r="JKT1" s="4" t="s">
        <v>7065</v>
      </c>
      <c r="JKU1" s="4" t="s">
        <v>7066</v>
      </c>
      <c r="JKV1" s="4" t="s">
        <v>7067</v>
      </c>
      <c r="JKW1" s="4" t="s">
        <v>7068</v>
      </c>
      <c r="JKX1" s="4" t="s">
        <v>7069</v>
      </c>
      <c r="JKY1" s="4" t="s">
        <v>7070</v>
      </c>
      <c r="JKZ1" s="4" t="s">
        <v>7071</v>
      </c>
      <c r="JLA1" s="4" t="s">
        <v>7072</v>
      </c>
      <c r="JLB1" s="4" t="s">
        <v>7073</v>
      </c>
      <c r="JLC1" s="4" t="s">
        <v>7074</v>
      </c>
      <c r="JLD1" s="4" t="s">
        <v>7075</v>
      </c>
      <c r="JLE1" s="4" t="s">
        <v>7076</v>
      </c>
      <c r="JLF1" s="4" t="s">
        <v>7077</v>
      </c>
      <c r="JLG1" s="4" t="s">
        <v>7078</v>
      </c>
      <c r="JLH1" s="4" t="s">
        <v>7079</v>
      </c>
      <c r="JLI1" s="4" t="s">
        <v>7080</v>
      </c>
      <c r="JLJ1" s="4" t="s">
        <v>7081</v>
      </c>
      <c r="JLK1" s="4" t="s">
        <v>7082</v>
      </c>
      <c r="JLL1" s="4" t="s">
        <v>7083</v>
      </c>
      <c r="JLM1" s="4" t="s">
        <v>7084</v>
      </c>
      <c r="JLN1" s="4" t="s">
        <v>7085</v>
      </c>
      <c r="JLO1" s="4" t="s">
        <v>7086</v>
      </c>
      <c r="JLP1" s="4" t="s">
        <v>7087</v>
      </c>
      <c r="JLQ1" s="4" t="s">
        <v>7088</v>
      </c>
      <c r="JLR1" s="4" t="s">
        <v>7089</v>
      </c>
      <c r="JLS1" s="4" t="s">
        <v>7090</v>
      </c>
      <c r="JLT1" s="4" t="s">
        <v>7091</v>
      </c>
      <c r="JLU1" s="4" t="s">
        <v>7092</v>
      </c>
      <c r="JLV1" s="4" t="s">
        <v>7093</v>
      </c>
      <c r="JLW1" s="4" t="s">
        <v>7094</v>
      </c>
      <c r="JLX1" s="4" t="s">
        <v>7095</v>
      </c>
      <c r="JLY1" s="4" t="s">
        <v>7096</v>
      </c>
      <c r="JLZ1" s="4" t="s">
        <v>7097</v>
      </c>
      <c r="JMA1" s="4" t="s">
        <v>7098</v>
      </c>
      <c r="JMB1" s="4" t="s">
        <v>7099</v>
      </c>
      <c r="JMC1" s="4" t="s">
        <v>7100</v>
      </c>
      <c r="JMD1" s="4" t="s">
        <v>7101</v>
      </c>
      <c r="JME1" s="4" t="s">
        <v>7102</v>
      </c>
      <c r="JMF1" s="4" t="s">
        <v>7103</v>
      </c>
      <c r="JMG1" s="4" t="s">
        <v>7104</v>
      </c>
      <c r="JMH1" s="4" t="s">
        <v>7105</v>
      </c>
      <c r="JMI1" s="4" t="s">
        <v>7106</v>
      </c>
      <c r="JMJ1" s="4" t="s">
        <v>7107</v>
      </c>
      <c r="JMK1" s="4" t="s">
        <v>7108</v>
      </c>
      <c r="JML1" s="4" t="s">
        <v>7109</v>
      </c>
      <c r="JMM1" s="4" t="s">
        <v>7110</v>
      </c>
      <c r="JMN1" s="4" t="s">
        <v>7111</v>
      </c>
      <c r="JMO1" s="4" t="s">
        <v>7112</v>
      </c>
      <c r="JMP1" s="4" t="s">
        <v>7113</v>
      </c>
      <c r="JMQ1" s="4" t="s">
        <v>7114</v>
      </c>
      <c r="JMR1" s="4" t="s">
        <v>7115</v>
      </c>
      <c r="JMS1" s="4" t="s">
        <v>7116</v>
      </c>
      <c r="JMT1" s="4" t="s">
        <v>7117</v>
      </c>
      <c r="JMU1" s="4" t="s">
        <v>7118</v>
      </c>
      <c r="JMV1" s="4" t="s">
        <v>7119</v>
      </c>
      <c r="JMW1" s="4" t="s">
        <v>7120</v>
      </c>
      <c r="JMX1" s="4" t="s">
        <v>7121</v>
      </c>
      <c r="JMY1" s="4" t="s">
        <v>7122</v>
      </c>
      <c r="JMZ1" s="4" t="s">
        <v>7123</v>
      </c>
      <c r="JNA1" s="4" t="s">
        <v>7124</v>
      </c>
      <c r="JNB1" s="4" t="s">
        <v>7125</v>
      </c>
      <c r="JNC1" s="4" t="s">
        <v>7126</v>
      </c>
      <c r="JND1" s="4" t="s">
        <v>7127</v>
      </c>
      <c r="JNE1" s="4" t="s">
        <v>7128</v>
      </c>
      <c r="JNF1" s="4" t="s">
        <v>7129</v>
      </c>
      <c r="JNG1" s="4" t="s">
        <v>7130</v>
      </c>
      <c r="JNH1" s="4" t="s">
        <v>7131</v>
      </c>
      <c r="JNI1" s="4" t="s">
        <v>7132</v>
      </c>
      <c r="JNJ1" s="4" t="s">
        <v>7133</v>
      </c>
      <c r="JNK1" s="4" t="s">
        <v>7134</v>
      </c>
      <c r="JNL1" s="4" t="s">
        <v>7135</v>
      </c>
      <c r="JNM1" s="4" t="s">
        <v>7136</v>
      </c>
      <c r="JNN1" s="4" t="s">
        <v>7137</v>
      </c>
      <c r="JNO1" s="4" t="s">
        <v>7138</v>
      </c>
      <c r="JNP1" s="4" t="s">
        <v>7139</v>
      </c>
      <c r="JNQ1" s="4" t="s">
        <v>7140</v>
      </c>
      <c r="JNR1" s="4" t="s">
        <v>7141</v>
      </c>
      <c r="JNS1" s="4" t="s">
        <v>7142</v>
      </c>
      <c r="JNT1" s="4" t="s">
        <v>7143</v>
      </c>
      <c r="JNU1" s="4" t="s">
        <v>7144</v>
      </c>
      <c r="JNV1" s="4" t="s">
        <v>7145</v>
      </c>
      <c r="JNW1" s="4" t="s">
        <v>7146</v>
      </c>
      <c r="JNX1" s="4" t="s">
        <v>7147</v>
      </c>
      <c r="JNY1" s="4" t="s">
        <v>7148</v>
      </c>
      <c r="JNZ1" s="4" t="s">
        <v>7149</v>
      </c>
      <c r="JOA1" s="4" t="s">
        <v>7150</v>
      </c>
      <c r="JOB1" s="4" t="s">
        <v>7151</v>
      </c>
      <c r="JOC1" s="4" t="s">
        <v>7152</v>
      </c>
      <c r="JOD1" s="4" t="s">
        <v>7153</v>
      </c>
      <c r="JOE1" s="4" t="s">
        <v>7154</v>
      </c>
      <c r="JOF1" s="4" t="s">
        <v>7155</v>
      </c>
      <c r="JOG1" s="4" t="s">
        <v>7156</v>
      </c>
      <c r="JOH1" s="4" t="s">
        <v>7157</v>
      </c>
      <c r="JOI1" s="4" t="s">
        <v>7158</v>
      </c>
      <c r="JOJ1" s="4" t="s">
        <v>7159</v>
      </c>
      <c r="JOK1" s="4" t="s">
        <v>7160</v>
      </c>
      <c r="JOL1" s="4" t="s">
        <v>7161</v>
      </c>
      <c r="JOM1" s="4" t="s">
        <v>7162</v>
      </c>
      <c r="JON1" s="4" t="s">
        <v>7163</v>
      </c>
      <c r="JOO1" s="4" t="s">
        <v>7164</v>
      </c>
      <c r="JOP1" s="4" t="s">
        <v>7165</v>
      </c>
      <c r="JOQ1" s="4" t="s">
        <v>7166</v>
      </c>
      <c r="JOR1" s="4" t="s">
        <v>7167</v>
      </c>
      <c r="JOS1" s="4" t="s">
        <v>7168</v>
      </c>
      <c r="JOT1" s="4" t="s">
        <v>7169</v>
      </c>
      <c r="JOU1" s="4" t="s">
        <v>7170</v>
      </c>
      <c r="JOV1" s="4" t="s">
        <v>7171</v>
      </c>
      <c r="JOW1" s="4" t="s">
        <v>7172</v>
      </c>
      <c r="JOX1" s="4" t="s">
        <v>7173</v>
      </c>
      <c r="JOY1" s="4" t="s">
        <v>7174</v>
      </c>
      <c r="JOZ1" s="4" t="s">
        <v>7175</v>
      </c>
      <c r="JPA1" s="4" t="s">
        <v>7176</v>
      </c>
      <c r="JPB1" s="4" t="s">
        <v>7177</v>
      </c>
      <c r="JPC1" s="4" t="s">
        <v>7178</v>
      </c>
      <c r="JPD1" s="4" t="s">
        <v>7179</v>
      </c>
      <c r="JPE1" s="4" t="s">
        <v>7180</v>
      </c>
      <c r="JPF1" s="4" t="s">
        <v>7181</v>
      </c>
      <c r="JPG1" s="4" t="s">
        <v>7182</v>
      </c>
      <c r="JPH1" s="4" t="s">
        <v>7183</v>
      </c>
      <c r="JPI1" s="4" t="s">
        <v>7184</v>
      </c>
      <c r="JPJ1" s="4" t="s">
        <v>7185</v>
      </c>
      <c r="JPK1" s="4" t="s">
        <v>7186</v>
      </c>
      <c r="JPL1" s="4" t="s">
        <v>7187</v>
      </c>
      <c r="JPM1" s="4" t="s">
        <v>7188</v>
      </c>
      <c r="JPN1" s="4" t="s">
        <v>7189</v>
      </c>
      <c r="JPO1" s="4" t="s">
        <v>7190</v>
      </c>
      <c r="JPP1" s="4" t="s">
        <v>7191</v>
      </c>
      <c r="JPQ1" s="4" t="s">
        <v>7192</v>
      </c>
      <c r="JPR1" s="4" t="s">
        <v>7193</v>
      </c>
      <c r="JPS1" s="4" t="s">
        <v>7194</v>
      </c>
      <c r="JPT1" s="4" t="s">
        <v>7195</v>
      </c>
      <c r="JPU1" s="4" t="s">
        <v>7196</v>
      </c>
      <c r="JPV1" s="4" t="s">
        <v>7197</v>
      </c>
      <c r="JPW1" s="4" t="s">
        <v>7198</v>
      </c>
      <c r="JPX1" s="4" t="s">
        <v>7199</v>
      </c>
      <c r="JPY1" s="4" t="s">
        <v>7200</v>
      </c>
      <c r="JPZ1" s="4" t="s">
        <v>7201</v>
      </c>
      <c r="JQA1" s="4" t="s">
        <v>7202</v>
      </c>
      <c r="JQB1" s="4" t="s">
        <v>7203</v>
      </c>
      <c r="JQC1" s="4" t="s">
        <v>7204</v>
      </c>
      <c r="JQD1" s="4" t="s">
        <v>7205</v>
      </c>
      <c r="JQE1" s="4" t="s">
        <v>7206</v>
      </c>
      <c r="JQF1" s="4" t="s">
        <v>7207</v>
      </c>
      <c r="JQG1" s="4" t="s">
        <v>7208</v>
      </c>
      <c r="JQH1" s="4" t="s">
        <v>7209</v>
      </c>
      <c r="JQI1" s="4" t="s">
        <v>7210</v>
      </c>
      <c r="JQJ1" s="4" t="s">
        <v>7211</v>
      </c>
      <c r="JQK1" s="4" t="s">
        <v>7212</v>
      </c>
      <c r="JQL1" s="4" t="s">
        <v>7213</v>
      </c>
      <c r="JQM1" s="4" t="s">
        <v>7214</v>
      </c>
      <c r="JQN1" s="4" t="s">
        <v>7215</v>
      </c>
      <c r="JQO1" s="4" t="s">
        <v>7216</v>
      </c>
      <c r="JQP1" s="4" t="s">
        <v>7217</v>
      </c>
      <c r="JQQ1" s="4" t="s">
        <v>7218</v>
      </c>
      <c r="JQR1" s="4" t="s">
        <v>7219</v>
      </c>
      <c r="JQS1" s="4" t="s">
        <v>7220</v>
      </c>
      <c r="JQT1" s="4" t="s">
        <v>7221</v>
      </c>
      <c r="JQU1" s="4" t="s">
        <v>7222</v>
      </c>
      <c r="JQV1" s="4" t="s">
        <v>7223</v>
      </c>
      <c r="JQW1" s="4" t="s">
        <v>7224</v>
      </c>
      <c r="JQX1" s="4" t="s">
        <v>7225</v>
      </c>
      <c r="JQY1" s="4" t="s">
        <v>7226</v>
      </c>
      <c r="JQZ1" s="4" t="s">
        <v>7227</v>
      </c>
      <c r="JRA1" s="4" t="s">
        <v>7228</v>
      </c>
      <c r="JRB1" s="4" t="s">
        <v>7229</v>
      </c>
      <c r="JRC1" s="4" t="s">
        <v>7230</v>
      </c>
      <c r="JRD1" s="4" t="s">
        <v>7231</v>
      </c>
      <c r="JRE1" s="4" t="s">
        <v>7232</v>
      </c>
      <c r="JRF1" s="4" t="s">
        <v>7233</v>
      </c>
      <c r="JRG1" s="4" t="s">
        <v>7234</v>
      </c>
      <c r="JRH1" s="4" t="s">
        <v>7235</v>
      </c>
      <c r="JRI1" s="4" t="s">
        <v>7236</v>
      </c>
      <c r="JRJ1" s="4" t="s">
        <v>7237</v>
      </c>
      <c r="JRK1" s="4" t="s">
        <v>7238</v>
      </c>
      <c r="JRL1" s="4" t="s">
        <v>7239</v>
      </c>
      <c r="JRM1" s="4" t="s">
        <v>7240</v>
      </c>
      <c r="JRN1" s="4" t="s">
        <v>7241</v>
      </c>
      <c r="JRO1" s="4" t="s">
        <v>7242</v>
      </c>
      <c r="JRP1" s="4" t="s">
        <v>7243</v>
      </c>
      <c r="JRQ1" s="4" t="s">
        <v>7244</v>
      </c>
      <c r="JRR1" s="4" t="s">
        <v>7245</v>
      </c>
      <c r="JRS1" s="4" t="s">
        <v>7246</v>
      </c>
      <c r="JRT1" s="4" t="s">
        <v>7247</v>
      </c>
      <c r="JRU1" s="4" t="s">
        <v>7248</v>
      </c>
      <c r="JRV1" s="4" t="s">
        <v>7249</v>
      </c>
      <c r="JRW1" s="4" t="s">
        <v>7250</v>
      </c>
      <c r="JRX1" s="4" t="s">
        <v>7251</v>
      </c>
      <c r="JRY1" s="4" t="s">
        <v>7252</v>
      </c>
      <c r="JRZ1" s="4" t="s">
        <v>7253</v>
      </c>
      <c r="JSA1" s="4" t="s">
        <v>7254</v>
      </c>
      <c r="JSB1" s="4" t="s">
        <v>7255</v>
      </c>
      <c r="JSC1" s="4" t="s">
        <v>7256</v>
      </c>
      <c r="JSD1" s="4" t="s">
        <v>7257</v>
      </c>
      <c r="JSE1" s="4" t="s">
        <v>7258</v>
      </c>
      <c r="JSF1" s="4" t="s">
        <v>7259</v>
      </c>
      <c r="JSG1" s="4" t="s">
        <v>7260</v>
      </c>
      <c r="JSH1" s="4" t="s">
        <v>7261</v>
      </c>
      <c r="JSI1" s="4" t="s">
        <v>7262</v>
      </c>
      <c r="JSJ1" s="4" t="s">
        <v>7263</v>
      </c>
      <c r="JSK1" s="4" t="s">
        <v>7264</v>
      </c>
      <c r="JSL1" s="4" t="s">
        <v>7265</v>
      </c>
      <c r="JSM1" s="4" t="s">
        <v>7266</v>
      </c>
      <c r="JSN1" s="4" t="s">
        <v>7267</v>
      </c>
      <c r="JSO1" s="4" t="s">
        <v>7268</v>
      </c>
      <c r="JSP1" s="4" t="s">
        <v>7269</v>
      </c>
      <c r="JSQ1" s="4" t="s">
        <v>7270</v>
      </c>
      <c r="JSR1" s="4" t="s">
        <v>7271</v>
      </c>
      <c r="JSS1" s="4" t="s">
        <v>7272</v>
      </c>
      <c r="JST1" s="4" t="s">
        <v>7273</v>
      </c>
      <c r="JSU1" s="4" t="s">
        <v>7274</v>
      </c>
      <c r="JSV1" s="4" t="s">
        <v>7275</v>
      </c>
      <c r="JSW1" s="4" t="s">
        <v>7276</v>
      </c>
      <c r="JSX1" s="4" t="s">
        <v>7277</v>
      </c>
      <c r="JSY1" s="4" t="s">
        <v>7278</v>
      </c>
      <c r="JSZ1" s="4" t="s">
        <v>7279</v>
      </c>
      <c r="JTA1" s="4" t="s">
        <v>7280</v>
      </c>
      <c r="JTB1" s="4" t="s">
        <v>7281</v>
      </c>
      <c r="JTC1" s="4" t="s">
        <v>7282</v>
      </c>
      <c r="JTD1" s="4" t="s">
        <v>7283</v>
      </c>
      <c r="JTE1" s="4" t="s">
        <v>7284</v>
      </c>
      <c r="JTF1" s="4" t="s">
        <v>7285</v>
      </c>
      <c r="JTG1" s="4" t="s">
        <v>7286</v>
      </c>
      <c r="JTH1" s="4" t="s">
        <v>7287</v>
      </c>
      <c r="JTI1" s="4" t="s">
        <v>7288</v>
      </c>
      <c r="JTJ1" s="4" t="s">
        <v>7289</v>
      </c>
      <c r="JTK1" s="4" t="s">
        <v>7290</v>
      </c>
      <c r="JTL1" s="4" t="s">
        <v>7291</v>
      </c>
      <c r="JTM1" s="4" t="s">
        <v>7292</v>
      </c>
      <c r="JTN1" s="4" t="s">
        <v>7293</v>
      </c>
      <c r="JTO1" s="4" t="s">
        <v>7294</v>
      </c>
      <c r="JTP1" s="4" t="s">
        <v>7295</v>
      </c>
      <c r="JTQ1" s="4" t="s">
        <v>7296</v>
      </c>
      <c r="JTR1" s="4" t="s">
        <v>7297</v>
      </c>
      <c r="JTS1" s="4" t="s">
        <v>7298</v>
      </c>
      <c r="JTT1" s="4" t="s">
        <v>7299</v>
      </c>
      <c r="JTU1" s="4" t="s">
        <v>7300</v>
      </c>
      <c r="JTV1" s="4" t="s">
        <v>7301</v>
      </c>
      <c r="JTW1" s="4" t="s">
        <v>7302</v>
      </c>
      <c r="JTX1" s="4" t="s">
        <v>7303</v>
      </c>
      <c r="JTY1" s="4" t="s">
        <v>7304</v>
      </c>
      <c r="JTZ1" s="4" t="s">
        <v>7305</v>
      </c>
      <c r="JUA1" s="4" t="s">
        <v>7306</v>
      </c>
      <c r="JUB1" s="4" t="s">
        <v>7307</v>
      </c>
      <c r="JUC1" s="4" t="s">
        <v>7308</v>
      </c>
      <c r="JUD1" s="4" t="s">
        <v>7309</v>
      </c>
      <c r="JUE1" s="4" t="s">
        <v>7310</v>
      </c>
      <c r="JUF1" s="4" t="s">
        <v>7311</v>
      </c>
      <c r="JUG1" s="4" t="s">
        <v>7312</v>
      </c>
      <c r="JUH1" s="4" t="s">
        <v>7313</v>
      </c>
      <c r="JUI1" s="4" t="s">
        <v>7314</v>
      </c>
      <c r="JUJ1" s="4" t="s">
        <v>7315</v>
      </c>
      <c r="JUK1" s="4" t="s">
        <v>7316</v>
      </c>
      <c r="JUL1" s="4" t="s">
        <v>7317</v>
      </c>
      <c r="JUM1" s="4" t="s">
        <v>7318</v>
      </c>
      <c r="JUN1" s="4" t="s">
        <v>7319</v>
      </c>
      <c r="JUO1" s="4" t="s">
        <v>7320</v>
      </c>
      <c r="JUP1" s="4" t="s">
        <v>7321</v>
      </c>
      <c r="JUQ1" s="4" t="s">
        <v>7322</v>
      </c>
      <c r="JUR1" s="4" t="s">
        <v>7323</v>
      </c>
      <c r="JUS1" s="4" t="s">
        <v>7324</v>
      </c>
      <c r="JUT1" s="4" t="s">
        <v>7325</v>
      </c>
      <c r="JUU1" s="4" t="s">
        <v>7326</v>
      </c>
      <c r="JUV1" s="4" t="s">
        <v>7327</v>
      </c>
      <c r="JUW1" s="4" t="s">
        <v>7328</v>
      </c>
      <c r="JUX1" s="4" t="s">
        <v>7329</v>
      </c>
      <c r="JUY1" s="4" t="s">
        <v>7330</v>
      </c>
      <c r="JUZ1" s="4" t="s">
        <v>7331</v>
      </c>
      <c r="JVA1" s="4" t="s">
        <v>7332</v>
      </c>
      <c r="JVB1" s="4" t="s">
        <v>7333</v>
      </c>
      <c r="JVC1" s="4" t="s">
        <v>7334</v>
      </c>
      <c r="JVD1" s="4" t="s">
        <v>7335</v>
      </c>
      <c r="JVE1" s="4" t="s">
        <v>7336</v>
      </c>
      <c r="JVF1" s="4" t="s">
        <v>7337</v>
      </c>
      <c r="JVG1" s="4" t="s">
        <v>7338</v>
      </c>
      <c r="JVH1" s="4" t="s">
        <v>7339</v>
      </c>
      <c r="JVI1" s="4" t="s">
        <v>7340</v>
      </c>
      <c r="JVJ1" s="4" t="s">
        <v>7341</v>
      </c>
      <c r="JVK1" s="4" t="s">
        <v>7342</v>
      </c>
      <c r="JVL1" s="4" t="s">
        <v>7343</v>
      </c>
      <c r="JVM1" s="4" t="s">
        <v>7344</v>
      </c>
      <c r="JVN1" s="4" t="s">
        <v>7345</v>
      </c>
      <c r="JVO1" s="4" t="s">
        <v>7346</v>
      </c>
      <c r="JVP1" s="4" t="s">
        <v>7347</v>
      </c>
      <c r="JVQ1" s="4" t="s">
        <v>7348</v>
      </c>
      <c r="JVR1" s="4" t="s">
        <v>7349</v>
      </c>
      <c r="JVS1" s="4" t="s">
        <v>7350</v>
      </c>
      <c r="JVT1" s="4" t="s">
        <v>7351</v>
      </c>
      <c r="JVU1" s="4" t="s">
        <v>7352</v>
      </c>
      <c r="JVV1" s="4" t="s">
        <v>7353</v>
      </c>
      <c r="JVW1" s="4" t="s">
        <v>7354</v>
      </c>
      <c r="JVX1" s="4" t="s">
        <v>7355</v>
      </c>
      <c r="JVY1" s="4" t="s">
        <v>7356</v>
      </c>
      <c r="JVZ1" s="4" t="s">
        <v>7357</v>
      </c>
      <c r="JWA1" s="4" t="s">
        <v>7358</v>
      </c>
      <c r="JWB1" s="4" t="s">
        <v>7359</v>
      </c>
      <c r="JWC1" s="4" t="s">
        <v>7360</v>
      </c>
      <c r="JWD1" s="4" t="s">
        <v>7361</v>
      </c>
      <c r="JWE1" s="4" t="s">
        <v>7362</v>
      </c>
      <c r="JWF1" s="4" t="s">
        <v>7363</v>
      </c>
      <c r="JWG1" s="4" t="s">
        <v>7364</v>
      </c>
      <c r="JWH1" s="4" t="s">
        <v>7365</v>
      </c>
      <c r="JWI1" s="4" t="s">
        <v>7366</v>
      </c>
      <c r="JWJ1" s="4" t="s">
        <v>7367</v>
      </c>
      <c r="JWK1" s="4" t="s">
        <v>7368</v>
      </c>
      <c r="JWL1" s="4" t="s">
        <v>7369</v>
      </c>
      <c r="JWM1" s="4" t="s">
        <v>7370</v>
      </c>
      <c r="JWN1" s="4" t="s">
        <v>7371</v>
      </c>
      <c r="JWO1" s="4" t="s">
        <v>7372</v>
      </c>
      <c r="JWP1" s="4" t="s">
        <v>7373</v>
      </c>
      <c r="JWQ1" s="4" t="s">
        <v>7374</v>
      </c>
      <c r="JWR1" s="4" t="s">
        <v>7375</v>
      </c>
      <c r="JWS1" s="4" t="s">
        <v>7376</v>
      </c>
      <c r="JWT1" s="4" t="s">
        <v>7377</v>
      </c>
      <c r="JWU1" s="4" t="s">
        <v>7378</v>
      </c>
      <c r="JWV1" s="4" t="s">
        <v>7379</v>
      </c>
      <c r="JWW1" s="4" t="s">
        <v>7380</v>
      </c>
      <c r="JWX1" s="4" t="s">
        <v>7381</v>
      </c>
      <c r="JWY1" s="4" t="s">
        <v>7382</v>
      </c>
      <c r="JWZ1" s="4" t="s">
        <v>7383</v>
      </c>
      <c r="JXA1" s="4" t="s">
        <v>7384</v>
      </c>
      <c r="JXB1" s="4" t="s">
        <v>7385</v>
      </c>
      <c r="JXC1" s="4" t="s">
        <v>7386</v>
      </c>
      <c r="JXD1" s="4" t="s">
        <v>7387</v>
      </c>
      <c r="JXE1" s="4" t="s">
        <v>7388</v>
      </c>
      <c r="JXF1" s="4" t="s">
        <v>7389</v>
      </c>
      <c r="JXG1" s="4" t="s">
        <v>7390</v>
      </c>
      <c r="JXH1" s="4" t="s">
        <v>7391</v>
      </c>
      <c r="JXI1" s="4" t="s">
        <v>7392</v>
      </c>
      <c r="JXJ1" s="4" t="s">
        <v>7393</v>
      </c>
      <c r="JXK1" s="4" t="s">
        <v>7394</v>
      </c>
      <c r="JXL1" s="4" t="s">
        <v>7395</v>
      </c>
      <c r="JXM1" s="4" t="s">
        <v>7396</v>
      </c>
      <c r="JXN1" s="4" t="s">
        <v>7397</v>
      </c>
      <c r="JXO1" s="4" t="s">
        <v>7398</v>
      </c>
      <c r="JXP1" s="4" t="s">
        <v>7399</v>
      </c>
      <c r="JXQ1" s="4" t="s">
        <v>7400</v>
      </c>
      <c r="JXR1" s="4" t="s">
        <v>7401</v>
      </c>
      <c r="JXS1" s="4" t="s">
        <v>7402</v>
      </c>
      <c r="JXT1" s="4" t="s">
        <v>7403</v>
      </c>
      <c r="JXU1" s="4" t="s">
        <v>7404</v>
      </c>
      <c r="JXV1" s="4" t="s">
        <v>7405</v>
      </c>
      <c r="JXW1" s="4" t="s">
        <v>7406</v>
      </c>
      <c r="JXX1" s="4" t="s">
        <v>7407</v>
      </c>
      <c r="JXY1" s="4" t="s">
        <v>7408</v>
      </c>
      <c r="JXZ1" s="4" t="s">
        <v>7409</v>
      </c>
      <c r="JYA1" s="4" t="s">
        <v>7410</v>
      </c>
      <c r="JYB1" s="4" t="s">
        <v>7411</v>
      </c>
      <c r="JYC1" s="4" t="s">
        <v>7412</v>
      </c>
      <c r="JYD1" s="4" t="s">
        <v>7413</v>
      </c>
      <c r="JYE1" s="4" t="s">
        <v>7414</v>
      </c>
      <c r="JYF1" s="4" t="s">
        <v>7415</v>
      </c>
      <c r="JYG1" s="4" t="s">
        <v>7416</v>
      </c>
      <c r="JYH1" s="4" t="s">
        <v>7417</v>
      </c>
      <c r="JYI1" s="4" t="s">
        <v>7418</v>
      </c>
      <c r="JYJ1" s="4" t="s">
        <v>7419</v>
      </c>
      <c r="JYK1" s="4" t="s">
        <v>7420</v>
      </c>
      <c r="JYL1" s="4" t="s">
        <v>7421</v>
      </c>
      <c r="JYM1" s="4" t="s">
        <v>7422</v>
      </c>
      <c r="JYN1" s="4" t="s">
        <v>7423</v>
      </c>
      <c r="JYO1" s="4" t="s">
        <v>7424</v>
      </c>
      <c r="JYP1" s="4" t="s">
        <v>7425</v>
      </c>
      <c r="JYQ1" s="4" t="s">
        <v>7426</v>
      </c>
      <c r="JYR1" s="4" t="s">
        <v>7427</v>
      </c>
      <c r="JYS1" s="4" t="s">
        <v>7428</v>
      </c>
      <c r="JYT1" s="4" t="s">
        <v>7429</v>
      </c>
      <c r="JYU1" s="4" t="s">
        <v>7430</v>
      </c>
      <c r="JYV1" s="4" t="s">
        <v>7431</v>
      </c>
      <c r="JYW1" s="4" t="s">
        <v>7432</v>
      </c>
      <c r="JYX1" s="4" t="s">
        <v>7433</v>
      </c>
      <c r="JYY1" s="4" t="s">
        <v>7434</v>
      </c>
      <c r="JYZ1" s="4" t="s">
        <v>7435</v>
      </c>
      <c r="JZA1" s="4" t="s">
        <v>7436</v>
      </c>
      <c r="JZB1" s="4" t="s">
        <v>7437</v>
      </c>
      <c r="JZC1" s="4" t="s">
        <v>7438</v>
      </c>
      <c r="JZD1" s="4" t="s">
        <v>7439</v>
      </c>
      <c r="JZE1" s="4" t="s">
        <v>7440</v>
      </c>
      <c r="JZF1" s="4" t="s">
        <v>7441</v>
      </c>
      <c r="JZG1" s="4" t="s">
        <v>7442</v>
      </c>
      <c r="JZH1" s="4" t="s">
        <v>7443</v>
      </c>
      <c r="JZI1" s="4" t="s">
        <v>7444</v>
      </c>
      <c r="JZJ1" s="4" t="s">
        <v>7445</v>
      </c>
      <c r="JZK1" s="4" t="s">
        <v>7446</v>
      </c>
      <c r="JZL1" s="4" t="s">
        <v>7447</v>
      </c>
      <c r="JZM1" s="4" t="s">
        <v>7448</v>
      </c>
      <c r="JZN1" s="4" t="s">
        <v>7449</v>
      </c>
      <c r="JZO1" s="4" t="s">
        <v>7450</v>
      </c>
      <c r="JZP1" s="4" t="s">
        <v>7451</v>
      </c>
      <c r="JZQ1" s="4" t="s">
        <v>7452</v>
      </c>
      <c r="JZR1" s="4" t="s">
        <v>7453</v>
      </c>
      <c r="JZS1" s="4" t="s">
        <v>7454</v>
      </c>
      <c r="JZT1" s="4" t="s">
        <v>7455</v>
      </c>
      <c r="JZU1" s="4" t="s">
        <v>7456</v>
      </c>
      <c r="JZV1" s="4" t="s">
        <v>7457</v>
      </c>
      <c r="JZW1" s="4" t="s">
        <v>7458</v>
      </c>
      <c r="JZX1" s="4" t="s">
        <v>7459</v>
      </c>
      <c r="JZY1" s="4" t="s">
        <v>7460</v>
      </c>
      <c r="JZZ1" s="4" t="s">
        <v>7461</v>
      </c>
      <c r="KAA1" s="4" t="s">
        <v>7462</v>
      </c>
      <c r="KAB1" s="4" t="s">
        <v>7463</v>
      </c>
      <c r="KAC1" s="4" t="s">
        <v>7464</v>
      </c>
      <c r="KAD1" s="4" t="s">
        <v>7465</v>
      </c>
      <c r="KAE1" s="4" t="s">
        <v>7466</v>
      </c>
      <c r="KAF1" s="4" t="s">
        <v>7467</v>
      </c>
      <c r="KAG1" s="4" t="s">
        <v>7468</v>
      </c>
      <c r="KAH1" s="4" t="s">
        <v>7469</v>
      </c>
      <c r="KAI1" s="4" t="s">
        <v>7470</v>
      </c>
      <c r="KAJ1" s="4" t="s">
        <v>7471</v>
      </c>
      <c r="KAK1" s="4" t="s">
        <v>7472</v>
      </c>
      <c r="KAL1" s="4" t="s">
        <v>7473</v>
      </c>
      <c r="KAM1" s="4" t="s">
        <v>7474</v>
      </c>
      <c r="KAN1" s="4" t="s">
        <v>7475</v>
      </c>
      <c r="KAO1" s="4" t="s">
        <v>7476</v>
      </c>
      <c r="KAP1" s="4" t="s">
        <v>7477</v>
      </c>
      <c r="KAQ1" s="4" t="s">
        <v>7478</v>
      </c>
      <c r="KAR1" s="4" t="s">
        <v>7479</v>
      </c>
      <c r="KAS1" s="4" t="s">
        <v>7480</v>
      </c>
      <c r="KAT1" s="4" t="s">
        <v>7481</v>
      </c>
      <c r="KAU1" s="4" t="s">
        <v>7482</v>
      </c>
      <c r="KAV1" s="4" t="s">
        <v>7483</v>
      </c>
      <c r="KAW1" s="4" t="s">
        <v>7484</v>
      </c>
      <c r="KAX1" s="4" t="s">
        <v>7485</v>
      </c>
      <c r="KAY1" s="4" t="s">
        <v>7486</v>
      </c>
      <c r="KAZ1" s="4" t="s">
        <v>7487</v>
      </c>
      <c r="KBA1" s="4" t="s">
        <v>7488</v>
      </c>
      <c r="KBB1" s="4" t="s">
        <v>7489</v>
      </c>
      <c r="KBC1" s="4" t="s">
        <v>7490</v>
      </c>
      <c r="KBD1" s="4" t="s">
        <v>7491</v>
      </c>
      <c r="KBE1" s="4" t="s">
        <v>7492</v>
      </c>
      <c r="KBF1" s="4" t="s">
        <v>7493</v>
      </c>
      <c r="KBG1" s="4" t="s">
        <v>7494</v>
      </c>
      <c r="KBH1" s="4" t="s">
        <v>7495</v>
      </c>
      <c r="KBI1" s="4" t="s">
        <v>7496</v>
      </c>
      <c r="KBJ1" s="4" t="s">
        <v>7497</v>
      </c>
      <c r="KBK1" s="4" t="s">
        <v>7498</v>
      </c>
      <c r="KBL1" s="4" t="s">
        <v>7499</v>
      </c>
      <c r="KBM1" s="4" t="s">
        <v>7500</v>
      </c>
      <c r="KBN1" s="4" t="s">
        <v>7501</v>
      </c>
      <c r="KBO1" s="4" t="s">
        <v>7502</v>
      </c>
      <c r="KBP1" s="4" t="s">
        <v>7503</v>
      </c>
      <c r="KBQ1" s="4" t="s">
        <v>7504</v>
      </c>
      <c r="KBR1" s="4" t="s">
        <v>7505</v>
      </c>
      <c r="KBS1" s="4" t="s">
        <v>7506</v>
      </c>
      <c r="KBT1" s="4" t="s">
        <v>7507</v>
      </c>
      <c r="KBU1" s="4" t="s">
        <v>7508</v>
      </c>
      <c r="KBV1" s="4" t="s">
        <v>7509</v>
      </c>
      <c r="KBW1" s="4" t="s">
        <v>7510</v>
      </c>
      <c r="KBX1" s="4" t="s">
        <v>7511</v>
      </c>
      <c r="KBY1" s="4" t="s">
        <v>7512</v>
      </c>
      <c r="KBZ1" s="4" t="s">
        <v>7513</v>
      </c>
      <c r="KCA1" s="4" t="s">
        <v>7514</v>
      </c>
      <c r="KCB1" s="4" t="s">
        <v>7515</v>
      </c>
      <c r="KCC1" s="4" t="s">
        <v>7516</v>
      </c>
      <c r="KCD1" s="4" t="s">
        <v>7517</v>
      </c>
      <c r="KCE1" s="4" t="s">
        <v>7518</v>
      </c>
      <c r="KCF1" s="4" t="s">
        <v>7519</v>
      </c>
      <c r="KCG1" s="4" t="s">
        <v>7520</v>
      </c>
      <c r="KCH1" s="4" t="s">
        <v>7521</v>
      </c>
      <c r="KCI1" s="4" t="s">
        <v>7522</v>
      </c>
      <c r="KCJ1" s="4" t="s">
        <v>7523</v>
      </c>
      <c r="KCK1" s="4" t="s">
        <v>7524</v>
      </c>
      <c r="KCL1" s="4" t="s">
        <v>7525</v>
      </c>
      <c r="KCM1" s="4" t="s">
        <v>7526</v>
      </c>
      <c r="KCN1" s="4" t="s">
        <v>7527</v>
      </c>
      <c r="KCO1" s="4" t="s">
        <v>7528</v>
      </c>
      <c r="KCP1" s="4" t="s">
        <v>7529</v>
      </c>
      <c r="KCQ1" s="4" t="s">
        <v>7530</v>
      </c>
      <c r="KCR1" s="4" t="s">
        <v>7531</v>
      </c>
      <c r="KCS1" s="4" t="s">
        <v>7532</v>
      </c>
      <c r="KCT1" s="4" t="s">
        <v>7533</v>
      </c>
      <c r="KCU1" s="4" t="s">
        <v>7534</v>
      </c>
      <c r="KCV1" s="4" t="s">
        <v>7535</v>
      </c>
      <c r="KCW1" s="4" t="s">
        <v>7536</v>
      </c>
      <c r="KCX1" s="4" t="s">
        <v>7537</v>
      </c>
      <c r="KCY1" s="4" t="s">
        <v>7538</v>
      </c>
      <c r="KCZ1" s="4" t="s">
        <v>7539</v>
      </c>
      <c r="KDA1" s="4" t="s">
        <v>7540</v>
      </c>
      <c r="KDB1" s="4" t="s">
        <v>7541</v>
      </c>
      <c r="KDC1" s="4" t="s">
        <v>7542</v>
      </c>
      <c r="KDD1" s="4" t="s">
        <v>7543</v>
      </c>
      <c r="KDE1" s="4" t="s">
        <v>7544</v>
      </c>
      <c r="KDF1" s="4" t="s">
        <v>7545</v>
      </c>
      <c r="KDG1" s="4" t="s">
        <v>7546</v>
      </c>
      <c r="KDH1" s="4" t="s">
        <v>7547</v>
      </c>
      <c r="KDI1" s="4" t="s">
        <v>7548</v>
      </c>
      <c r="KDJ1" s="4" t="s">
        <v>7549</v>
      </c>
      <c r="KDK1" s="4" t="s">
        <v>7550</v>
      </c>
      <c r="KDL1" s="4" t="s">
        <v>7551</v>
      </c>
      <c r="KDM1" s="4" t="s">
        <v>7552</v>
      </c>
      <c r="KDN1" s="4" t="s">
        <v>7553</v>
      </c>
      <c r="KDO1" s="4" t="s">
        <v>7554</v>
      </c>
      <c r="KDP1" s="4" t="s">
        <v>7555</v>
      </c>
      <c r="KDQ1" s="4" t="s">
        <v>7556</v>
      </c>
      <c r="KDR1" s="4" t="s">
        <v>7557</v>
      </c>
      <c r="KDS1" s="4" t="s">
        <v>7558</v>
      </c>
      <c r="KDT1" s="4" t="s">
        <v>7559</v>
      </c>
      <c r="KDU1" s="4" t="s">
        <v>7560</v>
      </c>
      <c r="KDV1" s="4" t="s">
        <v>7561</v>
      </c>
      <c r="KDW1" s="4" t="s">
        <v>7562</v>
      </c>
      <c r="KDX1" s="4" t="s">
        <v>7563</v>
      </c>
      <c r="KDY1" s="4" t="s">
        <v>7564</v>
      </c>
      <c r="KDZ1" s="4" t="s">
        <v>7565</v>
      </c>
      <c r="KEA1" s="4" t="s">
        <v>7566</v>
      </c>
      <c r="KEB1" s="4" t="s">
        <v>7567</v>
      </c>
      <c r="KEC1" s="4" t="s">
        <v>7568</v>
      </c>
      <c r="KED1" s="4" t="s">
        <v>7569</v>
      </c>
      <c r="KEE1" s="4" t="s">
        <v>7570</v>
      </c>
      <c r="KEF1" s="4" t="s">
        <v>7571</v>
      </c>
      <c r="KEG1" s="4" t="s">
        <v>7572</v>
      </c>
      <c r="KEH1" s="4" t="s">
        <v>7573</v>
      </c>
      <c r="KEI1" s="4" t="s">
        <v>7574</v>
      </c>
      <c r="KEJ1" s="4" t="s">
        <v>7575</v>
      </c>
      <c r="KEK1" s="4" t="s">
        <v>7576</v>
      </c>
      <c r="KEL1" s="4" t="s">
        <v>7577</v>
      </c>
      <c r="KEM1" s="4" t="s">
        <v>7578</v>
      </c>
      <c r="KEN1" s="4" t="s">
        <v>7579</v>
      </c>
      <c r="KEO1" s="4" t="s">
        <v>7580</v>
      </c>
      <c r="KEP1" s="4" t="s">
        <v>7581</v>
      </c>
      <c r="KEQ1" s="4" t="s">
        <v>7582</v>
      </c>
      <c r="KER1" s="4" t="s">
        <v>7583</v>
      </c>
      <c r="KES1" s="4" t="s">
        <v>7584</v>
      </c>
      <c r="KET1" s="4" t="s">
        <v>7585</v>
      </c>
      <c r="KEU1" s="4" t="s">
        <v>7586</v>
      </c>
      <c r="KEV1" s="4" t="s">
        <v>7587</v>
      </c>
      <c r="KEW1" s="4" t="s">
        <v>7588</v>
      </c>
      <c r="KEX1" s="4" t="s">
        <v>7589</v>
      </c>
      <c r="KEY1" s="4" t="s">
        <v>7590</v>
      </c>
      <c r="KEZ1" s="4" t="s">
        <v>7591</v>
      </c>
      <c r="KFA1" s="4" t="s">
        <v>7592</v>
      </c>
      <c r="KFB1" s="4" t="s">
        <v>7593</v>
      </c>
      <c r="KFC1" s="4" t="s">
        <v>7594</v>
      </c>
      <c r="KFD1" s="4" t="s">
        <v>7595</v>
      </c>
      <c r="KFE1" s="4" t="s">
        <v>7596</v>
      </c>
      <c r="KFF1" s="4" t="s">
        <v>7597</v>
      </c>
      <c r="KFG1" s="4" t="s">
        <v>7598</v>
      </c>
      <c r="KFH1" s="4" t="s">
        <v>7599</v>
      </c>
      <c r="KFI1" s="4" t="s">
        <v>7600</v>
      </c>
      <c r="KFJ1" s="4" t="s">
        <v>7601</v>
      </c>
      <c r="KFK1" s="4" t="s">
        <v>7602</v>
      </c>
      <c r="KFL1" s="4" t="s">
        <v>7603</v>
      </c>
      <c r="KFM1" s="4" t="s">
        <v>7604</v>
      </c>
      <c r="KFN1" s="4" t="s">
        <v>7605</v>
      </c>
      <c r="KFO1" s="4" t="s">
        <v>7606</v>
      </c>
      <c r="KFP1" s="4" t="s">
        <v>7607</v>
      </c>
      <c r="KFQ1" s="4" t="s">
        <v>7608</v>
      </c>
      <c r="KFR1" s="4" t="s">
        <v>7609</v>
      </c>
      <c r="KFS1" s="4" t="s">
        <v>7610</v>
      </c>
      <c r="KFT1" s="4" t="s">
        <v>7611</v>
      </c>
      <c r="KFU1" s="4" t="s">
        <v>7612</v>
      </c>
      <c r="KFV1" s="4" t="s">
        <v>7613</v>
      </c>
      <c r="KFW1" s="4" t="s">
        <v>7614</v>
      </c>
      <c r="KFX1" s="4" t="s">
        <v>7615</v>
      </c>
      <c r="KFY1" s="4" t="s">
        <v>7616</v>
      </c>
      <c r="KFZ1" s="4" t="s">
        <v>7617</v>
      </c>
      <c r="KGA1" s="4" t="s">
        <v>7618</v>
      </c>
      <c r="KGB1" s="4" t="s">
        <v>7619</v>
      </c>
      <c r="KGC1" s="4" t="s">
        <v>7620</v>
      </c>
      <c r="KGD1" s="4" t="s">
        <v>7621</v>
      </c>
      <c r="KGE1" s="4" t="s">
        <v>7622</v>
      </c>
      <c r="KGF1" s="4" t="s">
        <v>7623</v>
      </c>
      <c r="KGG1" s="4" t="s">
        <v>7624</v>
      </c>
      <c r="KGH1" s="4" t="s">
        <v>7625</v>
      </c>
      <c r="KGI1" s="4" t="s">
        <v>7626</v>
      </c>
      <c r="KGJ1" s="4" t="s">
        <v>7627</v>
      </c>
      <c r="KGK1" s="4" t="s">
        <v>7628</v>
      </c>
      <c r="KGL1" s="4" t="s">
        <v>7629</v>
      </c>
      <c r="KGM1" s="4" t="s">
        <v>7630</v>
      </c>
      <c r="KGN1" s="4" t="s">
        <v>7631</v>
      </c>
      <c r="KGO1" s="4" t="s">
        <v>7632</v>
      </c>
      <c r="KGP1" s="4" t="s">
        <v>7633</v>
      </c>
      <c r="KGQ1" s="4" t="s">
        <v>7634</v>
      </c>
      <c r="KGR1" s="4" t="s">
        <v>7635</v>
      </c>
      <c r="KGS1" s="4" t="s">
        <v>7636</v>
      </c>
      <c r="KGT1" s="4" t="s">
        <v>7637</v>
      </c>
      <c r="KGU1" s="4" t="s">
        <v>7638</v>
      </c>
      <c r="KGV1" s="4" t="s">
        <v>7639</v>
      </c>
      <c r="KGW1" s="4" t="s">
        <v>7640</v>
      </c>
      <c r="KGX1" s="4" t="s">
        <v>7641</v>
      </c>
      <c r="KGY1" s="4" t="s">
        <v>7642</v>
      </c>
      <c r="KGZ1" s="4" t="s">
        <v>7643</v>
      </c>
      <c r="KHA1" s="4" t="s">
        <v>7644</v>
      </c>
      <c r="KHB1" s="4" t="s">
        <v>7645</v>
      </c>
      <c r="KHC1" s="4" t="s">
        <v>7646</v>
      </c>
      <c r="KHD1" s="4" t="s">
        <v>7647</v>
      </c>
      <c r="KHE1" s="4" t="s">
        <v>7648</v>
      </c>
      <c r="KHF1" s="4" t="s">
        <v>7649</v>
      </c>
      <c r="KHG1" s="4" t="s">
        <v>7650</v>
      </c>
      <c r="KHH1" s="4" t="s">
        <v>7651</v>
      </c>
      <c r="KHI1" s="4" t="s">
        <v>7652</v>
      </c>
      <c r="KHJ1" s="4" t="s">
        <v>7653</v>
      </c>
      <c r="KHK1" s="4" t="s">
        <v>7654</v>
      </c>
      <c r="KHL1" s="4" t="s">
        <v>7655</v>
      </c>
      <c r="KHM1" s="4" t="s">
        <v>7656</v>
      </c>
      <c r="KHN1" s="4" t="s">
        <v>7657</v>
      </c>
      <c r="KHO1" s="4" t="s">
        <v>7658</v>
      </c>
      <c r="KHP1" s="4" t="s">
        <v>7659</v>
      </c>
      <c r="KHQ1" s="4" t="s">
        <v>7660</v>
      </c>
      <c r="KHR1" s="4" t="s">
        <v>7661</v>
      </c>
      <c r="KHS1" s="4" t="s">
        <v>7662</v>
      </c>
      <c r="KHT1" s="4" t="s">
        <v>7663</v>
      </c>
      <c r="KHU1" s="4" t="s">
        <v>7664</v>
      </c>
      <c r="KHV1" s="4" t="s">
        <v>7665</v>
      </c>
      <c r="KHW1" s="4" t="s">
        <v>7666</v>
      </c>
      <c r="KHX1" s="4" t="s">
        <v>7667</v>
      </c>
      <c r="KHY1" s="4" t="s">
        <v>7668</v>
      </c>
      <c r="KHZ1" s="4" t="s">
        <v>7669</v>
      </c>
      <c r="KIA1" s="4" t="s">
        <v>7670</v>
      </c>
      <c r="KIB1" s="4" t="s">
        <v>7671</v>
      </c>
      <c r="KIC1" s="4" t="s">
        <v>7672</v>
      </c>
      <c r="KID1" s="4" t="s">
        <v>7673</v>
      </c>
      <c r="KIE1" s="4" t="s">
        <v>7674</v>
      </c>
      <c r="KIF1" s="4" t="s">
        <v>7675</v>
      </c>
      <c r="KIG1" s="4" t="s">
        <v>7676</v>
      </c>
      <c r="KIH1" s="4" t="s">
        <v>7677</v>
      </c>
      <c r="KII1" s="4" t="s">
        <v>7678</v>
      </c>
      <c r="KIJ1" s="4" t="s">
        <v>7679</v>
      </c>
      <c r="KIK1" s="4" t="s">
        <v>7680</v>
      </c>
      <c r="KIL1" s="4" t="s">
        <v>7681</v>
      </c>
      <c r="KIM1" s="4" t="s">
        <v>7682</v>
      </c>
      <c r="KIN1" s="4" t="s">
        <v>7683</v>
      </c>
      <c r="KIO1" s="4" t="s">
        <v>7684</v>
      </c>
      <c r="KIP1" s="4" t="s">
        <v>7685</v>
      </c>
      <c r="KIQ1" s="4" t="s">
        <v>7686</v>
      </c>
      <c r="KIR1" s="4" t="s">
        <v>7687</v>
      </c>
      <c r="KIS1" s="4" t="s">
        <v>7688</v>
      </c>
      <c r="KIT1" s="4" t="s">
        <v>7689</v>
      </c>
      <c r="KIU1" s="4" t="s">
        <v>7690</v>
      </c>
      <c r="KIV1" s="4" t="s">
        <v>7691</v>
      </c>
      <c r="KIW1" s="4" t="s">
        <v>7692</v>
      </c>
      <c r="KIX1" s="4" t="s">
        <v>7693</v>
      </c>
      <c r="KIY1" s="4" t="s">
        <v>7694</v>
      </c>
      <c r="KIZ1" s="4" t="s">
        <v>7695</v>
      </c>
      <c r="KJA1" s="4" t="s">
        <v>7696</v>
      </c>
      <c r="KJB1" s="4" t="s">
        <v>7697</v>
      </c>
      <c r="KJC1" s="4" t="s">
        <v>7698</v>
      </c>
      <c r="KJD1" s="4" t="s">
        <v>7699</v>
      </c>
      <c r="KJE1" s="4" t="s">
        <v>7700</v>
      </c>
      <c r="KJF1" s="4" t="s">
        <v>7701</v>
      </c>
      <c r="KJG1" s="4" t="s">
        <v>7702</v>
      </c>
      <c r="KJH1" s="4" t="s">
        <v>7703</v>
      </c>
      <c r="KJI1" s="4" t="s">
        <v>7704</v>
      </c>
      <c r="KJJ1" s="4" t="s">
        <v>7705</v>
      </c>
      <c r="KJK1" s="4" t="s">
        <v>7706</v>
      </c>
      <c r="KJL1" s="4" t="s">
        <v>7707</v>
      </c>
      <c r="KJM1" s="4" t="s">
        <v>7708</v>
      </c>
      <c r="KJN1" s="4" t="s">
        <v>7709</v>
      </c>
      <c r="KJO1" s="4" t="s">
        <v>7710</v>
      </c>
      <c r="KJP1" s="4" t="s">
        <v>7711</v>
      </c>
      <c r="KJQ1" s="4" t="s">
        <v>7712</v>
      </c>
      <c r="KJR1" s="4" t="s">
        <v>7713</v>
      </c>
      <c r="KJS1" s="4" t="s">
        <v>7714</v>
      </c>
      <c r="KJT1" s="4" t="s">
        <v>7715</v>
      </c>
      <c r="KJU1" s="4" t="s">
        <v>7716</v>
      </c>
      <c r="KJV1" s="4" t="s">
        <v>7717</v>
      </c>
      <c r="KJW1" s="4" t="s">
        <v>7718</v>
      </c>
      <c r="KJX1" s="4" t="s">
        <v>7719</v>
      </c>
      <c r="KJY1" s="4" t="s">
        <v>7720</v>
      </c>
      <c r="KJZ1" s="4" t="s">
        <v>7721</v>
      </c>
      <c r="KKA1" s="4" t="s">
        <v>7722</v>
      </c>
      <c r="KKB1" s="4" t="s">
        <v>7723</v>
      </c>
      <c r="KKC1" s="4" t="s">
        <v>7724</v>
      </c>
      <c r="KKD1" s="4" t="s">
        <v>7725</v>
      </c>
      <c r="KKE1" s="4" t="s">
        <v>7726</v>
      </c>
      <c r="KKF1" s="4" t="s">
        <v>7727</v>
      </c>
      <c r="KKG1" s="4" t="s">
        <v>7728</v>
      </c>
      <c r="KKH1" s="4" t="s">
        <v>7729</v>
      </c>
      <c r="KKI1" s="4" t="s">
        <v>7730</v>
      </c>
      <c r="KKJ1" s="4" t="s">
        <v>7731</v>
      </c>
      <c r="KKK1" s="4" t="s">
        <v>7732</v>
      </c>
      <c r="KKL1" s="4" t="s">
        <v>7733</v>
      </c>
      <c r="KKM1" s="4" t="s">
        <v>7734</v>
      </c>
      <c r="KKN1" s="4" t="s">
        <v>7735</v>
      </c>
      <c r="KKO1" s="4" t="s">
        <v>7736</v>
      </c>
      <c r="KKP1" s="4" t="s">
        <v>7737</v>
      </c>
      <c r="KKQ1" s="4" t="s">
        <v>7738</v>
      </c>
      <c r="KKR1" s="4" t="s">
        <v>7739</v>
      </c>
      <c r="KKS1" s="4" t="s">
        <v>7740</v>
      </c>
      <c r="KKT1" s="4" t="s">
        <v>7741</v>
      </c>
      <c r="KKU1" s="4" t="s">
        <v>7742</v>
      </c>
      <c r="KKV1" s="4" t="s">
        <v>7743</v>
      </c>
      <c r="KKW1" s="4" t="s">
        <v>7744</v>
      </c>
      <c r="KKX1" s="4" t="s">
        <v>7745</v>
      </c>
      <c r="KKY1" s="4" t="s">
        <v>7746</v>
      </c>
      <c r="KKZ1" s="4" t="s">
        <v>7747</v>
      </c>
      <c r="KLA1" s="4" t="s">
        <v>7748</v>
      </c>
      <c r="KLB1" s="4" t="s">
        <v>7749</v>
      </c>
      <c r="KLC1" s="4" t="s">
        <v>7750</v>
      </c>
      <c r="KLD1" s="4" t="s">
        <v>7751</v>
      </c>
      <c r="KLE1" s="4" t="s">
        <v>7752</v>
      </c>
      <c r="KLF1" s="4" t="s">
        <v>7753</v>
      </c>
      <c r="KLG1" s="4" t="s">
        <v>7754</v>
      </c>
      <c r="KLH1" s="4" t="s">
        <v>7755</v>
      </c>
      <c r="KLI1" s="4" t="s">
        <v>7756</v>
      </c>
      <c r="KLJ1" s="4" t="s">
        <v>7757</v>
      </c>
      <c r="KLK1" s="4" t="s">
        <v>7758</v>
      </c>
      <c r="KLL1" s="4" t="s">
        <v>7759</v>
      </c>
      <c r="KLM1" s="4" t="s">
        <v>7760</v>
      </c>
      <c r="KLN1" s="4" t="s">
        <v>7761</v>
      </c>
      <c r="KLO1" s="4" t="s">
        <v>7762</v>
      </c>
      <c r="KLP1" s="4" t="s">
        <v>7763</v>
      </c>
      <c r="KLQ1" s="4" t="s">
        <v>7764</v>
      </c>
      <c r="KLR1" s="4" t="s">
        <v>7765</v>
      </c>
      <c r="KLS1" s="4" t="s">
        <v>7766</v>
      </c>
      <c r="KLT1" s="4" t="s">
        <v>7767</v>
      </c>
      <c r="KLU1" s="4" t="s">
        <v>7768</v>
      </c>
      <c r="KLV1" s="4" t="s">
        <v>7769</v>
      </c>
      <c r="KLW1" s="4" t="s">
        <v>7770</v>
      </c>
      <c r="KLX1" s="4" t="s">
        <v>7771</v>
      </c>
      <c r="KLY1" s="4" t="s">
        <v>7772</v>
      </c>
      <c r="KLZ1" s="4" t="s">
        <v>7773</v>
      </c>
      <c r="KMA1" s="4" t="s">
        <v>7774</v>
      </c>
      <c r="KMB1" s="4" t="s">
        <v>7775</v>
      </c>
      <c r="KMC1" s="4" t="s">
        <v>7776</v>
      </c>
      <c r="KMD1" s="4" t="s">
        <v>7777</v>
      </c>
      <c r="KME1" s="4" t="s">
        <v>7778</v>
      </c>
      <c r="KMF1" s="4" t="s">
        <v>7779</v>
      </c>
      <c r="KMG1" s="4" t="s">
        <v>7780</v>
      </c>
      <c r="KMH1" s="4" t="s">
        <v>7781</v>
      </c>
      <c r="KMI1" s="4" t="s">
        <v>7782</v>
      </c>
      <c r="KMJ1" s="4" t="s">
        <v>7783</v>
      </c>
      <c r="KMK1" s="4" t="s">
        <v>7784</v>
      </c>
      <c r="KML1" s="4" t="s">
        <v>7785</v>
      </c>
      <c r="KMM1" s="4" t="s">
        <v>7786</v>
      </c>
      <c r="KMN1" s="4" t="s">
        <v>7787</v>
      </c>
      <c r="KMO1" s="4" t="s">
        <v>7788</v>
      </c>
      <c r="KMP1" s="4" t="s">
        <v>7789</v>
      </c>
      <c r="KMQ1" s="4" t="s">
        <v>7790</v>
      </c>
      <c r="KMR1" s="4" t="s">
        <v>7791</v>
      </c>
      <c r="KMS1" s="4" t="s">
        <v>7792</v>
      </c>
      <c r="KMT1" s="4" t="s">
        <v>7793</v>
      </c>
      <c r="KMU1" s="4" t="s">
        <v>7794</v>
      </c>
      <c r="KMV1" s="4" t="s">
        <v>7795</v>
      </c>
      <c r="KMW1" s="4" t="s">
        <v>7796</v>
      </c>
      <c r="KMX1" s="4" t="s">
        <v>7797</v>
      </c>
      <c r="KMY1" s="4" t="s">
        <v>7798</v>
      </c>
      <c r="KMZ1" s="4" t="s">
        <v>7799</v>
      </c>
      <c r="KNA1" s="4" t="s">
        <v>7800</v>
      </c>
      <c r="KNB1" s="4" t="s">
        <v>7801</v>
      </c>
      <c r="KNC1" s="4" t="s">
        <v>7802</v>
      </c>
      <c r="KND1" s="4" t="s">
        <v>7803</v>
      </c>
      <c r="KNE1" s="4" t="s">
        <v>7804</v>
      </c>
      <c r="KNF1" s="4" t="s">
        <v>7805</v>
      </c>
      <c r="KNG1" s="4" t="s">
        <v>7806</v>
      </c>
      <c r="KNH1" s="4" t="s">
        <v>7807</v>
      </c>
      <c r="KNI1" s="4" t="s">
        <v>7808</v>
      </c>
      <c r="KNJ1" s="4" t="s">
        <v>7809</v>
      </c>
      <c r="KNK1" s="4" t="s">
        <v>7810</v>
      </c>
      <c r="KNL1" s="4" t="s">
        <v>7811</v>
      </c>
      <c r="KNM1" s="4" t="s">
        <v>7812</v>
      </c>
      <c r="KNN1" s="4" t="s">
        <v>7813</v>
      </c>
      <c r="KNO1" s="4" t="s">
        <v>7814</v>
      </c>
      <c r="KNP1" s="4" t="s">
        <v>7815</v>
      </c>
      <c r="KNQ1" s="4" t="s">
        <v>7816</v>
      </c>
      <c r="KNR1" s="4" t="s">
        <v>7817</v>
      </c>
      <c r="KNS1" s="4" t="s">
        <v>7818</v>
      </c>
      <c r="KNT1" s="4" t="s">
        <v>7819</v>
      </c>
      <c r="KNU1" s="4" t="s">
        <v>7820</v>
      </c>
      <c r="KNV1" s="4" t="s">
        <v>7821</v>
      </c>
      <c r="KNW1" s="4" t="s">
        <v>7822</v>
      </c>
      <c r="KNX1" s="4" t="s">
        <v>7823</v>
      </c>
      <c r="KNY1" s="4" t="s">
        <v>7824</v>
      </c>
      <c r="KNZ1" s="4" t="s">
        <v>7825</v>
      </c>
      <c r="KOA1" s="4" t="s">
        <v>7826</v>
      </c>
      <c r="KOB1" s="4" t="s">
        <v>7827</v>
      </c>
      <c r="KOC1" s="4" t="s">
        <v>7828</v>
      </c>
      <c r="KOD1" s="4" t="s">
        <v>7829</v>
      </c>
      <c r="KOE1" s="4" t="s">
        <v>7830</v>
      </c>
      <c r="KOF1" s="4" t="s">
        <v>7831</v>
      </c>
      <c r="KOG1" s="4" t="s">
        <v>7832</v>
      </c>
      <c r="KOH1" s="4" t="s">
        <v>7833</v>
      </c>
      <c r="KOI1" s="4" t="s">
        <v>7834</v>
      </c>
      <c r="KOJ1" s="4" t="s">
        <v>7835</v>
      </c>
      <c r="KOK1" s="4" t="s">
        <v>7836</v>
      </c>
      <c r="KOL1" s="4" t="s">
        <v>7837</v>
      </c>
      <c r="KOM1" s="4" t="s">
        <v>7838</v>
      </c>
      <c r="KON1" s="4" t="s">
        <v>7839</v>
      </c>
      <c r="KOO1" s="4" t="s">
        <v>7840</v>
      </c>
      <c r="KOP1" s="4" t="s">
        <v>7841</v>
      </c>
      <c r="KOQ1" s="4" t="s">
        <v>7842</v>
      </c>
      <c r="KOR1" s="4" t="s">
        <v>7843</v>
      </c>
      <c r="KOS1" s="4" t="s">
        <v>7844</v>
      </c>
      <c r="KOT1" s="4" t="s">
        <v>7845</v>
      </c>
      <c r="KOU1" s="4" t="s">
        <v>7846</v>
      </c>
      <c r="KOV1" s="4" t="s">
        <v>7847</v>
      </c>
      <c r="KOW1" s="4" t="s">
        <v>7848</v>
      </c>
      <c r="KOX1" s="4" t="s">
        <v>7849</v>
      </c>
      <c r="KOY1" s="4" t="s">
        <v>7850</v>
      </c>
      <c r="KOZ1" s="4" t="s">
        <v>7851</v>
      </c>
      <c r="KPA1" s="4" t="s">
        <v>7852</v>
      </c>
      <c r="KPB1" s="4" t="s">
        <v>7853</v>
      </c>
      <c r="KPC1" s="4" t="s">
        <v>7854</v>
      </c>
      <c r="KPD1" s="4" t="s">
        <v>7855</v>
      </c>
      <c r="KPE1" s="4" t="s">
        <v>7856</v>
      </c>
      <c r="KPF1" s="4" t="s">
        <v>7857</v>
      </c>
      <c r="KPG1" s="4" t="s">
        <v>7858</v>
      </c>
      <c r="KPH1" s="4" t="s">
        <v>7859</v>
      </c>
      <c r="KPI1" s="4" t="s">
        <v>7860</v>
      </c>
      <c r="KPJ1" s="4" t="s">
        <v>7861</v>
      </c>
      <c r="KPK1" s="4" t="s">
        <v>7862</v>
      </c>
      <c r="KPL1" s="4" t="s">
        <v>7863</v>
      </c>
      <c r="KPM1" s="4" t="s">
        <v>7864</v>
      </c>
      <c r="KPN1" s="4" t="s">
        <v>7865</v>
      </c>
      <c r="KPO1" s="4" t="s">
        <v>7866</v>
      </c>
      <c r="KPP1" s="4" t="s">
        <v>7867</v>
      </c>
      <c r="KPQ1" s="4" t="s">
        <v>7868</v>
      </c>
      <c r="KPR1" s="4" t="s">
        <v>7869</v>
      </c>
      <c r="KPS1" s="4" t="s">
        <v>7870</v>
      </c>
      <c r="KPT1" s="4" t="s">
        <v>7871</v>
      </c>
      <c r="KPU1" s="4" t="s">
        <v>7872</v>
      </c>
      <c r="KPV1" s="4" t="s">
        <v>7873</v>
      </c>
      <c r="KPW1" s="4" t="s">
        <v>7874</v>
      </c>
      <c r="KPX1" s="4" t="s">
        <v>7875</v>
      </c>
      <c r="KPY1" s="4" t="s">
        <v>7876</v>
      </c>
      <c r="KPZ1" s="4" t="s">
        <v>7877</v>
      </c>
      <c r="KQA1" s="4" t="s">
        <v>7878</v>
      </c>
      <c r="KQB1" s="4" t="s">
        <v>7879</v>
      </c>
      <c r="KQC1" s="4" t="s">
        <v>7880</v>
      </c>
      <c r="KQD1" s="4" t="s">
        <v>7881</v>
      </c>
      <c r="KQE1" s="4" t="s">
        <v>7882</v>
      </c>
      <c r="KQF1" s="4" t="s">
        <v>7883</v>
      </c>
      <c r="KQG1" s="4" t="s">
        <v>7884</v>
      </c>
      <c r="KQH1" s="4" t="s">
        <v>7885</v>
      </c>
      <c r="KQI1" s="4" t="s">
        <v>7886</v>
      </c>
      <c r="KQJ1" s="4" t="s">
        <v>7887</v>
      </c>
      <c r="KQK1" s="4" t="s">
        <v>7888</v>
      </c>
      <c r="KQL1" s="4" t="s">
        <v>7889</v>
      </c>
      <c r="KQM1" s="4" t="s">
        <v>7890</v>
      </c>
      <c r="KQN1" s="4" t="s">
        <v>7891</v>
      </c>
      <c r="KQO1" s="4" t="s">
        <v>7892</v>
      </c>
      <c r="KQP1" s="4" t="s">
        <v>7893</v>
      </c>
      <c r="KQQ1" s="4" t="s">
        <v>7894</v>
      </c>
      <c r="KQR1" s="4" t="s">
        <v>7895</v>
      </c>
      <c r="KQS1" s="4" t="s">
        <v>7896</v>
      </c>
      <c r="KQT1" s="4" t="s">
        <v>7897</v>
      </c>
      <c r="KQU1" s="4" t="s">
        <v>7898</v>
      </c>
      <c r="KQV1" s="4" t="s">
        <v>7899</v>
      </c>
      <c r="KQW1" s="4" t="s">
        <v>7900</v>
      </c>
      <c r="KQX1" s="4" t="s">
        <v>7901</v>
      </c>
      <c r="KQY1" s="4" t="s">
        <v>7902</v>
      </c>
      <c r="KQZ1" s="4" t="s">
        <v>7903</v>
      </c>
      <c r="KRA1" s="4" t="s">
        <v>7904</v>
      </c>
      <c r="KRB1" s="4" t="s">
        <v>7905</v>
      </c>
      <c r="KRC1" s="4" t="s">
        <v>7906</v>
      </c>
      <c r="KRD1" s="4" t="s">
        <v>7907</v>
      </c>
      <c r="KRE1" s="4" t="s">
        <v>7908</v>
      </c>
      <c r="KRF1" s="4" t="s">
        <v>7909</v>
      </c>
      <c r="KRG1" s="4" t="s">
        <v>7910</v>
      </c>
      <c r="KRH1" s="4" t="s">
        <v>7911</v>
      </c>
      <c r="KRI1" s="4" t="s">
        <v>7912</v>
      </c>
      <c r="KRJ1" s="4" t="s">
        <v>7913</v>
      </c>
      <c r="KRK1" s="4" t="s">
        <v>7914</v>
      </c>
      <c r="KRL1" s="4" t="s">
        <v>7915</v>
      </c>
      <c r="KRM1" s="4" t="s">
        <v>7916</v>
      </c>
      <c r="KRN1" s="4" t="s">
        <v>7917</v>
      </c>
      <c r="KRO1" s="4" t="s">
        <v>7918</v>
      </c>
      <c r="KRP1" s="4" t="s">
        <v>7919</v>
      </c>
      <c r="KRQ1" s="4" t="s">
        <v>7920</v>
      </c>
      <c r="KRR1" s="4" t="s">
        <v>7921</v>
      </c>
      <c r="KRS1" s="4" t="s">
        <v>7922</v>
      </c>
      <c r="KRT1" s="4" t="s">
        <v>7923</v>
      </c>
      <c r="KRU1" s="4" t="s">
        <v>7924</v>
      </c>
      <c r="KRV1" s="4" t="s">
        <v>7925</v>
      </c>
      <c r="KRW1" s="4" t="s">
        <v>7926</v>
      </c>
      <c r="KRX1" s="4" t="s">
        <v>7927</v>
      </c>
      <c r="KRY1" s="4" t="s">
        <v>7928</v>
      </c>
      <c r="KRZ1" s="4" t="s">
        <v>7929</v>
      </c>
      <c r="KSA1" s="4" t="s">
        <v>7930</v>
      </c>
      <c r="KSB1" s="4" t="s">
        <v>7931</v>
      </c>
      <c r="KSC1" s="4" t="s">
        <v>7932</v>
      </c>
      <c r="KSD1" s="4" t="s">
        <v>7933</v>
      </c>
      <c r="KSE1" s="4" t="s">
        <v>7934</v>
      </c>
      <c r="KSF1" s="4" t="s">
        <v>7935</v>
      </c>
      <c r="KSG1" s="4" t="s">
        <v>7936</v>
      </c>
      <c r="KSH1" s="4" t="s">
        <v>7937</v>
      </c>
      <c r="KSI1" s="4" t="s">
        <v>7938</v>
      </c>
      <c r="KSJ1" s="4" t="s">
        <v>7939</v>
      </c>
      <c r="KSK1" s="4" t="s">
        <v>7940</v>
      </c>
      <c r="KSL1" s="4" t="s">
        <v>7941</v>
      </c>
      <c r="KSM1" s="4" t="s">
        <v>7942</v>
      </c>
      <c r="KSN1" s="4" t="s">
        <v>7943</v>
      </c>
      <c r="KSO1" s="4" t="s">
        <v>7944</v>
      </c>
      <c r="KSP1" s="4" t="s">
        <v>7945</v>
      </c>
      <c r="KSQ1" s="4" t="s">
        <v>7946</v>
      </c>
      <c r="KSR1" s="4" t="s">
        <v>7947</v>
      </c>
      <c r="KSS1" s="4" t="s">
        <v>7948</v>
      </c>
      <c r="KST1" s="4" t="s">
        <v>7949</v>
      </c>
      <c r="KSU1" s="4" t="s">
        <v>7950</v>
      </c>
      <c r="KSV1" s="4" t="s">
        <v>7951</v>
      </c>
      <c r="KSW1" s="4" t="s">
        <v>7952</v>
      </c>
      <c r="KSX1" s="4" t="s">
        <v>7953</v>
      </c>
      <c r="KSY1" s="4" t="s">
        <v>7954</v>
      </c>
      <c r="KSZ1" s="4" t="s">
        <v>7955</v>
      </c>
      <c r="KTA1" s="4" t="s">
        <v>7956</v>
      </c>
      <c r="KTB1" s="4" t="s">
        <v>7957</v>
      </c>
      <c r="KTC1" s="4" t="s">
        <v>7958</v>
      </c>
      <c r="KTD1" s="4" t="s">
        <v>7959</v>
      </c>
      <c r="KTE1" s="4" t="s">
        <v>7960</v>
      </c>
      <c r="KTF1" s="4" t="s">
        <v>7961</v>
      </c>
      <c r="KTG1" s="4" t="s">
        <v>7962</v>
      </c>
      <c r="KTH1" s="4" t="s">
        <v>7963</v>
      </c>
      <c r="KTI1" s="4" t="s">
        <v>7964</v>
      </c>
      <c r="KTJ1" s="4" t="s">
        <v>7965</v>
      </c>
      <c r="KTK1" s="4" t="s">
        <v>7966</v>
      </c>
      <c r="KTL1" s="4" t="s">
        <v>7967</v>
      </c>
      <c r="KTM1" s="4" t="s">
        <v>7968</v>
      </c>
      <c r="KTN1" s="4" t="s">
        <v>7969</v>
      </c>
      <c r="KTO1" s="4" t="s">
        <v>7970</v>
      </c>
      <c r="KTP1" s="4" t="s">
        <v>7971</v>
      </c>
      <c r="KTQ1" s="4" t="s">
        <v>7972</v>
      </c>
      <c r="KTR1" s="4" t="s">
        <v>7973</v>
      </c>
      <c r="KTS1" s="4" t="s">
        <v>7974</v>
      </c>
      <c r="KTT1" s="4" t="s">
        <v>7975</v>
      </c>
      <c r="KTU1" s="4" t="s">
        <v>7976</v>
      </c>
      <c r="KTV1" s="4" t="s">
        <v>7977</v>
      </c>
      <c r="KTW1" s="4" t="s">
        <v>7978</v>
      </c>
      <c r="KTX1" s="4" t="s">
        <v>7979</v>
      </c>
      <c r="KTY1" s="4" t="s">
        <v>7980</v>
      </c>
      <c r="KTZ1" s="4" t="s">
        <v>7981</v>
      </c>
      <c r="KUA1" s="4" t="s">
        <v>7982</v>
      </c>
      <c r="KUB1" s="4" t="s">
        <v>7983</v>
      </c>
      <c r="KUC1" s="4" t="s">
        <v>7984</v>
      </c>
      <c r="KUD1" s="4" t="s">
        <v>7985</v>
      </c>
      <c r="KUE1" s="4" t="s">
        <v>7986</v>
      </c>
      <c r="KUF1" s="4" t="s">
        <v>7987</v>
      </c>
      <c r="KUG1" s="4" t="s">
        <v>7988</v>
      </c>
      <c r="KUH1" s="4" t="s">
        <v>7989</v>
      </c>
      <c r="KUI1" s="4" t="s">
        <v>7990</v>
      </c>
      <c r="KUJ1" s="4" t="s">
        <v>7991</v>
      </c>
      <c r="KUK1" s="4" t="s">
        <v>7992</v>
      </c>
      <c r="KUL1" s="4" t="s">
        <v>7993</v>
      </c>
      <c r="KUM1" s="4" t="s">
        <v>7994</v>
      </c>
      <c r="KUN1" s="4" t="s">
        <v>7995</v>
      </c>
      <c r="KUO1" s="4" t="s">
        <v>7996</v>
      </c>
      <c r="KUP1" s="4" t="s">
        <v>7997</v>
      </c>
      <c r="KUQ1" s="4" t="s">
        <v>7998</v>
      </c>
      <c r="KUR1" s="4" t="s">
        <v>7999</v>
      </c>
      <c r="KUS1" s="4" t="s">
        <v>8000</v>
      </c>
      <c r="KUT1" s="4" t="s">
        <v>8001</v>
      </c>
      <c r="KUU1" s="4" t="s">
        <v>8002</v>
      </c>
      <c r="KUV1" s="4" t="s">
        <v>8003</v>
      </c>
      <c r="KUW1" s="4" t="s">
        <v>8004</v>
      </c>
      <c r="KUX1" s="4" t="s">
        <v>8005</v>
      </c>
      <c r="KUY1" s="4" t="s">
        <v>8006</v>
      </c>
      <c r="KUZ1" s="4" t="s">
        <v>8007</v>
      </c>
      <c r="KVA1" s="4" t="s">
        <v>8008</v>
      </c>
      <c r="KVB1" s="4" t="s">
        <v>8009</v>
      </c>
      <c r="KVC1" s="4" t="s">
        <v>8010</v>
      </c>
      <c r="KVD1" s="4" t="s">
        <v>8011</v>
      </c>
      <c r="KVE1" s="4" t="s">
        <v>8012</v>
      </c>
      <c r="KVF1" s="4" t="s">
        <v>8013</v>
      </c>
      <c r="KVG1" s="4" t="s">
        <v>8014</v>
      </c>
      <c r="KVH1" s="4" t="s">
        <v>8015</v>
      </c>
      <c r="KVI1" s="4" t="s">
        <v>8016</v>
      </c>
      <c r="KVJ1" s="4" t="s">
        <v>8017</v>
      </c>
      <c r="KVK1" s="4" t="s">
        <v>8018</v>
      </c>
      <c r="KVL1" s="4" t="s">
        <v>8019</v>
      </c>
      <c r="KVM1" s="4" t="s">
        <v>8020</v>
      </c>
      <c r="KVN1" s="4" t="s">
        <v>8021</v>
      </c>
      <c r="KVO1" s="4" t="s">
        <v>8022</v>
      </c>
      <c r="KVP1" s="4" t="s">
        <v>8023</v>
      </c>
      <c r="KVQ1" s="4" t="s">
        <v>8024</v>
      </c>
      <c r="KVR1" s="4" t="s">
        <v>8025</v>
      </c>
      <c r="KVS1" s="4" t="s">
        <v>8026</v>
      </c>
      <c r="KVT1" s="4" t="s">
        <v>8027</v>
      </c>
      <c r="KVU1" s="4" t="s">
        <v>8028</v>
      </c>
      <c r="KVV1" s="4" t="s">
        <v>8029</v>
      </c>
      <c r="KVW1" s="4" t="s">
        <v>8030</v>
      </c>
      <c r="KVX1" s="4" t="s">
        <v>8031</v>
      </c>
      <c r="KVY1" s="4" t="s">
        <v>8032</v>
      </c>
      <c r="KVZ1" s="4" t="s">
        <v>8033</v>
      </c>
      <c r="KWA1" s="4" t="s">
        <v>8034</v>
      </c>
      <c r="KWB1" s="4" t="s">
        <v>8035</v>
      </c>
      <c r="KWC1" s="4" t="s">
        <v>8036</v>
      </c>
      <c r="KWD1" s="4" t="s">
        <v>8037</v>
      </c>
      <c r="KWE1" s="4" t="s">
        <v>8038</v>
      </c>
      <c r="KWF1" s="4" t="s">
        <v>8039</v>
      </c>
      <c r="KWG1" s="4" t="s">
        <v>8040</v>
      </c>
      <c r="KWH1" s="4" t="s">
        <v>8041</v>
      </c>
      <c r="KWI1" s="4" t="s">
        <v>8042</v>
      </c>
      <c r="KWJ1" s="4" t="s">
        <v>8043</v>
      </c>
      <c r="KWK1" s="4" t="s">
        <v>8044</v>
      </c>
      <c r="KWL1" s="4" t="s">
        <v>8045</v>
      </c>
      <c r="KWM1" s="4" t="s">
        <v>8046</v>
      </c>
      <c r="KWN1" s="4" t="s">
        <v>8047</v>
      </c>
      <c r="KWO1" s="4" t="s">
        <v>8048</v>
      </c>
      <c r="KWP1" s="4" t="s">
        <v>8049</v>
      </c>
      <c r="KWQ1" s="4" t="s">
        <v>8050</v>
      </c>
      <c r="KWR1" s="4" t="s">
        <v>8051</v>
      </c>
      <c r="KWS1" s="4" t="s">
        <v>8052</v>
      </c>
      <c r="KWT1" s="4" t="s">
        <v>8053</v>
      </c>
      <c r="KWU1" s="4" t="s">
        <v>8054</v>
      </c>
      <c r="KWV1" s="4" t="s">
        <v>8055</v>
      </c>
      <c r="KWW1" s="4" t="s">
        <v>8056</v>
      </c>
      <c r="KWX1" s="4" t="s">
        <v>8057</v>
      </c>
      <c r="KWY1" s="4" t="s">
        <v>8058</v>
      </c>
      <c r="KWZ1" s="4" t="s">
        <v>8059</v>
      </c>
      <c r="KXA1" s="4" t="s">
        <v>8060</v>
      </c>
      <c r="KXB1" s="4" t="s">
        <v>8061</v>
      </c>
      <c r="KXC1" s="4" t="s">
        <v>8062</v>
      </c>
      <c r="KXD1" s="4" t="s">
        <v>8063</v>
      </c>
      <c r="KXE1" s="4" t="s">
        <v>8064</v>
      </c>
      <c r="KXF1" s="4" t="s">
        <v>8065</v>
      </c>
      <c r="KXG1" s="4" t="s">
        <v>8066</v>
      </c>
      <c r="KXH1" s="4" t="s">
        <v>8067</v>
      </c>
      <c r="KXI1" s="4" t="s">
        <v>8068</v>
      </c>
      <c r="KXJ1" s="4" t="s">
        <v>8069</v>
      </c>
      <c r="KXK1" s="4" t="s">
        <v>8070</v>
      </c>
      <c r="KXL1" s="4" t="s">
        <v>8071</v>
      </c>
      <c r="KXM1" s="4" t="s">
        <v>8072</v>
      </c>
      <c r="KXN1" s="4" t="s">
        <v>8073</v>
      </c>
      <c r="KXO1" s="4" t="s">
        <v>8074</v>
      </c>
      <c r="KXP1" s="4" t="s">
        <v>8075</v>
      </c>
      <c r="KXQ1" s="4" t="s">
        <v>8076</v>
      </c>
      <c r="KXR1" s="4" t="s">
        <v>8077</v>
      </c>
      <c r="KXS1" s="4" t="s">
        <v>8078</v>
      </c>
      <c r="KXT1" s="4" t="s">
        <v>8079</v>
      </c>
      <c r="KXU1" s="4" t="s">
        <v>8080</v>
      </c>
      <c r="KXV1" s="4" t="s">
        <v>8081</v>
      </c>
      <c r="KXW1" s="4" t="s">
        <v>8082</v>
      </c>
      <c r="KXX1" s="4" t="s">
        <v>8083</v>
      </c>
      <c r="KXY1" s="4" t="s">
        <v>8084</v>
      </c>
      <c r="KXZ1" s="4" t="s">
        <v>8085</v>
      </c>
      <c r="KYA1" s="4" t="s">
        <v>8086</v>
      </c>
      <c r="KYB1" s="4" t="s">
        <v>8087</v>
      </c>
      <c r="KYC1" s="4" t="s">
        <v>8088</v>
      </c>
      <c r="KYD1" s="4" t="s">
        <v>8089</v>
      </c>
      <c r="KYE1" s="4" t="s">
        <v>8090</v>
      </c>
      <c r="KYF1" s="4" t="s">
        <v>8091</v>
      </c>
      <c r="KYG1" s="4" t="s">
        <v>8092</v>
      </c>
      <c r="KYH1" s="4" t="s">
        <v>8093</v>
      </c>
      <c r="KYI1" s="4" t="s">
        <v>8094</v>
      </c>
      <c r="KYJ1" s="4" t="s">
        <v>8095</v>
      </c>
      <c r="KYK1" s="4" t="s">
        <v>8096</v>
      </c>
      <c r="KYL1" s="4" t="s">
        <v>8097</v>
      </c>
      <c r="KYM1" s="4" t="s">
        <v>8098</v>
      </c>
      <c r="KYN1" s="4" t="s">
        <v>8099</v>
      </c>
      <c r="KYO1" s="4" t="s">
        <v>8100</v>
      </c>
      <c r="KYP1" s="4" t="s">
        <v>8101</v>
      </c>
      <c r="KYQ1" s="4" t="s">
        <v>8102</v>
      </c>
      <c r="KYR1" s="4" t="s">
        <v>8103</v>
      </c>
      <c r="KYS1" s="4" t="s">
        <v>8104</v>
      </c>
      <c r="KYT1" s="4" t="s">
        <v>8105</v>
      </c>
      <c r="KYU1" s="4" t="s">
        <v>8106</v>
      </c>
      <c r="KYV1" s="4" t="s">
        <v>8107</v>
      </c>
      <c r="KYW1" s="4" t="s">
        <v>8108</v>
      </c>
      <c r="KYX1" s="4" t="s">
        <v>8109</v>
      </c>
      <c r="KYY1" s="4" t="s">
        <v>8110</v>
      </c>
      <c r="KYZ1" s="4" t="s">
        <v>8111</v>
      </c>
      <c r="KZA1" s="4" t="s">
        <v>8112</v>
      </c>
      <c r="KZB1" s="4" t="s">
        <v>8113</v>
      </c>
      <c r="KZC1" s="4" t="s">
        <v>8114</v>
      </c>
      <c r="KZD1" s="4" t="s">
        <v>8115</v>
      </c>
      <c r="KZE1" s="4" t="s">
        <v>8116</v>
      </c>
      <c r="KZF1" s="4" t="s">
        <v>8117</v>
      </c>
      <c r="KZG1" s="4" t="s">
        <v>8118</v>
      </c>
      <c r="KZH1" s="4" t="s">
        <v>8119</v>
      </c>
      <c r="KZI1" s="4" t="s">
        <v>8120</v>
      </c>
      <c r="KZJ1" s="4" t="s">
        <v>8121</v>
      </c>
      <c r="KZK1" s="4" t="s">
        <v>8122</v>
      </c>
      <c r="KZL1" s="4" t="s">
        <v>8123</v>
      </c>
      <c r="KZM1" s="4" t="s">
        <v>8124</v>
      </c>
      <c r="KZN1" s="4" t="s">
        <v>8125</v>
      </c>
      <c r="KZO1" s="4" t="s">
        <v>8126</v>
      </c>
      <c r="KZP1" s="4" t="s">
        <v>8127</v>
      </c>
      <c r="KZQ1" s="4" t="s">
        <v>8128</v>
      </c>
      <c r="KZR1" s="4" t="s">
        <v>8129</v>
      </c>
      <c r="KZS1" s="4" t="s">
        <v>8130</v>
      </c>
      <c r="KZT1" s="4" t="s">
        <v>8131</v>
      </c>
      <c r="KZU1" s="4" t="s">
        <v>8132</v>
      </c>
      <c r="KZV1" s="4" t="s">
        <v>8133</v>
      </c>
      <c r="KZW1" s="4" t="s">
        <v>8134</v>
      </c>
      <c r="KZX1" s="4" t="s">
        <v>8135</v>
      </c>
      <c r="KZY1" s="4" t="s">
        <v>8136</v>
      </c>
      <c r="KZZ1" s="4" t="s">
        <v>8137</v>
      </c>
      <c r="LAA1" s="4" t="s">
        <v>8138</v>
      </c>
      <c r="LAB1" s="4" t="s">
        <v>8139</v>
      </c>
      <c r="LAC1" s="4" t="s">
        <v>8140</v>
      </c>
      <c r="LAD1" s="4" t="s">
        <v>8141</v>
      </c>
      <c r="LAE1" s="4" t="s">
        <v>8142</v>
      </c>
      <c r="LAF1" s="4" t="s">
        <v>8143</v>
      </c>
      <c r="LAG1" s="4" t="s">
        <v>8144</v>
      </c>
      <c r="LAH1" s="4" t="s">
        <v>8145</v>
      </c>
      <c r="LAI1" s="4" t="s">
        <v>8146</v>
      </c>
      <c r="LAJ1" s="4" t="s">
        <v>8147</v>
      </c>
      <c r="LAK1" s="4" t="s">
        <v>8148</v>
      </c>
      <c r="LAL1" s="4" t="s">
        <v>8149</v>
      </c>
      <c r="LAM1" s="4" t="s">
        <v>8150</v>
      </c>
      <c r="LAN1" s="4" t="s">
        <v>8151</v>
      </c>
      <c r="LAO1" s="4" t="s">
        <v>8152</v>
      </c>
      <c r="LAP1" s="4" t="s">
        <v>8153</v>
      </c>
      <c r="LAQ1" s="4" t="s">
        <v>8154</v>
      </c>
      <c r="LAR1" s="4" t="s">
        <v>8155</v>
      </c>
      <c r="LAS1" s="4" t="s">
        <v>8156</v>
      </c>
      <c r="LAT1" s="4" t="s">
        <v>8157</v>
      </c>
      <c r="LAU1" s="4" t="s">
        <v>8158</v>
      </c>
      <c r="LAV1" s="4" t="s">
        <v>8159</v>
      </c>
      <c r="LAW1" s="4" t="s">
        <v>8160</v>
      </c>
      <c r="LAX1" s="4" t="s">
        <v>8161</v>
      </c>
      <c r="LAY1" s="4" t="s">
        <v>8162</v>
      </c>
      <c r="LAZ1" s="4" t="s">
        <v>8163</v>
      </c>
      <c r="LBA1" s="4" t="s">
        <v>8164</v>
      </c>
      <c r="LBB1" s="4" t="s">
        <v>8165</v>
      </c>
      <c r="LBC1" s="4" t="s">
        <v>8166</v>
      </c>
      <c r="LBD1" s="4" t="s">
        <v>8167</v>
      </c>
      <c r="LBE1" s="4" t="s">
        <v>8168</v>
      </c>
      <c r="LBF1" s="4" t="s">
        <v>8169</v>
      </c>
      <c r="LBG1" s="4" t="s">
        <v>8170</v>
      </c>
      <c r="LBH1" s="4" t="s">
        <v>8171</v>
      </c>
      <c r="LBI1" s="4" t="s">
        <v>8172</v>
      </c>
      <c r="LBJ1" s="4" t="s">
        <v>8173</v>
      </c>
      <c r="LBK1" s="4" t="s">
        <v>8174</v>
      </c>
      <c r="LBL1" s="4" t="s">
        <v>8175</v>
      </c>
      <c r="LBM1" s="4" t="s">
        <v>8176</v>
      </c>
      <c r="LBN1" s="4" t="s">
        <v>8177</v>
      </c>
      <c r="LBO1" s="4" t="s">
        <v>8178</v>
      </c>
      <c r="LBP1" s="4" t="s">
        <v>8179</v>
      </c>
      <c r="LBQ1" s="4" t="s">
        <v>8180</v>
      </c>
      <c r="LBR1" s="4" t="s">
        <v>8181</v>
      </c>
      <c r="LBS1" s="4" t="s">
        <v>8182</v>
      </c>
      <c r="LBT1" s="4" t="s">
        <v>8183</v>
      </c>
      <c r="LBU1" s="4" t="s">
        <v>8184</v>
      </c>
      <c r="LBV1" s="4" t="s">
        <v>8185</v>
      </c>
      <c r="LBW1" s="4" t="s">
        <v>8186</v>
      </c>
      <c r="LBX1" s="4" t="s">
        <v>8187</v>
      </c>
      <c r="LBY1" s="4" t="s">
        <v>8188</v>
      </c>
      <c r="LBZ1" s="4" t="s">
        <v>8189</v>
      </c>
      <c r="LCA1" s="4" t="s">
        <v>8190</v>
      </c>
      <c r="LCB1" s="4" t="s">
        <v>8191</v>
      </c>
      <c r="LCC1" s="4" t="s">
        <v>8192</v>
      </c>
      <c r="LCD1" s="4" t="s">
        <v>8193</v>
      </c>
      <c r="LCE1" s="4" t="s">
        <v>8194</v>
      </c>
      <c r="LCF1" s="4" t="s">
        <v>8195</v>
      </c>
      <c r="LCG1" s="4" t="s">
        <v>8196</v>
      </c>
      <c r="LCH1" s="4" t="s">
        <v>8197</v>
      </c>
      <c r="LCI1" s="4" t="s">
        <v>8198</v>
      </c>
      <c r="LCJ1" s="4" t="s">
        <v>8199</v>
      </c>
      <c r="LCK1" s="4" t="s">
        <v>8200</v>
      </c>
      <c r="LCL1" s="4" t="s">
        <v>8201</v>
      </c>
      <c r="LCM1" s="4" t="s">
        <v>8202</v>
      </c>
      <c r="LCN1" s="4" t="s">
        <v>8203</v>
      </c>
      <c r="LCO1" s="4" t="s">
        <v>8204</v>
      </c>
      <c r="LCP1" s="4" t="s">
        <v>8205</v>
      </c>
      <c r="LCQ1" s="4" t="s">
        <v>8206</v>
      </c>
      <c r="LCR1" s="4" t="s">
        <v>8207</v>
      </c>
      <c r="LCS1" s="4" t="s">
        <v>8208</v>
      </c>
      <c r="LCT1" s="4" t="s">
        <v>8209</v>
      </c>
      <c r="LCU1" s="4" t="s">
        <v>8210</v>
      </c>
      <c r="LCV1" s="4" t="s">
        <v>8211</v>
      </c>
      <c r="LCW1" s="4" t="s">
        <v>8212</v>
      </c>
      <c r="LCX1" s="4" t="s">
        <v>8213</v>
      </c>
      <c r="LCY1" s="4" t="s">
        <v>8214</v>
      </c>
      <c r="LCZ1" s="4" t="s">
        <v>8215</v>
      </c>
      <c r="LDA1" s="4" t="s">
        <v>8216</v>
      </c>
      <c r="LDB1" s="4" t="s">
        <v>8217</v>
      </c>
      <c r="LDC1" s="4" t="s">
        <v>8218</v>
      </c>
      <c r="LDD1" s="4" t="s">
        <v>8219</v>
      </c>
      <c r="LDE1" s="4" t="s">
        <v>8220</v>
      </c>
      <c r="LDF1" s="4" t="s">
        <v>8221</v>
      </c>
      <c r="LDG1" s="4" t="s">
        <v>8222</v>
      </c>
      <c r="LDH1" s="4" t="s">
        <v>8223</v>
      </c>
      <c r="LDI1" s="4" t="s">
        <v>8224</v>
      </c>
      <c r="LDJ1" s="4" t="s">
        <v>8225</v>
      </c>
      <c r="LDK1" s="4" t="s">
        <v>8226</v>
      </c>
      <c r="LDL1" s="4" t="s">
        <v>8227</v>
      </c>
      <c r="LDM1" s="4" t="s">
        <v>8228</v>
      </c>
      <c r="LDN1" s="4" t="s">
        <v>8229</v>
      </c>
      <c r="LDO1" s="4" t="s">
        <v>8230</v>
      </c>
      <c r="LDP1" s="4" t="s">
        <v>8231</v>
      </c>
      <c r="LDQ1" s="4" t="s">
        <v>8232</v>
      </c>
      <c r="LDR1" s="4" t="s">
        <v>8233</v>
      </c>
      <c r="LDS1" s="4" t="s">
        <v>8234</v>
      </c>
      <c r="LDT1" s="4" t="s">
        <v>8235</v>
      </c>
      <c r="LDU1" s="4" t="s">
        <v>8236</v>
      </c>
      <c r="LDV1" s="4" t="s">
        <v>8237</v>
      </c>
      <c r="LDW1" s="4" t="s">
        <v>8238</v>
      </c>
      <c r="LDX1" s="4" t="s">
        <v>8239</v>
      </c>
      <c r="LDY1" s="4" t="s">
        <v>8240</v>
      </c>
      <c r="LDZ1" s="4" t="s">
        <v>8241</v>
      </c>
      <c r="LEA1" s="4" t="s">
        <v>8242</v>
      </c>
      <c r="LEB1" s="4" t="s">
        <v>8243</v>
      </c>
      <c r="LEC1" s="4" t="s">
        <v>8244</v>
      </c>
      <c r="LED1" s="4" t="s">
        <v>8245</v>
      </c>
      <c r="LEE1" s="4" t="s">
        <v>8246</v>
      </c>
      <c r="LEF1" s="4" t="s">
        <v>8247</v>
      </c>
      <c r="LEG1" s="4" t="s">
        <v>8248</v>
      </c>
      <c r="LEH1" s="4" t="s">
        <v>8249</v>
      </c>
      <c r="LEI1" s="4" t="s">
        <v>8250</v>
      </c>
      <c r="LEJ1" s="4" t="s">
        <v>8251</v>
      </c>
      <c r="LEK1" s="4" t="s">
        <v>8252</v>
      </c>
      <c r="LEL1" s="4" t="s">
        <v>8253</v>
      </c>
      <c r="LEM1" s="4" t="s">
        <v>8254</v>
      </c>
      <c r="LEN1" s="4" t="s">
        <v>8255</v>
      </c>
      <c r="LEO1" s="4" t="s">
        <v>8256</v>
      </c>
      <c r="LEP1" s="4" t="s">
        <v>8257</v>
      </c>
      <c r="LEQ1" s="4" t="s">
        <v>8258</v>
      </c>
      <c r="LER1" s="4" t="s">
        <v>8259</v>
      </c>
      <c r="LES1" s="4" t="s">
        <v>8260</v>
      </c>
      <c r="LET1" s="4" t="s">
        <v>8261</v>
      </c>
      <c r="LEU1" s="4" t="s">
        <v>8262</v>
      </c>
      <c r="LEV1" s="4" t="s">
        <v>8263</v>
      </c>
      <c r="LEW1" s="4" t="s">
        <v>8264</v>
      </c>
      <c r="LEX1" s="4" t="s">
        <v>8265</v>
      </c>
      <c r="LEY1" s="4" t="s">
        <v>8266</v>
      </c>
      <c r="LEZ1" s="4" t="s">
        <v>8267</v>
      </c>
      <c r="LFA1" s="4" t="s">
        <v>8268</v>
      </c>
      <c r="LFB1" s="4" t="s">
        <v>8269</v>
      </c>
      <c r="LFC1" s="4" t="s">
        <v>8270</v>
      </c>
      <c r="LFD1" s="4" t="s">
        <v>8271</v>
      </c>
      <c r="LFE1" s="4" t="s">
        <v>8272</v>
      </c>
      <c r="LFF1" s="4" t="s">
        <v>8273</v>
      </c>
      <c r="LFG1" s="4" t="s">
        <v>8274</v>
      </c>
      <c r="LFH1" s="4" t="s">
        <v>8275</v>
      </c>
      <c r="LFI1" s="4" t="s">
        <v>8276</v>
      </c>
      <c r="LFJ1" s="4" t="s">
        <v>8277</v>
      </c>
      <c r="LFK1" s="4" t="s">
        <v>8278</v>
      </c>
      <c r="LFL1" s="4" t="s">
        <v>8279</v>
      </c>
      <c r="LFM1" s="4" t="s">
        <v>8280</v>
      </c>
      <c r="LFN1" s="4" t="s">
        <v>8281</v>
      </c>
      <c r="LFO1" s="4" t="s">
        <v>8282</v>
      </c>
      <c r="LFP1" s="4" t="s">
        <v>8283</v>
      </c>
      <c r="LFQ1" s="4" t="s">
        <v>8284</v>
      </c>
      <c r="LFR1" s="4" t="s">
        <v>8285</v>
      </c>
      <c r="LFS1" s="4" t="s">
        <v>8286</v>
      </c>
      <c r="LFT1" s="4" t="s">
        <v>8287</v>
      </c>
      <c r="LFU1" s="4" t="s">
        <v>8288</v>
      </c>
      <c r="LFV1" s="4" t="s">
        <v>8289</v>
      </c>
      <c r="LFW1" s="4" t="s">
        <v>8290</v>
      </c>
      <c r="LFX1" s="4" t="s">
        <v>8291</v>
      </c>
      <c r="LFY1" s="4" t="s">
        <v>8292</v>
      </c>
      <c r="LFZ1" s="4" t="s">
        <v>8293</v>
      </c>
      <c r="LGA1" s="4" t="s">
        <v>8294</v>
      </c>
      <c r="LGB1" s="4" t="s">
        <v>8295</v>
      </c>
      <c r="LGC1" s="4" t="s">
        <v>8296</v>
      </c>
      <c r="LGD1" s="4" t="s">
        <v>8297</v>
      </c>
      <c r="LGE1" s="4" t="s">
        <v>8298</v>
      </c>
      <c r="LGF1" s="4" t="s">
        <v>8299</v>
      </c>
      <c r="LGG1" s="4" t="s">
        <v>8300</v>
      </c>
      <c r="LGH1" s="4" t="s">
        <v>8301</v>
      </c>
      <c r="LGI1" s="4" t="s">
        <v>8302</v>
      </c>
      <c r="LGJ1" s="4" t="s">
        <v>8303</v>
      </c>
      <c r="LGK1" s="4" t="s">
        <v>8304</v>
      </c>
      <c r="LGL1" s="4" t="s">
        <v>8305</v>
      </c>
      <c r="LGM1" s="4" t="s">
        <v>8306</v>
      </c>
      <c r="LGN1" s="4" t="s">
        <v>8307</v>
      </c>
      <c r="LGO1" s="4" t="s">
        <v>8308</v>
      </c>
      <c r="LGP1" s="4" t="s">
        <v>8309</v>
      </c>
      <c r="LGQ1" s="4" t="s">
        <v>8310</v>
      </c>
      <c r="LGR1" s="4" t="s">
        <v>8311</v>
      </c>
      <c r="LGS1" s="4" t="s">
        <v>8312</v>
      </c>
      <c r="LGT1" s="4" t="s">
        <v>8313</v>
      </c>
      <c r="LGU1" s="4" t="s">
        <v>8314</v>
      </c>
      <c r="LGV1" s="4" t="s">
        <v>8315</v>
      </c>
      <c r="LGW1" s="4" t="s">
        <v>8316</v>
      </c>
      <c r="LGX1" s="4" t="s">
        <v>8317</v>
      </c>
      <c r="LGY1" s="4" t="s">
        <v>8318</v>
      </c>
      <c r="LGZ1" s="4" t="s">
        <v>8319</v>
      </c>
      <c r="LHA1" s="4" t="s">
        <v>8320</v>
      </c>
      <c r="LHB1" s="4" t="s">
        <v>8321</v>
      </c>
      <c r="LHC1" s="4" t="s">
        <v>8322</v>
      </c>
      <c r="LHD1" s="4" t="s">
        <v>8323</v>
      </c>
      <c r="LHE1" s="4" t="s">
        <v>8324</v>
      </c>
      <c r="LHF1" s="4" t="s">
        <v>8325</v>
      </c>
      <c r="LHG1" s="4" t="s">
        <v>8326</v>
      </c>
      <c r="LHH1" s="4" t="s">
        <v>8327</v>
      </c>
      <c r="LHI1" s="4" t="s">
        <v>8328</v>
      </c>
      <c r="LHJ1" s="4" t="s">
        <v>8329</v>
      </c>
      <c r="LHK1" s="4" t="s">
        <v>8330</v>
      </c>
      <c r="LHL1" s="4" t="s">
        <v>8331</v>
      </c>
      <c r="LHM1" s="4" t="s">
        <v>8332</v>
      </c>
      <c r="LHN1" s="4" t="s">
        <v>8333</v>
      </c>
      <c r="LHO1" s="4" t="s">
        <v>8334</v>
      </c>
      <c r="LHP1" s="4" t="s">
        <v>8335</v>
      </c>
      <c r="LHQ1" s="4" t="s">
        <v>8336</v>
      </c>
      <c r="LHR1" s="4" t="s">
        <v>8337</v>
      </c>
      <c r="LHS1" s="4" t="s">
        <v>8338</v>
      </c>
      <c r="LHT1" s="4" t="s">
        <v>8339</v>
      </c>
      <c r="LHU1" s="4" t="s">
        <v>8340</v>
      </c>
      <c r="LHV1" s="4" t="s">
        <v>8341</v>
      </c>
      <c r="LHW1" s="4" t="s">
        <v>8342</v>
      </c>
      <c r="LHX1" s="4" t="s">
        <v>8343</v>
      </c>
      <c r="LHY1" s="4" t="s">
        <v>8344</v>
      </c>
      <c r="LHZ1" s="4" t="s">
        <v>8345</v>
      </c>
      <c r="LIA1" s="4" t="s">
        <v>8346</v>
      </c>
      <c r="LIB1" s="4" t="s">
        <v>8347</v>
      </c>
      <c r="LIC1" s="4" t="s">
        <v>8348</v>
      </c>
      <c r="LID1" s="4" t="s">
        <v>8349</v>
      </c>
      <c r="LIE1" s="4" t="s">
        <v>8350</v>
      </c>
      <c r="LIF1" s="4" t="s">
        <v>8351</v>
      </c>
      <c r="LIG1" s="4" t="s">
        <v>8352</v>
      </c>
      <c r="LIH1" s="4" t="s">
        <v>8353</v>
      </c>
      <c r="LII1" s="4" t="s">
        <v>8354</v>
      </c>
      <c r="LIJ1" s="4" t="s">
        <v>8355</v>
      </c>
      <c r="LIK1" s="4" t="s">
        <v>8356</v>
      </c>
      <c r="LIL1" s="4" t="s">
        <v>8357</v>
      </c>
      <c r="LIM1" s="4" t="s">
        <v>8358</v>
      </c>
      <c r="LIN1" s="4" t="s">
        <v>8359</v>
      </c>
      <c r="LIO1" s="4" t="s">
        <v>8360</v>
      </c>
      <c r="LIP1" s="4" t="s">
        <v>8361</v>
      </c>
      <c r="LIQ1" s="4" t="s">
        <v>8362</v>
      </c>
      <c r="LIR1" s="4" t="s">
        <v>8363</v>
      </c>
      <c r="LIS1" s="4" t="s">
        <v>8364</v>
      </c>
      <c r="LIT1" s="4" t="s">
        <v>8365</v>
      </c>
      <c r="LIU1" s="4" t="s">
        <v>8366</v>
      </c>
      <c r="LIV1" s="4" t="s">
        <v>8367</v>
      </c>
      <c r="LIW1" s="4" t="s">
        <v>8368</v>
      </c>
      <c r="LIX1" s="4" t="s">
        <v>8369</v>
      </c>
      <c r="LIY1" s="4" t="s">
        <v>8370</v>
      </c>
      <c r="LIZ1" s="4" t="s">
        <v>8371</v>
      </c>
      <c r="LJA1" s="4" t="s">
        <v>8372</v>
      </c>
      <c r="LJB1" s="4" t="s">
        <v>8373</v>
      </c>
      <c r="LJC1" s="4" t="s">
        <v>8374</v>
      </c>
      <c r="LJD1" s="4" t="s">
        <v>8375</v>
      </c>
      <c r="LJE1" s="4" t="s">
        <v>8376</v>
      </c>
      <c r="LJF1" s="4" t="s">
        <v>8377</v>
      </c>
      <c r="LJG1" s="4" t="s">
        <v>8378</v>
      </c>
      <c r="LJH1" s="4" t="s">
        <v>8379</v>
      </c>
      <c r="LJI1" s="4" t="s">
        <v>8380</v>
      </c>
      <c r="LJJ1" s="4" t="s">
        <v>8381</v>
      </c>
      <c r="LJK1" s="4" t="s">
        <v>8382</v>
      </c>
      <c r="LJL1" s="4" t="s">
        <v>8383</v>
      </c>
      <c r="LJM1" s="4" t="s">
        <v>8384</v>
      </c>
      <c r="LJN1" s="4" t="s">
        <v>8385</v>
      </c>
      <c r="LJO1" s="4" t="s">
        <v>8386</v>
      </c>
      <c r="LJP1" s="4" t="s">
        <v>8387</v>
      </c>
      <c r="LJQ1" s="4" t="s">
        <v>8388</v>
      </c>
      <c r="LJR1" s="4" t="s">
        <v>8389</v>
      </c>
      <c r="LJS1" s="4" t="s">
        <v>8390</v>
      </c>
      <c r="LJT1" s="4" t="s">
        <v>8391</v>
      </c>
      <c r="LJU1" s="4" t="s">
        <v>8392</v>
      </c>
      <c r="LJV1" s="4" t="s">
        <v>8393</v>
      </c>
      <c r="LJW1" s="4" t="s">
        <v>8394</v>
      </c>
      <c r="LJX1" s="4" t="s">
        <v>8395</v>
      </c>
      <c r="LJY1" s="4" t="s">
        <v>8396</v>
      </c>
      <c r="LJZ1" s="4" t="s">
        <v>8397</v>
      </c>
      <c r="LKA1" s="4" t="s">
        <v>8398</v>
      </c>
      <c r="LKB1" s="4" t="s">
        <v>8399</v>
      </c>
      <c r="LKC1" s="4" t="s">
        <v>8400</v>
      </c>
      <c r="LKD1" s="4" t="s">
        <v>8401</v>
      </c>
      <c r="LKE1" s="4" t="s">
        <v>8402</v>
      </c>
      <c r="LKF1" s="4" t="s">
        <v>8403</v>
      </c>
      <c r="LKG1" s="4" t="s">
        <v>8404</v>
      </c>
      <c r="LKH1" s="4" t="s">
        <v>8405</v>
      </c>
      <c r="LKI1" s="4" t="s">
        <v>8406</v>
      </c>
      <c r="LKJ1" s="4" t="s">
        <v>8407</v>
      </c>
      <c r="LKK1" s="4" t="s">
        <v>8408</v>
      </c>
      <c r="LKL1" s="4" t="s">
        <v>8409</v>
      </c>
      <c r="LKM1" s="4" t="s">
        <v>8410</v>
      </c>
      <c r="LKN1" s="4" t="s">
        <v>8411</v>
      </c>
      <c r="LKO1" s="4" t="s">
        <v>8412</v>
      </c>
      <c r="LKP1" s="4" t="s">
        <v>8413</v>
      </c>
      <c r="LKQ1" s="4" t="s">
        <v>8414</v>
      </c>
      <c r="LKR1" s="4" t="s">
        <v>8415</v>
      </c>
      <c r="LKS1" s="4" t="s">
        <v>8416</v>
      </c>
      <c r="LKT1" s="4" t="s">
        <v>8417</v>
      </c>
      <c r="LKU1" s="4" t="s">
        <v>8418</v>
      </c>
      <c r="LKV1" s="4" t="s">
        <v>8419</v>
      </c>
      <c r="LKW1" s="4" t="s">
        <v>8420</v>
      </c>
      <c r="LKX1" s="4" t="s">
        <v>8421</v>
      </c>
      <c r="LKY1" s="4" t="s">
        <v>8422</v>
      </c>
      <c r="LKZ1" s="4" t="s">
        <v>8423</v>
      </c>
      <c r="LLA1" s="4" t="s">
        <v>8424</v>
      </c>
      <c r="LLB1" s="4" t="s">
        <v>8425</v>
      </c>
      <c r="LLC1" s="4" t="s">
        <v>8426</v>
      </c>
      <c r="LLD1" s="4" t="s">
        <v>8427</v>
      </c>
      <c r="LLE1" s="4" t="s">
        <v>8428</v>
      </c>
      <c r="LLF1" s="4" t="s">
        <v>8429</v>
      </c>
      <c r="LLG1" s="4" t="s">
        <v>8430</v>
      </c>
      <c r="LLH1" s="4" t="s">
        <v>8431</v>
      </c>
      <c r="LLI1" s="4" t="s">
        <v>8432</v>
      </c>
      <c r="LLJ1" s="4" t="s">
        <v>8433</v>
      </c>
      <c r="LLK1" s="4" t="s">
        <v>8434</v>
      </c>
      <c r="LLL1" s="4" t="s">
        <v>8435</v>
      </c>
      <c r="LLM1" s="4" t="s">
        <v>8436</v>
      </c>
      <c r="LLN1" s="4" t="s">
        <v>8437</v>
      </c>
      <c r="LLO1" s="4" t="s">
        <v>8438</v>
      </c>
      <c r="LLP1" s="4" t="s">
        <v>8439</v>
      </c>
      <c r="LLQ1" s="4" t="s">
        <v>8440</v>
      </c>
      <c r="LLR1" s="4" t="s">
        <v>8441</v>
      </c>
      <c r="LLS1" s="4" t="s">
        <v>8442</v>
      </c>
      <c r="LLT1" s="4" t="s">
        <v>8443</v>
      </c>
      <c r="LLU1" s="4" t="s">
        <v>8444</v>
      </c>
      <c r="LLV1" s="4" t="s">
        <v>8445</v>
      </c>
      <c r="LLW1" s="4" t="s">
        <v>8446</v>
      </c>
      <c r="LLX1" s="4" t="s">
        <v>8447</v>
      </c>
      <c r="LLY1" s="4" t="s">
        <v>8448</v>
      </c>
      <c r="LLZ1" s="4" t="s">
        <v>8449</v>
      </c>
      <c r="LMA1" s="4" t="s">
        <v>8450</v>
      </c>
      <c r="LMB1" s="4" t="s">
        <v>8451</v>
      </c>
      <c r="LMC1" s="4" t="s">
        <v>8452</v>
      </c>
      <c r="LMD1" s="4" t="s">
        <v>8453</v>
      </c>
      <c r="LME1" s="4" t="s">
        <v>8454</v>
      </c>
      <c r="LMF1" s="4" t="s">
        <v>8455</v>
      </c>
      <c r="LMG1" s="4" t="s">
        <v>8456</v>
      </c>
      <c r="LMH1" s="4" t="s">
        <v>8457</v>
      </c>
      <c r="LMI1" s="4" t="s">
        <v>8458</v>
      </c>
      <c r="LMJ1" s="4" t="s">
        <v>8459</v>
      </c>
      <c r="LMK1" s="4" t="s">
        <v>8460</v>
      </c>
      <c r="LML1" s="4" t="s">
        <v>8461</v>
      </c>
      <c r="LMM1" s="4" t="s">
        <v>8462</v>
      </c>
      <c r="LMN1" s="4" t="s">
        <v>8463</v>
      </c>
      <c r="LMO1" s="4" t="s">
        <v>8464</v>
      </c>
      <c r="LMP1" s="4" t="s">
        <v>8465</v>
      </c>
      <c r="LMQ1" s="4" t="s">
        <v>8466</v>
      </c>
      <c r="LMR1" s="4" t="s">
        <v>8467</v>
      </c>
      <c r="LMS1" s="4" t="s">
        <v>8468</v>
      </c>
      <c r="LMT1" s="4" t="s">
        <v>8469</v>
      </c>
      <c r="LMU1" s="4" t="s">
        <v>8470</v>
      </c>
      <c r="LMV1" s="4" t="s">
        <v>8471</v>
      </c>
      <c r="LMW1" s="4" t="s">
        <v>8472</v>
      </c>
      <c r="LMX1" s="4" t="s">
        <v>8473</v>
      </c>
      <c r="LMY1" s="4" t="s">
        <v>8474</v>
      </c>
      <c r="LMZ1" s="4" t="s">
        <v>8475</v>
      </c>
      <c r="LNA1" s="4" t="s">
        <v>8476</v>
      </c>
      <c r="LNB1" s="4" t="s">
        <v>8477</v>
      </c>
      <c r="LNC1" s="4" t="s">
        <v>8478</v>
      </c>
      <c r="LND1" s="4" t="s">
        <v>8479</v>
      </c>
      <c r="LNE1" s="4" t="s">
        <v>8480</v>
      </c>
      <c r="LNF1" s="4" t="s">
        <v>8481</v>
      </c>
      <c r="LNG1" s="4" t="s">
        <v>8482</v>
      </c>
      <c r="LNH1" s="4" t="s">
        <v>8483</v>
      </c>
      <c r="LNI1" s="4" t="s">
        <v>8484</v>
      </c>
      <c r="LNJ1" s="4" t="s">
        <v>8485</v>
      </c>
      <c r="LNK1" s="4" t="s">
        <v>8486</v>
      </c>
      <c r="LNL1" s="4" t="s">
        <v>8487</v>
      </c>
      <c r="LNM1" s="4" t="s">
        <v>8488</v>
      </c>
      <c r="LNN1" s="4" t="s">
        <v>8489</v>
      </c>
      <c r="LNO1" s="4" t="s">
        <v>8490</v>
      </c>
      <c r="LNP1" s="4" t="s">
        <v>8491</v>
      </c>
      <c r="LNQ1" s="4" t="s">
        <v>8492</v>
      </c>
      <c r="LNR1" s="4" t="s">
        <v>8493</v>
      </c>
      <c r="LNS1" s="4" t="s">
        <v>8494</v>
      </c>
      <c r="LNT1" s="4" t="s">
        <v>8495</v>
      </c>
      <c r="LNU1" s="4" t="s">
        <v>8496</v>
      </c>
      <c r="LNV1" s="4" t="s">
        <v>8497</v>
      </c>
      <c r="LNW1" s="4" t="s">
        <v>8498</v>
      </c>
      <c r="LNX1" s="4" t="s">
        <v>8499</v>
      </c>
      <c r="LNY1" s="4" t="s">
        <v>8500</v>
      </c>
      <c r="LNZ1" s="4" t="s">
        <v>8501</v>
      </c>
      <c r="LOA1" s="4" t="s">
        <v>8502</v>
      </c>
      <c r="LOB1" s="4" t="s">
        <v>8503</v>
      </c>
      <c r="LOC1" s="4" t="s">
        <v>8504</v>
      </c>
      <c r="LOD1" s="4" t="s">
        <v>8505</v>
      </c>
      <c r="LOE1" s="4" t="s">
        <v>8506</v>
      </c>
      <c r="LOF1" s="4" t="s">
        <v>8507</v>
      </c>
      <c r="LOG1" s="4" t="s">
        <v>8508</v>
      </c>
      <c r="LOH1" s="4" t="s">
        <v>8509</v>
      </c>
      <c r="LOI1" s="4" t="s">
        <v>8510</v>
      </c>
      <c r="LOJ1" s="4" t="s">
        <v>8511</v>
      </c>
      <c r="LOK1" s="4" t="s">
        <v>8512</v>
      </c>
      <c r="LOL1" s="4" t="s">
        <v>8513</v>
      </c>
      <c r="LOM1" s="4" t="s">
        <v>8514</v>
      </c>
      <c r="LON1" s="4" t="s">
        <v>8515</v>
      </c>
      <c r="LOO1" s="4" t="s">
        <v>8516</v>
      </c>
      <c r="LOP1" s="4" t="s">
        <v>8517</v>
      </c>
      <c r="LOQ1" s="4" t="s">
        <v>8518</v>
      </c>
      <c r="LOR1" s="4" t="s">
        <v>8519</v>
      </c>
      <c r="LOS1" s="4" t="s">
        <v>8520</v>
      </c>
      <c r="LOT1" s="4" t="s">
        <v>8521</v>
      </c>
      <c r="LOU1" s="4" t="s">
        <v>8522</v>
      </c>
      <c r="LOV1" s="4" t="s">
        <v>8523</v>
      </c>
      <c r="LOW1" s="4" t="s">
        <v>8524</v>
      </c>
      <c r="LOX1" s="4" t="s">
        <v>8525</v>
      </c>
      <c r="LOY1" s="4" t="s">
        <v>8526</v>
      </c>
      <c r="LOZ1" s="4" t="s">
        <v>8527</v>
      </c>
      <c r="LPA1" s="4" t="s">
        <v>8528</v>
      </c>
      <c r="LPB1" s="4" t="s">
        <v>8529</v>
      </c>
      <c r="LPC1" s="4" t="s">
        <v>8530</v>
      </c>
      <c r="LPD1" s="4" t="s">
        <v>8531</v>
      </c>
      <c r="LPE1" s="4" t="s">
        <v>8532</v>
      </c>
      <c r="LPF1" s="4" t="s">
        <v>8533</v>
      </c>
      <c r="LPG1" s="4" t="s">
        <v>8534</v>
      </c>
      <c r="LPH1" s="4" t="s">
        <v>8535</v>
      </c>
      <c r="LPI1" s="4" t="s">
        <v>8536</v>
      </c>
      <c r="LPJ1" s="4" t="s">
        <v>8537</v>
      </c>
      <c r="LPK1" s="4" t="s">
        <v>8538</v>
      </c>
      <c r="LPL1" s="4" t="s">
        <v>8539</v>
      </c>
      <c r="LPM1" s="4" t="s">
        <v>8540</v>
      </c>
      <c r="LPN1" s="4" t="s">
        <v>8541</v>
      </c>
      <c r="LPO1" s="4" t="s">
        <v>8542</v>
      </c>
      <c r="LPP1" s="4" t="s">
        <v>8543</v>
      </c>
      <c r="LPQ1" s="4" t="s">
        <v>8544</v>
      </c>
      <c r="LPR1" s="4" t="s">
        <v>8545</v>
      </c>
      <c r="LPS1" s="4" t="s">
        <v>8546</v>
      </c>
      <c r="LPT1" s="4" t="s">
        <v>8547</v>
      </c>
      <c r="LPU1" s="4" t="s">
        <v>8548</v>
      </c>
      <c r="LPV1" s="4" t="s">
        <v>8549</v>
      </c>
      <c r="LPW1" s="4" t="s">
        <v>8550</v>
      </c>
      <c r="LPX1" s="4" t="s">
        <v>8551</v>
      </c>
      <c r="LPY1" s="4" t="s">
        <v>8552</v>
      </c>
      <c r="LPZ1" s="4" t="s">
        <v>8553</v>
      </c>
      <c r="LQA1" s="4" t="s">
        <v>8554</v>
      </c>
      <c r="LQB1" s="4" t="s">
        <v>8555</v>
      </c>
      <c r="LQC1" s="4" t="s">
        <v>8556</v>
      </c>
      <c r="LQD1" s="4" t="s">
        <v>8557</v>
      </c>
      <c r="LQE1" s="4" t="s">
        <v>8558</v>
      </c>
      <c r="LQF1" s="4" t="s">
        <v>8559</v>
      </c>
      <c r="LQG1" s="4" t="s">
        <v>8560</v>
      </c>
      <c r="LQH1" s="4" t="s">
        <v>8561</v>
      </c>
      <c r="LQI1" s="4" t="s">
        <v>8562</v>
      </c>
      <c r="LQJ1" s="4" t="s">
        <v>8563</v>
      </c>
      <c r="LQK1" s="4" t="s">
        <v>8564</v>
      </c>
      <c r="LQL1" s="4" t="s">
        <v>8565</v>
      </c>
      <c r="LQM1" s="4" t="s">
        <v>8566</v>
      </c>
      <c r="LQN1" s="4" t="s">
        <v>8567</v>
      </c>
      <c r="LQO1" s="4" t="s">
        <v>8568</v>
      </c>
      <c r="LQP1" s="4" t="s">
        <v>8569</v>
      </c>
      <c r="LQQ1" s="4" t="s">
        <v>8570</v>
      </c>
      <c r="LQR1" s="4" t="s">
        <v>8571</v>
      </c>
      <c r="LQS1" s="4" t="s">
        <v>8572</v>
      </c>
      <c r="LQT1" s="4" t="s">
        <v>8573</v>
      </c>
      <c r="LQU1" s="4" t="s">
        <v>8574</v>
      </c>
      <c r="LQV1" s="4" t="s">
        <v>8575</v>
      </c>
      <c r="LQW1" s="4" t="s">
        <v>8576</v>
      </c>
      <c r="LQX1" s="4" t="s">
        <v>8577</v>
      </c>
      <c r="LQY1" s="4" t="s">
        <v>8578</v>
      </c>
      <c r="LQZ1" s="4" t="s">
        <v>8579</v>
      </c>
      <c r="LRA1" s="4" t="s">
        <v>8580</v>
      </c>
      <c r="LRB1" s="4" t="s">
        <v>8581</v>
      </c>
      <c r="LRC1" s="4" t="s">
        <v>8582</v>
      </c>
      <c r="LRD1" s="4" t="s">
        <v>8583</v>
      </c>
      <c r="LRE1" s="4" t="s">
        <v>8584</v>
      </c>
      <c r="LRF1" s="4" t="s">
        <v>8585</v>
      </c>
      <c r="LRG1" s="4" t="s">
        <v>8586</v>
      </c>
      <c r="LRH1" s="4" t="s">
        <v>8587</v>
      </c>
      <c r="LRI1" s="4" t="s">
        <v>8588</v>
      </c>
      <c r="LRJ1" s="4" t="s">
        <v>8589</v>
      </c>
      <c r="LRK1" s="4" t="s">
        <v>8590</v>
      </c>
      <c r="LRL1" s="4" t="s">
        <v>8591</v>
      </c>
      <c r="LRM1" s="4" t="s">
        <v>8592</v>
      </c>
      <c r="LRN1" s="4" t="s">
        <v>8593</v>
      </c>
      <c r="LRO1" s="4" t="s">
        <v>8594</v>
      </c>
      <c r="LRP1" s="4" t="s">
        <v>8595</v>
      </c>
      <c r="LRQ1" s="4" t="s">
        <v>8596</v>
      </c>
      <c r="LRR1" s="4" t="s">
        <v>8597</v>
      </c>
      <c r="LRS1" s="4" t="s">
        <v>8598</v>
      </c>
      <c r="LRT1" s="4" t="s">
        <v>8599</v>
      </c>
      <c r="LRU1" s="4" t="s">
        <v>8600</v>
      </c>
      <c r="LRV1" s="4" t="s">
        <v>8601</v>
      </c>
      <c r="LRW1" s="4" t="s">
        <v>8602</v>
      </c>
      <c r="LRX1" s="4" t="s">
        <v>8603</v>
      </c>
      <c r="LRY1" s="4" t="s">
        <v>8604</v>
      </c>
      <c r="LRZ1" s="4" t="s">
        <v>8605</v>
      </c>
      <c r="LSA1" s="4" t="s">
        <v>8606</v>
      </c>
      <c r="LSB1" s="4" t="s">
        <v>8607</v>
      </c>
      <c r="LSC1" s="4" t="s">
        <v>8608</v>
      </c>
      <c r="LSD1" s="4" t="s">
        <v>8609</v>
      </c>
      <c r="LSE1" s="4" t="s">
        <v>8610</v>
      </c>
      <c r="LSF1" s="4" t="s">
        <v>8611</v>
      </c>
      <c r="LSG1" s="4" t="s">
        <v>8612</v>
      </c>
      <c r="LSH1" s="4" t="s">
        <v>8613</v>
      </c>
      <c r="LSI1" s="4" t="s">
        <v>8614</v>
      </c>
      <c r="LSJ1" s="4" t="s">
        <v>8615</v>
      </c>
      <c r="LSK1" s="4" t="s">
        <v>8616</v>
      </c>
      <c r="LSL1" s="4" t="s">
        <v>8617</v>
      </c>
      <c r="LSM1" s="4" t="s">
        <v>8618</v>
      </c>
      <c r="LSN1" s="4" t="s">
        <v>8619</v>
      </c>
      <c r="LSO1" s="4" t="s">
        <v>8620</v>
      </c>
      <c r="LSP1" s="4" t="s">
        <v>8621</v>
      </c>
      <c r="LSQ1" s="4" t="s">
        <v>8622</v>
      </c>
      <c r="LSR1" s="4" t="s">
        <v>8623</v>
      </c>
      <c r="LSS1" s="4" t="s">
        <v>8624</v>
      </c>
      <c r="LST1" s="4" t="s">
        <v>8625</v>
      </c>
      <c r="LSU1" s="4" t="s">
        <v>8626</v>
      </c>
      <c r="LSV1" s="4" t="s">
        <v>8627</v>
      </c>
      <c r="LSW1" s="4" t="s">
        <v>8628</v>
      </c>
      <c r="LSX1" s="4" t="s">
        <v>8629</v>
      </c>
      <c r="LSY1" s="4" t="s">
        <v>8630</v>
      </c>
      <c r="LSZ1" s="4" t="s">
        <v>8631</v>
      </c>
      <c r="LTA1" s="4" t="s">
        <v>8632</v>
      </c>
      <c r="LTB1" s="4" t="s">
        <v>8633</v>
      </c>
      <c r="LTC1" s="4" t="s">
        <v>8634</v>
      </c>
      <c r="LTD1" s="4" t="s">
        <v>8635</v>
      </c>
      <c r="LTE1" s="4" t="s">
        <v>8636</v>
      </c>
      <c r="LTF1" s="4" t="s">
        <v>8637</v>
      </c>
      <c r="LTG1" s="4" t="s">
        <v>8638</v>
      </c>
      <c r="LTH1" s="4" t="s">
        <v>8639</v>
      </c>
      <c r="LTI1" s="4" t="s">
        <v>8640</v>
      </c>
      <c r="LTJ1" s="4" t="s">
        <v>8641</v>
      </c>
      <c r="LTK1" s="4" t="s">
        <v>8642</v>
      </c>
      <c r="LTL1" s="4" t="s">
        <v>8643</v>
      </c>
      <c r="LTM1" s="4" t="s">
        <v>8644</v>
      </c>
      <c r="LTN1" s="4" t="s">
        <v>8645</v>
      </c>
      <c r="LTO1" s="4" t="s">
        <v>8646</v>
      </c>
      <c r="LTP1" s="4" t="s">
        <v>8647</v>
      </c>
      <c r="LTQ1" s="4" t="s">
        <v>8648</v>
      </c>
      <c r="LTR1" s="4" t="s">
        <v>8649</v>
      </c>
      <c r="LTS1" s="4" t="s">
        <v>8650</v>
      </c>
      <c r="LTT1" s="4" t="s">
        <v>8651</v>
      </c>
      <c r="LTU1" s="4" t="s">
        <v>8652</v>
      </c>
      <c r="LTV1" s="4" t="s">
        <v>8653</v>
      </c>
      <c r="LTW1" s="4" t="s">
        <v>8654</v>
      </c>
      <c r="LTX1" s="4" t="s">
        <v>8655</v>
      </c>
      <c r="LTY1" s="4" t="s">
        <v>8656</v>
      </c>
      <c r="LTZ1" s="4" t="s">
        <v>8657</v>
      </c>
      <c r="LUA1" s="4" t="s">
        <v>8658</v>
      </c>
      <c r="LUB1" s="4" t="s">
        <v>8659</v>
      </c>
      <c r="LUC1" s="4" t="s">
        <v>8660</v>
      </c>
      <c r="LUD1" s="4" t="s">
        <v>8661</v>
      </c>
      <c r="LUE1" s="4" t="s">
        <v>8662</v>
      </c>
      <c r="LUF1" s="4" t="s">
        <v>8663</v>
      </c>
      <c r="LUG1" s="4" t="s">
        <v>8664</v>
      </c>
      <c r="LUH1" s="4" t="s">
        <v>8665</v>
      </c>
      <c r="LUI1" s="4" t="s">
        <v>8666</v>
      </c>
      <c r="LUJ1" s="4" t="s">
        <v>8667</v>
      </c>
      <c r="LUK1" s="4" t="s">
        <v>8668</v>
      </c>
      <c r="LUL1" s="4" t="s">
        <v>8669</v>
      </c>
      <c r="LUM1" s="4" t="s">
        <v>8670</v>
      </c>
      <c r="LUN1" s="4" t="s">
        <v>8671</v>
      </c>
      <c r="LUO1" s="4" t="s">
        <v>8672</v>
      </c>
      <c r="LUP1" s="4" t="s">
        <v>8673</v>
      </c>
      <c r="LUQ1" s="4" t="s">
        <v>8674</v>
      </c>
      <c r="LUR1" s="4" t="s">
        <v>8675</v>
      </c>
      <c r="LUS1" s="4" t="s">
        <v>8676</v>
      </c>
      <c r="LUT1" s="4" t="s">
        <v>8677</v>
      </c>
      <c r="LUU1" s="4" t="s">
        <v>8678</v>
      </c>
      <c r="LUV1" s="4" t="s">
        <v>8679</v>
      </c>
      <c r="LUW1" s="4" t="s">
        <v>8680</v>
      </c>
      <c r="LUX1" s="4" t="s">
        <v>8681</v>
      </c>
      <c r="LUY1" s="4" t="s">
        <v>8682</v>
      </c>
      <c r="LUZ1" s="4" t="s">
        <v>8683</v>
      </c>
      <c r="LVA1" s="4" t="s">
        <v>8684</v>
      </c>
      <c r="LVB1" s="4" t="s">
        <v>8685</v>
      </c>
      <c r="LVC1" s="4" t="s">
        <v>8686</v>
      </c>
      <c r="LVD1" s="4" t="s">
        <v>8687</v>
      </c>
      <c r="LVE1" s="4" t="s">
        <v>8688</v>
      </c>
      <c r="LVF1" s="4" t="s">
        <v>8689</v>
      </c>
      <c r="LVG1" s="4" t="s">
        <v>8690</v>
      </c>
      <c r="LVH1" s="4" t="s">
        <v>8691</v>
      </c>
      <c r="LVI1" s="4" t="s">
        <v>8692</v>
      </c>
      <c r="LVJ1" s="4" t="s">
        <v>8693</v>
      </c>
      <c r="LVK1" s="4" t="s">
        <v>8694</v>
      </c>
      <c r="LVL1" s="4" t="s">
        <v>8695</v>
      </c>
      <c r="LVM1" s="4" t="s">
        <v>8696</v>
      </c>
      <c r="LVN1" s="4" t="s">
        <v>8697</v>
      </c>
      <c r="LVO1" s="4" t="s">
        <v>8698</v>
      </c>
      <c r="LVP1" s="4" t="s">
        <v>8699</v>
      </c>
      <c r="LVQ1" s="4" t="s">
        <v>8700</v>
      </c>
      <c r="LVR1" s="4" t="s">
        <v>8701</v>
      </c>
      <c r="LVS1" s="4" t="s">
        <v>8702</v>
      </c>
      <c r="LVT1" s="4" t="s">
        <v>8703</v>
      </c>
      <c r="LVU1" s="4" t="s">
        <v>8704</v>
      </c>
      <c r="LVV1" s="4" t="s">
        <v>8705</v>
      </c>
      <c r="LVW1" s="4" t="s">
        <v>8706</v>
      </c>
      <c r="LVX1" s="4" t="s">
        <v>8707</v>
      </c>
      <c r="LVY1" s="4" t="s">
        <v>8708</v>
      </c>
      <c r="LVZ1" s="4" t="s">
        <v>8709</v>
      </c>
      <c r="LWA1" s="4" t="s">
        <v>8710</v>
      </c>
      <c r="LWB1" s="4" t="s">
        <v>8711</v>
      </c>
      <c r="LWC1" s="4" t="s">
        <v>8712</v>
      </c>
      <c r="LWD1" s="4" t="s">
        <v>8713</v>
      </c>
      <c r="LWE1" s="4" t="s">
        <v>8714</v>
      </c>
      <c r="LWF1" s="4" t="s">
        <v>8715</v>
      </c>
      <c r="LWG1" s="4" t="s">
        <v>8716</v>
      </c>
      <c r="LWH1" s="4" t="s">
        <v>8717</v>
      </c>
      <c r="LWI1" s="4" t="s">
        <v>8718</v>
      </c>
      <c r="LWJ1" s="4" t="s">
        <v>8719</v>
      </c>
      <c r="LWK1" s="4" t="s">
        <v>8720</v>
      </c>
      <c r="LWL1" s="4" t="s">
        <v>8721</v>
      </c>
      <c r="LWM1" s="4" t="s">
        <v>8722</v>
      </c>
      <c r="LWN1" s="4" t="s">
        <v>8723</v>
      </c>
      <c r="LWO1" s="4" t="s">
        <v>8724</v>
      </c>
      <c r="LWP1" s="4" t="s">
        <v>8725</v>
      </c>
      <c r="LWQ1" s="4" t="s">
        <v>8726</v>
      </c>
      <c r="LWR1" s="4" t="s">
        <v>8727</v>
      </c>
      <c r="LWS1" s="4" t="s">
        <v>8728</v>
      </c>
      <c r="LWT1" s="4" t="s">
        <v>8729</v>
      </c>
      <c r="LWU1" s="4" t="s">
        <v>8730</v>
      </c>
      <c r="LWV1" s="4" t="s">
        <v>8731</v>
      </c>
      <c r="LWW1" s="4" t="s">
        <v>8732</v>
      </c>
      <c r="LWX1" s="4" t="s">
        <v>8733</v>
      </c>
      <c r="LWY1" s="4" t="s">
        <v>8734</v>
      </c>
      <c r="LWZ1" s="4" t="s">
        <v>8735</v>
      </c>
      <c r="LXA1" s="4" t="s">
        <v>8736</v>
      </c>
      <c r="LXB1" s="4" t="s">
        <v>8737</v>
      </c>
      <c r="LXC1" s="4" t="s">
        <v>8738</v>
      </c>
      <c r="LXD1" s="4" t="s">
        <v>8739</v>
      </c>
      <c r="LXE1" s="4" t="s">
        <v>8740</v>
      </c>
      <c r="LXF1" s="4" t="s">
        <v>8741</v>
      </c>
      <c r="LXG1" s="4" t="s">
        <v>8742</v>
      </c>
      <c r="LXH1" s="4" t="s">
        <v>8743</v>
      </c>
      <c r="LXI1" s="4" t="s">
        <v>8744</v>
      </c>
      <c r="LXJ1" s="4" t="s">
        <v>8745</v>
      </c>
      <c r="LXK1" s="4" t="s">
        <v>8746</v>
      </c>
      <c r="LXL1" s="4" t="s">
        <v>8747</v>
      </c>
      <c r="LXM1" s="4" t="s">
        <v>8748</v>
      </c>
      <c r="LXN1" s="4" t="s">
        <v>8749</v>
      </c>
      <c r="LXO1" s="4" t="s">
        <v>8750</v>
      </c>
      <c r="LXP1" s="4" t="s">
        <v>8751</v>
      </c>
      <c r="LXQ1" s="4" t="s">
        <v>8752</v>
      </c>
      <c r="LXR1" s="4" t="s">
        <v>8753</v>
      </c>
      <c r="LXS1" s="4" t="s">
        <v>8754</v>
      </c>
      <c r="LXT1" s="4" t="s">
        <v>8755</v>
      </c>
      <c r="LXU1" s="4" t="s">
        <v>8756</v>
      </c>
      <c r="LXV1" s="4" t="s">
        <v>8757</v>
      </c>
      <c r="LXW1" s="4" t="s">
        <v>8758</v>
      </c>
      <c r="LXX1" s="4" t="s">
        <v>8759</v>
      </c>
      <c r="LXY1" s="4" t="s">
        <v>8760</v>
      </c>
      <c r="LXZ1" s="4" t="s">
        <v>8761</v>
      </c>
      <c r="LYA1" s="4" t="s">
        <v>8762</v>
      </c>
      <c r="LYB1" s="4" t="s">
        <v>8763</v>
      </c>
      <c r="LYC1" s="4" t="s">
        <v>8764</v>
      </c>
      <c r="LYD1" s="4" t="s">
        <v>8765</v>
      </c>
      <c r="LYE1" s="4" t="s">
        <v>8766</v>
      </c>
      <c r="LYF1" s="4" t="s">
        <v>8767</v>
      </c>
      <c r="LYG1" s="4" t="s">
        <v>8768</v>
      </c>
      <c r="LYH1" s="4" t="s">
        <v>8769</v>
      </c>
      <c r="LYI1" s="4" t="s">
        <v>8770</v>
      </c>
      <c r="LYJ1" s="4" t="s">
        <v>8771</v>
      </c>
      <c r="LYK1" s="4" t="s">
        <v>8772</v>
      </c>
      <c r="LYL1" s="4" t="s">
        <v>8773</v>
      </c>
      <c r="LYM1" s="4" t="s">
        <v>8774</v>
      </c>
      <c r="LYN1" s="4" t="s">
        <v>8775</v>
      </c>
      <c r="LYO1" s="4" t="s">
        <v>8776</v>
      </c>
      <c r="LYP1" s="4" t="s">
        <v>8777</v>
      </c>
      <c r="LYQ1" s="4" t="s">
        <v>8778</v>
      </c>
      <c r="LYR1" s="4" t="s">
        <v>8779</v>
      </c>
      <c r="LYS1" s="4" t="s">
        <v>8780</v>
      </c>
      <c r="LYT1" s="4" t="s">
        <v>8781</v>
      </c>
      <c r="LYU1" s="4" t="s">
        <v>8782</v>
      </c>
      <c r="LYV1" s="4" t="s">
        <v>8783</v>
      </c>
      <c r="LYW1" s="4" t="s">
        <v>8784</v>
      </c>
      <c r="LYX1" s="4" t="s">
        <v>8785</v>
      </c>
      <c r="LYY1" s="4" t="s">
        <v>8786</v>
      </c>
      <c r="LYZ1" s="4" t="s">
        <v>8787</v>
      </c>
      <c r="LZA1" s="4" t="s">
        <v>8788</v>
      </c>
      <c r="LZB1" s="4" t="s">
        <v>8789</v>
      </c>
      <c r="LZC1" s="4" t="s">
        <v>8790</v>
      </c>
      <c r="LZD1" s="4" t="s">
        <v>8791</v>
      </c>
      <c r="LZE1" s="4" t="s">
        <v>8792</v>
      </c>
      <c r="LZF1" s="4" t="s">
        <v>8793</v>
      </c>
      <c r="LZG1" s="4" t="s">
        <v>8794</v>
      </c>
      <c r="LZH1" s="4" t="s">
        <v>8795</v>
      </c>
      <c r="LZI1" s="4" t="s">
        <v>8796</v>
      </c>
      <c r="LZJ1" s="4" t="s">
        <v>8797</v>
      </c>
      <c r="LZK1" s="4" t="s">
        <v>8798</v>
      </c>
      <c r="LZL1" s="4" t="s">
        <v>8799</v>
      </c>
      <c r="LZM1" s="4" t="s">
        <v>8800</v>
      </c>
      <c r="LZN1" s="4" t="s">
        <v>8801</v>
      </c>
      <c r="LZO1" s="4" t="s">
        <v>8802</v>
      </c>
      <c r="LZP1" s="4" t="s">
        <v>8803</v>
      </c>
      <c r="LZQ1" s="4" t="s">
        <v>8804</v>
      </c>
      <c r="LZR1" s="4" t="s">
        <v>8805</v>
      </c>
      <c r="LZS1" s="4" t="s">
        <v>8806</v>
      </c>
      <c r="LZT1" s="4" t="s">
        <v>8807</v>
      </c>
      <c r="LZU1" s="4" t="s">
        <v>8808</v>
      </c>
      <c r="LZV1" s="4" t="s">
        <v>8809</v>
      </c>
      <c r="LZW1" s="4" t="s">
        <v>8810</v>
      </c>
      <c r="LZX1" s="4" t="s">
        <v>8811</v>
      </c>
      <c r="LZY1" s="4" t="s">
        <v>8812</v>
      </c>
      <c r="LZZ1" s="4" t="s">
        <v>8813</v>
      </c>
      <c r="MAA1" s="4" t="s">
        <v>8814</v>
      </c>
      <c r="MAB1" s="4" t="s">
        <v>8815</v>
      </c>
      <c r="MAC1" s="4" t="s">
        <v>8816</v>
      </c>
      <c r="MAD1" s="4" t="s">
        <v>8817</v>
      </c>
      <c r="MAE1" s="4" t="s">
        <v>8818</v>
      </c>
      <c r="MAF1" s="4" t="s">
        <v>8819</v>
      </c>
      <c r="MAG1" s="4" t="s">
        <v>8820</v>
      </c>
      <c r="MAH1" s="4" t="s">
        <v>8821</v>
      </c>
      <c r="MAI1" s="4" t="s">
        <v>8822</v>
      </c>
      <c r="MAJ1" s="4" t="s">
        <v>8823</v>
      </c>
      <c r="MAK1" s="4" t="s">
        <v>8824</v>
      </c>
      <c r="MAL1" s="4" t="s">
        <v>8825</v>
      </c>
      <c r="MAM1" s="4" t="s">
        <v>8826</v>
      </c>
      <c r="MAN1" s="4" t="s">
        <v>8827</v>
      </c>
      <c r="MAO1" s="4" t="s">
        <v>8828</v>
      </c>
      <c r="MAP1" s="4" t="s">
        <v>8829</v>
      </c>
      <c r="MAQ1" s="4" t="s">
        <v>8830</v>
      </c>
      <c r="MAR1" s="4" t="s">
        <v>8831</v>
      </c>
      <c r="MAS1" s="4" t="s">
        <v>8832</v>
      </c>
      <c r="MAT1" s="4" t="s">
        <v>8833</v>
      </c>
      <c r="MAU1" s="4" t="s">
        <v>8834</v>
      </c>
      <c r="MAV1" s="4" t="s">
        <v>8835</v>
      </c>
      <c r="MAW1" s="4" t="s">
        <v>8836</v>
      </c>
      <c r="MAX1" s="4" t="s">
        <v>8837</v>
      </c>
      <c r="MAY1" s="4" t="s">
        <v>8838</v>
      </c>
      <c r="MAZ1" s="4" t="s">
        <v>8839</v>
      </c>
      <c r="MBA1" s="4" t="s">
        <v>8840</v>
      </c>
      <c r="MBB1" s="4" t="s">
        <v>8841</v>
      </c>
      <c r="MBC1" s="4" t="s">
        <v>8842</v>
      </c>
      <c r="MBD1" s="4" t="s">
        <v>8843</v>
      </c>
      <c r="MBE1" s="4" t="s">
        <v>8844</v>
      </c>
      <c r="MBF1" s="4" t="s">
        <v>8845</v>
      </c>
      <c r="MBG1" s="4" t="s">
        <v>8846</v>
      </c>
      <c r="MBH1" s="4" t="s">
        <v>8847</v>
      </c>
      <c r="MBI1" s="4" t="s">
        <v>8848</v>
      </c>
      <c r="MBJ1" s="4" t="s">
        <v>8849</v>
      </c>
      <c r="MBK1" s="4" t="s">
        <v>8850</v>
      </c>
      <c r="MBL1" s="4" t="s">
        <v>8851</v>
      </c>
      <c r="MBM1" s="4" t="s">
        <v>8852</v>
      </c>
      <c r="MBN1" s="4" t="s">
        <v>8853</v>
      </c>
      <c r="MBO1" s="4" t="s">
        <v>8854</v>
      </c>
      <c r="MBP1" s="4" t="s">
        <v>8855</v>
      </c>
      <c r="MBQ1" s="4" t="s">
        <v>8856</v>
      </c>
      <c r="MBR1" s="4" t="s">
        <v>8857</v>
      </c>
      <c r="MBS1" s="4" t="s">
        <v>8858</v>
      </c>
      <c r="MBT1" s="4" t="s">
        <v>8859</v>
      </c>
      <c r="MBU1" s="4" t="s">
        <v>8860</v>
      </c>
      <c r="MBV1" s="4" t="s">
        <v>8861</v>
      </c>
      <c r="MBW1" s="4" t="s">
        <v>8862</v>
      </c>
      <c r="MBX1" s="4" t="s">
        <v>8863</v>
      </c>
      <c r="MBY1" s="4" t="s">
        <v>8864</v>
      </c>
      <c r="MBZ1" s="4" t="s">
        <v>8865</v>
      </c>
      <c r="MCA1" s="4" t="s">
        <v>8866</v>
      </c>
      <c r="MCB1" s="4" t="s">
        <v>8867</v>
      </c>
      <c r="MCC1" s="4" t="s">
        <v>8868</v>
      </c>
      <c r="MCD1" s="4" t="s">
        <v>8869</v>
      </c>
      <c r="MCE1" s="4" t="s">
        <v>8870</v>
      </c>
      <c r="MCF1" s="4" t="s">
        <v>8871</v>
      </c>
      <c r="MCG1" s="4" t="s">
        <v>8872</v>
      </c>
      <c r="MCH1" s="4" t="s">
        <v>8873</v>
      </c>
      <c r="MCI1" s="4" t="s">
        <v>8874</v>
      </c>
      <c r="MCJ1" s="4" t="s">
        <v>8875</v>
      </c>
      <c r="MCK1" s="4" t="s">
        <v>8876</v>
      </c>
      <c r="MCL1" s="4" t="s">
        <v>8877</v>
      </c>
      <c r="MCM1" s="4" t="s">
        <v>8878</v>
      </c>
      <c r="MCN1" s="4" t="s">
        <v>8879</v>
      </c>
      <c r="MCO1" s="4" t="s">
        <v>8880</v>
      </c>
      <c r="MCP1" s="4" t="s">
        <v>8881</v>
      </c>
      <c r="MCQ1" s="4" t="s">
        <v>8882</v>
      </c>
      <c r="MCR1" s="4" t="s">
        <v>8883</v>
      </c>
      <c r="MCS1" s="4" t="s">
        <v>8884</v>
      </c>
      <c r="MCT1" s="4" t="s">
        <v>8885</v>
      </c>
      <c r="MCU1" s="4" t="s">
        <v>8886</v>
      </c>
      <c r="MCV1" s="4" t="s">
        <v>8887</v>
      </c>
      <c r="MCW1" s="4" t="s">
        <v>8888</v>
      </c>
      <c r="MCX1" s="4" t="s">
        <v>8889</v>
      </c>
      <c r="MCY1" s="4" t="s">
        <v>8890</v>
      </c>
      <c r="MCZ1" s="4" t="s">
        <v>8891</v>
      </c>
      <c r="MDA1" s="4" t="s">
        <v>8892</v>
      </c>
      <c r="MDB1" s="4" t="s">
        <v>8893</v>
      </c>
      <c r="MDC1" s="4" t="s">
        <v>8894</v>
      </c>
      <c r="MDD1" s="4" t="s">
        <v>8895</v>
      </c>
      <c r="MDE1" s="4" t="s">
        <v>8896</v>
      </c>
      <c r="MDF1" s="4" t="s">
        <v>8897</v>
      </c>
      <c r="MDG1" s="4" t="s">
        <v>8898</v>
      </c>
      <c r="MDH1" s="4" t="s">
        <v>8899</v>
      </c>
      <c r="MDI1" s="4" t="s">
        <v>8900</v>
      </c>
      <c r="MDJ1" s="4" t="s">
        <v>8901</v>
      </c>
      <c r="MDK1" s="4" t="s">
        <v>8902</v>
      </c>
      <c r="MDL1" s="4" t="s">
        <v>8903</v>
      </c>
      <c r="MDM1" s="4" t="s">
        <v>8904</v>
      </c>
      <c r="MDN1" s="4" t="s">
        <v>8905</v>
      </c>
      <c r="MDO1" s="4" t="s">
        <v>8906</v>
      </c>
      <c r="MDP1" s="4" t="s">
        <v>8907</v>
      </c>
      <c r="MDQ1" s="4" t="s">
        <v>8908</v>
      </c>
      <c r="MDR1" s="4" t="s">
        <v>8909</v>
      </c>
      <c r="MDS1" s="4" t="s">
        <v>8910</v>
      </c>
      <c r="MDT1" s="4" t="s">
        <v>8911</v>
      </c>
      <c r="MDU1" s="4" t="s">
        <v>8912</v>
      </c>
      <c r="MDV1" s="4" t="s">
        <v>8913</v>
      </c>
      <c r="MDW1" s="4" t="s">
        <v>8914</v>
      </c>
      <c r="MDX1" s="4" t="s">
        <v>8915</v>
      </c>
      <c r="MDY1" s="4" t="s">
        <v>8916</v>
      </c>
      <c r="MDZ1" s="4" t="s">
        <v>8917</v>
      </c>
      <c r="MEA1" s="4" t="s">
        <v>8918</v>
      </c>
      <c r="MEB1" s="4" t="s">
        <v>8919</v>
      </c>
      <c r="MEC1" s="4" t="s">
        <v>8920</v>
      </c>
      <c r="MED1" s="4" t="s">
        <v>8921</v>
      </c>
      <c r="MEE1" s="4" t="s">
        <v>8922</v>
      </c>
      <c r="MEF1" s="4" t="s">
        <v>8923</v>
      </c>
      <c r="MEG1" s="4" t="s">
        <v>8924</v>
      </c>
      <c r="MEH1" s="4" t="s">
        <v>8925</v>
      </c>
      <c r="MEI1" s="4" t="s">
        <v>8926</v>
      </c>
      <c r="MEJ1" s="4" t="s">
        <v>8927</v>
      </c>
      <c r="MEK1" s="4" t="s">
        <v>8928</v>
      </c>
      <c r="MEL1" s="4" t="s">
        <v>8929</v>
      </c>
      <c r="MEM1" s="4" t="s">
        <v>8930</v>
      </c>
      <c r="MEN1" s="4" t="s">
        <v>8931</v>
      </c>
      <c r="MEO1" s="4" t="s">
        <v>8932</v>
      </c>
      <c r="MEP1" s="4" t="s">
        <v>8933</v>
      </c>
      <c r="MEQ1" s="4" t="s">
        <v>8934</v>
      </c>
      <c r="MER1" s="4" t="s">
        <v>8935</v>
      </c>
      <c r="MES1" s="4" t="s">
        <v>8936</v>
      </c>
      <c r="MET1" s="4" t="s">
        <v>8937</v>
      </c>
      <c r="MEU1" s="4" t="s">
        <v>8938</v>
      </c>
      <c r="MEV1" s="4" t="s">
        <v>8939</v>
      </c>
      <c r="MEW1" s="4" t="s">
        <v>8940</v>
      </c>
      <c r="MEX1" s="4" t="s">
        <v>8941</v>
      </c>
      <c r="MEY1" s="4" t="s">
        <v>8942</v>
      </c>
      <c r="MEZ1" s="4" t="s">
        <v>8943</v>
      </c>
      <c r="MFA1" s="4" t="s">
        <v>8944</v>
      </c>
      <c r="MFB1" s="4" t="s">
        <v>8945</v>
      </c>
      <c r="MFC1" s="4" t="s">
        <v>8946</v>
      </c>
      <c r="MFD1" s="4" t="s">
        <v>8947</v>
      </c>
      <c r="MFE1" s="4" t="s">
        <v>8948</v>
      </c>
      <c r="MFF1" s="4" t="s">
        <v>8949</v>
      </c>
      <c r="MFG1" s="4" t="s">
        <v>8950</v>
      </c>
      <c r="MFH1" s="4" t="s">
        <v>8951</v>
      </c>
      <c r="MFI1" s="4" t="s">
        <v>8952</v>
      </c>
      <c r="MFJ1" s="4" t="s">
        <v>8953</v>
      </c>
      <c r="MFK1" s="4" t="s">
        <v>8954</v>
      </c>
      <c r="MFL1" s="4" t="s">
        <v>8955</v>
      </c>
      <c r="MFM1" s="4" t="s">
        <v>8956</v>
      </c>
      <c r="MFN1" s="4" t="s">
        <v>8957</v>
      </c>
      <c r="MFO1" s="4" t="s">
        <v>8958</v>
      </c>
      <c r="MFP1" s="4" t="s">
        <v>8959</v>
      </c>
      <c r="MFQ1" s="4" t="s">
        <v>8960</v>
      </c>
      <c r="MFR1" s="4" t="s">
        <v>8961</v>
      </c>
      <c r="MFS1" s="4" t="s">
        <v>8962</v>
      </c>
      <c r="MFT1" s="4" t="s">
        <v>8963</v>
      </c>
      <c r="MFU1" s="4" t="s">
        <v>8964</v>
      </c>
      <c r="MFV1" s="4" t="s">
        <v>8965</v>
      </c>
      <c r="MFW1" s="4" t="s">
        <v>8966</v>
      </c>
      <c r="MFX1" s="4" t="s">
        <v>8967</v>
      </c>
      <c r="MFY1" s="4" t="s">
        <v>8968</v>
      </c>
      <c r="MFZ1" s="4" t="s">
        <v>8969</v>
      </c>
      <c r="MGA1" s="4" t="s">
        <v>8970</v>
      </c>
      <c r="MGB1" s="4" t="s">
        <v>8971</v>
      </c>
      <c r="MGC1" s="4" t="s">
        <v>8972</v>
      </c>
      <c r="MGD1" s="4" t="s">
        <v>8973</v>
      </c>
      <c r="MGE1" s="4" t="s">
        <v>8974</v>
      </c>
      <c r="MGF1" s="4" t="s">
        <v>8975</v>
      </c>
      <c r="MGG1" s="4" t="s">
        <v>8976</v>
      </c>
      <c r="MGH1" s="4" t="s">
        <v>8977</v>
      </c>
      <c r="MGI1" s="4" t="s">
        <v>8978</v>
      </c>
      <c r="MGJ1" s="4" t="s">
        <v>8979</v>
      </c>
      <c r="MGK1" s="4" t="s">
        <v>8980</v>
      </c>
      <c r="MGL1" s="4" t="s">
        <v>8981</v>
      </c>
      <c r="MGM1" s="4" t="s">
        <v>8982</v>
      </c>
      <c r="MGN1" s="4" t="s">
        <v>8983</v>
      </c>
      <c r="MGO1" s="4" t="s">
        <v>8984</v>
      </c>
      <c r="MGP1" s="4" t="s">
        <v>8985</v>
      </c>
      <c r="MGQ1" s="4" t="s">
        <v>8986</v>
      </c>
      <c r="MGR1" s="4" t="s">
        <v>8987</v>
      </c>
      <c r="MGS1" s="4" t="s">
        <v>8988</v>
      </c>
      <c r="MGT1" s="4" t="s">
        <v>8989</v>
      </c>
      <c r="MGU1" s="4" t="s">
        <v>8990</v>
      </c>
      <c r="MGV1" s="4" t="s">
        <v>8991</v>
      </c>
      <c r="MGW1" s="4" t="s">
        <v>8992</v>
      </c>
      <c r="MGX1" s="4" t="s">
        <v>8993</v>
      </c>
      <c r="MGY1" s="4" t="s">
        <v>8994</v>
      </c>
      <c r="MGZ1" s="4" t="s">
        <v>8995</v>
      </c>
      <c r="MHA1" s="4" t="s">
        <v>8996</v>
      </c>
      <c r="MHB1" s="4" t="s">
        <v>8997</v>
      </c>
      <c r="MHC1" s="4" t="s">
        <v>8998</v>
      </c>
      <c r="MHD1" s="4" t="s">
        <v>8999</v>
      </c>
      <c r="MHE1" s="4" t="s">
        <v>9000</v>
      </c>
      <c r="MHF1" s="4" t="s">
        <v>9001</v>
      </c>
      <c r="MHG1" s="4" t="s">
        <v>9002</v>
      </c>
      <c r="MHH1" s="4" t="s">
        <v>9003</v>
      </c>
      <c r="MHI1" s="4" t="s">
        <v>9004</v>
      </c>
      <c r="MHJ1" s="4" t="s">
        <v>9005</v>
      </c>
      <c r="MHK1" s="4" t="s">
        <v>9006</v>
      </c>
      <c r="MHL1" s="4" t="s">
        <v>9007</v>
      </c>
      <c r="MHM1" s="4" t="s">
        <v>9008</v>
      </c>
      <c r="MHN1" s="4" t="s">
        <v>9009</v>
      </c>
      <c r="MHO1" s="4" t="s">
        <v>9010</v>
      </c>
      <c r="MHP1" s="4" t="s">
        <v>9011</v>
      </c>
      <c r="MHQ1" s="4" t="s">
        <v>9012</v>
      </c>
      <c r="MHR1" s="4" t="s">
        <v>9013</v>
      </c>
      <c r="MHS1" s="4" t="s">
        <v>9014</v>
      </c>
      <c r="MHT1" s="4" t="s">
        <v>9015</v>
      </c>
      <c r="MHU1" s="4" t="s">
        <v>9016</v>
      </c>
      <c r="MHV1" s="4" t="s">
        <v>9017</v>
      </c>
      <c r="MHW1" s="4" t="s">
        <v>9018</v>
      </c>
      <c r="MHX1" s="4" t="s">
        <v>9019</v>
      </c>
      <c r="MHY1" s="4" t="s">
        <v>9020</v>
      </c>
      <c r="MHZ1" s="4" t="s">
        <v>9021</v>
      </c>
      <c r="MIA1" s="4" t="s">
        <v>9022</v>
      </c>
      <c r="MIB1" s="4" t="s">
        <v>9023</v>
      </c>
      <c r="MIC1" s="4" t="s">
        <v>9024</v>
      </c>
      <c r="MID1" s="4" t="s">
        <v>9025</v>
      </c>
      <c r="MIE1" s="4" t="s">
        <v>9026</v>
      </c>
      <c r="MIF1" s="4" t="s">
        <v>9027</v>
      </c>
      <c r="MIG1" s="4" t="s">
        <v>9028</v>
      </c>
      <c r="MIH1" s="4" t="s">
        <v>9029</v>
      </c>
      <c r="MII1" s="4" t="s">
        <v>9030</v>
      </c>
      <c r="MIJ1" s="4" t="s">
        <v>9031</v>
      </c>
      <c r="MIK1" s="4" t="s">
        <v>9032</v>
      </c>
      <c r="MIL1" s="4" t="s">
        <v>9033</v>
      </c>
      <c r="MIM1" s="4" t="s">
        <v>9034</v>
      </c>
      <c r="MIN1" s="4" t="s">
        <v>9035</v>
      </c>
      <c r="MIO1" s="4" t="s">
        <v>9036</v>
      </c>
      <c r="MIP1" s="4" t="s">
        <v>9037</v>
      </c>
      <c r="MIQ1" s="4" t="s">
        <v>9038</v>
      </c>
      <c r="MIR1" s="4" t="s">
        <v>9039</v>
      </c>
      <c r="MIS1" s="4" t="s">
        <v>9040</v>
      </c>
      <c r="MIT1" s="4" t="s">
        <v>9041</v>
      </c>
      <c r="MIU1" s="4" t="s">
        <v>9042</v>
      </c>
      <c r="MIV1" s="4" t="s">
        <v>9043</v>
      </c>
      <c r="MIW1" s="4" t="s">
        <v>9044</v>
      </c>
      <c r="MIX1" s="4" t="s">
        <v>9045</v>
      </c>
      <c r="MIY1" s="4" t="s">
        <v>9046</v>
      </c>
      <c r="MIZ1" s="4" t="s">
        <v>9047</v>
      </c>
      <c r="MJA1" s="4" t="s">
        <v>9048</v>
      </c>
      <c r="MJB1" s="4" t="s">
        <v>9049</v>
      </c>
      <c r="MJC1" s="4" t="s">
        <v>9050</v>
      </c>
      <c r="MJD1" s="4" t="s">
        <v>9051</v>
      </c>
      <c r="MJE1" s="4" t="s">
        <v>9052</v>
      </c>
      <c r="MJF1" s="4" t="s">
        <v>9053</v>
      </c>
      <c r="MJG1" s="4" t="s">
        <v>9054</v>
      </c>
      <c r="MJH1" s="4" t="s">
        <v>9055</v>
      </c>
      <c r="MJI1" s="4" t="s">
        <v>9056</v>
      </c>
      <c r="MJJ1" s="4" t="s">
        <v>9057</v>
      </c>
      <c r="MJK1" s="4" t="s">
        <v>9058</v>
      </c>
      <c r="MJL1" s="4" t="s">
        <v>9059</v>
      </c>
      <c r="MJM1" s="4" t="s">
        <v>9060</v>
      </c>
      <c r="MJN1" s="4" t="s">
        <v>9061</v>
      </c>
      <c r="MJO1" s="4" t="s">
        <v>9062</v>
      </c>
      <c r="MJP1" s="4" t="s">
        <v>9063</v>
      </c>
      <c r="MJQ1" s="4" t="s">
        <v>9064</v>
      </c>
      <c r="MJR1" s="4" t="s">
        <v>9065</v>
      </c>
      <c r="MJS1" s="4" t="s">
        <v>9066</v>
      </c>
      <c r="MJT1" s="4" t="s">
        <v>9067</v>
      </c>
      <c r="MJU1" s="4" t="s">
        <v>9068</v>
      </c>
      <c r="MJV1" s="4" t="s">
        <v>9069</v>
      </c>
      <c r="MJW1" s="4" t="s">
        <v>9070</v>
      </c>
      <c r="MJX1" s="4" t="s">
        <v>9071</v>
      </c>
      <c r="MJY1" s="4" t="s">
        <v>9072</v>
      </c>
      <c r="MJZ1" s="4" t="s">
        <v>9073</v>
      </c>
      <c r="MKA1" s="4" t="s">
        <v>9074</v>
      </c>
      <c r="MKB1" s="4" t="s">
        <v>9075</v>
      </c>
      <c r="MKC1" s="4" t="s">
        <v>9076</v>
      </c>
      <c r="MKD1" s="4" t="s">
        <v>9077</v>
      </c>
      <c r="MKE1" s="4" t="s">
        <v>9078</v>
      </c>
      <c r="MKF1" s="4" t="s">
        <v>9079</v>
      </c>
      <c r="MKG1" s="4" t="s">
        <v>9080</v>
      </c>
      <c r="MKH1" s="4" t="s">
        <v>9081</v>
      </c>
      <c r="MKI1" s="4" t="s">
        <v>9082</v>
      </c>
      <c r="MKJ1" s="4" t="s">
        <v>9083</v>
      </c>
      <c r="MKK1" s="4" t="s">
        <v>9084</v>
      </c>
      <c r="MKL1" s="4" t="s">
        <v>9085</v>
      </c>
      <c r="MKM1" s="4" t="s">
        <v>9086</v>
      </c>
      <c r="MKN1" s="4" t="s">
        <v>9087</v>
      </c>
      <c r="MKO1" s="4" t="s">
        <v>9088</v>
      </c>
      <c r="MKP1" s="4" t="s">
        <v>9089</v>
      </c>
      <c r="MKQ1" s="4" t="s">
        <v>9090</v>
      </c>
      <c r="MKR1" s="4" t="s">
        <v>9091</v>
      </c>
      <c r="MKS1" s="4" t="s">
        <v>9092</v>
      </c>
      <c r="MKT1" s="4" t="s">
        <v>9093</v>
      </c>
      <c r="MKU1" s="4" t="s">
        <v>9094</v>
      </c>
      <c r="MKV1" s="4" t="s">
        <v>9095</v>
      </c>
      <c r="MKW1" s="4" t="s">
        <v>9096</v>
      </c>
      <c r="MKX1" s="4" t="s">
        <v>9097</v>
      </c>
      <c r="MKY1" s="4" t="s">
        <v>9098</v>
      </c>
      <c r="MKZ1" s="4" t="s">
        <v>9099</v>
      </c>
      <c r="MLA1" s="4" t="s">
        <v>9100</v>
      </c>
      <c r="MLB1" s="4" t="s">
        <v>9101</v>
      </c>
      <c r="MLC1" s="4" t="s">
        <v>9102</v>
      </c>
      <c r="MLD1" s="4" t="s">
        <v>9103</v>
      </c>
      <c r="MLE1" s="4" t="s">
        <v>9104</v>
      </c>
      <c r="MLF1" s="4" t="s">
        <v>9105</v>
      </c>
      <c r="MLG1" s="4" t="s">
        <v>9106</v>
      </c>
      <c r="MLH1" s="4" t="s">
        <v>9107</v>
      </c>
      <c r="MLI1" s="4" t="s">
        <v>9108</v>
      </c>
      <c r="MLJ1" s="4" t="s">
        <v>9109</v>
      </c>
      <c r="MLK1" s="4" t="s">
        <v>9110</v>
      </c>
      <c r="MLL1" s="4" t="s">
        <v>9111</v>
      </c>
      <c r="MLM1" s="4" t="s">
        <v>9112</v>
      </c>
      <c r="MLN1" s="4" t="s">
        <v>9113</v>
      </c>
      <c r="MLO1" s="4" t="s">
        <v>9114</v>
      </c>
      <c r="MLP1" s="4" t="s">
        <v>9115</v>
      </c>
      <c r="MLQ1" s="4" t="s">
        <v>9116</v>
      </c>
      <c r="MLR1" s="4" t="s">
        <v>9117</v>
      </c>
      <c r="MLS1" s="4" t="s">
        <v>9118</v>
      </c>
      <c r="MLT1" s="4" t="s">
        <v>9119</v>
      </c>
      <c r="MLU1" s="4" t="s">
        <v>9120</v>
      </c>
      <c r="MLV1" s="4" t="s">
        <v>9121</v>
      </c>
      <c r="MLW1" s="4" t="s">
        <v>9122</v>
      </c>
      <c r="MLX1" s="4" t="s">
        <v>9123</v>
      </c>
      <c r="MLY1" s="4" t="s">
        <v>9124</v>
      </c>
      <c r="MLZ1" s="4" t="s">
        <v>9125</v>
      </c>
      <c r="MMA1" s="4" t="s">
        <v>9126</v>
      </c>
      <c r="MMB1" s="4" t="s">
        <v>9127</v>
      </c>
      <c r="MMC1" s="4" t="s">
        <v>9128</v>
      </c>
      <c r="MMD1" s="4" t="s">
        <v>9129</v>
      </c>
      <c r="MME1" s="4" t="s">
        <v>9130</v>
      </c>
      <c r="MMF1" s="4" t="s">
        <v>9131</v>
      </c>
      <c r="MMG1" s="4" t="s">
        <v>9132</v>
      </c>
      <c r="MMH1" s="4" t="s">
        <v>9133</v>
      </c>
      <c r="MMI1" s="4" t="s">
        <v>9134</v>
      </c>
      <c r="MMJ1" s="4" t="s">
        <v>9135</v>
      </c>
      <c r="MMK1" s="4" t="s">
        <v>9136</v>
      </c>
      <c r="MML1" s="4" t="s">
        <v>9137</v>
      </c>
      <c r="MMM1" s="4" t="s">
        <v>9138</v>
      </c>
      <c r="MMN1" s="4" t="s">
        <v>9139</v>
      </c>
      <c r="MMO1" s="4" t="s">
        <v>9140</v>
      </c>
      <c r="MMP1" s="4" t="s">
        <v>9141</v>
      </c>
      <c r="MMQ1" s="4" t="s">
        <v>9142</v>
      </c>
      <c r="MMR1" s="4" t="s">
        <v>9143</v>
      </c>
      <c r="MMS1" s="4" t="s">
        <v>9144</v>
      </c>
      <c r="MMT1" s="4" t="s">
        <v>9145</v>
      </c>
      <c r="MMU1" s="4" t="s">
        <v>9146</v>
      </c>
      <c r="MMV1" s="4" t="s">
        <v>9147</v>
      </c>
      <c r="MMW1" s="4" t="s">
        <v>9148</v>
      </c>
      <c r="MMX1" s="4" t="s">
        <v>9149</v>
      </c>
      <c r="MMY1" s="4" t="s">
        <v>9150</v>
      </c>
      <c r="MMZ1" s="4" t="s">
        <v>9151</v>
      </c>
      <c r="MNA1" s="4" t="s">
        <v>9152</v>
      </c>
      <c r="MNB1" s="4" t="s">
        <v>9153</v>
      </c>
      <c r="MNC1" s="4" t="s">
        <v>9154</v>
      </c>
      <c r="MND1" s="4" t="s">
        <v>9155</v>
      </c>
      <c r="MNE1" s="4" t="s">
        <v>9156</v>
      </c>
      <c r="MNF1" s="4" t="s">
        <v>9157</v>
      </c>
      <c r="MNG1" s="4" t="s">
        <v>9158</v>
      </c>
      <c r="MNH1" s="4" t="s">
        <v>9159</v>
      </c>
      <c r="MNI1" s="4" t="s">
        <v>9160</v>
      </c>
      <c r="MNJ1" s="4" t="s">
        <v>9161</v>
      </c>
      <c r="MNK1" s="4" t="s">
        <v>9162</v>
      </c>
      <c r="MNL1" s="4" t="s">
        <v>9163</v>
      </c>
      <c r="MNM1" s="4" t="s">
        <v>9164</v>
      </c>
      <c r="MNN1" s="4" t="s">
        <v>9165</v>
      </c>
      <c r="MNO1" s="4" t="s">
        <v>9166</v>
      </c>
      <c r="MNP1" s="4" t="s">
        <v>9167</v>
      </c>
      <c r="MNQ1" s="4" t="s">
        <v>9168</v>
      </c>
      <c r="MNR1" s="4" t="s">
        <v>9169</v>
      </c>
      <c r="MNS1" s="4" t="s">
        <v>9170</v>
      </c>
      <c r="MNT1" s="4" t="s">
        <v>9171</v>
      </c>
      <c r="MNU1" s="4" t="s">
        <v>9172</v>
      </c>
      <c r="MNV1" s="4" t="s">
        <v>9173</v>
      </c>
      <c r="MNW1" s="4" t="s">
        <v>9174</v>
      </c>
      <c r="MNX1" s="4" t="s">
        <v>9175</v>
      </c>
      <c r="MNY1" s="4" t="s">
        <v>9176</v>
      </c>
      <c r="MNZ1" s="4" t="s">
        <v>9177</v>
      </c>
      <c r="MOA1" s="4" t="s">
        <v>9178</v>
      </c>
      <c r="MOB1" s="4" t="s">
        <v>9179</v>
      </c>
      <c r="MOC1" s="4" t="s">
        <v>9180</v>
      </c>
      <c r="MOD1" s="4" t="s">
        <v>9181</v>
      </c>
      <c r="MOE1" s="4" t="s">
        <v>9182</v>
      </c>
      <c r="MOF1" s="4" t="s">
        <v>9183</v>
      </c>
      <c r="MOG1" s="4" t="s">
        <v>9184</v>
      </c>
      <c r="MOH1" s="4" t="s">
        <v>9185</v>
      </c>
      <c r="MOI1" s="4" t="s">
        <v>9186</v>
      </c>
      <c r="MOJ1" s="4" t="s">
        <v>9187</v>
      </c>
      <c r="MOK1" s="4" t="s">
        <v>9188</v>
      </c>
      <c r="MOL1" s="4" t="s">
        <v>9189</v>
      </c>
      <c r="MOM1" s="4" t="s">
        <v>9190</v>
      </c>
      <c r="MON1" s="4" t="s">
        <v>9191</v>
      </c>
      <c r="MOO1" s="4" t="s">
        <v>9192</v>
      </c>
      <c r="MOP1" s="4" t="s">
        <v>9193</v>
      </c>
      <c r="MOQ1" s="4" t="s">
        <v>9194</v>
      </c>
      <c r="MOR1" s="4" t="s">
        <v>9195</v>
      </c>
      <c r="MOS1" s="4" t="s">
        <v>9196</v>
      </c>
      <c r="MOT1" s="4" t="s">
        <v>9197</v>
      </c>
      <c r="MOU1" s="4" t="s">
        <v>9198</v>
      </c>
      <c r="MOV1" s="4" t="s">
        <v>9199</v>
      </c>
      <c r="MOW1" s="4" t="s">
        <v>9200</v>
      </c>
      <c r="MOX1" s="4" t="s">
        <v>9201</v>
      </c>
      <c r="MOY1" s="4" t="s">
        <v>9202</v>
      </c>
      <c r="MOZ1" s="4" t="s">
        <v>9203</v>
      </c>
      <c r="MPA1" s="4" t="s">
        <v>9204</v>
      </c>
      <c r="MPB1" s="4" t="s">
        <v>9205</v>
      </c>
      <c r="MPC1" s="4" t="s">
        <v>9206</v>
      </c>
      <c r="MPD1" s="4" t="s">
        <v>9207</v>
      </c>
      <c r="MPE1" s="4" t="s">
        <v>9208</v>
      </c>
      <c r="MPF1" s="4" t="s">
        <v>9209</v>
      </c>
      <c r="MPG1" s="4" t="s">
        <v>9210</v>
      </c>
      <c r="MPH1" s="4" t="s">
        <v>9211</v>
      </c>
      <c r="MPI1" s="4" t="s">
        <v>9212</v>
      </c>
      <c r="MPJ1" s="4" t="s">
        <v>9213</v>
      </c>
      <c r="MPK1" s="4" t="s">
        <v>9214</v>
      </c>
      <c r="MPL1" s="4" t="s">
        <v>9215</v>
      </c>
      <c r="MPM1" s="4" t="s">
        <v>9216</v>
      </c>
      <c r="MPN1" s="4" t="s">
        <v>9217</v>
      </c>
      <c r="MPO1" s="4" t="s">
        <v>9218</v>
      </c>
      <c r="MPP1" s="4" t="s">
        <v>9219</v>
      </c>
      <c r="MPQ1" s="4" t="s">
        <v>9220</v>
      </c>
      <c r="MPR1" s="4" t="s">
        <v>9221</v>
      </c>
      <c r="MPS1" s="4" t="s">
        <v>9222</v>
      </c>
      <c r="MPT1" s="4" t="s">
        <v>9223</v>
      </c>
      <c r="MPU1" s="4" t="s">
        <v>9224</v>
      </c>
      <c r="MPV1" s="4" t="s">
        <v>9225</v>
      </c>
      <c r="MPW1" s="4" t="s">
        <v>9226</v>
      </c>
      <c r="MPX1" s="4" t="s">
        <v>9227</v>
      </c>
      <c r="MPY1" s="4" t="s">
        <v>9228</v>
      </c>
      <c r="MPZ1" s="4" t="s">
        <v>9229</v>
      </c>
      <c r="MQA1" s="4" t="s">
        <v>9230</v>
      </c>
      <c r="MQB1" s="4" t="s">
        <v>9231</v>
      </c>
      <c r="MQC1" s="4" t="s">
        <v>9232</v>
      </c>
      <c r="MQD1" s="4" t="s">
        <v>9233</v>
      </c>
      <c r="MQE1" s="4" t="s">
        <v>9234</v>
      </c>
      <c r="MQF1" s="4" t="s">
        <v>9235</v>
      </c>
      <c r="MQG1" s="4" t="s">
        <v>9236</v>
      </c>
      <c r="MQH1" s="4" t="s">
        <v>9237</v>
      </c>
      <c r="MQI1" s="4" t="s">
        <v>9238</v>
      </c>
      <c r="MQJ1" s="4" t="s">
        <v>9239</v>
      </c>
      <c r="MQK1" s="4" t="s">
        <v>9240</v>
      </c>
      <c r="MQL1" s="4" t="s">
        <v>9241</v>
      </c>
      <c r="MQM1" s="4" t="s">
        <v>9242</v>
      </c>
      <c r="MQN1" s="4" t="s">
        <v>9243</v>
      </c>
      <c r="MQO1" s="4" t="s">
        <v>9244</v>
      </c>
      <c r="MQP1" s="4" t="s">
        <v>9245</v>
      </c>
      <c r="MQQ1" s="4" t="s">
        <v>9246</v>
      </c>
      <c r="MQR1" s="4" t="s">
        <v>9247</v>
      </c>
      <c r="MQS1" s="4" t="s">
        <v>9248</v>
      </c>
      <c r="MQT1" s="4" t="s">
        <v>9249</v>
      </c>
      <c r="MQU1" s="4" t="s">
        <v>9250</v>
      </c>
      <c r="MQV1" s="4" t="s">
        <v>9251</v>
      </c>
      <c r="MQW1" s="4" t="s">
        <v>9252</v>
      </c>
      <c r="MQX1" s="4" t="s">
        <v>9253</v>
      </c>
      <c r="MQY1" s="4" t="s">
        <v>9254</v>
      </c>
      <c r="MQZ1" s="4" t="s">
        <v>9255</v>
      </c>
      <c r="MRA1" s="4" t="s">
        <v>9256</v>
      </c>
      <c r="MRB1" s="4" t="s">
        <v>9257</v>
      </c>
      <c r="MRC1" s="4" t="s">
        <v>9258</v>
      </c>
      <c r="MRD1" s="4" t="s">
        <v>9259</v>
      </c>
      <c r="MRE1" s="4" t="s">
        <v>9260</v>
      </c>
      <c r="MRF1" s="4" t="s">
        <v>9261</v>
      </c>
      <c r="MRG1" s="4" t="s">
        <v>9262</v>
      </c>
      <c r="MRH1" s="4" t="s">
        <v>9263</v>
      </c>
      <c r="MRI1" s="4" t="s">
        <v>9264</v>
      </c>
      <c r="MRJ1" s="4" t="s">
        <v>9265</v>
      </c>
      <c r="MRK1" s="4" t="s">
        <v>9266</v>
      </c>
      <c r="MRL1" s="4" t="s">
        <v>9267</v>
      </c>
      <c r="MRM1" s="4" t="s">
        <v>9268</v>
      </c>
      <c r="MRN1" s="4" t="s">
        <v>9269</v>
      </c>
      <c r="MRO1" s="4" t="s">
        <v>9270</v>
      </c>
      <c r="MRP1" s="4" t="s">
        <v>9271</v>
      </c>
      <c r="MRQ1" s="4" t="s">
        <v>9272</v>
      </c>
      <c r="MRR1" s="4" t="s">
        <v>9273</v>
      </c>
      <c r="MRS1" s="4" t="s">
        <v>9274</v>
      </c>
      <c r="MRT1" s="4" t="s">
        <v>9275</v>
      </c>
      <c r="MRU1" s="4" t="s">
        <v>9276</v>
      </c>
      <c r="MRV1" s="4" t="s">
        <v>9277</v>
      </c>
      <c r="MRW1" s="4" t="s">
        <v>9278</v>
      </c>
      <c r="MRX1" s="4" t="s">
        <v>9279</v>
      </c>
      <c r="MRY1" s="4" t="s">
        <v>9280</v>
      </c>
      <c r="MRZ1" s="4" t="s">
        <v>9281</v>
      </c>
      <c r="MSA1" s="4" t="s">
        <v>9282</v>
      </c>
      <c r="MSB1" s="4" t="s">
        <v>9283</v>
      </c>
      <c r="MSC1" s="4" t="s">
        <v>9284</v>
      </c>
      <c r="MSD1" s="4" t="s">
        <v>9285</v>
      </c>
      <c r="MSE1" s="4" t="s">
        <v>9286</v>
      </c>
      <c r="MSF1" s="4" t="s">
        <v>9287</v>
      </c>
      <c r="MSG1" s="4" t="s">
        <v>9288</v>
      </c>
      <c r="MSH1" s="4" t="s">
        <v>9289</v>
      </c>
      <c r="MSI1" s="4" t="s">
        <v>9290</v>
      </c>
      <c r="MSJ1" s="4" t="s">
        <v>9291</v>
      </c>
      <c r="MSK1" s="4" t="s">
        <v>9292</v>
      </c>
      <c r="MSL1" s="4" t="s">
        <v>9293</v>
      </c>
      <c r="MSM1" s="4" t="s">
        <v>9294</v>
      </c>
      <c r="MSN1" s="4" t="s">
        <v>9295</v>
      </c>
      <c r="MSO1" s="4" t="s">
        <v>9296</v>
      </c>
      <c r="MSP1" s="4" t="s">
        <v>9297</v>
      </c>
      <c r="MSQ1" s="4" t="s">
        <v>9298</v>
      </c>
      <c r="MSR1" s="4" t="s">
        <v>9299</v>
      </c>
      <c r="MSS1" s="4" t="s">
        <v>9300</v>
      </c>
      <c r="MST1" s="4" t="s">
        <v>9301</v>
      </c>
      <c r="MSU1" s="4" t="s">
        <v>9302</v>
      </c>
      <c r="MSV1" s="4" t="s">
        <v>9303</v>
      </c>
      <c r="MSW1" s="4" t="s">
        <v>9304</v>
      </c>
      <c r="MSX1" s="4" t="s">
        <v>9305</v>
      </c>
      <c r="MSY1" s="4" t="s">
        <v>9306</v>
      </c>
      <c r="MSZ1" s="4" t="s">
        <v>9307</v>
      </c>
      <c r="MTA1" s="4" t="s">
        <v>9308</v>
      </c>
      <c r="MTB1" s="4" t="s">
        <v>9309</v>
      </c>
      <c r="MTC1" s="4" t="s">
        <v>9310</v>
      </c>
      <c r="MTD1" s="4" t="s">
        <v>9311</v>
      </c>
      <c r="MTE1" s="4" t="s">
        <v>9312</v>
      </c>
      <c r="MTF1" s="4" t="s">
        <v>9313</v>
      </c>
      <c r="MTG1" s="4" t="s">
        <v>9314</v>
      </c>
      <c r="MTH1" s="4" t="s">
        <v>9315</v>
      </c>
      <c r="MTI1" s="4" t="s">
        <v>9316</v>
      </c>
      <c r="MTJ1" s="4" t="s">
        <v>9317</v>
      </c>
      <c r="MTK1" s="4" t="s">
        <v>9318</v>
      </c>
      <c r="MTL1" s="4" t="s">
        <v>9319</v>
      </c>
      <c r="MTM1" s="4" t="s">
        <v>9320</v>
      </c>
      <c r="MTN1" s="4" t="s">
        <v>9321</v>
      </c>
      <c r="MTO1" s="4" t="s">
        <v>9322</v>
      </c>
      <c r="MTP1" s="4" t="s">
        <v>9323</v>
      </c>
      <c r="MTQ1" s="4" t="s">
        <v>9324</v>
      </c>
      <c r="MTR1" s="4" t="s">
        <v>9325</v>
      </c>
      <c r="MTS1" s="4" t="s">
        <v>9326</v>
      </c>
      <c r="MTT1" s="4" t="s">
        <v>9327</v>
      </c>
      <c r="MTU1" s="4" t="s">
        <v>9328</v>
      </c>
      <c r="MTV1" s="4" t="s">
        <v>9329</v>
      </c>
      <c r="MTW1" s="4" t="s">
        <v>9330</v>
      </c>
      <c r="MTX1" s="4" t="s">
        <v>9331</v>
      </c>
      <c r="MTY1" s="4" t="s">
        <v>9332</v>
      </c>
      <c r="MTZ1" s="4" t="s">
        <v>9333</v>
      </c>
      <c r="MUA1" s="4" t="s">
        <v>9334</v>
      </c>
      <c r="MUB1" s="4" t="s">
        <v>9335</v>
      </c>
      <c r="MUC1" s="4" t="s">
        <v>9336</v>
      </c>
      <c r="MUD1" s="4" t="s">
        <v>9337</v>
      </c>
      <c r="MUE1" s="4" t="s">
        <v>9338</v>
      </c>
      <c r="MUF1" s="4" t="s">
        <v>9339</v>
      </c>
      <c r="MUG1" s="4" t="s">
        <v>9340</v>
      </c>
      <c r="MUH1" s="4" t="s">
        <v>9341</v>
      </c>
      <c r="MUI1" s="4" t="s">
        <v>9342</v>
      </c>
      <c r="MUJ1" s="4" t="s">
        <v>9343</v>
      </c>
      <c r="MUK1" s="4" t="s">
        <v>9344</v>
      </c>
      <c r="MUL1" s="4" t="s">
        <v>9345</v>
      </c>
      <c r="MUM1" s="4" t="s">
        <v>9346</v>
      </c>
      <c r="MUN1" s="4" t="s">
        <v>9347</v>
      </c>
      <c r="MUO1" s="4" t="s">
        <v>9348</v>
      </c>
      <c r="MUP1" s="4" t="s">
        <v>9349</v>
      </c>
      <c r="MUQ1" s="4" t="s">
        <v>9350</v>
      </c>
      <c r="MUR1" s="4" t="s">
        <v>9351</v>
      </c>
      <c r="MUS1" s="4" t="s">
        <v>9352</v>
      </c>
      <c r="MUT1" s="4" t="s">
        <v>9353</v>
      </c>
      <c r="MUU1" s="4" t="s">
        <v>9354</v>
      </c>
      <c r="MUV1" s="4" t="s">
        <v>9355</v>
      </c>
      <c r="MUW1" s="4" t="s">
        <v>9356</v>
      </c>
      <c r="MUX1" s="4" t="s">
        <v>9357</v>
      </c>
      <c r="MUY1" s="4" t="s">
        <v>9358</v>
      </c>
      <c r="MUZ1" s="4" t="s">
        <v>9359</v>
      </c>
      <c r="MVA1" s="4" t="s">
        <v>9360</v>
      </c>
      <c r="MVB1" s="4" t="s">
        <v>9361</v>
      </c>
      <c r="MVC1" s="4" t="s">
        <v>9362</v>
      </c>
      <c r="MVD1" s="4" t="s">
        <v>9363</v>
      </c>
      <c r="MVE1" s="4" t="s">
        <v>9364</v>
      </c>
      <c r="MVF1" s="4" t="s">
        <v>9365</v>
      </c>
      <c r="MVG1" s="4" t="s">
        <v>9366</v>
      </c>
      <c r="MVH1" s="4" t="s">
        <v>9367</v>
      </c>
      <c r="MVI1" s="4" t="s">
        <v>9368</v>
      </c>
      <c r="MVJ1" s="4" t="s">
        <v>9369</v>
      </c>
      <c r="MVK1" s="4" t="s">
        <v>9370</v>
      </c>
      <c r="MVL1" s="4" t="s">
        <v>9371</v>
      </c>
      <c r="MVM1" s="4" t="s">
        <v>9372</v>
      </c>
      <c r="MVN1" s="4" t="s">
        <v>9373</v>
      </c>
      <c r="MVO1" s="4" t="s">
        <v>9374</v>
      </c>
      <c r="MVP1" s="4" t="s">
        <v>9375</v>
      </c>
      <c r="MVQ1" s="4" t="s">
        <v>9376</v>
      </c>
      <c r="MVR1" s="4" t="s">
        <v>9377</v>
      </c>
      <c r="MVS1" s="4" t="s">
        <v>9378</v>
      </c>
      <c r="MVT1" s="4" t="s">
        <v>9379</v>
      </c>
      <c r="MVU1" s="4" t="s">
        <v>9380</v>
      </c>
      <c r="MVV1" s="4" t="s">
        <v>9381</v>
      </c>
      <c r="MVW1" s="4" t="s">
        <v>9382</v>
      </c>
      <c r="MVX1" s="4" t="s">
        <v>9383</v>
      </c>
      <c r="MVY1" s="4" t="s">
        <v>9384</v>
      </c>
      <c r="MVZ1" s="4" t="s">
        <v>9385</v>
      </c>
      <c r="MWA1" s="4" t="s">
        <v>9386</v>
      </c>
      <c r="MWB1" s="4" t="s">
        <v>9387</v>
      </c>
      <c r="MWC1" s="4" t="s">
        <v>9388</v>
      </c>
      <c r="MWD1" s="4" t="s">
        <v>9389</v>
      </c>
      <c r="MWE1" s="4" t="s">
        <v>9390</v>
      </c>
      <c r="MWF1" s="4" t="s">
        <v>9391</v>
      </c>
      <c r="MWG1" s="4" t="s">
        <v>9392</v>
      </c>
      <c r="MWH1" s="4" t="s">
        <v>9393</v>
      </c>
      <c r="MWI1" s="4" t="s">
        <v>9394</v>
      </c>
      <c r="MWJ1" s="4" t="s">
        <v>9395</v>
      </c>
      <c r="MWK1" s="4" t="s">
        <v>9396</v>
      </c>
      <c r="MWL1" s="4" t="s">
        <v>9397</v>
      </c>
      <c r="MWM1" s="4" t="s">
        <v>9398</v>
      </c>
      <c r="MWN1" s="4" t="s">
        <v>9399</v>
      </c>
      <c r="MWO1" s="4" t="s">
        <v>9400</v>
      </c>
      <c r="MWP1" s="4" t="s">
        <v>9401</v>
      </c>
      <c r="MWQ1" s="4" t="s">
        <v>9402</v>
      </c>
      <c r="MWR1" s="4" t="s">
        <v>9403</v>
      </c>
      <c r="MWS1" s="4" t="s">
        <v>9404</v>
      </c>
      <c r="MWT1" s="4" t="s">
        <v>9405</v>
      </c>
      <c r="MWU1" s="4" t="s">
        <v>9406</v>
      </c>
      <c r="MWV1" s="4" t="s">
        <v>9407</v>
      </c>
      <c r="MWW1" s="4" t="s">
        <v>9408</v>
      </c>
      <c r="MWX1" s="4" t="s">
        <v>9409</v>
      </c>
      <c r="MWY1" s="4" t="s">
        <v>9410</v>
      </c>
      <c r="MWZ1" s="4" t="s">
        <v>9411</v>
      </c>
      <c r="MXA1" s="4" t="s">
        <v>9412</v>
      </c>
      <c r="MXB1" s="4" t="s">
        <v>9413</v>
      </c>
      <c r="MXC1" s="4" t="s">
        <v>9414</v>
      </c>
      <c r="MXD1" s="4" t="s">
        <v>9415</v>
      </c>
      <c r="MXE1" s="4" t="s">
        <v>9416</v>
      </c>
      <c r="MXF1" s="4" t="s">
        <v>9417</v>
      </c>
      <c r="MXG1" s="4" t="s">
        <v>9418</v>
      </c>
      <c r="MXH1" s="4" t="s">
        <v>9419</v>
      </c>
      <c r="MXI1" s="4" t="s">
        <v>9420</v>
      </c>
      <c r="MXJ1" s="4" t="s">
        <v>9421</v>
      </c>
      <c r="MXK1" s="4" t="s">
        <v>9422</v>
      </c>
      <c r="MXL1" s="4" t="s">
        <v>9423</v>
      </c>
      <c r="MXM1" s="4" t="s">
        <v>9424</v>
      </c>
      <c r="MXN1" s="4" t="s">
        <v>9425</v>
      </c>
      <c r="MXO1" s="4" t="s">
        <v>9426</v>
      </c>
      <c r="MXP1" s="4" t="s">
        <v>9427</v>
      </c>
      <c r="MXQ1" s="4" t="s">
        <v>9428</v>
      </c>
      <c r="MXR1" s="4" t="s">
        <v>9429</v>
      </c>
      <c r="MXS1" s="4" t="s">
        <v>9430</v>
      </c>
      <c r="MXT1" s="4" t="s">
        <v>9431</v>
      </c>
      <c r="MXU1" s="4" t="s">
        <v>9432</v>
      </c>
      <c r="MXV1" s="4" t="s">
        <v>9433</v>
      </c>
      <c r="MXW1" s="4" t="s">
        <v>9434</v>
      </c>
      <c r="MXX1" s="4" t="s">
        <v>9435</v>
      </c>
      <c r="MXY1" s="4" t="s">
        <v>9436</v>
      </c>
      <c r="MXZ1" s="4" t="s">
        <v>9437</v>
      </c>
      <c r="MYA1" s="4" t="s">
        <v>9438</v>
      </c>
      <c r="MYB1" s="4" t="s">
        <v>9439</v>
      </c>
      <c r="MYC1" s="4" t="s">
        <v>9440</v>
      </c>
      <c r="MYD1" s="4" t="s">
        <v>9441</v>
      </c>
      <c r="MYE1" s="4" t="s">
        <v>9442</v>
      </c>
      <c r="MYF1" s="4" t="s">
        <v>9443</v>
      </c>
      <c r="MYG1" s="4" t="s">
        <v>9444</v>
      </c>
      <c r="MYH1" s="4" t="s">
        <v>9445</v>
      </c>
      <c r="MYI1" s="4" t="s">
        <v>9446</v>
      </c>
      <c r="MYJ1" s="4" t="s">
        <v>9447</v>
      </c>
      <c r="MYK1" s="4" t="s">
        <v>9448</v>
      </c>
      <c r="MYL1" s="4" t="s">
        <v>9449</v>
      </c>
      <c r="MYM1" s="4" t="s">
        <v>9450</v>
      </c>
      <c r="MYN1" s="4" t="s">
        <v>9451</v>
      </c>
      <c r="MYO1" s="4" t="s">
        <v>9452</v>
      </c>
      <c r="MYP1" s="4" t="s">
        <v>9453</v>
      </c>
      <c r="MYQ1" s="4" t="s">
        <v>9454</v>
      </c>
      <c r="MYR1" s="4" t="s">
        <v>9455</v>
      </c>
      <c r="MYS1" s="4" t="s">
        <v>9456</v>
      </c>
      <c r="MYT1" s="4" t="s">
        <v>9457</v>
      </c>
      <c r="MYU1" s="4" t="s">
        <v>9458</v>
      </c>
      <c r="MYV1" s="4" t="s">
        <v>9459</v>
      </c>
      <c r="MYW1" s="4" t="s">
        <v>9460</v>
      </c>
      <c r="MYX1" s="4" t="s">
        <v>9461</v>
      </c>
      <c r="MYY1" s="4" t="s">
        <v>9462</v>
      </c>
      <c r="MYZ1" s="4" t="s">
        <v>9463</v>
      </c>
      <c r="MZA1" s="4" t="s">
        <v>9464</v>
      </c>
      <c r="MZB1" s="4" t="s">
        <v>9465</v>
      </c>
      <c r="MZC1" s="4" t="s">
        <v>9466</v>
      </c>
      <c r="MZD1" s="4" t="s">
        <v>9467</v>
      </c>
      <c r="MZE1" s="4" t="s">
        <v>9468</v>
      </c>
      <c r="MZF1" s="4" t="s">
        <v>9469</v>
      </c>
      <c r="MZG1" s="4" t="s">
        <v>9470</v>
      </c>
      <c r="MZH1" s="4" t="s">
        <v>9471</v>
      </c>
      <c r="MZI1" s="4" t="s">
        <v>9472</v>
      </c>
      <c r="MZJ1" s="4" t="s">
        <v>9473</v>
      </c>
      <c r="MZK1" s="4" t="s">
        <v>9474</v>
      </c>
      <c r="MZL1" s="4" t="s">
        <v>9475</v>
      </c>
      <c r="MZM1" s="4" t="s">
        <v>9476</v>
      </c>
      <c r="MZN1" s="4" t="s">
        <v>9477</v>
      </c>
      <c r="MZO1" s="4" t="s">
        <v>9478</v>
      </c>
      <c r="MZP1" s="4" t="s">
        <v>9479</v>
      </c>
      <c r="MZQ1" s="4" t="s">
        <v>9480</v>
      </c>
      <c r="MZR1" s="4" t="s">
        <v>9481</v>
      </c>
      <c r="MZS1" s="4" t="s">
        <v>9482</v>
      </c>
      <c r="MZT1" s="4" t="s">
        <v>9483</v>
      </c>
      <c r="MZU1" s="4" t="s">
        <v>9484</v>
      </c>
      <c r="MZV1" s="4" t="s">
        <v>9485</v>
      </c>
      <c r="MZW1" s="4" t="s">
        <v>9486</v>
      </c>
      <c r="MZX1" s="4" t="s">
        <v>9487</v>
      </c>
      <c r="MZY1" s="4" t="s">
        <v>9488</v>
      </c>
      <c r="MZZ1" s="4" t="s">
        <v>9489</v>
      </c>
      <c r="NAA1" s="4" t="s">
        <v>9490</v>
      </c>
      <c r="NAB1" s="4" t="s">
        <v>9491</v>
      </c>
      <c r="NAC1" s="4" t="s">
        <v>9492</v>
      </c>
      <c r="NAD1" s="4" t="s">
        <v>9493</v>
      </c>
      <c r="NAE1" s="4" t="s">
        <v>9494</v>
      </c>
      <c r="NAF1" s="4" t="s">
        <v>9495</v>
      </c>
      <c r="NAG1" s="4" t="s">
        <v>9496</v>
      </c>
      <c r="NAH1" s="4" t="s">
        <v>9497</v>
      </c>
      <c r="NAI1" s="4" t="s">
        <v>9498</v>
      </c>
      <c r="NAJ1" s="4" t="s">
        <v>9499</v>
      </c>
      <c r="NAK1" s="4" t="s">
        <v>9500</v>
      </c>
      <c r="NAL1" s="4" t="s">
        <v>9501</v>
      </c>
      <c r="NAM1" s="4" t="s">
        <v>9502</v>
      </c>
      <c r="NAN1" s="4" t="s">
        <v>9503</v>
      </c>
      <c r="NAO1" s="4" t="s">
        <v>9504</v>
      </c>
      <c r="NAP1" s="4" t="s">
        <v>9505</v>
      </c>
      <c r="NAQ1" s="4" t="s">
        <v>9506</v>
      </c>
      <c r="NAR1" s="4" t="s">
        <v>9507</v>
      </c>
      <c r="NAS1" s="4" t="s">
        <v>9508</v>
      </c>
      <c r="NAT1" s="4" t="s">
        <v>9509</v>
      </c>
      <c r="NAU1" s="4" t="s">
        <v>9510</v>
      </c>
      <c r="NAV1" s="4" t="s">
        <v>9511</v>
      </c>
      <c r="NAW1" s="4" t="s">
        <v>9512</v>
      </c>
      <c r="NAX1" s="4" t="s">
        <v>9513</v>
      </c>
      <c r="NAY1" s="4" t="s">
        <v>9514</v>
      </c>
      <c r="NAZ1" s="4" t="s">
        <v>9515</v>
      </c>
      <c r="NBA1" s="4" t="s">
        <v>9516</v>
      </c>
      <c r="NBB1" s="4" t="s">
        <v>9517</v>
      </c>
      <c r="NBC1" s="4" t="s">
        <v>9518</v>
      </c>
      <c r="NBD1" s="4" t="s">
        <v>9519</v>
      </c>
      <c r="NBE1" s="4" t="s">
        <v>9520</v>
      </c>
      <c r="NBF1" s="4" t="s">
        <v>9521</v>
      </c>
      <c r="NBG1" s="4" t="s">
        <v>9522</v>
      </c>
      <c r="NBH1" s="4" t="s">
        <v>9523</v>
      </c>
      <c r="NBI1" s="4" t="s">
        <v>9524</v>
      </c>
      <c r="NBJ1" s="4" t="s">
        <v>9525</v>
      </c>
      <c r="NBK1" s="4" t="s">
        <v>9526</v>
      </c>
      <c r="NBL1" s="4" t="s">
        <v>9527</v>
      </c>
      <c r="NBM1" s="4" t="s">
        <v>9528</v>
      </c>
      <c r="NBN1" s="4" t="s">
        <v>9529</v>
      </c>
      <c r="NBO1" s="4" t="s">
        <v>9530</v>
      </c>
      <c r="NBP1" s="4" t="s">
        <v>9531</v>
      </c>
      <c r="NBQ1" s="4" t="s">
        <v>9532</v>
      </c>
      <c r="NBR1" s="4" t="s">
        <v>9533</v>
      </c>
      <c r="NBS1" s="4" t="s">
        <v>9534</v>
      </c>
      <c r="NBT1" s="4" t="s">
        <v>9535</v>
      </c>
      <c r="NBU1" s="4" t="s">
        <v>9536</v>
      </c>
      <c r="NBV1" s="4" t="s">
        <v>9537</v>
      </c>
      <c r="NBW1" s="4" t="s">
        <v>9538</v>
      </c>
      <c r="NBX1" s="4" t="s">
        <v>9539</v>
      </c>
      <c r="NBY1" s="4" t="s">
        <v>9540</v>
      </c>
      <c r="NBZ1" s="4" t="s">
        <v>9541</v>
      </c>
      <c r="NCA1" s="4" t="s">
        <v>9542</v>
      </c>
      <c r="NCB1" s="4" t="s">
        <v>9543</v>
      </c>
      <c r="NCC1" s="4" t="s">
        <v>9544</v>
      </c>
      <c r="NCD1" s="4" t="s">
        <v>9545</v>
      </c>
      <c r="NCE1" s="4" t="s">
        <v>9546</v>
      </c>
      <c r="NCF1" s="4" t="s">
        <v>9547</v>
      </c>
      <c r="NCG1" s="4" t="s">
        <v>9548</v>
      </c>
      <c r="NCH1" s="4" t="s">
        <v>9549</v>
      </c>
      <c r="NCI1" s="4" t="s">
        <v>9550</v>
      </c>
      <c r="NCJ1" s="4" t="s">
        <v>9551</v>
      </c>
      <c r="NCK1" s="4" t="s">
        <v>9552</v>
      </c>
      <c r="NCL1" s="4" t="s">
        <v>9553</v>
      </c>
      <c r="NCM1" s="4" t="s">
        <v>9554</v>
      </c>
      <c r="NCN1" s="4" t="s">
        <v>9555</v>
      </c>
      <c r="NCO1" s="4" t="s">
        <v>9556</v>
      </c>
      <c r="NCP1" s="4" t="s">
        <v>9557</v>
      </c>
      <c r="NCQ1" s="4" t="s">
        <v>9558</v>
      </c>
      <c r="NCR1" s="4" t="s">
        <v>9559</v>
      </c>
      <c r="NCS1" s="4" t="s">
        <v>9560</v>
      </c>
      <c r="NCT1" s="4" t="s">
        <v>9561</v>
      </c>
      <c r="NCU1" s="4" t="s">
        <v>9562</v>
      </c>
      <c r="NCV1" s="4" t="s">
        <v>9563</v>
      </c>
      <c r="NCW1" s="4" t="s">
        <v>9564</v>
      </c>
      <c r="NCX1" s="4" t="s">
        <v>9565</v>
      </c>
      <c r="NCY1" s="4" t="s">
        <v>9566</v>
      </c>
      <c r="NCZ1" s="4" t="s">
        <v>9567</v>
      </c>
      <c r="NDA1" s="4" t="s">
        <v>9568</v>
      </c>
      <c r="NDB1" s="4" t="s">
        <v>9569</v>
      </c>
      <c r="NDC1" s="4" t="s">
        <v>9570</v>
      </c>
      <c r="NDD1" s="4" t="s">
        <v>9571</v>
      </c>
      <c r="NDE1" s="4" t="s">
        <v>9572</v>
      </c>
      <c r="NDF1" s="4" t="s">
        <v>9573</v>
      </c>
      <c r="NDG1" s="4" t="s">
        <v>9574</v>
      </c>
      <c r="NDH1" s="4" t="s">
        <v>9575</v>
      </c>
      <c r="NDI1" s="4" t="s">
        <v>9576</v>
      </c>
      <c r="NDJ1" s="4" t="s">
        <v>9577</v>
      </c>
      <c r="NDK1" s="4" t="s">
        <v>9578</v>
      </c>
      <c r="NDL1" s="4" t="s">
        <v>9579</v>
      </c>
      <c r="NDM1" s="4" t="s">
        <v>9580</v>
      </c>
      <c r="NDN1" s="4" t="s">
        <v>9581</v>
      </c>
      <c r="NDO1" s="4" t="s">
        <v>9582</v>
      </c>
      <c r="NDP1" s="4" t="s">
        <v>9583</v>
      </c>
      <c r="NDQ1" s="4" t="s">
        <v>9584</v>
      </c>
      <c r="NDR1" s="4" t="s">
        <v>9585</v>
      </c>
      <c r="NDS1" s="4" t="s">
        <v>9586</v>
      </c>
      <c r="NDT1" s="4" t="s">
        <v>9587</v>
      </c>
      <c r="NDU1" s="4" t="s">
        <v>9588</v>
      </c>
      <c r="NDV1" s="4" t="s">
        <v>9589</v>
      </c>
      <c r="NDW1" s="4" t="s">
        <v>9590</v>
      </c>
      <c r="NDX1" s="4" t="s">
        <v>9591</v>
      </c>
      <c r="NDY1" s="4" t="s">
        <v>9592</v>
      </c>
      <c r="NDZ1" s="4" t="s">
        <v>9593</v>
      </c>
      <c r="NEA1" s="4" t="s">
        <v>9594</v>
      </c>
      <c r="NEB1" s="4" t="s">
        <v>9595</v>
      </c>
      <c r="NEC1" s="4" t="s">
        <v>9596</v>
      </c>
      <c r="NED1" s="4" t="s">
        <v>9597</v>
      </c>
      <c r="NEE1" s="4" t="s">
        <v>9598</v>
      </c>
      <c r="NEF1" s="4" t="s">
        <v>9599</v>
      </c>
      <c r="NEG1" s="4" t="s">
        <v>9600</v>
      </c>
      <c r="NEH1" s="4" t="s">
        <v>9601</v>
      </c>
      <c r="NEI1" s="4" t="s">
        <v>9602</v>
      </c>
      <c r="NEJ1" s="4" t="s">
        <v>9603</v>
      </c>
      <c r="NEK1" s="4" t="s">
        <v>9604</v>
      </c>
      <c r="NEL1" s="4" t="s">
        <v>9605</v>
      </c>
      <c r="NEM1" s="4" t="s">
        <v>9606</v>
      </c>
      <c r="NEN1" s="4" t="s">
        <v>9607</v>
      </c>
      <c r="NEO1" s="4" t="s">
        <v>9608</v>
      </c>
      <c r="NEP1" s="4" t="s">
        <v>9609</v>
      </c>
      <c r="NEQ1" s="4" t="s">
        <v>9610</v>
      </c>
      <c r="NER1" s="4" t="s">
        <v>9611</v>
      </c>
      <c r="NES1" s="4" t="s">
        <v>9612</v>
      </c>
      <c r="NET1" s="4" t="s">
        <v>9613</v>
      </c>
      <c r="NEU1" s="4" t="s">
        <v>9614</v>
      </c>
      <c r="NEV1" s="4" t="s">
        <v>9615</v>
      </c>
      <c r="NEW1" s="4" t="s">
        <v>9616</v>
      </c>
      <c r="NEX1" s="4" t="s">
        <v>9617</v>
      </c>
      <c r="NEY1" s="4" t="s">
        <v>9618</v>
      </c>
      <c r="NEZ1" s="4" t="s">
        <v>9619</v>
      </c>
      <c r="NFA1" s="4" t="s">
        <v>9620</v>
      </c>
      <c r="NFB1" s="4" t="s">
        <v>9621</v>
      </c>
      <c r="NFC1" s="4" t="s">
        <v>9622</v>
      </c>
      <c r="NFD1" s="4" t="s">
        <v>9623</v>
      </c>
      <c r="NFE1" s="4" t="s">
        <v>9624</v>
      </c>
      <c r="NFF1" s="4" t="s">
        <v>9625</v>
      </c>
      <c r="NFG1" s="4" t="s">
        <v>9626</v>
      </c>
      <c r="NFH1" s="4" t="s">
        <v>9627</v>
      </c>
      <c r="NFI1" s="4" t="s">
        <v>9628</v>
      </c>
      <c r="NFJ1" s="4" t="s">
        <v>9629</v>
      </c>
      <c r="NFK1" s="4" t="s">
        <v>9630</v>
      </c>
      <c r="NFL1" s="4" t="s">
        <v>9631</v>
      </c>
      <c r="NFM1" s="4" t="s">
        <v>9632</v>
      </c>
      <c r="NFN1" s="4" t="s">
        <v>9633</v>
      </c>
      <c r="NFO1" s="4" t="s">
        <v>9634</v>
      </c>
      <c r="NFP1" s="4" t="s">
        <v>9635</v>
      </c>
      <c r="NFQ1" s="4" t="s">
        <v>9636</v>
      </c>
      <c r="NFR1" s="4" t="s">
        <v>9637</v>
      </c>
      <c r="NFS1" s="4" t="s">
        <v>9638</v>
      </c>
      <c r="NFT1" s="4" t="s">
        <v>9639</v>
      </c>
      <c r="NFU1" s="4" t="s">
        <v>9640</v>
      </c>
      <c r="NFV1" s="4" t="s">
        <v>9641</v>
      </c>
      <c r="NFW1" s="4" t="s">
        <v>9642</v>
      </c>
      <c r="NFX1" s="4" t="s">
        <v>9643</v>
      </c>
      <c r="NFY1" s="4" t="s">
        <v>9644</v>
      </c>
      <c r="NFZ1" s="4" t="s">
        <v>9645</v>
      </c>
      <c r="NGA1" s="4" t="s">
        <v>9646</v>
      </c>
      <c r="NGB1" s="4" t="s">
        <v>9647</v>
      </c>
      <c r="NGC1" s="4" t="s">
        <v>9648</v>
      </c>
      <c r="NGD1" s="4" t="s">
        <v>9649</v>
      </c>
      <c r="NGE1" s="4" t="s">
        <v>9650</v>
      </c>
      <c r="NGF1" s="4" t="s">
        <v>9651</v>
      </c>
      <c r="NGG1" s="4" t="s">
        <v>9652</v>
      </c>
      <c r="NGH1" s="4" t="s">
        <v>9653</v>
      </c>
      <c r="NGI1" s="4" t="s">
        <v>9654</v>
      </c>
      <c r="NGJ1" s="4" t="s">
        <v>9655</v>
      </c>
      <c r="NGK1" s="4" t="s">
        <v>9656</v>
      </c>
      <c r="NGL1" s="4" t="s">
        <v>9657</v>
      </c>
      <c r="NGM1" s="4" t="s">
        <v>9658</v>
      </c>
      <c r="NGN1" s="4" t="s">
        <v>9659</v>
      </c>
      <c r="NGO1" s="4" t="s">
        <v>9660</v>
      </c>
      <c r="NGP1" s="4" t="s">
        <v>9661</v>
      </c>
      <c r="NGQ1" s="4" t="s">
        <v>9662</v>
      </c>
      <c r="NGR1" s="4" t="s">
        <v>9663</v>
      </c>
      <c r="NGS1" s="4" t="s">
        <v>9664</v>
      </c>
      <c r="NGT1" s="4" t="s">
        <v>9665</v>
      </c>
      <c r="NGU1" s="4" t="s">
        <v>9666</v>
      </c>
      <c r="NGV1" s="4" t="s">
        <v>9667</v>
      </c>
      <c r="NGW1" s="4" t="s">
        <v>9668</v>
      </c>
      <c r="NGX1" s="4" t="s">
        <v>9669</v>
      </c>
      <c r="NGY1" s="4" t="s">
        <v>9670</v>
      </c>
      <c r="NGZ1" s="4" t="s">
        <v>9671</v>
      </c>
      <c r="NHA1" s="4" t="s">
        <v>9672</v>
      </c>
      <c r="NHB1" s="4" t="s">
        <v>9673</v>
      </c>
      <c r="NHC1" s="4" t="s">
        <v>9674</v>
      </c>
      <c r="NHD1" s="4" t="s">
        <v>9675</v>
      </c>
      <c r="NHE1" s="4" t="s">
        <v>9676</v>
      </c>
      <c r="NHF1" s="4" t="s">
        <v>9677</v>
      </c>
      <c r="NHG1" s="4" t="s">
        <v>9678</v>
      </c>
      <c r="NHH1" s="4" t="s">
        <v>9679</v>
      </c>
      <c r="NHI1" s="4" t="s">
        <v>9680</v>
      </c>
      <c r="NHJ1" s="4" t="s">
        <v>9681</v>
      </c>
      <c r="NHK1" s="4" t="s">
        <v>9682</v>
      </c>
      <c r="NHL1" s="4" t="s">
        <v>9683</v>
      </c>
      <c r="NHM1" s="4" t="s">
        <v>9684</v>
      </c>
      <c r="NHN1" s="4" t="s">
        <v>9685</v>
      </c>
      <c r="NHO1" s="4" t="s">
        <v>9686</v>
      </c>
      <c r="NHP1" s="4" t="s">
        <v>9687</v>
      </c>
      <c r="NHQ1" s="4" t="s">
        <v>9688</v>
      </c>
      <c r="NHR1" s="4" t="s">
        <v>9689</v>
      </c>
      <c r="NHS1" s="4" t="s">
        <v>9690</v>
      </c>
      <c r="NHT1" s="4" t="s">
        <v>9691</v>
      </c>
      <c r="NHU1" s="4" t="s">
        <v>9692</v>
      </c>
      <c r="NHV1" s="4" t="s">
        <v>9693</v>
      </c>
      <c r="NHW1" s="4" t="s">
        <v>9694</v>
      </c>
      <c r="NHX1" s="4" t="s">
        <v>9695</v>
      </c>
      <c r="NHY1" s="4" t="s">
        <v>9696</v>
      </c>
      <c r="NHZ1" s="4" t="s">
        <v>9697</v>
      </c>
      <c r="NIA1" s="4" t="s">
        <v>9698</v>
      </c>
      <c r="NIB1" s="4" t="s">
        <v>9699</v>
      </c>
      <c r="NIC1" s="4" t="s">
        <v>9700</v>
      </c>
      <c r="NID1" s="4" t="s">
        <v>9701</v>
      </c>
      <c r="NIE1" s="4" t="s">
        <v>9702</v>
      </c>
      <c r="NIF1" s="4" t="s">
        <v>9703</v>
      </c>
      <c r="NIG1" s="4" t="s">
        <v>9704</v>
      </c>
      <c r="NIH1" s="4" t="s">
        <v>9705</v>
      </c>
      <c r="NII1" s="4" t="s">
        <v>9706</v>
      </c>
      <c r="NIJ1" s="4" t="s">
        <v>9707</v>
      </c>
      <c r="NIK1" s="4" t="s">
        <v>9708</v>
      </c>
      <c r="NIL1" s="4" t="s">
        <v>9709</v>
      </c>
      <c r="NIM1" s="4" t="s">
        <v>9710</v>
      </c>
      <c r="NIN1" s="4" t="s">
        <v>9711</v>
      </c>
      <c r="NIO1" s="4" t="s">
        <v>9712</v>
      </c>
      <c r="NIP1" s="4" t="s">
        <v>9713</v>
      </c>
      <c r="NIQ1" s="4" t="s">
        <v>9714</v>
      </c>
      <c r="NIR1" s="4" t="s">
        <v>9715</v>
      </c>
      <c r="NIS1" s="4" t="s">
        <v>9716</v>
      </c>
      <c r="NIT1" s="4" t="s">
        <v>9717</v>
      </c>
      <c r="NIU1" s="4" t="s">
        <v>9718</v>
      </c>
      <c r="NIV1" s="4" t="s">
        <v>9719</v>
      </c>
      <c r="NIW1" s="4" t="s">
        <v>9720</v>
      </c>
      <c r="NIX1" s="4" t="s">
        <v>9721</v>
      </c>
      <c r="NIY1" s="4" t="s">
        <v>9722</v>
      </c>
      <c r="NIZ1" s="4" t="s">
        <v>9723</v>
      </c>
      <c r="NJA1" s="4" t="s">
        <v>9724</v>
      </c>
      <c r="NJB1" s="4" t="s">
        <v>9725</v>
      </c>
      <c r="NJC1" s="4" t="s">
        <v>9726</v>
      </c>
      <c r="NJD1" s="4" t="s">
        <v>9727</v>
      </c>
      <c r="NJE1" s="4" t="s">
        <v>9728</v>
      </c>
      <c r="NJF1" s="4" t="s">
        <v>9729</v>
      </c>
      <c r="NJG1" s="4" t="s">
        <v>9730</v>
      </c>
      <c r="NJH1" s="4" t="s">
        <v>9731</v>
      </c>
      <c r="NJI1" s="4" t="s">
        <v>9732</v>
      </c>
      <c r="NJJ1" s="4" t="s">
        <v>9733</v>
      </c>
      <c r="NJK1" s="4" t="s">
        <v>9734</v>
      </c>
      <c r="NJL1" s="4" t="s">
        <v>9735</v>
      </c>
      <c r="NJM1" s="4" t="s">
        <v>9736</v>
      </c>
      <c r="NJN1" s="4" t="s">
        <v>9737</v>
      </c>
      <c r="NJO1" s="4" t="s">
        <v>9738</v>
      </c>
      <c r="NJP1" s="4" t="s">
        <v>9739</v>
      </c>
      <c r="NJQ1" s="4" t="s">
        <v>9740</v>
      </c>
      <c r="NJR1" s="4" t="s">
        <v>9741</v>
      </c>
      <c r="NJS1" s="4" t="s">
        <v>9742</v>
      </c>
      <c r="NJT1" s="4" t="s">
        <v>9743</v>
      </c>
      <c r="NJU1" s="4" t="s">
        <v>9744</v>
      </c>
      <c r="NJV1" s="4" t="s">
        <v>9745</v>
      </c>
      <c r="NJW1" s="4" t="s">
        <v>9746</v>
      </c>
      <c r="NJX1" s="4" t="s">
        <v>9747</v>
      </c>
      <c r="NJY1" s="4" t="s">
        <v>9748</v>
      </c>
      <c r="NJZ1" s="4" t="s">
        <v>9749</v>
      </c>
      <c r="NKA1" s="4" t="s">
        <v>9750</v>
      </c>
      <c r="NKB1" s="4" t="s">
        <v>9751</v>
      </c>
      <c r="NKC1" s="4" t="s">
        <v>9752</v>
      </c>
      <c r="NKD1" s="4" t="s">
        <v>9753</v>
      </c>
      <c r="NKE1" s="4" t="s">
        <v>9754</v>
      </c>
      <c r="NKF1" s="4" t="s">
        <v>9755</v>
      </c>
      <c r="NKG1" s="4" t="s">
        <v>9756</v>
      </c>
      <c r="NKH1" s="4" t="s">
        <v>9757</v>
      </c>
      <c r="NKI1" s="4" t="s">
        <v>9758</v>
      </c>
      <c r="NKJ1" s="4" t="s">
        <v>9759</v>
      </c>
      <c r="NKK1" s="4" t="s">
        <v>9760</v>
      </c>
      <c r="NKL1" s="4" t="s">
        <v>9761</v>
      </c>
      <c r="NKM1" s="4" t="s">
        <v>9762</v>
      </c>
      <c r="NKN1" s="4" t="s">
        <v>9763</v>
      </c>
      <c r="NKO1" s="4" t="s">
        <v>9764</v>
      </c>
      <c r="NKP1" s="4" t="s">
        <v>9765</v>
      </c>
      <c r="NKQ1" s="4" t="s">
        <v>9766</v>
      </c>
      <c r="NKR1" s="4" t="s">
        <v>9767</v>
      </c>
      <c r="NKS1" s="4" t="s">
        <v>9768</v>
      </c>
      <c r="NKT1" s="4" t="s">
        <v>9769</v>
      </c>
      <c r="NKU1" s="4" t="s">
        <v>9770</v>
      </c>
      <c r="NKV1" s="4" t="s">
        <v>9771</v>
      </c>
      <c r="NKW1" s="4" t="s">
        <v>9772</v>
      </c>
      <c r="NKX1" s="4" t="s">
        <v>9773</v>
      </c>
      <c r="NKY1" s="4" t="s">
        <v>9774</v>
      </c>
      <c r="NKZ1" s="4" t="s">
        <v>9775</v>
      </c>
      <c r="NLA1" s="4" t="s">
        <v>9776</v>
      </c>
      <c r="NLB1" s="4" t="s">
        <v>9777</v>
      </c>
      <c r="NLC1" s="4" t="s">
        <v>9778</v>
      </c>
      <c r="NLD1" s="4" t="s">
        <v>9779</v>
      </c>
      <c r="NLE1" s="4" t="s">
        <v>9780</v>
      </c>
      <c r="NLF1" s="4" t="s">
        <v>9781</v>
      </c>
      <c r="NLG1" s="4" t="s">
        <v>9782</v>
      </c>
      <c r="NLH1" s="4" t="s">
        <v>9783</v>
      </c>
      <c r="NLI1" s="4" t="s">
        <v>9784</v>
      </c>
      <c r="NLJ1" s="4" t="s">
        <v>9785</v>
      </c>
      <c r="NLK1" s="4" t="s">
        <v>9786</v>
      </c>
      <c r="NLL1" s="4" t="s">
        <v>9787</v>
      </c>
      <c r="NLM1" s="4" t="s">
        <v>9788</v>
      </c>
      <c r="NLN1" s="4" t="s">
        <v>9789</v>
      </c>
      <c r="NLO1" s="4" t="s">
        <v>9790</v>
      </c>
      <c r="NLP1" s="4" t="s">
        <v>9791</v>
      </c>
      <c r="NLQ1" s="4" t="s">
        <v>9792</v>
      </c>
      <c r="NLR1" s="4" t="s">
        <v>9793</v>
      </c>
      <c r="NLS1" s="4" t="s">
        <v>9794</v>
      </c>
      <c r="NLT1" s="4" t="s">
        <v>9795</v>
      </c>
      <c r="NLU1" s="4" t="s">
        <v>9796</v>
      </c>
      <c r="NLV1" s="4" t="s">
        <v>9797</v>
      </c>
      <c r="NLW1" s="4" t="s">
        <v>9798</v>
      </c>
      <c r="NLX1" s="4" t="s">
        <v>9799</v>
      </c>
      <c r="NLY1" s="4" t="s">
        <v>9800</v>
      </c>
      <c r="NLZ1" s="4" t="s">
        <v>9801</v>
      </c>
      <c r="NMA1" s="4" t="s">
        <v>9802</v>
      </c>
      <c r="NMB1" s="4" t="s">
        <v>9803</v>
      </c>
      <c r="NMC1" s="4" t="s">
        <v>9804</v>
      </c>
      <c r="NMD1" s="4" t="s">
        <v>9805</v>
      </c>
      <c r="NME1" s="4" t="s">
        <v>9806</v>
      </c>
      <c r="NMF1" s="4" t="s">
        <v>9807</v>
      </c>
      <c r="NMG1" s="4" t="s">
        <v>9808</v>
      </c>
      <c r="NMH1" s="4" t="s">
        <v>9809</v>
      </c>
      <c r="NMI1" s="4" t="s">
        <v>9810</v>
      </c>
      <c r="NMJ1" s="4" t="s">
        <v>9811</v>
      </c>
      <c r="NMK1" s="4" t="s">
        <v>9812</v>
      </c>
      <c r="NML1" s="4" t="s">
        <v>9813</v>
      </c>
      <c r="NMM1" s="4" t="s">
        <v>9814</v>
      </c>
      <c r="NMN1" s="4" t="s">
        <v>9815</v>
      </c>
      <c r="NMO1" s="4" t="s">
        <v>9816</v>
      </c>
      <c r="NMP1" s="4" t="s">
        <v>9817</v>
      </c>
      <c r="NMQ1" s="4" t="s">
        <v>9818</v>
      </c>
      <c r="NMR1" s="4" t="s">
        <v>9819</v>
      </c>
      <c r="NMS1" s="4" t="s">
        <v>9820</v>
      </c>
      <c r="NMT1" s="4" t="s">
        <v>9821</v>
      </c>
      <c r="NMU1" s="4" t="s">
        <v>9822</v>
      </c>
      <c r="NMV1" s="4" t="s">
        <v>9823</v>
      </c>
      <c r="NMW1" s="4" t="s">
        <v>9824</v>
      </c>
      <c r="NMX1" s="4" t="s">
        <v>9825</v>
      </c>
      <c r="NMY1" s="4" t="s">
        <v>9826</v>
      </c>
      <c r="NMZ1" s="4" t="s">
        <v>9827</v>
      </c>
      <c r="NNA1" s="4" t="s">
        <v>9828</v>
      </c>
      <c r="NNB1" s="4" t="s">
        <v>9829</v>
      </c>
      <c r="NNC1" s="4" t="s">
        <v>9830</v>
      </c>
      <c r="NND1" s="4" t="s">
        <v>9831</v>
      </c>
      <c r="NNE1" s="4" t="s">
        <v>9832</v>
      </c>
      <c r="NNF1" s="4" t="s">
        <v>9833</v>
      </c>
      <c r="NNG1" s="4" t="s">
        <v>9834</v>
      </c>
      <c r="NNH1" s="4" t="s">
        <v>9835</v>
      </c>
      <c r="NNI1" s="4" t="s">
        <v>9836</v>
      </c>
      <c r="NNJ1" s="4" t="s">
        <v>9837</v>
      </c>
      <c r="NNK1" s="4" t="s">
        <v>9838</v>
      </c>
      <c r="NNL1" s="4" t="s">
        <v>9839</v>
      </c>
      <c r="NNM1" s="4" t="s">
        <v>9840</v>
      </c>
      <c r="NNN1" s="4" t="s">
        <v>9841</v>
      </c>
      <c r="NNO1" s="4" t="s">
        <v>9842</v>
      </c>
      <c r="NNP1" s="4" t="s">
        <v>9843</v>
      </c>
      <c r="NNQ1" s="4" t="s">
        <v>9844</v>
      </c>
      <c r="NNR1" s="4" t="s">
        <v>9845</v>
      </c>
      <c r="NNS1" s="4" t="s">
        <v>9846</v>
      </c>
      <c r="NNT1" s="4" t="s">
        <v>9847</v>
      </c>
      <c r="NNU1" s="4" t="s">
        <v>9848</v>
      </c>
      <c r="NNV1" s="4" t="s">
        <v>9849</v>
      </c>
      <c r="NNW1" s="4" t="s">
        <v>9850</v>
      </c>
      <c r="NNX1" s="4" t="s">
        <v>9851</v>
      </c>
      <c r="NNY1" s="4" t="s">
        <v>9852</v>
      </c>
      <c r="NNZ1" s="4" t="s">
        <v>9853</v>
      </c>
      <c r="NOA1" s="4" t="s">
        <v>9854</v>
      </c>
      <c r="NOB1" s="4" t="s">
        <v>9855</v>
      </c>
      <c r="NOC1" s="4" t="s">
        <v>9856</v>
      </c>
      <c r="NOD1" s="4" t="s">
        <v>9857</v>
      </c>
      <c r="NOE1" s="4" t="s">
        <v>9858</v>
      </c>
      <c r="NOF1" s="4" t="s">
        <v>9859</v>
      </c>
      <c r="NOG1" s="4" t="s">
        <v>9860</v>
      </c>
      <c r="NOH1" s="4" t="s">
        <v>9861</v>
      </c>
      <c r="NOI1" s="4" t="s">
        <v>9862</v>
      </c>
      <c r="NOJ1" s="4" t="s">
        <v>9863</v>
      </c>
      <c r="NOK1" s="4" t="s">
        <v>9864</v>
      </c>
      <c r="NOL1" s="4" t="s">
        <v>9865</v>
      </c>
      <c r="NOM1" s="4" t="s">
        <v>9866</v>
      </c>
      <c r="NON1" s="4" t="s">
        <v>9867</v>
      </c>
      <c r="NOO1" s="4" t="s">
        <v>9868</v>
      </c>
      <c r="NOP1" s="4" t="s">
        <v>9869</v>
      </c>
      <c r="NOQ1" s="4" t="s">
        <v>9870</v>
      </c>
      <c r="NOR1" s="4" t="s">
        <v>9871</v>
      </c>
      <c r="NOS1" s="4" t="s">
        <v>9872</v>
      </c>
      <c r="NOT1" s="4" t="s">
        <v>9873</v>
      </c>
      <c r="NOU1" s="4" t="s">
        <v>9874</v>
      </c>
      <c r="NOV1" s="4" t="s">
        <v>9875</v>
      </c>
      <c r="NOW1" s="4" t="s">
        <v>9876</v>
      </c>
      <c r="NOX1" s="4" t="s">
        <v>9877</v>
      </c>
      <c r="NOY1" s="4" t="s">
        <v>9878</v>
      </c>
      <c r="NOZ1" s="4" t="s">
        <v>9879</v>
      </c>
      <c r="NPA1" s="4" t="s">
        <v>9880</v>
      </c>
      <c r="NPB1" s="4" t="s">
        <v>9881</v>
      </c>
      <c r="NPC1" s="4" t="s">
        <v>9882</v>
      </c>
      <c r="NPD1" s="4" t="s">
        <v>9883</v>
      </c>
      <c r="NPE1" s="4" t="s">
        <v>9884</v>
      </c>
      <c r="NPF1" s="4" t="s">
        <v>9885</v>
      </c>
      <c r="NPG1" s="4" t="s">
        <v>9886</v>
      </c>
      <c r="NPH1" s="4" t="s">
        <v>9887</v>
      </c>
      <c r="NPI1" s="4" t="s">
        <v>9888</v>
      </c>
      <c r="NPJ1" s="4" t="s">
        <v>9889</v>
      </c>
      <c r="NPK1" s="4" t="s">
        <v>9890</v>
      </c>
      <c r="NPL1" s="4" t="s">
        <v>9891</v>
      </c>
      <c r="NPM1" s="4" t="s">
        <v>9892</v>
      </c>
      <c r="NPN1" s="4" t="s">
        <v>9893</v>
      </c>
      <c r="NPO1" s="4" t="s">
        <v>9894</v>
      </c>
      <c r="NPP1" s="4" t="s">
        <v>9895</v>
      </c>
      <c r="NPQ1" s="4" t="s">
        <v>9896</v>
      </c>
      <c r="NPR1" s="4" t="s">
        <v>9897</v>
      </c>
      <c r="NPS1" s="4" t="s">
        <v>9898</v>
      </c>
      <c r="NPT1" s="4" t="s">
        <v>9899</v>
      </c>
      <c r="NPU1" s="4" t="s">
        <v>9900</v>
      </c>
      <c r="NPV1" s="4" t="s">
        <v>9901</v>
      </c>
      <c r="NPW1" s="4" t="s">
        <v>9902</v>
      </c>
      <c r="NPX1" s="4" t="s">
        <v>9903</v>
      </c>
      <c r="NPY1" s="4" t="s">
        <v>9904</v>
      </c>
      <c r="NPZ1" s="4" t="s">
        <v>9905</v>
      </c>
      <c r="NQA1" s="4" t="s">
        <v>9906</v>
      </c>
      <c r="NQB1" s="4" t="s">
        <v>9907</v>
      </c>
      <c r="NQC1" s="4" t="s">
        <v>9908</v>
      </c>
      <c r="NQD1" s="4" t="s">
        <v>9909</v>
      </c>
      <c r="NQE1" s="4" t="s">
        <v>9910</v>
      </c>
      <c r="NQF1" s="4" t="s">
        <v>9911</v>
      </c>
      <c r="NQG1" s="4" t="s">
        <v>9912</v>
      </c>
      <c r="NQH1" s="4" t="s">
        <v>9913</v>
      </c>
      <c r="NQI1" s="4" t="s">
        <v>9914</v>
      </c>
      <c r="NQJ1" s="4" t="s">
        <v>9915</v>
      </c>
      <c r="NQK1" s="4" t="s">
        <v>9916</v>
      </c>
      <c r="NQL1" s="4" t="s">
        <v>9917</v>
      </c>
      <c r="NQM1" s="4" t="s">
        <v>9918</v>
      </c>
      <c r="NQN1" s="4" t="s">
        <v>9919</v>
      </c>
      <c r="NQO1" s="4" t="s">
        <v>9920</v>
      </c>
      <c r="NQP1" s="4" t="s">
        <v>9921</v>
      </c>
      <c r="NQQ1" s="4" t="s">
        <v>9922</v>
      </c>
      <c r="NQR1" s="4" t="s">
        <v>9923</v>
      </c>
      <c r="NQS1" s="4" t="s">
        <v>9924</v>
      </c>
      <c r="NQT1" s="4" t="s">
        <v>9925</v>
      </c>
      <c r="NQU1" s="4" t="s">
        <v>9926</v>
      </c>
      <c r="NQV1" s="4" t="s">
        <v>9927</v>
      </c>
      <c r="NQW1" s="4" t="s">
        <v>9928</v>
      </c>
      <c r="NQX1" s="4" t="s">
        <v>9929</v>
      </c>
      <c r="NQY1" s="4" t="s">
        <v>9930</v>
      </c>
      <c r="NQZ1" s="4" t="s">
        <v>9931</v>
      </c>
      <c r="NRA1" s="4" t="s">
        <v>9932</v>
      </c>
      <c r="NRB1" s="4" t="s">
        <v>9933</v>
      </c>
      <c r="NRC1" s="4" t="s">
        <v>9934</v>
      </c>
      <c r="NRD1" s="4" t="s">
        <v>9935</v>
      </c>
      <c r="NRE1" s="4" t="s">
        <v>9936</v>
      </c>
      <c r="NRF1" s="4" t="s">
        <v>9937</v>
      </c>
      <c r="NRG1" s="4" t="s">
        <v>9938</v>
      </c>
      <c r="NRH1" s="4" t="s">
        <v>9939</v>
      </c>
      <c r="NRI1" s="4" t="s">
        <v>9940</v>
      </c>
      <c r="NRJ1" s="4" t="s">
        <v>9941</v>
      </c>
      <c r="NRK1" s="4" t="s">
        <v>9942</v>
      </c>
      <c r="NRL1" s="4" t="s">
        <v>9943</v>
      </c>
      <c r="NRM1" s="4" t="s">
        <v>9944</v>
      </c>
      <c r="NRN1" s="4" t="s">
        <v>9945</v>
      </c>
      <c r="NRO1" s="4" t="s">
        <v>9946</v>
      </c>
      <c r="NRP1" s="4" t="s">
        <v>9947</v>
      </c>
      <c r="NRQ1" s="4" t="s">
        <v>9948</v>
      </c>
      <c r="NRR1" s="4" t="s">
        <v>9949</v>
      </c>
      <c r="NRS1" s="4" t="s">
        <v>9950</v>
      </c>
      <c r="NRT1" s="4" t="s">
        <v>9951</v>
      </c>
      <c r="NRU1" s="4" t="s">
        <v>9952</v>
      </c>
      <c r="NRV1" s="4" t="s">
        <v>9953</v>
      </c>
      <c r="NRW1" s="4" t="s">
        <v>9954</v>
      </c>
      <c r="NRX1" s="4" t="s">
        <v>9955</v>
      </c>
      <c r="NRY1" s="4" t="s">
        <v>9956</v>
      </c>
      <c r="NRZ1" s="4" t="s">
        <v>9957</v>
      </c>
      <c r="NSA1" s="4" t="s">
        <v>9958</v>
      </c>
      <c r="NSB1" s="4" t="s">
        <v>9959</v>
      </c>
      <c r="NSC1" s="4" t="s">
        <v>9960</v>
      </c>
      <c r="NSD1" s="4" t="s">
        <v>9961</v>
      </c>
      <c r="NSE1" s="4" t="s">
        <v>9962</v>
      </c>
      <c r="NSF1" s="4" t="s">
        <v>9963</v>
      </c>
      <c r="NSG1" s="4" t="s">
        <v>9964</v>
      </c>
      <c r="NSH1" s="4" t="s">
        <v>9965</v>
      </c>
      <c r="NSI1" s="4" t="s">
        <v>9966</v>
      </c>
      <c r="NSJ1" s="4" t="s">
        <v>9967</v>
      </c>
      <c r="NSK1" s="4" t="s">
        <v>9968</v>
      </c>
      <c r="NSL1" s="4" t="s">
        <v>9969</v>
      </c>
      <c r="NSM1" s="4" t="s">
        <v>9970</v>
      </c>
      <c r="NSN1" s="4" t="s">
        <v>9971</v>
      </c>
      <c r="NSO1" s="4" t="s">
        <v>9972</v>
      </c>
      <c r="NSP1" s="4" t="s">
        <v>9973</v>
      </c>
      <c r="NSQ1" s="4" t="s">
        <v>9974</v>
      </c>
      <c r="NSR1" s="4" t="s">
        <v>9975</v>
      </c>
      <c r="NSS1" s="4" t="s">
        <v>9976</v>
      </c>
      <c r="NST1" s="4" t="s">
        <v>9977</v>
      </c>
      <c r="NSU1" s="4" t="s">
        <v>9978</v>
      </c>
      <c r="NSV1" s="4" t="s">
        <v>9979</v>
      </c>
      <c r="NSW1" s="4" t="s">
        <v>9980</v>
      </c>
      <c r="NSX1" s="4" t="s">
        <v>9981</v>
      </c>
      <c r="NSY1" s="4" t="s">
        <v>9982</v>
      </c>
      <c r="NSZ1" s="4" t="s">
        <v>9983</v>
      </c>
      <c r="NTA1" s="4" t="s">
        <v>9984</v>
      </c>
      <c r="NTB1" s="4" t="s">
        <v>9985</v>
      </c>
      <c r="NTC1" s="4" t="s">
        <v>9986</v>
      </c>
      <c r="NTD1" s="4" t="s">
        <v>9987</v>
      </c>
      <c r="NTE1" s="4" t="s">
        <v>9988</v>
      </c>
      <c r="NTF1" s="4" t="s">
        <v>9989</v>
      </c>
      <c r="NTG1" s="4" t="s">
        <v>9990</v>
      </c>
      <c r="NTH1" s="4" t="s">
        <v>9991</v>
      </c>
      <c r="NTI1" s="4" t="s">
        <v>9992</v>
      </c>
      <c r="NTJ1" s="4" t="s">
        <v>9993</v>
      </c>
      <c r="NTK1" s="4" t="s">
        <v>9994</v>
      </c>
      <c r="NTL1" s="4" t="s">
        <v>9995</v>
      </c>
      <c r="NTM1" s="4" t="s">
        <v>9996</v>
      </c>
      <c r="NTN1" s="4" t="s">
        <v>9997</v>
      </c>
      <c r="NTO1" s="4" t="s">
        <v>9998</v>
      </c>
      <c r="NTP1" s="4" t="s">
        <v>9999</v>
      </c>
      <c r="NTQ1" s="4" t="s">
        <v>10000</v>
      </c>
      <c r="NTR1" s="4" t="s">
        <v>10001</v>
      </c>
      <c r="NTS1" s="4" t="s">
        <v>10002</v>
      </c>
      <c r="NTT1" s="4" t="s">
        <v>10003</v>
      </c>
      <c r="NTU1" s="4" t="s">
        <v>10004</v>
      </c>
      <c r="NTV1" s="4" t="s">
        <v>10005</v>
      </c>
      <c r="NTW1" s="4" t="s">
        <v>10006</v>
      </c>
      <c r="NTX1" s="4" t="s">
        <v>10007</v>
      </c>
      <c r="NTY1" s="4" t="s">
        <v>10008</v>
      </c>
      <c r="NTZ1" s="4" t="s">
        <v>10009</v>
      </c>
      <c r="NUA1" s="4" t="s">
        <v>10010</v>
      </c>
      <c r="NUB1" s="4" t="s">
        <v>10011</v>
      </c>
      <c r="NUC1" s="4" t="s">
        <v>10012</v>
      </c>
      <c r="NUD1" s="4" t="s">
        <v>10013</v>
      </c>
      <c r="NUE1" s="4" t="s">
        <v>10014</v>
      </c>
      <c r="NUF1" s="4" t="s">
        <v>10015</v>
      </c>
      <c r="NUG1" s="4" t="s">
        <v>10016</v>
      </c>
      <c r="NUH1" s="4" t="s">
        <v>10017</v>
      </c>
      <c r="NUI1" s="4" t="s">
        <v>10018</v>
      </c>
      <c r="NUJ1" s="4" t="s">
        <v>10019</v>
      </c>
      <c r="NUK1" s="4" t="s">
        <v>10020</v>
      </c>
      <c r="NUL1" s="4" t="s">
        <v>10021</v>
      </c>
      <c r="NUM1" s="4" t="s">
        <v>10022</v>
      </c>
      <c r="NUN1" s="4" t="s">
        <v>10023</v>
      </c>
      <c r="NUO1" s="4" t="s">
        <v>10024</v>
      </c>
      <c r="NUP1" s="4" t="s">
        <v>10025</v>
      </c>
      <c r="NUQ1" s="4" t="s">
        <v>10026</v>
      </c>
      <c r="NUR1" s="4" t="s">
        <v>10027</v>
      </c>
      <c r="NUS1" s="4" t="s">
        <v>10028</v>
      </c>
      <c r="NUT1" s="4" t="s">
        <v>10029</v>
      </c>
      <c r="NUU1" s="4" t="s">
        <v>10030</v>
      </c>
      <c r="NUV1" s="4" t="s">
        <v>10031</v>
      </c>
      <c r="NUW1" s="4" t="s">
        <v>10032</v>
      </c>
      <c r="NUX1" s="4" t="s">
        <v>10033</v>
      </c>
      <c r="NUY1" s="4" t="s">
        <v>10034</v>
      </c>
      <c r="NUZ1" s="4" t="s">
        <v>10035</v>
      </c>
      <c r="NVA1" s="4" t="s">
        <v>10036</v>
      </c>
      <c r="NVB1" s="4" t="s">
        <v>10037</v>
      </c>
      <c r="NVC1" s="4" t="s">
        <v>10038</v>
      </c>
      <c r="NVD1" s="4" t="s">
        <v>10039</v>
      </c>
      <c r="NVE1" s="4" t="s">
        <v>10040</v>
      </c>
      <c r="NVF1" s="4" t="s">
        <v>10041</v>
      </c>
      <c r="NVG1" s="4" t="s">
        <v>10042</v>
      </c>
      <c r="NVH1" s="4" t="s">
        <v>10043</v>
      </c>
      <c r="NVI1" s="4" t="s">
        <v>10044</v>
      </c>
      <c r="NVJ1" s="4" t="s">
        <v>10045</v>
      </c>
      <c r="NVK1" s="4" t="s">
        <v>10046</v>
      </c>
      <c r="NVL1" s="4" t="s">
        <v>10047</v>
      </c>
      <c r="NVM1" s="4" t="s">
        <v>10048</v>
      </c>
      <c r="NVN1" s="4" t="s">
        <v>10049</v>
      </c>
      <c r="NVO1" s="4" t="s">
        <v>10050</v>
      </c>
      <c r="NVP1" s="4" t="s">
        <v>10051</v>
      </c>
      <c r="NVQ1" s="4" t="s">
        <v>10052</v>
      </c>
      <c r="NVR1" s="4" t="s">
        <v>10053</v>
      </c>
      <c r="NVS1" s="4" t="s">
        <v>10054</v>
      </c>
      <c r="NVT1" s="4" t="s">
        <v>10055</v>
      </c>
      <c r="NVU1" s="4" t="s">
        <v>10056</v>
      </c>
      <c r="NVV1" s="4" t="s">
        <v>10057</v>
      </c>
      <c r="NVW1" s="4" t="s">
        <v>10058</v>
      </c>
      <c r="NVX1" s="4" t="s">
        <v>10059</v>
      </c>
      <c r="NVY1" s="4" t="s">
        <v>10060</v>
      </c>
      <c r="NVZ1" s="4" t="s">
        <v>10061</v>
      </c>
      <c r="NWA1" s="4" t="s">
        <v>10062</v>
      </c>
      <c r="NWB1" s="4" t="s">
        <v>10063</v>
      </c>
      <c r="NWC1" s="4" t="s">
        <v>10064</v>
      </c>
      <c r="NWD1" s="4" t="s">
        <v>10065</v>
      </c>
      <c r="NWE1" s="4" t="s">
        <v>10066</v>
      </c>
      <c r="NWF1" s="4" t="s">
        <v>10067</v>
      </c>
      <c r="NWG1" s="4" t="s">
        <v>10068</v>
      </c>
      <c r="NWH1" s="4" t="s">
        <v>10069</v>
      </c>
      <c r="NWI1" s="4" t="s">
        <v>10070</v>
      </c>
      <c r="NWJ1" s="4" t="s">
        <v>10071</v>
      </c>
      <c r="NWK1" s="4" t="s">
        <v>10072</v>
      </c>
      <c r="NWL1" s="4" t="s">
        <v>10073</v>
      </c>
      <c r="NWM1" s="4" t="s">
        <v>10074</v>
      </c>
      <c r="NWN1" s="4" t="s">
        <v>10075</v>
      </c>
      <c r="NWO1" s="4" t="s">
        <v>10076</v>
      </c>
      <c r="NWP1" s="4" t="s">
        <v>10077</v>
      </c>
      <c r="NWQ1" s="4" t="s">
        <v>10078</v>
      </c>
      <c r="NWR1" s="4" t="s">
        <v>10079</v>
      </c>
      <c r="NWS1" s="4" t="s">
        <v>10080</v>
      </c>
      <c r="NWT1" s="4" t="s">
        <v>10081</v>
      </c>
      <c r="NWU1" s="4" t="s">
        <v>10082</v>
      </c>
      <c r="NWV1" s="4" t="s">
        <v>10083</v>
      </c>
      <c r="NWW1" s="4" t="s">
        <v>10084</v>
      </c>
      <c r="NWX1" s="4" t="s">
        <v>10085</v>
      </c>
      <c r="NWY1" s="4" t="s">
        <v>10086</v>
      </c>
      <c r="NWZ1" s="4" t="s">
        <v>10087</v>
      </c>
      <c r="NXA1" s="4" t="s">
        <v>10088</v>
      </c>
      <c r="NXB1" s="4" t="s">
        <v>10089</v>
      </c>
      <c r="NXC1" s="4" t="s">
        <v>10090</v>
      </c>
      <c r="NXD1" s="4" t="s">
        <v>10091</v>
      </c>
      <c r="NXE1" s="4" t="s">
        <v>10092</v>
      </c>
      <c r="NXF1" s="4" t="s">
        <v>10093</v>
      </c>
      <c r="NXG1" s="4" t="s">
        <v>10094</v>
      </c>
      <c r="NXH1" s="4" t="s">
        <v>10095</v>
      </c>
      <c r="NXI1" s="4" t="s">
        <v>10096</v>
      </c>
      <c r="NXJ1" s="4" t="s">
        <v>10097</v>
      </c>
      <c r="NXK1" s="4" t="s">
        <v>10098</v>
      </c>
      <c r="NXL1" s="4" t="s">
        <v>10099</v>
      </c>
      <c r="NXM1" s="4" t="s">
        <v>10100</v>
      </c>
      <c r="NXN1" s="4" t="s">
        <v>10101</v>
      </c>
      <c r="NXO1" s="4" t="s">
        <v>10102</v>
      </c>
      <c r="NXP1" s="4" t="s">
        <v>10103</v>
      </c>
      <c r="NXQ1" s="4" t="s">
        <v>10104</v>
      </c>
      <c r="NXR1" s="4" t="s">
        <v>10105</v>
      </c>
      <c r="NXS1" s="4" t="s">
        <v>10106</v>
      </c>
      <c r="NXT1" s="4" t="s">
        <v>10107</v>
      </c>
      <c r="NXU1" s="4" t="s">
        <v>10108</v>
      </c>
      <c r="NXV1" s="4" t="s">
        <v>10109</v>
      </c>
      <c r="NXW1" s="4" t="s">
        <v>10110</v>
      </c>
      <c r="NXX1" s="4" t="s">
        <v>10111</v>
      </c>
      <c r="NXY1" s="4" t="s">
        <v>10112</v>
      </c>
      <c r="NXZ1" s="4" t="s">
        <v>10113</v>
      </c>
      <c r="NYA1" s="4" t="s">
        <v>10114</v>
      </c>
      <c r="NYB1" s="4" t="s">
        <v>10115</v>
      </c>
      <c r="NYC1" s="4" t="s">
        <v>10116</v>
      </c>
      <c r="NYD1" s="4" t="s">
        <v>10117</v>
      </c>
      <c r="NYE1" s="4" t="s">
        <v>10118</v>
      </c>
      <c r="NYF1" s="4" t="s">
        <v>10119</v>
      </c>
      <c r="NYG1" s="4" t="s">
        <v>10120</v>
      </c>
      <c r="NYH1" s="4" t="s">
        <v>10121</v>
      </c>
      <c r="NYI1" s="4" t="s">
        <v>10122</v>
      </c>
      <c r="NYJ1" s="4" t="s">
        <v>10123</v>
      </c>
      <c r="NYK1" s="4" t="s">
        <v>10124</v>
      </c>
      <c r="NYL1" s="4" t="s">
        <v>10125</v>
      </c>
      <c r="NYM1" s="4" t="s">
        <v>10126</v>
      </c>
      <c r="NYN1" s="4" t="s">
        <v>10127</v>
      </c>
      <c r="NYO1" s="4" t="s">
        <v>10128</v>
      </c>
      <c r="NYP1" s="4" t="s">
        <v>10129</v>
      </c>
      <c r="NYQ1" s="4" t="s">
        <v>10130</v>
      </c>
      <c r="NYR1" s="4" t="s">
        <v>10131</v>
      </c>
      <c r="NYS1" s="4" t="s">
        <v>10132</v>
      </c>
      <c r="NYT1" s="4" t="s">
        <v>10133</v>
      </c>
      <c r="NYU1" s="4" t="s">
        <v>10134</v>
      </c>
      <c r="NYV1" s="4" t="s">
        <v>10135</v>
      </c>
      <c r="NYW1" s="4" t="s">
        <v>10136</v>
      </c>
      <c r="NYX1" s="4" t="s">
        <v>10137</v>
      </c>
      <c r="NYY1" s="4" t="s">
        <v>10138</v>
      </c>
      <c r="NYZ1" s="4" t="s">
        <v>10139</v>
      </c>
      <c r="NZA1" s="4" t="s">
        <v>10140</v>
      </c>
      <c r="NZB1" s="4" t="s">
        <v>10141</v>
      </c>
      <c r="NZC1" s="4" t="s">
        <v>10142</v>
      </c>
      <c r="NZD1" s="4" t="s">
        <v>10143</v>
      </c>
      <c r="NZE1" s="4" t="s">
        <v>10144</v>
      </c>
      <c r="NZF1" s="4" t="s">
        <v>10145</v>
      </c>
      <c r="NZG1" s="4" t="s">
        <v>10146</v>
      </c>
      <c r="NZH1" s="4" t="s">
        <v>10147</v>
      </c>
      <c r="NZI1" s="4" t="s">
        <v>10148</v>
      </c>
      <c r="NZJ1" s="4" t="s">
        <v>10149</v>
      </c>
      <c r="NZK1" s="4" t="s">
        <v>10150</v>
      </c>
      <c r="NZL1" s="4" t="s">
        <v>10151</v>
      </c>
      <c r="NZM1" s="4" t="s">
        <v>10152</v>
      </c>
      <c r="NZN1" s="4" t="s">
        <v>10153</v>
      </c>
      <c r="NZO1" s="4" t="s">
        <v>10154</v>
      </c>
      <c r="NZP1" s="4" t="s">
        <v>10155</v>
      </c>
      <c r="NZQ1" s="4" t="s">
        <v>10156</v>
      </c>
      <c r="NZR1" s="4" t="s">
        <v>10157</v>
      </c>
      <c r="NZS1" s="4" t="s">
        <v>10158</v>
      </c>
      <c r="NZT1" s="4" t="s">
        <v>10159</v>
      </c>
      <c r="NZU1" s="4" t="s">
        <v>10160</v>
      </c>
      <c r="NZV1" s="4" t="s">
        <v>10161</v>
      </c>
      <c r="NZW1" s="4" t="s">
        <v>10162</v>
      </c>
      <c r="NZX1" s="4" t="s">
        <v>10163</v>
      </c>
      <c r="NZY1" s="4" t="s">
        <v>10164</v>
      </c>
      <c r="NZZ1" s="4" t="s">
        <v>10165</v>
      </c>
      <c r="OAA1" s="4" t="s">
        <v>10166</v>
      </c>
      <c r="OAB1" s="4" t="s">
        <v>10167</v>
      </c>
      <c r="OAC1" s="4" t="s">
        <v>10168</v>
      </c>
      <c r="OAD1" s="4" t="s">
        <v>10169</v>
      </c>
      <c r="OAE1" s="4" t="s">
        <v>10170</v>
      </c>
      <c r="OAF1" s="4" t="s">
        <v>10171</v>
      </c>
      <c r="OAG1" s="4" t="s">
        <v>10172</v>
      </c>
      <c r="OAH1" s="4" t="s">
        <v>10173</v>
      </c>
      <c r="OAI1" s="4" t="s">
        <v>10174</v>
      </c>
      <c r="OAJ1" s="4" t="s">
        <v>10175</v>
      </c>
      <c r="OAK1" s="4" t="s">
        <v>10176</v>
      </c>
      <c r="OAL1" s="4" t="s">
        <v>10177</v>
      </c>
      <c r="OAM1" s="4" t="s">
        <v>10178</v>
      </c>
      <c r="OAN1" s="4" t="s">
        <v>10179</v>
      </c>
      <c r="OAO1" s="4" t="s">
        <v>10180</v>
      </c>
      <c r="OAP1" s="4" t="s">
        <v>10181</v>
      </c>
      <c r="OAQ1" s="4" t="s">
        <v>10182</v>
      </c>
      <c r="OAR1" s="4" t="s">
        <v>10183</v>
      </c>
      <c r="OAS1" s="4" t="s">
        <v>10184</v>
      </c>
      <c r="OAT1" s="4" t="s">
        <v>10185</v>
      </c>
      <c r="OAU1" s="4" t="s">
        <v>10186</v>
      </c>
      <c r="OAV1" s="4" t="s">
        <v>10187</v>
      </c>
      <c r="OAW1" s="4" t="s">
        <v>10188</v>
      </c>
      <c r="OAX1" s="4" t="s">
        <v>10189</v>
      </c>
      <c r="OAY1" s="4" t="s">
        <v>10190</v>
      </c>
      <c r="OAZ1" s="4" t="s">
        <v>10191</v>
      </c>
      <c r="OBA1" s="4" t="s">
        <v>10192</v>
      </c>
      <c r="OBB1" s="4" t="s">
        <v>10193</v>
      </c>
      <c r="OBC1" s="4" t="s">
        <v>10194</v>
      </c>
      <c r="OBD1" s="4" t="s">
        <v>10195</v>
      </c>
      <c r="OBE1" s="4" t="s">
        <v>10196</v>
      </c>
      <c r="OBF1" s="4" t="s">
        <v>10197</v>
      </c>
      <c r="OBG1" s="4" t="s">
        <v>10198</v>
      </c>
      <c r="OBH1" s="4" t="s">
        <v>10199</v>
      </c>
      <c r="OBI1" s="4" t="s">
        <v>10200</v>
      </c>
      <c r="OBJ1" s="4" t="s">
        <v>10201</v>
      </c>
      <c r="OBK1" s="4" t="s">
        <v>10202</v>
      </c>
      <c r="OBL1" s="4" t="s">
        <v>10203</v>
      </c>
      <c r="OBM1" s="4" t="s">
        <v>10204</v>
      </c>
      <c r="OBN1" s="4" t="s">
        <v>10205</v>
      </c>
      <c r="OBO1" s="4" t="s">
        <v>10206</v>
      </c>
      <c r="OBP1" s="4" t="s">
        <v>10207</v>
      </c>
      <c r="OBQ1" s="4" t="s">
        <v>10208</v>
      </c>
      <c r="OBR1" s="4" t="s">
        <v>10209</v>
      </c>
      <c r="OBS1" s="4" t="s">
        <v>10210</v>
      </c>
      <c r="OBT1" s="4" t="s">
        <v>10211</v>
      </c>
      <c r="OBU1" s="4" t="s">
        <v>10212</v>
      </c>
      <c r="OBV1" s="4" t="s">
        <v>10213</v>
      </c>
      <c r="OBW1" s="4" t="s">
        <v>10214</v>
      </c>
      <c r="OBX1" s="4" t="s">
        <v>10215</v>
      </c>
      <c r="OBY1" s="4" t="s">
        <v>10216</v>
      </c>
      <c r="OBZ1" s="4" t="s">
        <v>10217</v>
      </c>
      <c r="OCA1" s="4" t="s">
        <v>10218</v>
      </c>
      <c r="OCB1" s="4" t="s">
        <v>10219</v>
      </c>
      <c r="OCC1" s="4" t="s">
        <v>10220</v>
      </c>
      <c r="OCD1" s="4" t="s">
        <v>10221</v>
      </c>
      <c r="OCE1" s="4" t="s">
        <v>10222</v>
      </c>
      <c r="OCF1" s="4" t="s">
        <v>10223</v>
      </c>
      <c r="OCG1" s="4" t="s">
        <v>10224</v>
      </c>
      <c r="OCH1" s="4" t="s">
        <v>10225</v>
      </c>
      <c r="OCI1" s="4" t="s">
        <v>10226</v>
      </c>
      <c r="OCJ1" s="4" t="s">
        <v>10227</v>
      </c>
      <c r="OCK1" s="4" t="s">
        <v>10228</v>
      </c>
      <c r="OCL1" s="4" t="s">
        <v>10229</v>
      </c>
      <c r="OCM1" s="4" t="s">
        <v>10230</v>
      </c>
      <c r="OCN1" s="4" t="s">
        <v>10231</v>
      </c>
      <c r="OCO1" s="4" t="s">
        <v>10232</v>
      </c>
      <c r="OCP1" s="4" t="s">
        <v>10233</v>
      </c>
      <c r="OCQ1" s="4" t="s">
        <v>10234</v>
      </c>
      <c r="OCR1" s="4" t="s">
        <v>10235</v>
      </c>
      <c r="OCS1" s="4" t="s">
        <v>10236</v>
      </c>
      <c r="OCT1" s="4" t="s">
        <v>10237</v>
      </c>
      <c r="OCU1" s="4" t="s">
        <v>10238</v>
      </c>
      <c r="OCV1" s="4" t="s">
        <v>10239</v>
      </c>
      <c r="OCW1" s="4" t="s">
        <v>10240</v>
      </c>
      <c r="OCX1" s="4" t="s">
        <v>10241</v>
      </c>
      <c r="OCY1" s="4" t="s">
        <v>10242</v>
      </c>
      <c r="OCZ1" s="4" t="s">
        <v>10243</v>
      </c>
      <c r="ODA1" s="4" t="s">
        <v>10244</v>
      </c>
      <c r="ODB1" s="4" t="s">
        <v>10245</v>
      </c>
      <c r="ODC1" s="4" t="s">
        <v>10246</v>
      </c>
      <c r="ODD1" s="4" t="s">
        <v>10247</v>
      </c>
      <c r="ODE1" s="4" t="s">
        <v>10248</v>
      </c>
      <c r="ODF1" s="4" t="s">
        <v>10249</v>
      </c>
      <c r="ODG1" s="4" t="s">
        <v>10250</v>
      </c>
      <c r="ODH1" s="4" t="s">
        <v>10251</v>
      </c>
      <c r="ODI1" s="4" t="s">
        <v>10252</v>
      </c>
      <c r="ODJ1" s="4" t="s">
        <v>10253</v>
      </c>
      <c r="ODK1" s="4" t="s">
        <v>10254</v>
      </c>
      <c r="ODL1" s="4" t="s">
        <v>10255</v>
      </c>
      <c r="ODM1" s="4" t="s">
        <v>10256</v>
      </c>
      <c r="ODN1" s="4" t="s">
        <v>10257</v>
      </c>
      <c r="ODO1" s="4" t="s">
        <v>10258</v>
      </c>
      <c r="ODP1" s="4" t="s">
        <v>10259</v>
      </c>
      <c r="ODQ1" s="4" t="s">
        <v>10260</v>
      </c>
      <c r="ODR1" s="4" t="s">
        <v>10261</v>
      </c>
      <c r="ODS1" s="4" t="s">
        <v>10262</v>
      </c>
      <c r="ODT1" s="4" t="s">
        <v>10263</v>
      </c>
      <c r="ODU1" s="4" t="s">
        <v>10264</v>
      </c>
      <c r="ODV1" s="4" t="s">
        <v>10265</v>
      </c>
      <c r="ODW1" s="4" t="s">
        <v>10266</v>
      </c>
      <c r="ODX1" s="4" t="s">
        <v>10267</v>
      </c>
      <c r="ODY1" s="4" t="s">
        <v>10268</v>
      </c>
      <c r="ODZ1" s="4" t="s">
        <v>10269</v>
      </c>
      <c r="OEA1" s="4" t="s">
        <v>10270</v>
      </c>
      <c r="OEB1" s="4" t="s">
        <v>10271</v>
      </c>
      <c r="OEC1" s="4" t="s">
        <v>10272</v>
      </c>
      <c r="OED1" s="4" t="s">
        <v>10273</v>
      </c>
      <c r="OEE1" s="4" t="s">
        <v>10274</v>
      </c>
      <c r="OEF1" s="4" t="s">
        <v>10275</v>
      </c>
      <c r="OEG1" s="4" t="s">
        <v>10276</v>
      </c>
      <c r="OEH1" s="4" t="s">
        <v>10277</v>
      </c>
      <c r="OEI1" s="4" t="s">
        <v>10278</v>
      </c>
      <c r="OEJ1" s="4" t="s">
        <v>10279</v>
      </c>
      <c r="OEK1" s="4" t="s">
        <v>10280</v>
      </c>
      <c r="OEL1" s="4" t="s">
        <v>10281</v>
      </c>
      <c r="OEM1" s="4" t="s">
        <v>10282</v>
      </c>
      <c r="OEN1" s="4" t="s">
        <v>10283</v>
      </c>
      <c r="OEO1" s="4" t="s">
        <v>10284</v>
      </c>
      <c r="OEP1" s="4" t="s">
        <v>10285</v>
      </c>
      <c r="OEQ1" s="4" t="s">
        <v>10286</v>
      </c>
      <c r="OER1" s="4" t="s">
        <v>10287</v>
      </c>
      <c r="OES1" s="4" t="s">
        <v>10288</v>
      </c>
      <c r="OET1" s="4" t="s">
        <v>10289</v>
      </c>
      <c r="OEU1" s="4" t="s">
        <v>10290</v>
      </c>
      <c r="OEV1" s="4" t="s">
        <v>10291</v>
      </c>
      <c r="OEW1" s="4" t="s">
        <v>10292</v>
      </c>
      <c r="OEX1" s="4" t="s">
        <v>10293</v>
      </c>
      <c r="OEY1" s="4" t="s">
        <v>10294</v>
      </c>
      <c r="OEZ1" s="4" t="s">
        <v>10295</v>
      </c>
      <c r="OFA1" s="4" t="s">
        <v>10296</v>
      </c>
      <c r="OFB1" s="4" t="s">
        <v>10297</v>
      </c>
      <c r="OFC1" s="4" t="s">
        <v>10298</v>
      </c>
      <c r="OFD1" s="4" t="s">
        <v>10299</v>
      </c>
      <c r="OFE1" s="4" t="s">
        <v>10300</v>
      </c>
      <c r="OFF1" s="4" t="s">
        <v>10301</v>
      </c>
      <c r="OFG1" s="4" t="s">
        <v>10302</v>
      </c>
      <c r="OFH1" s="4" t="s">
        <v>10303</v>
      </c>
      <c r="OFI1" s="4" t="s">
        <v>10304</v>
      </c>
      <c r="OFJ1" s="4" t="s">
        <v>10305</v>
      </c>
      <c r="OFK1" s="4" t="s">
        <v>10306</v>
      </c>
      <c r="OFL1" s="4" t="s">
        <v>10307</v>
      </c>
      <c r="OFM1" s="4" t="s">
        <v>10308</v>
      </c>
      <c r="OFN1" s="4" t="s">
        <v>10309</v>
      </c>
      <c r="OFO1" s="4" t="s">
        <v>10310</v>
      </c>
      <c r="OFP1" s="4" t="s">
        <v>10311</v>
      </c>
      <c r="OFQ1" s="4" t="s">
        <v>10312</v>
      </c>
      <c r="OFR1" s="4" t="s">
        <v>10313</v>
      </c>
      <c r="OFS1" s="4" t="s">
        <v>10314</v>
      </c>
      <c r="OFT1" s="4" t="s">
        <v>10315</v>
      </c>
      <c r="OFU1" s="4" t="s">
        <v>10316</v>
      </c>
      <c r="OFV1" s="4" t="s">
        <v>10317</v>
      </c>
      <c r="OFW1" s="4" t="s">
        <v>10318</v>
      </c>
      <c r="OFX1" s="4" t="s">
        <v>10319</v>
      </c>
      <c r="OFY1" s="4" t="s">
        <v>10320</v>
      </c>
      <c r="OFZ1" s="4" t="s">
        <v>10321</v>
      </c>
      <c r="OGA1" s="4" t="s">
        <v>10322</v>
      </c>
      <c r="OGB1" s="4" t="s">
        <v>10323</v>
      </c>
      <c r="OGC1" s="4" t="s">
        <v>10324</v>
      </c>
      <c r="OGD1" s="4" t="s">
        <v>10325</v>
      </c>
      <c r="OGE1" s="4" t="s">
        <v>10326</v>
      </c>
      <c r="OGF1" s="4" t="s">
        <v>10327</v>
      </c>
      <c r="OGG1" s="4" t="s">
        <v>10328</v>
      </c>
      <c r="OGH1" s="4" t="s">
        <v>10329</v>
      </c>
      <c r="OGI1" s="4" t="s">
        <v>10330</v>
      </c>
      <c r="OGJ1" s="4" t="s">
        <v>10331</v>
      </c>
      <c r="OGK1" s="4" t="s">
        <v>10332</v>
      </c>
      <c r="OGL1" s="4" t="s">
        <v>10333</v>
      </c>
      <c r="OGM1" s="4" t="s">
        <v>10334</v>
      </c>
      <c r="OGN1" s="4" t="s">
        <v>10335</v>
      </c>
      <c r="OGO1" s="4" t="s">
        <v>10336</v>
      </c>
      <c r="OGP1" s="4" t="s">
        <v>10337</v>
      </c>
      <c r="OGQ1" s="4" t="s">
        <v>10338</v>
      </c>
      <c r="OGR1" s="4" t="s">
        <v>10339</v>
      </c>
      <c r="OGS1" s="4" t="s">
        <v>10340</v>
      </c>
      <c r="OGT1" s="4" t="s">
        <v>10341</v>
      </c>
      <c r="OGU1" s="4" t="s">
        <v>10342</v>
      </c>
      <c r="OGV1" s="4" t="s">
        <v>10343</v>
      </c>
      <c r="OGW1" s="4" t="s">
        <v>10344</v>
      </c>
      <c r="OGX1" s="4" t="s">
        <v>10345</v>
      </c>
      <c r="OGY1" s="4" t="s">
        <v>10346</v>
      </c>
      <c r="OGZ1" s="4" t="s">
        <v>10347</v>
      </c>
      <c r="OHA1" s="4" t="s">
        <v>10348</v>
      </c>
      <c r="OHB1" s="4" t="s">
        <v>10349</v>
      </c>
      <c r="OHC1" s="4" t="s">
        <v>10350</v>
      </c>
      <c r="OHD1" s="4" t="s">
        <v>10351</v>
      </c>
      <c r="OHE1" s="4" t="s">
        <v>10352</v>
      </c>
      <c r="OHF1" s="4" t="s">
        <v>10353</v>
      </c>
      <c r="OHG1" s="4" t="s">
        <v>10354</v>
      </c>
      <c r="OHH1" s="4" t="s">
        <v>10355</v>
      </c>
      <c r="OHI1" s="4" t="s">
        <v>10356</v>
      </c>
      <c r="OHJ1" s="4" t="s">
        <v>10357</v>
      </c>
      <c r="OHK1" s="4" t="s">
        <v>10358</v>
      </c>
      <c r="OHL1" s="4" t="s">
        <v>10359</v>
      </c>
      <c r="OHM1" s="4" t="s">
        <v>10360</v>
      </c>
      <c r="OHN1" s="4" t="s">
        <v>10361</v>
      </c>
      <c r="OHO1" s="4" t="s">
        <v>10362</v>
      </c>
      <c r="OHP1" s="4" t="s">
        <v>10363</v>
      </c>
      <c r="OHQ1" s="4" t="s">
        <v>10364</v>
      </c>
      <c r="OHR1" s="4" t="s">
        <v>10365</v>
      </c>
      <c r="OHS1" s="4" t="s">
        <v>10366</v>
      </c>
      <c r="OHT1" s="4" t="s">
        <v>10367</v>
      </c>
      <c r="OHU1" s="4" t="s">
        <v>10368</v>
      </c>
      <c r="OHV1" s="4" t="s">
        <v>10369</v>
      </c>
      <c r="OHW1" s="4" t="s">
        <v>10370</v>
      </c>
      <c r="OHX1" s="4" t="s">
        <v>10371</v>
      </c>
      <c r="OHY1" s="4" t="s">
        <v>10372</v>
      </c>
      <c r="OHZ1" s="4" t="s">
        <v>10373</v>
      </c>
      <c r="OIA1" s="4" t="s">
        <v>10374</v>
      </c>
      <c r="OIB1" s="4" t="s">
        <v>10375</v>
      </c>
      <c r="OIC1" s="4" t="s">
        <v>10376</v>
      </c>
      <c r="OID1" s="4" t="s">
        <v>10377</v>
      </c>
      <c r="OIE1" s="4" t="s">
        <v>10378</v>
      </c>
      <c r="OIF1" s="4" t="s">
        <v>10379</v>
      </c>
      <c r="OIG1" s="4" t="s">
        <v>10380</v>
      </c>
      <c r="OIH1" s="4" t="s">
        <v>10381</v>
      </c>
      <c r="OII1" s="4" t="s">
        <v>10382</v>
      </c>
      <c r="OIJ1" s="4" t="s">
        <v>10383</v>
      </c>
      <c r="OIK1" s="4" t="s">
        <v>10384</v>
      </c>
      <c r="OIL1" s="4" t="s">
        <v>10385</v>
      </c>
      <c r="OIM1" s="4" t="s">
        <v>10386</v>
      </c>
      <c r="OIN1" s="4" t="s">
        <v>10387</v>
      </c>
      <c r="OIO1" s="4" t="s">
        <v>10388</v>
      </c>
      <c r="OIP1" s="4" t="s">
        <v>10389</v>
      </c>
      <c r="OIQ1" s="4" t="s">
        <v>10390</v>
      </c>
      <c r="OIR1" s="4" t="s">
        <v>10391</v>
      </c>
      <c r="OIS1" s="4" t="s">
        <v>10392</v>
      </c>
      <c r="OIT1" s="4" t="s">
        <v>10393</v>
      </c>
      <c r="OIU1" s="4" t="s">
        <v>10394</v>
      </c>
      <c r="OIV1" s="4" t="s">
        <v>10395</v>
      </c>
      <c r="OIW1" s="4" t="s">
        <v>10396</v>
      </c>
      <c r="OIX1" s="4" t="s">
        <v>10397</v>
      </c>
      <c r="OIY1" s="4" t="s">
        <v>10398</v>
      </c>
      <c r="OIZ1" s="4" t="s">
        <v>10399</v>
      </c>
      <c r="OJA1" s="4" t="s">
        <v>10400</v>
      </c>
      <c r="OJB1" s="4" t="s">
        <v>10401</v>
      </c>
      <c r="OJC1" s="4" t="s">
        <v>10402</v>
      </c>
      <c r="OJD1" s="4" t="s">
        <v>10403</v>
      </c>
      <c r="OJE1" s="4" t="s">
        <v>10404</v>
      </c>
      <c r="OJF1" s="4" t="s">
        <v>10405</v>
      </c>
      <c r="OJG1" s="4" t="s">
        <v>10406</v>
      </c>
      <c r="OJH1" s="4" t="s">
        <v>10407</v>
      </c>
      <c r="OJI1" s="4" t="s">
        <v>10408</v>
      </c>
      <c r="OJJ1" s="4" t="s">
        <v>10409</v>
      </c>
      <c r="OJK1" s="4" t="s">
        <v>10410</v>
      </c>
      <c r="OJL1" s="4" t="s">
        <v>10411</v>
      </c>
      <c r="OJM1" s="4" t="s">
        <v>10412</v>
      </c>
      <c r="OJN1" s="4" t="s">
        <v>10413</v>
      </c>
      <c r="OJO1" s="4" t="s">
        <v>10414</v>
      </c>
      <c r="OJP1" s="4" t="s">
        <v>10415</v>
      </c>
      <c r="OJQ1" s="4" t="s">
        <v>10416</v>
      </c>
      <c r="OJR1" s="4" t="s">
        <v>10417</v>
      </c>
      <c r="OJS1" s="4" t="s">
        <v>10418</v>
      </c>
      <c r="OJT1" s="4" t="s">
        <v>10419</v>
      </c>
      <c r="OJU1" s="4" t="s">
        <v>10420</v>
      </c>
      <c r="OJV1" s="4" t="s">
        <v>10421</v>
      </c>
      <c r="OJW1" s="4" t="s">
        <v>10422</v>
      </c>
      <c r="OJX1" s="4" t="s">
        <v>10423</v>
      </c>
      <c r="OJY1" s="4" t="s">
        <v>10424</v>
      </c>
      <c r="OJZ1" s="4" t="s">
        <v>10425</v>
      </c>
      <c r="OKA1" s="4" t="s">
        <v>10426</v>
      </c>
      <c r="OKB1" s="4" t="s">
        <v>10427</v>
      </c>
      <c r="OKC1" s="4" t="s">
        <v>10428</v>
      </c>
      <c r="OKD1" s="4" t="s">
        <v>10429</v>
      </c>
      <c r="OKE1" s="4" t="s">
        <v>10430</v>
      </c>
      <c r="OKF1" s="4" t="s">
        <v>10431</v>
      </c>
      <c r="OKG1" s="4" t="s">
        <v>10432</v>
      </c>
      <c r="OKH1" s="4" t="s">
        <v>10433</v>
      </c>
      <c r="OKI1" s="4" t="s">
        <v>10434</v>
      </c>
      <c r="OKJ1" s="4" t="s">
        <v>10435</v>
      </c>
      <c r="OKK1" s="4" t="s">
        <v>10436</v>
      </c>
      <c r="OKL1" s="4" t="s">
        <v>10437</v>
      </c>
      <c r="OKM1" s="4" t="s">
        <v>10438</v>
      </c>
      <c r="OKN1" s="4" t="s">
        <v>10439</v>
      </c>
      <c r="OKO1" s="4" t="s">
        <v>10440</v>
      </c>
      <c r="OKP1" s="4" t="s">
        <v>10441</v>
      </c>
      <c r="OKQ1" s="4" t="s">
        <v>10442</v>
      </c>
      <c r="OKR1" s="4" t="s">
        <v>10443</v>
      </c>
      <c r="OKS1" s="4" t="s">
        <v>10444</v>
      </c>
      <c r="OKT1" s="4" t="s">
        <v>10445</v>
      </c>
      <c r="OKU1" s="4" t="s">
        <v>10446</v>
      </c>
      <c r="OKV1" s="4" t="s">
        <v>10447</v>
      </c>
      <c r="OKW1" s="4" t="s">
        <v>10448</v>
      </c>
      <c r="OKX1" s="4" t="s">
        <v>10449</v>
      </c>
      <c r="OKY1" s="4" t="s">
        <v>10450</v>
      </c>
      <c r="OKZ1" s="4" t="s">
        <v>10451</v>
      </c>
      <c r="OLA1" s="4" t="s">
        <v>10452</v>
      </c>
      <c r="OLB1" s="4" t="s">
        <v>10453</v>
      </c>
      <c r="OLC1" s="4" t="s">
        <v>10454</v>
      </c>
      <c r="OLD1" s="4" t="s">
        <v>10455</v>
      </c>
      <c r="OLE1" s="4" t="s">
        <v>10456</v>
      </c>
      <c r="OLF1" s="4" t="s">
        <v>10457</v>
      </c>
      <c r="OLG1" s="4" t="s">
        <v>10458</v>
      </c>
      <c r="OLH1" s="4" t="s">
        <v>10459</v>
      </c>
      <c r="OLI1" s="4" t="s">
        <v>10460</v>
      </c>
      <c r="OLJ1" s="4" t="s">
        <v>10461</v>
      </c>
      <c r="OLK1" s="4" t="s">
        <v>10462</v>
      </c>
      <c r="OLL1" s="4" t="s">
        <v>10463</v>
      </c>
      <c r="OLM1" s="4" t="s">
        <v>10464</v>
      </c>
      <c r="OLN1" s="4" t="s">
        <v>10465</v>
      </c>
      <c r="OLO1" s="4" t="s">
        <v>10466</v>
      </c>
      <c r="OLP1" s="4" t="s">
        <v>10467</v>
      </c>
      <c r="OLQ1" s="4" t="s">
        <v>10468</v>
      </c>
      <c r="OLR1" s="4" t="s">
        <v>10469</v>
      </c>
      <c r="OLS1" s="4" t="s">
        <v>10470</v>
      </c>
      <c r="OLT1" s="4" t="s">
        <v>10471</v>
      </c>
      <c r="OLU1" s="4" t="s">
        <v>10472</v>
      </c>
      <c r="OLV1" s="4" t="s">
        <v>10473</v>
      </c>
      <c r="OLW1" s="4" t="s">
        <v>10474</v>
      </c>
      <c r="OLX1" s="4" t="s">
        <v>10475</v>
      </c>
      <c r="OLY1" s="4" t="s">
        <v>10476</v>
      </c>
      <c r="OLZ1" s="4" t="s">
        <v>10477</v>
      </c>
      <c r="OMA1" s="4" t="s">
        <v>10478</v>
      </c>
      <c r="OMB1" s="4" t="s">
        <v>10479</v>
      </c>
      <c r="OMC1" s="4" t="s">
        <v>10480</v>
      </c>
      <c r="OMD1" s="4" t="s">
        <v>10481</v>
      </c>
      <c r="OME1" s="4" t="s">
        <v>10482</v>
      </c>
      <c r="OMF1" s="4" t="s">
        <v>10483</v>
      </c>
      <c r="OMG1" s="4" t="s">
        <v>10484</v>
      </c>
      <c r="OMH1" s="4" t="s">
        <v>10485</v>
      </c>
      <c r="OMI1" s="4" t="s">
        <v>10486</v>
      </c>
      <c r="OMJ1" s="4" t="s">
        <v>10487</v>
      </c>
      <c r="OMK1" s="4" t="s">
        <v>10488</v>
      </c>
      <c r="OML1" s="4" t="s">
        <v>10489</v>
      </c>
      <c r="OMM1" s="4" t="s">
        <v>10490</v>
      </c>
      <c r="OMN1" s="4" t="s">
        <v>10491</v>
      </c>
      <c r="OMO1" s="4" t="s">
        <v>10492</v>
      </c>
      <c r="OMP1" s="4" t="s">
        <v>10493</v>
      </c>
      <c r="OMQ1" s="4" t="s">
        <v>10494</v>
      </c>
      <c r="OMR1" s="4" t="s">
        <v>10495</v>
      </c>
      <c r="OMS1" s="4" t="s">
        <v>10496</v>
      </c>
      <c r="OMT1" s="4" t="s">
        <v>10497</v>
      </c>
      <c r="OMU1" s="4" t="s">
        <v>10498</v>
      </c>
      <c r="OMV1" s="4" t="s">
        <v>10499</v>
      </c>
      <c r="OMW1" s="4" t="s">
        <v>10500</v>
      </c>
      <c r="OMX1" s="4" t="s">
        <v>10501</v>
      </c>
      <c r="OMY1" s="4" t="s">
        <v>10502</v>
      </c>
      <c r="OMZ1" s="4" t="s">
        <v>10503</v>
      </c>
      <c r="ONA1" s="4" t="s">
        <v>10504</v>
      </c>
      <c r="ONB1" s="4" t="s">
        <v>10505</v>
      </c>
      <c r="ONC1" s="4" t="s">
        <v>10506</v>
      </c>
      <c r="OND1" s="4" t="s">
        <v>10507</v>
      </c>
      <c r="ONE1" s="4" t="s">
        <v>10508</v>
      </c>
      <c r="ONF1" s="4" t="s">
        <v>10509</v>
      </c>
      <c r="ONG1" s="4" t="s">
        <v>10510</v>
      </c>
      <c r="ONH1" s="4" t="s">
        <v>10511</v>
      </c>
      <c r="ONI1" s="4" t="s">
        <v>10512</v>
      </c>
      <c r="ONJ1" s="4" t="s">
        <v>10513</v>
      </c>
      <c r="ONK1" s="4" t="s">
        <v>10514</v>
      </c>
      <c r="ONL1" s="4" t="s">
        <v>10515</v>
      </c>
      <c r="ONM1" s="4" t="s">
        <v>10516</v>
      </c>
      <c r="ONN1" s="4" t="s">
        <v>10517</v>
      </c>
      <c r="ONO1" s="4" t="s">
        <v>10518</v>
      </c>
      <c r="ONP1" s="4" t="s">
        <v>10519</v>
      </c>
      <c r="ONQ1" s="4" t="s">
        <v>10520</v>
      </c>
      <c r="ONR1" s="4" t="s">
        <v>10521</v>
      </c>
      <c r="ONS1" s="4" t="s">
        <v>10522</v>
      </c>
      <c r="ONT1" s="4" t="s">
        <v>10523</v>
      </c>
      <c r="ONU1" s="4" t="s">
        <v>10524</v>
      </c>
      <c r="ONV1" s="4" t="s">
        <v>10525</v>
      </c>
      <c r="ONW1" s="4" t="s">
        <v>10526</v>
      </c>
      <c r="ONX1" s="4" t="s">
        <v>10527</v>
      </c>
      <c r="ONY1" s="4" t="s">
        <v>10528</v>
      </c>
      <c r="ONZ1" s="4" t="s">
        <v>10529</v>
      </c>
      <c r="OOA1" s="4" t="s">
        <v>10530</v>
      </c>
      <c r="OOB1" s="4" t="s">
        <v>10531</v>
      </c>
      <c r="OOC1" s="4" t="s">
        <v>10532</v>
      </c>
      <c r="OOD1" s="4" t="s">
        <v>10533</v>
      </c>
      <c r="OOE1" s="4" t="s">
        <v>10534</v>
      </c>
      <c r="OOF1" s="4" t="s">
        <v>10535</v>
      </c>
      <c r="OOG1" s="4" t="s">
        <v>10536</v>
      </c>
      <c r="OOH1" s="4" t="s">
        <v>10537</v>
      </c>
      <c r="OOI1" s="4" t="s">
        <v>10538</v>
      </c>
      <c r="OOJ1" s="4" t="s">
        <v>10539</v>
      </c>
      <c r="OOK1" s="4" t="s">
        <v>10540</v>
      </c>
      <c r="OOL1" s="4" t="s">
        <v>10541</v>
      </c>
      <c r="OOM1" s="4" t="s">
        <v>10542</v>
      </c>
      <c r="OON1" s="4" t="s">
        <v>10543</v>
      </c>
      <c r="OOO1" s="4" t="s">
        <v>10544</v>
      </c>
      <c r="OOP1" s="4" t="s">
        <v>10545</v>
      </c>
      <c r="OOQ1" s="4" t="s">
        <v>10546</v>
      </c>
      <c r="OOR1" s="4" t="s">
        <v>10547</v>
      </c>
      <c r="OOS1" s="4" t="s">
        <v>10548</v>
      </c>
      <c r="OOT1" s="4" t="s">
        <v>10549</v>
      </c>
      <c r="OOU1" s="4" t="s">
        <v>10550</v>
      </c>
      <c r="OOV1" s="4" t="s">
        <v>10551</v>
      </c>
      <c r="OOW1" s="4" t="s">
        <v>10552</v>
      </c>
      <c r="OOX1" s="4" t="s">
        <v>10553</v>
      </c>
      <c r="OOY1" s="4" t="s">
        <v>10554</v>
      </c>
      <c r="OOZ1" s="4" t="s">
        <v>10555</v>
      </c>
      <c r="OPA1" s="4" t="s">
        <v>10556</v>
      </c>
      <c r="OPB1" s="4" t="s">
        <v>10557</v>
      </c>
      <c r="OPC1" s="4" t="s">
        <v>10558</v>
      </c>
      <c r="OPD1" s="4" t="s">
        <v>10559</v>
      </c>
      <c r="OPE1" s="4" t="s">
        <v>10560</v>
      </c>
      <c r="OPF1" s="4" t="s">
        <v>10561</v>
      </c>
      <c r="OPG1" s="4" t="s">
        <v>10562</v>
      </c>
      <c r="OPH1" s="4" t="s">
        <v>10563</v>
      </c>
      <c r="OPI1" s="4" t="s">
        <v>10564</v>
      </c>
      <c r="OPJ1" s="4" t="s">
        <v>10565</v>
      </c>
      <c r="OPK1" s="4" t="s">
        <v>10566</v>
      </c>
      <c r="OPL1" s="4" t="s">
        <v>10567</v>
      </c>
      <c r="OPM1" s="4" t="s">
        <v>10568</v>
      </c>
      <c r="OPN1" s="4" t="s">
        <v>10569</v>
      </c>
      <c r="OPO1" s="4" t="s">
        <v>10570</v>
      </c>
      <c r="OPP1" s="4" t="s">
        <v>10571</v>
      </c>
      <c r="OPQ1" s="4" t="s">
        <v>10572</v>
      </c>
      <c r="OPR1" s="4" t="s">
        <v>10573</v>
      </c>
      <c r="OPS1" s="4" t="s">
        <v>10574</v>
      </c>
      <c r="OPT1" s="4" t="s">
        <v>10575</v>
      </c>
      <c r="OPU1" s="4" t="s">
        <v>10576</v>
      </c>
      <c r="OPV1" s="4" t="s">
        <v>10577</v>
      </c>
      <c r="OPW1" s="4" t="s">
        <v>10578</v>
      </c>
      <c r="OPX1" s="4" t="s">
        <v>10579</v>
      </c>
      <c r="OPY1" s="4" t="s">
        <v>10580</v>
      </c>
      <c r="OPZ1" s="4" t="s">
        <v>10581</v>
      </c>
      <c r="OQA1" s="4" t="s">
        <v>10582</v>
      </c>
      <c r="OQB1" s="4" t="s">
        <v>10583</v>
      </c>
      <c r="OQC1" s="4" t="s">
        <v>10584</v>
      </c>
      <c r="OQD1" s="4" t="s">
        <v>10585</v>
      </c>
      <c r="OQE1" s="4" t="s">
        <v>10586</v>
      </c>
      <c r="OQF1" s="4" t="s">
        <v>10587</v>
      </c>
      <c r="OQG1" s="4" t="s">
        <v>10588</v>
      </c>
      <c r="OQH1" s="4" t="s">
        <v>10589</v>
      </c>
      <c r="OQI1" s="4" t="s">
        <v>10590</v>
      </c>
      <c r="OQJ1" s="4" t="s">
        <v>10591</v>
      </c>
      <c r="OQK1" s="4" t="s">
        <v>10592</v>
      </c>
      <c r="OQL1" s="4" t="s">
        <v>10593</v>
      </c>
      <c r="OQM1" s="4" t="s">
        <v>10594</v>
      </c>
      <c r="OQN1" s="4" t="s">
        <v>10595</v>
      </c>
      <c r="OQO1" s="4" t="s">
        <v>10596</v>
      </c>
      <c r="OQP1" s="4" t="s">
        <v>10597</v>
      </c>
      <c r="OQQ1" s="4" t="s">
        <v>10598</v>
      </c>
      <c r="OQR1" s="4" t="s">
        <v>10599</v>
      </c>
      <c r="OQS1" s="4" t="s">
        <v>10600</v>
      </c>
      <c r="OQT1" s="4" t="s">
        <v>10601</v>
      </c>
      <c r="OQU1" s="4" t="s">
        <v>10602</v>
      </c>
      <c r="OQV1" s="4" t="s">
        <v>10603</v>
      </c>
      <c r="OQW1" s="4" t="s">
        <v>10604</v>
      </c>
      <c r="OQX1" s="4" t="s">
        <v>10605</v>
      </c>
      <c r="OQY1" s="4" t="s">
        <v>10606</v>
      </c>
      <c r="OQZ1" s="4" t="s">
        <v>10607</v>
      </c>
      <c r="ORA1" s="4" t="s">
        <v>10608</v>
      </c>
      <c r="ORB1" s="4" t="s">
        <v>10609</v>
      </c>
      <c r="ORC1" s="4" t="s">
        <v>10610</v>
      </c>
      <c r="ORD1" s="4" t="s">
        <v>10611</v>
      </c>
      <c r="ORE1" s="4" t="s">
        <v>10612</v>
      </c>
      <c r="ORF1" s="4" t="s">
        <v>10613</v>
      </c>
      <c r="ORG1" s="4" t="s">
        <v>10614</v>
      </c>
      <c r="ORH1" s="4" t="s">
        <v>10615</v>
      </c>
      <c r="ORI1" s="4" t="s">
        <v>10616</v>
      </c>
      <c r="ORJ1" s="4" t="s">
        <v>10617</v>
      </c>
      <c r="ORK1" s="4" t="s">
        <v>10618</v>
      </c>
      <c r="ORL1" s="4" t="s">
        <v>10619</v>
      </c>
      <c r="ORM1" s="4" t="s">
        <v>10620</v>
      </c>
      <c r="ORN1" s="4" t="s">
        <v>10621</v>
      </c>
      <c r="ORO1" s="4" t="s">
        <v>10622</v>
      </c>
      <c r="ORP1" s="4" t="s">
        <v>10623</v>
      </c>
      <c r="ORQ1" s="4" t="s">
        <v>10624</v>
      </c>
      <c r="ORR1" s="4" t="s">
        <v>10625</v>
      </c>
      <c r="ORS1" s="4" t="s">
        <v>10626</v>
      </c>
      <c r="ORT1" s="4" t="s">
        <v>10627</v>
      </c>
      <c r="ORU1" s="4" t="s">
        <v>10628</v>
      </c>
      <c r="ORV1" s="4" t="s">
        <v>10629</v>
      </c>
      <c r="ORW1" s="4" t="s">
        <v>10630</v>
      </c>
      <c r="ORX1" s="4" t="s">
        <v>10631</v>
      </c>
      <c r="ORY1" s="4" t="s">
        <v>10632</v>
      </c>
      <c r="ORZ1" s="4" t="s">
        <v>10633</v>
      </c>
      <c r="OSA1" s="4" t="s">
        <v>10634</v>
      </c>
      <c r="OSB1" s="4" t="s">
        <v>10635</v>
      </c>
      <c r="OSC1" s="4" t="s">
        <v>10636</v>
      </c>
      <c r="OSD1" s="4" t="s">
        <v>10637</v>
      </c>
      <c r="OSE1" s="4" t="s">
        <v>10638</v>
      </c>
      <c r="OSF1" s="4" t="s">
        <v>10639</v>
      </c>
      <c r="OSG1" s="4" t="s">
        <v>10640</v>
      </c>
      <c r="OSH1" s="4" t="s">
        <v>10641</v>
      </c>
      <c r="OSI1" s="4" t="s">
        <v>10642</v>
      </c>
      <c r="OSJ1" s="4" t="s">
        <v>10643</v>
      </c>
      <c r="OSK1" s="4" t="s">
        <v>10644</v>
      </c>
      <c r="OSL1" s="4" t="s">
        <v>10645</v>
      </c>
      <c r="OSM1" s="4" t="s">
        <v>10646</v>
      </c>
      <c r="OSN1" s="4" t="s">
        <v>10647</v>
      </c>
      <c r="OSO1" s="4" t="s">
        <v>10648</v>
      </c>
      <c r="OSP1" s="4" t="s">
        <v>10649</v>
      </c>
      <c r="OSQ1" s="4" t="s">
        <v>10650</v>
      </c>
      <c r="OSR1" s="4" t="s">
        <v>10651</v>
      </c>
      <c r="OSS1" s="4" t="s">
        <v>10652</v>
      </c>
      <c r="OST1" s="4" t="s">
        <v>10653</v>
      </c>
      <c r="OSU1" s="4" t="s">
        <v>10654</v>
      </c>
      <c r="OSV1" s="4" t="s">
        <v>10655</v>
      </c>
      <c r="OSW1" s="4" t="s">
        <v>10656</v>
      </c>
      <c r="OSX1" s="4" t="s">
        <v>10657</v>
      </c>
      <c r="OSY1" s="4" t="s">
        <v>10658</v>
      </c>
      <c r="OSZ1" s="4" t="s">
        <v>10659</v>
      </c>
      <c r="OTA1" s="4" t="s">
        <v>10660</v>
      </c>
      <c r="OTB1" s="4" t="s">
        <v>10661</v>
      </c>
      <c r="OTC1" s="4" t="s">
        <v>10662</v>
      </c>
      <c r="OTD1" s="4" t="s">
        <v>10663</v>
      </c>
      <c r="OTE1" s="4" t="s">
        <v>10664</v>
      </c>
      <c r="OTF1" s="4" t="s">
        <v>10665</v>
      </c>
      <c r="OTG1" s="4" t="s">
        <v>10666</v>
      </c>
      <c r="OTH1" s="4" t="s">
        <v>10667</v>
      </c>
      <c r="OTI1" s="4" t="s">
        <v>10668</v>
      </c>
      <c r="OTJ1" s="4" t="s">
        <v>10669</v>
      </c>
      <c r="OTK1" s="4" t="s">
        <v>10670</v>
      </c>
      <c r="OTL1" s="4" t="s">
        <v>10671</v>
      </c>
      <c r="OTM1" s="4" t="s">
        <v>10672</v>
      </c>
      <c r="OTN1" s="4" t="s">
        <v>10673</v>
      </c>
      <c r="OTO1" s="4" t="s">
        <v>10674</v>
      </c>
      <c r="OTP1" s="4" t="s">
        <v>10675</v>
      </c>
      <c r="OTQ1" s="4" t="s">
        <v>10676</v>
      </c>
      <c r="OTR1" s="4" t="s">
        <v>10677</v>
      </c>
      <c r="OTS1" s="4" t="s">
        <v>10678</v>
      </c>
      <c r="OTT1" s="4" t="s">
        <v>10679</v>
      </c>
      <c r="OTU1" s="4" t="s">
        <v>10680</v>
      </c>
      <c r="OTV1" s="4" t="s">
        <v>10681</v>
      </c>
      <c r="OTW1" s="4" t="s">
        <v>10682</v>
      </c>
      <c r="OTX1" s="4" t="s">
        <v>10683</v>
      </c>
      <c r="OTY1" s="4" t="s">
        <v>10684</v>
      </c>
      <c r="OTZ1" s="4" t="s">
        <v>10685</v>
      </c>
      <c r="OUA1" s="4" t="s">
        <v>10686</v>
      </c>
      <c r="OUB1" s="4" t="s">
        <v>10687</v>
      </c>
      <c r="OUC1" s="4" t="s">
        <v>10688</v>
      </c>
      <c r="OUD1" s="4" t="s">
        <v>10689</v>
      </c>
      <c r="OUE1" s="4" t="s">
        <v>10690</v>
      </c>
      <c r="OUF1" s="4" t="s">
        <v>10691</v>
      </c>
      <c r="OUG1" s="4" t="s">
        <v>10692</v>
      </c>
      <c r="OUH1" s="4" t="s">
        <v>10693</v>
      </c>
      <c r="OUI1" s="4" t="s">
        <v>10694</v>
      </c>
      <c r="OUJ1" s="4" t="s">
        <v>10695</v>
      </c>
      <c r="OUK1" s="4" t="s">
        <v>10696</v>
      </c>
      <c r="OUL1" s="4" t="s">
        <v>10697</v>
      </c>
      <c r="OUM1" s="4" t="s">
        <v>10698</v>
      </c>
      <c r="OUN1" s="4" t="s">
        <v>10699</v>
      </c>
      <c r="OUO1" s="4" t="s">
        <v>10700</v>
      </c>
      <c r="OUP1" s="4" t="s">
        <v>10701</v>
      </c>
      <c r="OUQ1" s="4" t="s">
        <v>10702</v>
      </c>
      <c r="OUR1" s="4" t="s">
        <v>10703</v>
      </c>
      <c r="OUS1" s="4" t="s">
        <v>10704</v>
      </c>
      <c r="OUT1" s="4" t="s">
        <v>10705</v>
      </c>
      <c r="OUU1" s="4" t="s">
        <v>10706</v>
      </c>
      <c r="OUV1" s="4" t="s">
        <v>10707</v>
      </c>
      <c r="OUW1" s="4" t="s">
        <v>10708</v>
      </c>
      <c r="OUX1" s="4" t="s">
        <v>10709</v>
      </c>
      <c r="OUY1" s="4" t="s">
        <v>10710</v>
      </c>
      <c r="OUZ1" s="4" t="s">
        <v>10711</v>
      </c>
      <c r="OVA1" s="4" t="s">
        <v>10712</v>
      </c>
      <c r="OVB1" s="4" t="s">
        <v>10713</v>
      </c>
      <c r="OVC1" s="4" t="s">
        <v>10714</v>
      </c>
      <c r="OVD1" s="4" t="s">
        <v>10715</v>
      </c>
      <c r="OVE1" s="4" t="s">
        <v>10716</v>
      </c>
      <c r="OVF1" s="4" t="s">
        <v>10717</v>
      </c>
      <c r="OVG1" s="4" t="s">
        <v>10718</v>
      </c>
      <c r="OVH1" s="4" t="s">
        <v>10719</v>
      </c>
      <c r="OVI1" s="4" t="s">
        <v>10720</v>
      </c>
      <c r="OVJ1" s="4" t="s">
        <v>10721</v>
      </c>
      <c r="OVK1" s="4" t="s">
        <v>10722</v>
      </c>
      <c r="OVL1" s="4" t="s">
        <v>10723</v>
      </c>
      <c r="OVM1" s="4" t="s">
        <v>10724</v>
      </c>
      <c r="OVN1" s="4" t="s">
        <v>10725</v>
      </c>
      <c r="OVO1" s="4" t="s">
        <v>10726</v>
      </c>
      <c r="OVP1" s="4" t="s">
        <v>10727</v>
      </c>
      <c r="OVQ1" s="4" t="s">
        <v>10728</v>
      </c>
      <c r="OVR1" s="4" t="s">
        <v>10729</v>
      </c>
      <c r="OVS1" s="4" t="s">
        <v>10730</v>
      </c>
      <c r="OVT1" s="4" t="s">
        <v>10731</v>
      </c>
      <c r="OVU1" s="4" t="s">
        <v>10732</v>
      </c>
      <c r="OVV1" s="4" t="s">
        <v>10733</v>
      </c>
      <c r="OVW1" s="4" t="s">
        <v>10734</v>
      </c>
      <c r="OVX1" s="4" t="s">
        <v>10735</v>
      </c>
      <c r="OVY1" s="4" t="s">
        <v>10736</v>
      </c>
      <c r="OVZ1" s="4" t="s">
        <v>10737</v>
      </c>
      <c r="OWA1" s="4" t="s">
        <v>10738</v>
      </c>
      <c r="OWB1" s="4" t="s">
        <v>10739</v>
      </c>
      <c r="OWC1" s="4" t="s">
        <v>10740</v>
      </c>
      <c r="OWD1" s="4" t="s">
        <v>10741</v>
      </c>
      <c r="OWE1" s="4" t="s">
        <v>10742</v>
      </c>
      <c r="OWF1" s="4" t="s">
        <v>10743</v>
      </c>
      <c r="OWG1" s="4" t="s">
        <v>10744</v>
      </c>
      <c r="OWH1" s="4" t="s">
        <v>10745</v>
      </c>
      <c r="OWI1" s="4" t="s">
        <v>10746</v>
      </c>
      <c r="OWJ1" s="4" t="s">
        <v>10747</v>
      </c>
      <c r="OWK1" s="4" t="s">
        <v>10748</v>
      </c>
      <c r="OWL1" s="4" t="s">
        <v>10749</v>
      </c>
      <c r="OWM1" s="4" t="s">
        <v>10750</v>
      </c>
      <c r="OWN1" s="4" t="s">
        <v>10751</v>
      </c>
      <c r="OWO1" s="4" t="s">
        <v>10752</v>
      </c>
      <c r="OWP1" s="4" t="s">
        <v>10753</v>
      </c>
      <c r="OWQ1" s="4" t="s">
        <v>10754</v>
      </c>
      <c r="OWR1" s="4" t="s">
        <v>10755</v>
      </c>
      <c r="OWS1" s="4" t="s">
        <v>10756</v>
      </c>
      <c r="OWT1" s="4" t="s">
        <v>10757</v>
      </c>
      <c r="OWU1" s="4" t="s">
        <v>10758</v>
      </c>
      <c r="OWV1" s="4" t="s">
        <v>10759</v>
      </c>
      <c r="OWW1" s="4" t="s">
        <v>10760</v>
      </c>
      <c r="OWX1" s="4" t="s">
        <v>10761</v>
      </c>
      <c r="OWY1" s="4" t="s">
        <v>10762</v>
      </c>
      <c r="OWZ1" s="4" t="s">
        <v>10763</v>
      </c>
      <c r="OXA1" s="4" t="s">
        <v>10764</v>
      </c>
      <c r="OXB1" s="4" t="s">
        <v>10765</v>
      </c>
      <c r="OXC1" s="4" t="s">
        <v>10766</v>
      </c>
      <c r="OXD1" s="4" t="s">
        <v>10767</v>
      </c>
      <c r="OXE1" s="4" t="s">
        <v>10768</v>
      </c>
      <c r="OXF1" s="4" t="s">
        <v>10769</v>
      </c>
      <c r="OXG1" s="4" t="s">
        <v>10770</v>
      </c>
      <c r="OXH1" s="4" t="s">
        <v>10771</v>
      </c>
      <c r="OXI1" s="4" t="s">
        <v>10772</v>
      </c>
      <c r="OXJ1" s="4" t="s">
        <v>10773</v>
      </c>
      <c r="OXK1" s="4" t="s">
        <v>10774</v>
      </c>
      <c r="OXL1" s="4" t="s">
        <v>10775</v>
      </c>
      <c r="OXM1" s="4" t="s">
        <v>10776</v>
      </c>
      <c r="OXN1" s="4" t="s">
        <v>10777</v>
      </c>
      <c r="OXO1" s="4" t="s">
        <v>10778</v>
      </c>
      <c r="OXP1" s="4" t="s">
        <v>10779</v>
      </c>
      <c r="OXQ1" s="4" t="s">
        <v>10780</v>
      </c>
      <c r="OXR1" s="4" t="s">
        <v>10781</v>
      </c>
      <c r="OXS1" s="4" t="s">
        <v>10782</v>
      </c>
      <c r="OXT1" s="4" t="s">
        <v>10783</v>
      </c>
      <c r="OXU1" s="4" t="s">
        <v>10784</v>
      </c>
      <c r="OXV1" s="4" t="s">
        <v>10785</v>
      </c>
      <c r="OXW1" s="4" t="s">
        <v>10786</v>
      </c>
      <c r="OXX1" s="4" t="s">
        <v>10787</v>
      </c>
      <c r="OXY1" s="4" t="s">
        <v>10788</v>
      </c>
      <c r="OXZ1" s="4" t="s">
        <v>10789</v>
      </c>
      <c r="OYA1" s="4" t="s">
        <v>10790</v>
      </c>
      <c r="OYB1" s="4" t="s">
        <v>10791</v>
      </c>
      <c r="OYC1" s="4" t="s">
        <v>10792</v>
      </c>
      <c r="OYD1" s="4" t="s">
        <v>10793</v>
      </c>
      <c r="OYE1" s="4" t="s">
        <v>10794</v>
      </c>
      <c r="OYF1" s="4" t="s">
        <v>10795</v>
      </c>
      <c r="OYG1" s="4" t="s">
        <v>10796</v>
      </c>
      <c r="OYH1" s="4" t="s">
        <v>10797</v>
      </c>
      <c r="OYI1" s="4" t="s">
        <v>10798</v>
      </c>
      <c r="OYJ1" s="4" t="s">
        <v>10799</v>
      </c>
      <c r="OYK1" s="4" t="s">
        <v>10800</v>
      </c>
      <c r="OYL1" s="4" t="s">
        <v>10801</v>
      </c>
      <c r="OYM1" s="4" t="s">
        <v>10802</v>
      </c>
      <c r="OYN1" s="4" t="s">
        <v>10803</v>
      </c>
      <c r="OYO1" s="4" t="s">
        <v>10804</v>
      </c>
      <c r="OYP1" s="4" t="s">
        <v>10805</v>
      </c>
      <c r="OYQ1" s="4" t="s">
        <v>10806</v>
      </c>
      <c r="OYR1" s="4" t="s">
        <v>10807</v>
      </c>
      <c r="OYS1" s="4" t="s">
        <v>10808</v>
      </c>
      <c r="OYT1" s="4" t="s">
        <v>10809</v>
      </c>
      <c r="OYU1" s="4" t="s">
        <v>10810</v>
      </c>
      <c r="OYV1" s="4" t="s">
        <v>10811</v>
      </c>
      <c r="OYW1" s="4" t="s">
        <v>10812</v>
      </c>
      <c r="OYX1" s="4" t="s">
        <v>10813</v>
      </c>
      <c r="OYY1" s="4" t="s">
        <v>10814</v>
      </c>
      <c r="OYZ1" s="4" t="s">
        <v>10815</v>
      </c>
      <c r="OZA1" s="4" t="s">
        <v>10816</v>
      </c>
      <c r="OZB1" s="4" t="s">
        <v>10817</v>
      </c>
      <c r="OZC1" s="4" t="s">
        <v>10818</v>
      </c>
      <c r="OZD1" s="4" t="s">
        <v>10819</v>
      </c>
      <c r="OZE1" s="4" t="s">
        <v>10820</v>
      </c>
      <c r="OZF1" s="4" t="s">
        <v>10821</v>
      </c>
      <c r="OZG1" s="4" t="s">
        <v>10822</v>
      </c>
      <c r="OZH1" s="4" t="s">
        <v>10823</v>
      </c>
      <c r="OZI1" s="4" t="s">
        <v>10824</v>
      </c>
      <c r="OZJ1" s="4" t="s">
        <v>10825</v>
      </c>
      <c r="OZK1" s="4" t="s">
        <v>10826</v>
      </c>
      <c r="OZL1" s="4" t="s">
        <v>10827</v>
      </c>
      <c r="OZM1" s="4" t="s">
        <v>10828</v>
      </c>
      <c r="OZN1" s="4" t="s">
        <v>10829</v>
      </c>
      <c r="OZO1" s="4" t="s">
        <v>10830</v>
      </c>
      <c r="OZP1" s="4" t="s">
        <v>10831</v>
      </c>
      <c r="OZQ1" s="4" t="s">
        <v>10832</v>
      </c>
      <c r="OZR1" s="4" t="s">
        <v>10833</v>
      </c>
      <c r="OZS1" s="4" t="s">
        <v>10834</v>
      </c>
      <c r="OZT1" s="4" t="s">
        <v>10835</v>
      </c>
      <c r="OZU1" s="4" t="s">
        <v>10836</v>
      </c>
      <c r="OZV1" s="4" t="s">
        <v>10837</v>
      </c>
      <c r="OZW1" s="4" t="s">
        <v>10838</v>
      </c>
      <c r="OZX1" s="4" t="s">
        <v>10839</v>
      </c>
      <c r="OZY1" s="4" t="s">
        <v>10840</v>
      </c>
      <c r="OZZ1" s="4" t="s">
        <v>10841</v>
      </c>
      <c r="PAA1" s="4" t="s">
        <v>10842</v>
      </c>
      <c r="PAB1" s="4" t="s">
        <v>10843</v>
      </c>
      <c r="PAC1" s="4" t="s">
        <v>10844</v>
      </c>
      <c r="PAD1" s="4" t="s">
        <v>10845</v>
      </c>
      <c r="PAE1" s="4" t="s">
        <v>10846</v>
      </c>
      <c r="PAF1" s="4" t="s">
        <v>10847</v>
      </c>
      <c r="PAG1" s="4" t="s">
        <v>10848</v>
      </c>
      <c r="PAH1" s="4" t="s">
        <v>10849</v>
      </c>
      <c r="PAI1" s="4" t="s">
        <v>10850</v>
      </c>
      <c r="PAJ1" s="4" t="s">
        <v>10851</v>
      </c>
      <c r="PAK1" s="4" t="s">
        <v>10852</v>
      </c>
      <c r="PAL1" s="4" t="s">
        <v>10853</v>
      </c>
      <c r="PAM1" s="4" t="s">
        <v>10854</v>
      </c>
      <c r="PAN1" s="4" t="s">
        <v>10855</v>
      </c>
      <c r="PAO1" s="4" t="s">
        <v>10856</v>
      </c>
      <c r="PAP1" s="4" t="s">
        <v>10857</v>
      </c>
      <c r="PAQ1" s="4" t="s">
        <v>10858</v>
      </c>
      <c r="PAR1" s="4" t="s">
        <v>10859</v>
      </c>
      <c r="PAS1" s="4" t="s">
        <v>10860</v>
      </c>
      <c r="PAT1" s="4" t="s">
        <v>10861</v>
      </c>
      <c r="PAU1" s="4" t="s">
        <v>10862</v>
      </c>
      <c r="PAV1" s="4" t="s">
        <v>10863</v>
      </c>
      <c r="PAW1" s="4" t="s">
        <v>10864</v>
      </c>
      <c r="PAX1" s="4" t="s">
        <v>10865</v>
      </c>
      <c r="PAY1" s="4" t="s">
        <v>10866</v>
      </c>
      <c r="PAZ1" s="4" t="s">
        <v>10867</v>
      </c>
      <c r="PBA1" s="4" t="s">
        <v>10868</v>
      </c>
      <c r="PBB1" s="4" t="s">
        <v>10869</v>
      </c>
      <c r="PBC1" s="4" t="s">
        <v>10870</v>
      </c>
      <c r="PBD1" s="4" t="s">
        <v>10871</v>
      </c>
      <c r="PBE1" s="4" t="s">
        <v>10872</v>
      </c>
      <c r="PBF1" s="4" t="s">
        <v>10873</v>
      </c>
      <c r="PBG1" s="4" t="s">
        <v>10874</v>
      </c>
      <c r="PBH1" s="4" t="s">
        <v>10875</v>
      </c>
      <c r="PBI1" s="4" t="s">
        <v>10876</v>
      </c>
      <c r="PBJ1" s="4" t="s">
        <v>10877</v>
      </c>
      <c r="PBK1" s="4" t="s">
        <v>10878</v>
      </c>
      <c r="PBL1" s="4" t="s">
        <v>10879</v>
      </c>
      <c r="PBM1" s="4" t="s">
        <v>10880</v>
      </c>
      <c r="PBN1" s="4" t="s">
        <v>10881</v>
      </c>
      <c r="PBO1" s="4" t="s">
        <v>10882</v>
      </c>
      <c r="PBP1" s="4" t="s">
        <v>10883</v>
      </c>
      <c r="PBQ1" s="4" t="s">
        <v>10884</v>
      </c>
      <c r="PBR1" s="4" t="s">
        <v>10885</v>
      </c>
      <c r="PBS1" s="4" t="s">
        <v>10886</v>
      </c>
      <c r="PBT1" s="4" t="s">
        <v>10887</v>
      </c>
      <c r="PBU1" s="4" t="s">
        <v>10888</v>
      </c>
      <c r="PBV1" s="4" t="s">
        <v>10889</v>
      </c>
      <c r="PBW1" s="4" t="s">
        <v>10890</v>
      </c>
      <c r="PBX1" s="4" t="s">
        <v>10891</v>
      </c>
      <c r="PBY1" s="4" t="s">
        <v>10892</v>
      </c>
      <c r="PBZ1" s="4" t="s">
        <v>10893</v>
      </c>
      <c r="PCA1" s="4" t="s">
        <v>10894</v>
      </c>
      <c r="PCB1" s="4" t="s">
        <v>10895</v>
      </c>
      <c r="PCC1" s="4" t="s">
        <v>10896</v>
      </c>
      <c r="PCD1" s="4" t="s">
        <v>10897</v>
      </c>
      <c r="PCE1" s="4" t="s">
        <v>10898</v>
      </c>
      <c r="PCF1" s="4" t="s">
        <v>10899</v>
      </c>
      <c r="PCG1" s="4" t="s">
        <v>10900</v>
      </c>
      <c r="PCH1" s="4" t="s">
        <v>10901</v>
      </c>
      <c r="PCI1" s="4" t="s">
        <v>10902</v>
      </c>
      <c r="PCJ1" s="4" t="s">
        <v>10903</v>
      </c>
      <c r="PCK1" s="4" t="s">
        <v>10904</v>
      </c>
      <c r="PCL1" s="4" t="s">
        <v>10905</v>
      </c>
      <c r="PCM1" s="4" t="s">
        <v>10906</v>
      </c>
      <c r="PCN1" s="4" t="s">
        <v>10907</v>
      </c>
      <c r="PCO1" s="4" t="s">
        <v>10908</v>
      </c>
      <c r="PCP1" s="4" t="s">
        <v>10909</v>
      </c>
      <c r="PCQ1" s="4" t="s">
        <v>10910</v>
      </c>
      <c r="PCR1" s="4" t="s">
        <v>10911</v>
      </c>
      <c r="PCS1" s="4" t="s">
        <v>10912</v>
      </c>
      <c r="PCT1" s="4" t="s">
        <v>10913</v>
      </c>
      <c r="PCU1" s="4" t="s">
        <v>10914</v>
      </c>
      <c r="PCV1" s="4" t="s">
        <v>10915</v>
      </c>
      <c r="PCW1" s="4" t="s">
        <v>10916</v>
      </c>
      <c r="PCX1" s="4" t="s">
        <v>10917</v>
      </c>
      <c r="PCY1" s="4" t="s">
        <v>10918</v>
      </c>
      <c r="PCZ1" s="4" t="s">
        <v>10919</v>
      </c>
      <c r="PDA1" s="4" t="s">
        <v>10920</v>
      </c>
      <c r="PDB1" s="4" t="s">
        <v>10921</v>
      </c>
      <c r="PDC1" s="4" t="s">
        <v>10922</v>
      </c>
      <c r="PDD1" s="4" t="s">
        <v>10923</v>
      </c>
      <c r="PDE1" s="4" t="s">
        <v>10924</v>
      </c>
      <c r="PDF1" s="4" t="s">
        <v>10925</v>
      </c>
      <c r="PDG1" s="4" t="s">
        <v>10926</v>
      </c>
      <c r="PDH1" s="4" t="s">
        <v>10927</v>
      </c>
      <c r="PDI1" s="4" t="s">
        <v>10928</v>
      </c>
      <c r="PDJ1" s="4" t="s">
        <v>10929</v>
      </c>
      <c r="PDK1" s="4" t="s">
        <v>10930</v>
      </c>
      <c r="PDL1" s="4" t="s">
        <v>10931</v>
      </c>
      <c r="PDM1" s="4" t="s">
        <v>10932</v>
      </c>
      <c r="PDN1" s="4" t="s">
        <v>10933</v>
      </c>
      <c r="PDO1" s="4" t="s">
        <v>10934</v>
      </c>
      <c r="PDP1" s="4" t="s">
        <v>10935</v>
      </c>
      <c r="PDQ1" s="4" t="s">
        <v>10936</v>
      </c>
      <c r="PDR1" s="4" t="s">
        <v>10937</v>
      </c>
      <c r="PDS1" s="4" t="s">
        <v>10938</v>
      </c>
      <c r="PDT1" s="4" t="s">
        <v>10939</v>
      </c>
      <c r="PDU1" s="4" t="s">
        <v>10940</v>
      </c>
      <c r="PDV1" s="4" t="s">
        <v>10941</v>
      </c>
      <c r="PDW1" s="4" t="s">
        <v>10942</v>
      </c>
      <c r="PDX1" s="4" t="s">
        <v>10943</v>
      </c>
      <c r="PDY1" s="4" t="s">
        <v>10944</v>
      </c>
      <c r="PDZ1" s="4" t="s">
        <v>10945</v>
      </c>
      <c r="PEA1" s="4" t="s">
        <v>10946</v>
      </c>
      <c r="PEB1" s="4" t="s">
        <v>10947</v>
      </c>
      <c r="PEC1" s="4" t="s">
        <v>10948</v>
      </c>
      <c r="PED1" s="4" t="s">
        <v>10949</v>
      </c>
      <c r="PEE1" s="4" t="s">
        <v>10950</v>
      </c>
      <c r="PEF1" s="4" t="s">
        <v>10951</v>
      </c>
      <c r="PEG1" s="4" t="s">
        <v>10952</v>
      </c>
      <c r="PEH1" s="4" t="s">
        <v>10953</v>
      </c>
      <c r="PEI1" s="4" t="s">
        <v>10954</v>
      </c>
      <c r="PEJ1" s="4" t="s">
        <v>10955</v>
      </c>
      <c r="PEK1" s="4" t="s">
        <v>10956</v>
      </c>
      <c r="PEL1" s="4" t="s">
        <v>10957</v>
      </c>
      <c r="PEM1" s="4" t="s">
        <v>10958</v>
      </c>
      <c r="PEN1" s="4" t="s">
        <v>10959</v>
      </c>
      <c r="PEO1" s="4" t="s">
        <v>10960</v>
      </c>
      <c r="PEP1" s="4" t="s">
        <v>10961</v>
      </c>
      <c r="PEQ1" s="4" t="s">
        <v>10962</v>
      </c>
      <c r="PER1" s="4" t="s">
        <v>10963</v>
      </c>
      <c r="PES1" s="4" t="s">
        <v>10964</v>
      </c>
      <c r="PET1" s="4" t="s">
        <v>10965</v>
      </c>
      <c r="PEU1" s="4" t="s">
        <v>10966</v>
      </c>
      <c r="PEV1" s="4" t="s">
        <v>10967</v>
      </c>
      <c r="PEW1" s="4" t="s">
        <v>10968</v>
      </c>
      <c r="PEX1" s="4" t="s">
        <v>10969</v>
      </c>
      <c r="PEY1" s="4" t="s">
        <v>10970</v>
      </c>
      <c r="PEZ1" s="4" t="s">
        <v>10971</v>
      </c>
      <c r="PFA1" s="4" t="s">
        <v>10972</v>
      </c>
      <c r="PFB1" s="4" t="s">
        <v>10973</v>
      </c>
      <c r="PFC1" s="4" t="s">
        <v>10974</v>
      </c>
      <c r="PFD1" s="4" t="s">
        <v>10975</v>
      </c>
      <c r="PFE1" s="4" t="s">
        <v>10976</v>
      </c>
      <c r="PFF1" s="4" t="s">
        <v>10977</v>
      </c>
      <c r="PFG1" s="4" t="s">
        <v>10978</v>
      </c>
      <c r="PFH1" s="4" t="s">
        <v>10979</v>
      </c>
      <c r="PFI1" s="4" t="s">
        <v>10980</v>
      </c>
      <c r="PFJ1" s="4" t="s">
        <v>10981</v>
      </c>
      <c r="PFK1" s="4" t="s">
        <v>10982</v>
      </c>
      <c r="PFL1" s="4" t="s">
        <v>10983</v>
      </c>
      <c r="PFM1" s="4" t="s">
        <v>10984</v>
      </c>
      <c r="PFN1" s="4" t="s">
        <v>10985</v>
      </c>
      <c r="PFO1" s="4" t="s">
        <v>10986</v>
      </c>
      <c r="PFP1" s="4" t="s">
        <v>10987</v>
      </c>
      <c r="PFQ1" s="4" t="s">
        <v>10988</v>
      </c>
      <c r="PFR1" s="4" t="s">
        <v>10989</v>
      </c>
      <c r="PFS1" s="4" t="s">
        <v>10990</v>
      </c>
      <c r="PFT1" s="4" t="s">
        <v>10991</v>
      </c>
      <c r="PFU1" s="4" t="s">
        <v>10992</v>
      </c>
      <c r="PFV1" s="4" t="s">
        <v>10993</v>
      </c>
      <c r="PFW1" s="4" t="s">
        <v>10994</v>
      </c>
      <c r="PFX1" s="4" t="s">
        <v>10995</v>
      </c>
      <c r="PFY1" s="4" t="s">
        <v>10996</v>
      </c>
      <c r="PFZ1" s="4" t="s">
        <v>10997</v>
      </c>
      <c r="PGA1" s="4" t="s">
        <v>10998</v>
      </c>
      <c r="PGB1" s="4" t="s">
        <v>10999</v>
      </c>
      <c r="PGC1" s="4" t="s">
        <v>11000</v>
      </c>
      <c r="PGD1" s="4" t="s">
        <v>11001</v>
      </c>
      <c r="PGE1" s="4" t="s">
        <v>11002</v>
      </c>
      <c r="PGF1" s="4" t="s">
        <v>11003</v>
      </c>
      <c r="PGG1" s="4" t="s">
        <v>11004</v>
      </c>
      <c r="PGH1" s="4" t="s">
        <v>11005</v>
      </c>
      <c r="PGI1" s="4" t="s">
        <v>11006</v>
      </c>
      <c r="PGJ1" s="4" t="s">
        <v>11007</v>
      </c>
      <c r="PGK1" s="4" t="s">
        <v>11008</v>
      </c>
      <c r="PGL1" s="4" t="s">
        <v>11009</v>
      </c>
      <c r="PGM1" s="4" t="s">
        <v>11010</v>
      </c>
      <c r="PGN1" s="4" t="s">
        <v>11011</v>
      </c>
      <c r="PGO1" s="4" t="s">
        <v>11012</v>
      </c>
      <c r="PGP1" s="4" t="s">
        <v>11013</v>
      </c>
      <c r="PGQ1" s="4" t="s">
        <v>11014</v>
      </c>
      <c r="PGR1" s="4" t="s">
        <v>11015</v>
      </c>
      <c r="PGS1" s="4" t="s">
        <v>11016</v>
      </c>
      <c r="PGT1" s="4" t="s">
        <v>11017</v>
      </c>
      <c r="PGU1" s="4" t="s">
        <v>11018</v>
      </c>
      <c r="PGV1" s="4" t="s">
        <v>11019</v>
      </c>
      <c r="PGW1" s="4" t="s">
        <v>11020</v>
      </c>
      <c r="PGX1" s="4" t="s">
        <v>11021</v>
      </c>
      <c r="PGY1" s="4" t="s">
        <v>11022</v>
      </c>
      <c r="PGZ1" s="4" t="s">
        <v>11023</v>
      </c>
      <c r="PHA1" s="4" t="s">
        <v>11024</v>
      </c>
      <c r="PHB1" s="4" t="s">
        <v>11025</v>
      </c>
      <c r="PHC1" s="4" t="s">
        <v>11026</v>
      </c>
      <c r="PHD1" s="4" t="s">
        <v>11027</v>
      </c>
      <c r="PHE1" s="4" t="s">
        <v>11028</v>
      </c>
      <c r="PHF1" s="4" t="s">
        <v>11029</v>
      </c>
      <c r="PHG1" s="4" t="s">
        <v>11030</v>
      </c>
      <c r="PHH1" s="4" t="s">
        <v>11031</v>
      </c>
      <c r="PHI1" s="4" t="s">
        <v>11032</v>
      </c>
      <c r="PHJ1" s="4" t="s">
        <v>11033</v>
      </c>
      <c r="PHK1" s="4" t="s">
        <v>11034</v>
      </c>
      <c r="PHL1" s="4" t="s">
        <v>11035</v>
      </c>
      <c r="PHM1" s="4" t="s">
        <v>11036</v>
      </c>
      <c r="PHN1" s="4" t="s">
        <v>11037</v>
      </c>
      <c r="PHO1" s="4" t="s">
        <v>11038</v>
      </c>
      <c r="PHP1" s="4" t="s">
        <v>11039</v>
      </c>
      <c r="PHQ1" s="4" t="s">
        <v>11040</v>
      </c>
      <c r="PHR1" s="4" t="s">
        <v>11041</v>
      </c>
      <c r="PHS1" s="4" t="s">
        <v>11042</v>
      </c>
      <c r="PHT1" s="4" t="s">
        <v>11043</v>
      </c>
      <c r="PHU1" s="4" t="s">
        <v>11044</v>
      </c>
      <c r="PHV1" s="4" t="s">
        <v>11045</v>
      </c>
      <c r="PHW1" s="4" t="s">
        <v>11046</v>
      </c>
      <c r="PHX1" s="4" t="s">
        <v>11047</v>
      </c>
      <c r="PHY1" s="4" t="s">
        <v>11048</v>
      </c>
      <c r="PHZ1" s="4" t="s">
        <v>11049</v>
      </c>
      <c r="PIA1" s="4" t="s">
        <v>11050</v>
      </c>
      <c r="PIB1" s="4" t="s">
        <v>11051</v>
      </c>
      <c r="PIC1" s="4" t="s">
        <v>11052</v>
      </c>
      <c r="PID1" s="4" t="s">
        <v>11053</v>
      </c>
      <c r="PIE1" s="4" t="s">
        <v>11054</v>
      </c>
      <c r="PIF1" s="4" t="s">
        <v>11055</v>
      </c>
      <c r="PIG1" s="4" t="s">
        <v>11056</v>
      </c>
      <c r="PIH1" s="4" t="s">
        <v>11057</v>
      </c>
      <c r="PII1" s="4" t="s">
        <v>11058</v>
      </c>
      <c r="PIJ1" s="4" t="s">
        <v>11059</v>
      </c>
      <c r="PIK1" s="4" t="s">
        <v>11060</v>
      </c>
      <c r="PIL1" s="4" t="s">
        <v>11061</v>
      </c>
      <c r="PIM1" s="4" t="s">
        <v>11062</v>
      </c>
      <c r="PIN1" s="4" t="s">
        <v>11063</v>
      </c>
      <c r="PIO1" s="4" t="s">
        <v>11064</v>
      </c>
      <c r="PIP1" s="4" t="s">
        <v>11065</v>
      </c>
      <c r="PIQ1" s="4" t="s">
        <v>11066</v>
      </c>
      <c r="PIR1" s="4" t="s">
        <v>11067</v>
      </c>
      <c r="PIS1" s="4" t="s">
        <v>11068</v>
      </c>
      <c r="PIT1" s="4" t="s">
        <v>11069</v>
      </c>
      <c r="PIU1" s="4" t="s">
        <v>11070</v>
      </c>
      <c r="PIV1" s="4" t="s">
        <v>11071</v>
      </c>
      <c r="PIW1" s="4" t="s">
        <v>11072</v>
      </c>
      <c r="PIX1" s="4" t="s">
        <v>11073</v>
      </c>
      <c r="PIY1" s="4" t="s">
        <v>11074</v>
      </c>
      <c r="PIZ1" s="4" t="s">
        <v>11075</v>
      </c>
      <c r="PJA1" s="4" t="s">
        <v>11076</v>
      </c>
      <c r="PJB1" s="4" t="s">
        <v>11077</v>
      </c>
      <c r="PJC1" s="4" t="s">
        <v>11078</v>
      </c>
      <c r="PJD1" s="4" t="s">
        <v>11079</v>
      </c>
      <c r="PJE1" s="4" t="s">
        <v>11080</v>
      </c>
      <c r="PJF1" s="4" t="s">
        <v>11081</v>
      </c>
      <c r="PJG1" s="4" t="s">
        <v>11082</v>
      </c>
      <c r="PJH1" s="4" t="s">
        <v>11083</v>
      </c>
      <c r="PJI1" s="4" t="s">
        <v>11084</v>
      </c>
      <c r="PJJ1" s="4" t="s">
        <v>11085</v>
      </c>
      <c r="PJK1" s="4" t="s">
        <v>11086</v>
      </c>
      <c r="PJL1" s="4" t="s">
        <v>11087</v>
      </c>
      <c r="PJM1" s="4" t="s">
        <v>11088</v>
      </c>
      <c r="PJN1" s="4" t="s">
        <v>11089</v>
      </c>
      <c r="PJO1" s="4" t="s">
        <v>11090</v>
      </c>
      <c r="PJP1" s="4" t="s">
        <v>11091</v>
      </c>
      <c r="PJQ1" s="4" t="s">
        <v>11092</v>
      </c>
      <c r="PJR1" s="4" t="s">
        <v>11093</v>
      </c>
      <c r="PJS1" s="4" t="s">
        <v>11094</v>
      </c>
      <c r="PJT1" s="4" t="s">
        <v>11095</v>
      </c>
      <c r="PJU1" s="4" t="s">
        <v>11096</v>
      </c>
      <c r="PJV1" s="4" t="s">
        <v>11097</v>
      </c>
      <c r="PJW1" s="4" t="s">
        <v>11098</v>
      </c>
      <c r="PJX1" s="4" t="s">
        <v>11099</v>
      </c>
      <c r="PJY1" s="4" t="s">
        <v>11100</v>
      </c>
      <c r="PJZ1" s="4" t="s">
        <v>11101</v>
      </c>
      <c r="PKA1" s="4" t="s">
        <v>11102</v>
      </c>
      <c r="PKB1" s="4" t="s">
        <v>11103</v>
      </c>
      <c r="PKC1" s="4" t="s">
        <v>11104</v>
      </c>
      <c r="PKD1" s="4" t="s">
        <v>11105</v>
      </c>
      <c r="PKE1" s="4" t="s">
        <v>11106</v>
      </c>
      <c r="PKF1" s="4" t="s">
        <v>11107</v>
      </c>
      <c r="PKG1" s="4" t="s">
        <v>11108</v>
      </c>
      <c r="PKH1" s="4" t="s">
        <v>11109</v>
      </c>
      <c r="PKI1" s="4" t="s">
        <v>11110</v>
      </c>
      <c r="PKJ1" s="4" t="s">
        <v>11111</v>
      </c>
      <c r="PKK1" s="4" t="s">
        <v>11112</v>
      </c>
      <c r="PKL1" s="4" t="s">
        <v>11113</v>
      </c>
      <c r="PKM1" s="4" t="s">
        <v>11114</v>
      </c>
      <c r="PKN1" s="4" t="s">
        <v>11115</v>
      </c>
      <c r="PKO1" s="4" t="s">
        <v>11116</v>
      </c>
      <c r="PKP1" s="4" t="s">
        <v>11117</v>
      </c>
      <c r="PKQ1" s="4" t="s">
        <v>11118</v>
      </c>
      <c r="PKR1" s="4" t="s">
        <v>11119</v>
      </c>
      <c r="PKS1" s="4" t="s">
        <v>11120</v>
      </c>
      <c r="PKT1" s="4" t="s">
        <v>11121</v>
      </c>
      <c r="PKU1" s="4" t="s">
        <v>11122</v>
      </c>
      <c r="PKV1" s="4" t="s">
        <v>11123</v>
      </c>
      <c r="PKW1" s="4" t="s">
        <v>11124</v>
      </c>
      <c r="PKX1" s="4" t="s">
        <v>11125</v>
      </c>
      <c r="PKY1" s="4" t="s">
        <v>11126</v>
      </c>
      <c r="PKZ1" s="4" t="s">
        <v>11127</v>
      </c>
      <c r="PLA1" s="4" t="s">
        <v>11128</v>
      </c>
      <c r="PLB1" s="4" t="s">
        <v>11129</v>
      </c>
      <c r="PLC1" s="4" t="s">
        <v>11130</v>
      </c>
      <c r="PLD1" s="4" t="s">
        <v>11131</v>
      </c>
      <c r="PLE1" s="4" t="s">
        <v>11132</v>
      </c>
      <c r="PLF1" s="4" t="s">
        <v>11133</v>
      </c>
      <c r="PLG1" s="4" t="s">
        <v>11134</v>
      </c>
      <c r="PLH1" s="4" t="s">
        <v>11135</v>
      </c>
      <c r="PLI1" s="4" t="s">
        <v>11136</v>
      </c>
      <c r="PLJ1" s="4" t="s">
        <v>11137</v>
      </c>
      <c r="PLK1" s="4" t="s">
        <v>11138</v>
      </c>
      <c r="PLL1" s="4" t="s">
        <v>11139</v>
      </c>
      <c r="PLM1" s="4" t="s">
        <v>11140</v>
      </c>
      <c r="PLN1" s="4" t="s">
        <v>11141</v>
      </c>
      <c r="PLO1" s="4" t="s">
        <v>11142</v>
      </c>
      <c r="PLP1" s="4" t="s">
        <v>11143</v>
      </c>
      <c r="PLQ1" s="4" t="s">
        <v>11144</v>
      </c>
      <c r="PLR1" s="4" t="s">
        <v>11145</v>
      </c>
      <c r="PLS1" s="4" t="s">
        <v>11146</v>
      </c>
      <c r="PLT1" s="4" t="s">
        <v>11147</v>
      </c>
      <c r="PLU1" s="4" t="s">
        <v>11148</v>
      </c>
      <c r="PLV1" s="4" t="s">
        <v>11149</v>
      </c>
      <c r="PLW1" s="4" t="s">
        <v>11150</v>
      </c>
      <c r="PLX1" s="4" t="s">
        <v>11151</v>
      </c>
      <c r="PLY1" s="4" t="s">
        <v>11152</v>
      </c>
      <c r="PLZ1" s="4" t="s">
        <v>11153</v>
      </c>
      <c r="PMA1" s="4" t="s">
        <v>11154</v>
      </c>
      <c r="PMB1" s="4" t="s">
        <v>11155</v>
      </c>
      <c r="PMC1" s="4" t="s">
        <v>11156</v>
      </c>
      <c r="PMD1" s="4" t="s">
        <v>11157</v>
      </c>
      <c r="PME1" s="4" t="s">
        <v>11158</v>
      </c>
      <c r="PMF1" s="4" t="s">
        <v>11159</v>
      </c>
      <c r="PMG1" s="4" t="s">
        <v>11160</v>
      </c>
      <c r="PMH1" s="4" t="s">
        <v>11161</v>
      </c>
      <c r="PMI1" s="4" t="s">
        <v>11162</v>
      </c>
      <c r="PMJ1" s="4" t="s">
        <v>11163</v>
      </c>
      <c r="PMK1" s="4" t="s">
        <v>11164</v>
      </c>
      <c r="PML1" s="4" t="s">
        <v>11165</v>
      </c>
      <c r="PMM1" s="4" t="s">
        <v>11166</v>
      </c>
      <c r="PMN1" s="4" t="s">
        <v>11167</v>
      </c>
      <c r="PMO1" s="4" t="s">
        <v>11168</v>
      </c>
      <c r="PMP1" s="4" t="s">
        <v>11169</v>
      </c>
      <c r="PMQ1" s="4" t="s">
        <v>11170</v>
      </c>
      <c r="PMR1" s="4" t="s">
        <v>11171</v>
      </c>
      <c r="PMS1" s="4" t="s">
        <v>11172</v>
      </c>
      <c r="PMT1" s="4" t="s">
        <v>11173</v>
      </c>
      <c r="PMU1" s="4" t="s">
        <v>11174</v>
      </c>
      <c r="PMV1" s="4" t="s">
        <v>11175</v>
      </c>
      <c r="PMW1" s="4" t="s">
        <v>11176</v>
      </c>
      <c r="PMX1" s="4" t="s">
        <v>11177</v>
      </c>
      <c r="PMY1" s="4" t="s">
        <v>11178</v>
      </c>
      <c r="PMZ1" s="4" t="s">
        <v>11179</v>
      </c>
      <c r="PNA1" s="4" t="s">
        <v>11180</v>
      </c>
      <c r="PNB1" s="4" t="s">
        <v>11181</v>
      </c>
      <c r="PNC1" s="4" t="s">
        <v>11182</v>
      </c>
      <c r="PND1" s="4" t="s">
        <v>11183</v>
      </c>
      <c r="PNE1" s="4" t="s">
        <v>11184</v>
      </c>
      <c r="PNF1" s="4" t="s">
        <v>11185</v>
      </c>
      <c r="PNG1" s="4" t="s">
        <v>11186</v>
      </c>
      <c r="PNH1" s="4" t="s">
        <v>11187</v>
      </c>
      <c r="PNI1" s="4" t="s">
        <v>11188</v>
      </c>
      <c r="PNJ1" s="4" t="s">
        <v>11189</v>
      </c>
      <c r="PNK1" s="4" t="s">
        <v>11190</v>
      </c>
      <c r="PNL1" s="4" t="s">
        <v>11191</v>
      </c>
      <c r="PNM1" s="4" t="s">
        <v>11192</v>
      </c>
      <c r="PNN1" s="4" t="s">
        <v>11193</v>
      </c>
      <c r="PNO1" s="4" t="s">
        <v>11194</v>
      </c>
      <c r="PNP1" s="4" t="s">
        <v>11195</v>
      </c>
      <c r="PNQ1" s="4" t="s">
        <v>11196</v>
      </c>
      <c r="PNR1" s="4" t="s">
        <v>11197</v>
      </c>
      <c r="PNS1" s="4" t="s">
        <v>11198</v>
      </c>
      <c r="PNT1" s="4" t="s">
        <v>11199</v>
      </c>
      <c r="PNU1" s="4" t="s">
        <v>11200</v>
      </c>
      <c r="PNV1" s="4" t="s">
        <v>11201</v>
      </c>
      <c r="PNW1" s="4" t="s">
        <v>11202</v>
      </c>
      <c r="PNX1" s="4" t="s">
        <v>11203</v>
      </c>
      <c r="PNY1" s="4" t="s">
        <v>11204</v>
      </c>
      <c r="PNZ1" s="4" t="s">
        <v>11205</v>
      </c>
      <c r="POA1" s="4" t="s">
        <v>11206</v>
      </c>
      <c r="POB1" s="4" t="s">
        <v>11207</v>
      </c>
      <c r="POC1" s="4" t="s">
        <v>11208</v>
      </c>
      <c r="POD1" s="4" t="s">
        <v>11209</v>
      </c>
      <c r="POE1" s="4" t="s">
        <v>11210</v>
      </c>
      <c r="POF1" s="4" t="s">
        <v>11211</v>
      </c>
      <c r="POG1" s="4" t="s">
        <v>11212</v>
      </c>
      <c r="POH1" s="4" t="s">
        <v>11213</v>
      </c>
      <c r="POI1" s="4" t="s">
        <v>11214</v>
      </c>
      <c r="POJ1" s="4" t="s">
        <v>11215</v>
      </c>
      <c r="POK1" s="4" t="s">
        <v>11216</v>
      </c>
      <c r="POL1" s="4" t="s">
        <v>11217</v>
      </c>
      <c r="POM1" s="4" t="s">
        <v>11218</v>
      </c>
      <c r="PON1" s="4" t="s">
        <v>11219</v>
      </c>
      <c r="POO1" s="4" t="s">
        <v>11220</v>
      </c>
      <c r="POP1" s="4" t="s">
        <v>11221</v>
      </c>
      <c r="POQ1" s="4" t="s">
        <v>11222</v>
      </c>
      <c r="POR1" s="4" t="s">
        <v>11223</v>
      </c>
      <c r="POS1" s="4" t="s">
        <v>11224</v>
      </c>
      <c r="POT1" s="4" t="s">
        <v>11225</v>
      </c>
      <c r="POU1" s="4" t="s">
        <v>11226</v>
      </c>
      <c r="POV1" s="4" t="s">
        <v>11227</v>
      </c>
      <c r="POW1" s="4" t="s">
        <v>11228</v>
      </c>
      <c r="POX1" s="4" t="s">
        <v>11229</v>
      </c>
      <c r="POY1" s="4" t="s">
        <v>11230</v>
      </c>
      <c r="POZ1" s="4" t="s">
        <v>11231</v>
      </c>
      <c r="PPA1" s="4" t="s">
        <v>11232</v>
      </c>
      <c r="PPB1" s="4" t="s">
        <v>11233</v>
      </c>
      <c r="PPC1" s="4" t="s">
        <v>11234</v>
      </c>
      <c r="PPD1" s="4" t="s">
        <v>11235</v>
      </c>
      <c r="PPE1" s="4" t="s">
        <v>11236</v>
      </c>
      <c r="PPF1" s="4" t="s">
        <v>11237</v>
      </c>
      <c r="PPG1" s="4" t="s">
        <v>11238</v>
      </c>
      <c r="PPH1" s="4" t="s">
        <v>11239</v>
      </c>
      <c r="PPI1" s="4" t="s">
        <v>11240</v>
      </c>
      <c r="PPJ1" s="4" t="s">
        <v>11241</v>
      </c>
      <c r="PPK1" s="4" t="s">
        <v>11242</v>
      </c>
      <c r="PPL1" s="4" t="s">
        <v>11243</v>
      </c>
      <c r="PPM1" s="4" t="s">
        <v>11244</v>
      </c>
      <c r="PPN1" s="4" t="s">
        <v>11245</v>
      </c>
      <c r="PPO1" s="4" t="s">
        <v>11246</v>
      </c>
      <c r="PPP1" s="4" t="s">
        <v>11247</v>
      </c>
      <c r="PPQ1" s="4" t="s">
        <v>11248</v>
      </c>
      <c r="PPR1" s="4" t="s">
        <v>11249</v>
      </c>
      <c r="PPS1" s="4" t="s">
        <v>11250</v>
      </c>
      <c r="PPT1" s="4" t="s">
        <v>11251</v>
      </c>
      <c r="PPU1" s="4" t="s">
        <v>11252</v>
      </c>
      <c r="PPV1" s="4" t="s">
        <v>11253</v>
      </c>
      <c r="PPW1" s="4" t="s">
        <v>11254</v>
      </c>
      <c r="PPX1" s="4" t="s">
        <v>11255</v>
      </c>
      <c r="PPY1" s="4" t="s">
        <v>11256</v>
      </c>
      <c r="PPZ1" s="4" t="s">
        <v>11257</v>
      </c>
      <c r="PQA1" s="4" t="s">
        <v>11258</v>
      </c>
      <c r="PQB1" s="4" t="s">
        <v>11259</v>
      </c>
      <c r="PQC1" s="4" t="s">
        <v>11260</v>
      </c>
      <c r="PQD1" s="4" t="s">
        <v>11261</v>
      </c>
      <c r="PQE1" s="4" t="s">
        <v>11262</v>
      </c>
      <c r="PQF1" s="4" t="s">
        <v>11263</v>
      </c>
      <c r="PQG1" s="4" t="s">
        <v>11264</v>
      </c>
      <c r="PQH1" s="4" t="s">
        <v>11265</v>
      </c>
      <c r="PQI1" s="4" t="s">
        <v>11266</v>
      </c>
      <c r="PQJ1" s="4" t="s">
        <v>11267</v>
      </c>
      <c r="PQK1" s="4" t="s">
        <v>11268</v>
      </c>
      <c r="PQL1" s="4" t="s">
        <v>11269</v>
      </c>
      <c r="PQM1" s="4" t="s">
        <v>11270</v>
      </c>
      <c r="PQN1" s="4" t="s">
        <v>11271</v>
      </c>
      <c r="PQO1" s="4" t="s">
        <v>11272</v>
      </c>
      <c r="PQP1" s="4" t="s">
        <v>11273</v>
      </c>
      <c r="PQQ1" s="4" t="s">
        <v>11274</v>
      </c>
      <c r="PQR1" s="4" t="s">
        <v>11275</v>
      </c>
      <c r="PQS1" s="4" t="s">
        <v>11276</v>
      </c>
      <c r="PQT1" s="4" t="s">
        <v>11277</v>
      </c>
      <c r="PQU1" s="4" t="s">
        <v>11278</v>
      </c>
      <c r="PQV1" s="4" t="s">
        <v>11279</v>
      </c>
      <c r="PQW1" s="4" t="s">
        <v>11280</v>
      </c>
      <c r="PQX1" s="4" t="s">
        <v>11281</v>
      </c>
      <c r="PQY1" s="4" t="s">
        <v>11282</v>
      </c>
      <c r="PQZ1" s="4" t="s">
        <v>11283</v>
      </c>
      <c r="PRA1" s="4" t="s">
        <v>11284</v>
      </c>
      <c r="PRB1" s="4" t="s">
        <v>11285</v>
      </c>
      <c r="PRC1" s="4" t="s">
        <v>11286</v>
      </c>
      <c r="PRD1" s="4" t="s">
        <v>11287</v>
      </c>
      <c r="PRE1" s="4" t="s">
        <v>11288</v>
      </c>
      <c r="PRF1" s="4" t="s">
        <v>11289</v>
      </c>
      <c r="PRG1" s="4" t="s">
        <v>11290</v>
      </c>
      <c r="PRH1" s="4" t="s">
        <v>11291</v>
      </c>
      <c r="PRI1" s="4" t="s">
        <v>11292</v>
      </c>
      <c r="PRJ1" s="4" t="s">
        <v>11293</v>
      </c>
      <c r="PRK1" s="4" t="s">
        <v>11294</v>
      </c>
      <c r="PRL1" s="4" t="s">
        <v>11295</v>
      </c>
      <c r="PRM1" s="4" t="s">
        <v>11296</v>
      </c>
      <c r="PRN1" s="4" t="s">
        <v>11297</v>
      </c>
      <c r="PRO1" s="4" t="s">
        <v>11298</v>
      </c>
      <c r="PRP1" s="4" t="s">
        <v>11299</v>
      </c>
      <c r="PRQ1" s="4" t="s">
        <v>11300</v>
      </c>
      <c r="PRR1" s="4" t="s">
        <v>11301</v>
      </c>
      <c r="PRS1" s="4" t="s">
        <v>11302</v>
      </c>
      <c r="PRT1" s="4" t="s">
        <v>11303</v>
      </c>
      <c r="PRU1" s="4" t="s">
        <v>11304</v>
      </c>
      <c r="PRV1" s="4" t="s">
        <v>11305</v>
      </c>
      <c r="PRW1" s="4" t="s">
        <v>11306</v>
      </c>
      <c r="PRX1" s="4" t="s">
        <v>11307</v>
      </c>
      <c r="PRY1" s="4" t="s">
        <v>11308</v>
      </c>
      <c r="PRZ1" s="4" t="s">
        <v>11309</v>
      </c>
      <c r="PSA1" s="4" t="s">
        <v>11310</v>
      </c>
      <c r="PSB1" s="4" t="s">
        <v>11311</v>
      </c>
      <c r="PSC1" s="4" t="s">
        <v>11312</v>
      </c>
      <c r="PSD1" s="4" t="s">
        <v>11313</v>
      </c>
      <c r="PSE1" s="4" t="s">
        <v>11314</v>
      </c>
      <c r="PSF1" s="4" t="s">
        <v>11315</v>
      </c>
      <c r="PSG1" s="4" t="s">
        <v>11316</v>
      </c>
      <c r="PSH1" s="4" t="s">
        <v>11317</v>
      </c>
      <c r="PSI1" s="4" t="s">
        <v>11318</v>
      </c>
      <c r="PSJ1" s="4" t="s">
        <v>11319</v>
      </c>
      <c r="PSK1" s="4" t="s">
        <v>11320</v>
      </c>
      <c r="PSL1" s="4" t="s">
        <v>11321</v>
      </c>
      <c r="PSM1" s="4" t="s">
        <v>11322</v>
      </c>
      <c r="PSN1" s="4" t="s">
        <v>11323</v>
      </c>
      <c r="PSO1" s="4" t="s">
        <v>11324</v>
      </c>
      <c r="PSP1" s="4" t="s">
        <v>11325</v>
      </c>
      <c r="PSQ1" s="4" t="s">
        <v>11326</v>
      </c>
      <c r="PSR1" s="4" t="s">
        <v>11327</v>
      </c>
      <c r="PSS1" s="4" t="s">
        <v>11328</v>
      </c>
      <c r="PST1" s="4" t="s">
        <v>11329</v>
      </c>
      <c r="PSU1" s="4" t="s">
        <v>11330</v>
      </c>
      <c r="PSV1" s="4" t="s">
        <v>11331</v>
      </c>
      <c r="PSW1" s="4" t="s">
        <v>11332</v>
      </c>
      <c r="PSX1" s="4" t="s">
        <v>11333</v>
      </c>
      <c r="PSY1" s="4" t="s">
        <v>11334</v>
      </c>
      <c r="PSZ1" s="4" t="s">
        <v>11335</v>
      </c>
      <c r="PTA1" s="4" t="s">
        <v>11336</v>
      </c>
      <c r="PTB1" s="4" t="s">
        <v>11337</v>
      </c>
      <c r="PTC1" s="4" t="s">
        <v>11338</v>
      </c>
      <c r="PTD1" s="4" t="s">
        <v>11339</v>
      </c>
      <c r="PTE1" s="4" t="s">
        <v>11340</v>
      </c>
      <c r="PTF1" s="4" t="s">
        <v>11341</v>
      </c>
      <c r="PTG1" s="4" t="s">
        <v>11342</v>
      </c>
      <c r="PTH1" s="4" t="s">
        <v>11343</v>
      </c>
      <c r="PTI1" s="4" t="s">
        <v>11344</v>
      </c>
      <c r="PTJ1" s="4" t="s">
        <v>11345</v>
      </c>
      <c r="PTK1" s="4" t="s">
        <v>11346</v>
      </c>
      <c r="PTL1" s="4" t="s">
        <v>11347</v>
      </c>
      <c r="PTM1" s="4" t="s">
        <v>11348</v>
      </c>
      <c r="PTN1" s="4" t="s">
        <v>11349</v>
      </c>
      <c r="PTO1" s="4" t="s">
        <v>11350</v>
      </c>
      <c r="PTP1" s="4" t="s">
        <v>11351</v>
      </c>
      <c r="PTQ1" s="4" t="s">
        <v>11352</v>
      </c>
      <c r="PTR1" s="4" t="s">
        <v>11353</v>
      </c>
      <c r="PTS1" s="4" t="s">
        <v>11354</v>
      </c>
      <c r="PTT1" s="4" t="s">
        <v>11355</v>
      </c>
      <c r="PTU1" s="4" t="s">
        <v>11356</v>
      </c>
      <c r="PTV1" s="4" t="s">
        <v>11357</v>
      </c>
      <c r="PTW1" s="4" t="s">
        <v>11358</v>
      </c>
      <c r="PTX1" s="4" t="s">
        <v>11359</v>
      </c>
      <c r="PTY1" s="4" t="s">
        <v>11360</v>
      </c>
      <c r="PTZ1" s="4" t="s">
        <v>11361</v>
      </c>
      <c r="PUA1" s="4" t="s">
        <v>11362</v>
      </c>
      <c r="PUB1" s="4" t="s">
        <v>11363</v>
      </c>
      <c r="PUC1" s="4" t="s">
        <v>11364</v>
      </c>
      <c r="PUD1" s="4" t="s">
        <v>11365</v>
      </c>
      <c r="PUE1" s="4" t="s">
        <v>11366</v>
      </c>
      <c r="PUF1" s="4" t="s">
        <v>11367</v>
      </c>
      <c r="PUG1" s="4" t="s">
        <v>11368</v>
      </c>
      <c r="PUH1" s="4" t="s">
        <v>11369</v>
      </c>
      <c r="PUI1" s="4" t="s">
        <v>11370</v>
      </c>
      <c r="PUJ1" s="4" t="s">
        <v>11371</v>
      </c>
      <c r="PUK1" s="4" t="s">
        <v>11372</v>
      </c>
      <c r="PUL1" s="4" t="s">
        <v>11373</v>
      </c>
      <c r="PUM1" s="4" t="s">
        <v>11374</v>
      </c>
      <c r="PUN1" s="4" t="s">
        <v>11375</v>
      </c>
      <c r="PUO1" s="4" t="s">
        <v>11376</v>
      </c>
      <c r="PUP1" s="4" t="s">
        <v>11377</v>
      </c>
      <c r="PUQ1" s="4" t="s">
        <v>11378</v>
      </c>
      <c r="PUR1" s="4" t="s">
        <v>11379</v>
      </c>
      <c r="PUS1" s="4" t="s">
        <v>11380</v>
      </c>
      <c r="PUT1" s="4" t="s">
        <v>11381</v>
      </c>
      <c r="PUU1" s="4" t="s">
        <v>11382</v>
      </c>
      <c r="PUV1" s="4" t="s">
        <v>11383</v>
      </c>
      <c r="PUW1" s="4" t="s">
        <v>11384</v>
      </c>
      <c r="PUX1" s="4" t="s">
        <v>11385</v>
      </c>
      <c r="PUY1" s="4" t="s">
        <v>11386</v>
      </c>
      <c r="PUZ1" s="4" t="s">
        <v>11387</v>
      </c>
      <c r="PVA1" s="4" t="s">
        <v>11388</v>
      </c>
      <c r="PVB1" s="4" t="s">
        <v>11389</v>
      </c>
      <c r="PVC1" s="4" t="s">
        <v>11390</v>
      </c>
      <c r="PVD1" s="4" t="s">
        <v>11391</v>
      </c>
      <c r="PVE1" s="4" t="s">
        <v>11392</v>
      </c>
      <c r="PVF1" s="4" t="s">
        <v>11393</v>
      </c>
      <c r="PVG1" s="4" t="s">
        <v>11394</v>
      </c>
      <c r="PVH1" s="4" t="s">
        <v>11395</v>
      </c>
      <c r="PVI1" s="4" t="s">
        <v>11396</v>
      </c>
      <c r="PVJ1" s="4" t="s">
        <v>11397</v>
      </c>
      <c r="PVK1" s="4" t="s">
        <v>11398</v>
      </c>
      <c r="PVL1" s="4" t="s">
        <v>11399</v>
      </c>
      <c r="PVM1" s="4" t="s">
        <v>11400</v>
      </c>
      <c r="PVN1" s="4" t="s">
        <v>11401</v>
      </c>
      <c r="PVO1" s="4" t="s">
        <v>11402</v>
      </c>
      <c r="PVP1" s="4" t="s">
        <v>11403</v>
      </c>
      <c r="PVQ1" s="4" t="s">
        <v>11404</v>
      </c>
      <c r="PVR1" s="4" t="s">
        <v>11405</v>
      </c>
      <c r="PVS1" s="4" t="s">
        <v>11406</v>
      </c>
      <c r="PVT1" s="4" t="s">
        <v>11407</v>
      </c>
      <c r="PVU1" s="4" t="s">
        <v>11408</v>
      </c>
      <c r="PVV1" s="4" t="s">
        <v>11409</v>
      </c>
      <c r="PVW1" s="4" t="s">
        <v>11410</v>
      </c>
      <c r="PVX1" s="4" t="s">
        <v>11411</v>
      </c>
      <c r="PVY1" s="4" t="s">
        <v>11412</v>
      </c>
      <c r="PVZ1" s="4" t="s">
        <v>11413</v>
      </c>
      <c r="PWA1" s="4" t="s">
        <v>11414</v>
      </c>
      <c r="PWB1" s="4" t="s">
        <v>11415</v>
      </c>
      <c r="PWC1" s="4" t="s">
        <v>11416</v>
      </c>
      <c r="PWD1" s="4" t="s">
        <v>11417</v>
      </c>
      <c r="PWE1" s="4" t="s">
        <v>11418</v>
      </c>
      <c r="PWF1" s="4" t="s">
        <v>11419</v>
      </c>
      <c r="PWG1" s="4" t="s">
        <v>11420</v>
      </c>
      <c r="PWH1" s="4" t="s">
        <v>11421</v>
      </c>
      <c r="PWI1" s="4" t="s">
        <v>11422</v>
      </c>
      <c r="PWJ1" s="4" t="s">
        <v>11423</v>
      </c>
      <c r="PWK1" s="4" t="s">
        <v>11424</v>
      </c>
      <c r="PWL1" s="4" t="s">
        <v>11425</v>
      </c>
      <c r="PWM1" s="4" t="s">
        <v>11426</v>
      </c>
      <c r="PWN1" s="4" t="s">
        <v>11427</v>
      </c>
      <c r="PWO1" s="4" t="s">
        <v>11428</v>
      </c>
      <c r="PWP1" s="4" t="s">
        <v>11429</v>
      </c>
      <c r="PWQ1" s="4" t="s">
        <v>11430</v>
      </c>
      <c r="PWR1" s="4" t="s">
        <v>11431</v>
      </c>
      <c r="PWS1" s="4" t="s">
        <v>11432</v>
      </c>
      <c r="PWT1" s="4" t="s">
        <v>11433</v>
      </c>
      <c r="PWU1" s="4" t="s">
        <v>11434</v>
      </c>
      <c r="PWV1" s="4" t="s">
        <v>11435</v>
      </c>
      <c r="PWW1" s="4" t="s">
        <v>11436</v>
      </c>
      <c r="PWX1" s="4" t="s">
        <v>11437</v>
      </c>
      <c r="PWY1" s="4" t="s">
        <v>11438</v>
      </c>
      <c r="PWZ1" s="4" t="s">
        <v>11439</v>
      </c>
      <c r="PXA1" s="4" t="s">
        <v>11440</v>
      </c>
      <c r="PXB1" s="4" t="s">
        <v>11441</v>
      </c>
      <c r="PXC1" s="4" t="s">
        <v>11442</v>
      </c>
      <c r="PXD1" s="4" t="s">
        <v>11443</v>
      </c>
      <c r="PXE1" s="4" t="s">
        <v>11444</v>
      </c>
      <c r="PXF1" s="4" t="s">
        <v>11445</v>
      </c>
      <c r="PXG1" s="4" t="s">
        <v>11446</v>
      </c>
      <c r="PXH1" s="4" t="s">
        <v>11447</v>
      </c>
      <c r="PXI1" s="4" t="s">
        <v>11448</v>
      </c>
      <c r="PXJ1" s="4" t="s">
        <v>11449</v>
      </c>
      <c r="PXK1" s="4" t="s">
        <v>11450</v>
      </c>
      <c r="PXL1" s="4" t="s">
        <v>11451</v>
      </c>
      <c r="PXM1" s="4" t="s">
        <v>11452</v>
      </c>
      <c r="PXN1" s="4" t="s">
        <v>11453</v>
      </c>
      <c r="PXO1" s="4" t="s">
        <v>11454</v>
      </c>
      <c r="PXP1" s="4" t="s">
        <v>11455</v>
      </c>
      <c r="PXQ1" s="4" t="s">
        <v>11456</v>
      </c>
      <c r="PXR1" s="4" t="s">
        <v>11457</v>
      </c>
      <c r="PXS1" s="4" t="s">
        <v>11458</v>
      </c>
      <c r="PXT1" s="4" t="s">
        <v>11459</v>
      </c>
      <c r="PXU1" s="4" t="s">
        <v>11460</v>
      </c>
      <c r="PXV1" s="4" t="s">
        <v>11461</v>
      </c>
      <c r="PXW1" s="4" t="s">
        <v>11462</v>
      </c>
      <c r="PXX1" s="4" t="s">
        <v>11463</v>
      </c>
      <c r="PXY1" s="4" t="s">
        <v>11464</v>
      </c>
      <c r="PXZ1" s="4" t="s">
        <v>11465</v>
      </c>
      <c r="PYA1" s="4" t="s">
        <v>11466</v>
      </c>
      <c r="PYB1" s="4" t="s">
        <v>11467</v>
      </c>
      <c r="PYC1" s="4" t="s">
        <v>11468</v>
      </c>
      <c r="PYD1" s="4" t="s">
        <v>11469</v>
      </c>
      <c r="PYE1" s="4" t="s">
        <v>11470</v>
      </c>
      <c r="PYF1" s="4" t="s">
        <v>11471</v>
      </c>
      <c r="PYG1" s="4" t="s">
        <v>11472</v>
      </c>
      <c r="PYH1" s="4" t="s">
        <v>11473</v>
      </c>
      <c r="PYI1" s="4" t="s">
        <v>11474</v>
      </c>
      <c r="PYJ1" s="4" t="s">
        <v>11475</v>
      </c>
      <c r="PYK1" s="4" t="s">
        <v>11476</v>
      </c>
      <c r="PYL1" s="4" t="s">
        <v>11477</v>
      </c>
      <c r="PYM1" s="4" t="s">
        <v>11478</v>
      </c>
      <c r="PYN1" s="4" t="s">
        <v>11479</v>
      </c>
      <c r="PYO1" s="4" t="s">
        <v>11480</v>
      </c>
      <c r="PYP1" s="4" t="s">
        <v>11481</v>
      </c>
      <c r="PYQ1" s="4" t="s">
        <v>11482</v>
      </c>
      <c r="PYR1" s="4" t="s">
        <v>11483</v>
      </c>
      <c r="PYS1" s="4" t="s">
        <v>11484</v>
      </c>
      <c r="PYT1" s="4" t="s">
        <v>11485</v>
      </c>
      <c r="PYU1" s="4" t="s">
        <v>11486</v>
      </c>
      <c r="PYV1" s="4" t="s">
        <v>11487</v>
      </c>
      <c r="PYW1" s="4" t="s">
        <v>11488</v>
      </c>
      <c r="PYX1" s="4" t="s">
        <v>11489</v>
      </c>
      <c r="PYY1" s="4" t="s">
        <v>11490</v>
      </c>
      <c r="PYZ1" s="4" t="s">
        <v>11491</v>
      </c>
      <c r="PZA1" s="4" t="s">
        <v>11492</v>
      </c>
      <c r="PZB1" s="4" t="s">
        <v>11493</v>
      </c>
      <c r="PZC1" s="4" t="s">
        <v>11494</v>
      </c>
      <c r="PZD1" s="4" t="s">
        <v>11495</v>
      </c>
      <c r="PZE1" s="4" t="s">
        <v>11496</v>
      </c>
      <c r="PZF1" s="4" t="s">
        <v>11497</v>
      </c>
      <c r="PZG1" s="4" t="s">
        <v>11498</v>
      </c>
      <c r="PZH1" s="4" t="s">
        <v>11499</v>
      </c>
      <c r="PZI1" s="4" t="s">
        <v>11500</v>
      </c>
      <c r="PZJ1" s="4" t="s">
        <v>11501</v>
      </c>
      <c r="PZK1" s="4" t="s">
        <v>11502</v>
      </c>
      <c r="PZL1" s="4" t="s">
        <v>11503</v>
      </c>
      <c r="PZM1" s="4" t="s">
        <v>11504</v>
      </c>
      <c r="PZN1" s="4" t="s">
        <v>11505</v>
      </c>
      <c r="PZO1" s="4" t="s">
        <v>11506</v>
      </c>
      <c r="PZP1" s="4" t="s">
        <v>11507</v>
      </c>
      <c r="PZQ1" s="4" t="s">
        <v>11508</v>
      </c>
      <c r="PZR1" s="4" t="s">
        <v>11509</v>
      </c>
      <c r="PZS1" s="4" t="s">
        <v>11510</v>
      </c>
      <c r="PZT1" s="4" t="s">
        <v>11511</v>
      </c>
      <c r="PZU1" s="4" t="s">
        <v>11512</v>
      </c>
      <c r="PZV1" s="4" t="s">
        <v>11513</v>
      </c>
      <c r="PZW1" s="4" t="s">
        <v>11514</v>
      </c>
      <c r="PZX1" s="4" t="s">
        <v>11515</v>
      </c>
      <c r="PZY1" s="4" t="s">
        <v>11516</v>
      </c>
      <c r="PZZ1" s="4" t="s">
        <v>11517</v>
      </c>
      <c r="QAA1" s="4" t="s">
        <v>11518</v>
      </c>
      <c r="QAB1" s="4" t="s">
        <v>11519</v>
      </c>
      <c r="QAC1" s="4" t="s">
        <v>11520</v>
      </c>
      <c r="QAD1" s="4" t="s">
        <v>11521</v>
      </c>
      <c r="QAE1" s="4" t="s">
        <v>11522</v>
      </c>
      <c r="QAF1" s="4" t="s">
        <v>11523</v>
      </c>
      <c r="QAG1" s="4" t="s">
        <v>11524</v>
      </c>
      <c r="QAH1" s="4" t="s">
        <v>11525</v>
      </c>
      <c r="QAI1" s="4" t="s">
        <v>11526</v>
      </c>
      <c r="QAJ1" s="4" t="s">
        <v>11527</v>
      </c>
      <c r="QAK1" s="4" t="s">
        <v>11528</v>
      </c>
      <c r="QAL1" s="4" t="s">
        <v>11529</v>
      </c>
      <c r="QAM1" s="4" t="s">
        <v>11530</v>
      </c>
      <c r="QAN1" s="4" t="s">
        <v>11531</v>
      </c>
      <c r="QAO1" s="4" t="s">
        <v>11532</v>
      </c>
      <c r="QAP1" s="4" t="s">
        <v>11533</v>
      </c>
      <c r="QAQ1" s="4" t="s">
        <v>11534</v>
      </c>
      <c r="QAR1" s="4" t="s">
        <v>11535</v>
      </c>
      <c r="QAS1" s="4" t="s">
        <v>11536</v>
      </c>
      <c r="QAT1" s="4" t="s">
        <v>11537</v>
      </c>
      <c r="QAU1" s="4" t="s">
        <v>11538</v>
      </c>
      <c r="QAV1" s="4" t="s">
        <v>11539</v>
      </c>
      <c r="QAW1" s="4" t="s">
        <v>11540</v>
      </c>
      <c r="QAX1" s="4" t="s">
        <v>11541</v>
      </c>
      <c r="QAY1" s="4" t="s">
        <v>11542</v>
      </c>
      <c r="QAZ1" s="4" t="s">
        <v>11543</v>
      </c>
      <c r="QBA1" s="4" t="s">
        <v>11544</v>
      </c>
      <c r="QBB1" s="4" t="s">
        <v>11545</v>
      </c>
      <c r="QBC1" s="4" t="s">
        <v>11546</v>
      </c>
      <c r="QBD1" s="4" t="s">
        <v>11547</v>
      </c>
      <c r="QBE1" s="4" t="s">
        <v>11548</v>
      </c>
      <c r="QBF1" s="4" t="s">
        <v>11549</v>
      </c>
      <c r="QBG1" s="4" t="s">
        <v>11550</v>
      </c>
      <c r="QBH1" s="4" t="s">
        <v>11551</v>
      </c>
      <c r="QBI1" s="4" t="s">
        <v>11552</v>
      </c>
      <c r="QBJ1" s="4" t="s">
        <v>11553</v>
      </c>
      <c r="QBK1" s="4" t="s">
        <v>11554</v>
      </c>
      <c r="QBL1" s="4" t="s">
        <v>11555</v>
      </c>
      <c r="QBM1" s="4" t="s">
        <v>11556</v>
      </c>
      <c r="QBN1" s="4" t="s">
        <v>11557</v>
      </c>
      <c r="QBO1" s="4" t="s">
        <v>11558</v>
      </c>
      <c r="QBP1" s="4" t="s">
        <v>11559</v>
      </c>
      <c r="QBQ1" s="4" t="s">
        <v>11560</v>
      </c>
      <c r="QBR1" s="4" t="s">
        <v>11561</v>
      </c>
      <c r="QBS1" s="4" t="s">
        <v>11562</v>
      </c>
      <c r="QBT1" s="4" t="s">
        <v>11563</v>
      </c>
      <c r="QBU1" s="4" t="s">
        <v>11564</v>
      </c>
      <c r="QBV1" s="4" t="s">
        <v>11565</v>
      </c>
      <c r="QBW1" s="4" t="s">
        <v>11566</v>
      </c>
      <c r="QBX1" s="4" t="s">
        <v>11567</v>
      </c>
      <c r="QBY1" s="4" t="s">
        <v>11568</v>
      </c>
      <c r="QBZ1" s="4" t="s">
        <v>11569</v>
      </c>
      <c r="QCA1" s="4" t="s">
        <v>11570</v>
      </c>
      <c r="QCB1" s="4" t="s">
        <v>11571</v>
      </c>
      <c r="QCC1" s="4" t="s">
        <v>11572</v>
      </c>
      <c r="QCD1" s="4" t="s">
        <v>11573</v>
      </c>
      <c r="QCE1" s="4" t="s">
        <v>11574</v>
      </c>
      <c r="QCF1" s="4" t="s">
        <v>11575</v>
      </c>
      <c r="QCG1" s="4" t="s">
        <v>11576</v>
      </c>
      <c r="QCH1" s="4" t="s">
        <v>11577</v>
      </c>
      <c r="QCI1" s="4" t="s">
        <v>11578</v>
      </c>
      <c r="QCJ1" s="4" t="s">
        <v>11579</v>
      </c>
      <c r="QCK1" s="4" t="s">
        <v>11580</v>
      </c>
      <c r="QCL1" s="4" t="s">
        <v>11581</v>
      </c>
      <c r="QCM1" s="4" t="s">
        <v>11582</v>
      </c>
      <c r="QCN1" s="4" t="s">
        <v>11583</v>
      </c>
      <c r="QCO1" s="4" t="s">
        <v>11584</v>
      </c>
      <c r="QCP1" s="4" t="s">
        <v>11585</v>
      </c>
      <c r="QCQ1" s="4" t="s">
        <v>11586</v>
      </c>
      <c r="QCR1" s="4" t="s">
        <v>11587</v>
      </c>
      <c r="QCS1" s="4" t="s">
        <v>11588</v>
      </c>
      <c r="QCT1" s="4" t="s">
        <v>11589</v>
      </c>
      <c r="QCU1" s="4" t="s">
        <v>11590</v>
      </c>
      <c r="QCV1" s="4" t="s">
        <v>11591</v>
      </c>
      <c r="QCW1" s="4" t="s">
        <v>11592</v>
      </c>
      <c r="QCX1" s="4" t="s">
        <v>11593</v>
      </c>
      <c r="QCY1" s="4" t="s">
        <v>11594</v>
      </c>
      <c r="QCZ1" s="4" t="s">
        <v>11595</v>
      </c>
      <c r="QDA1" s="4" t="s">
        <v>11596</v>
      </c>
      <c r="QDB1" s="4" t="s">
        <v>11597</v>
      </c>
      <c r="QDC1" s="4" t="s">
        <v>11598</v>
      </c>
      <c r="QDD1" s="4" t="s">
        <v>11599</v>
      </c>
      <c r="QDE1" s="4" t="s">
        <v>11600</v>
      </c>
      <c r="QDF1" s="4" t="s">
        <v>11601</v>
      </c>
      <c r="QDG1" s="4" t="s">
        <v>11602</v>
      </c>
      <c r="QDH1" s="4" t="s">
        <v>11603</v>
      </c>
      <c r="QDI1" s="4" t="s">
        <v>11604</v>
      </c>
      <c r="QDJ1" s="4" t="s">
        <v>11605</v>
      </c>
      <c r="QDK1" s="4" t="s">
        <v>11606</v>
      </c>
      <c r="QDL1" s="4" t="s">
        <v>11607</v>
      </c>
      <c r="QDM1" s="4" t="s">
        <v>11608</v>
      </c>
      <c r="QDN1" s="4" t="s">
        <v>11609</v>
      </c>
      <c r="QDO1" s="4" t="s">
        <v>11610</v>
      </c>
      <c r="QDP1" s="4" t="s">
        <v>11611</v>
      </c>
      <c r="QDQ1" s="4" t="s">
        <v>11612</v>
      </c>
      <c r="QDR1" s="4" t="s">
        <v>11613</v>
      </c>
      <c r="QDS1" s="4" t="s">
        <v>11614</v>
      </c>
      <c r="QDT1" s="4" t="s">
        <v>11615</v>
      </c>
      <c r="QDU1" s="4" t="s">
        <v>11616</v>
      </c>
      <c r="QDV1" s="4" t="s">
        <v>11617</v>
      </c>
      <c r="QDW1" s="4" t="s">
        <v>11618</v>
      </c>
      <c r="QDX1" s="4" t="s">
        <v>11619</v>
      </c>
      <c r="QDY1" s="4" t="s">
        <v>11620</v>
      </c>
      <c r="QDZ1" s="4" t="s">
        <v>11621</v>
      </c>
      <c r="QEA1" s="4" t="s">
        <v>11622</v>
      </c>
      <c r="QEB1" s="4" t="s">
        <v>11623</v>
      </c>
      <c r="QEC1" s="4" t="s">
        <v>11624</v>
      </c>
      <c r="QED1" s="4" t="s">
        <v>11625</v>
      </c>
      <c r="QEE1" s="4" t="s">
        <v>11626</v>
      </c>
      <c r="QEF1" s="4" t="s">
        <v>11627</v>
      </c>
      <c r="QEG1" s="4" t="s">
        <v>11628</v>
      </c>
      <c r="QEH1" s="4" t="s">
        <v>11629</v>
      </c>
      <c r="QEI1" s="4" t="s">
        <v>11630</v>
      </c>
      <c r="QEJ1" s="4" t="s">
        <v>11631</v>
      </c>
      <c r="QEK1" s="4" t="s">
        <v>11632</v>
      </c>
      <c r="QEL1" s="4" t="s">
        <v>11633</v>
      </c>
      <c r="QEM1" s="4" t="s">
        <v>11634</v>
      </c>
      <c r="QEN1" s="4" t="s">
        <v>11635</v>
      </c>
      <c r="QEO1" s="4" t="s">
        <v>11636</v>
      </c>
      <c r="QEP1" s="4" t="s">
        <v>11637</v>
      </c>
      <c r="QEQ1" s="4" t="s">
        <v>11638</v>
      </c>
      <c r="QER1" s="4" t="s">
        <v>11639</v>
      </c>
      <c r="QES1" s="4" t="s">
        <v>11640</v>
      </c>
      <c r="QET1" s="4" t="s">
        <v>11641</v>
      </c>
      <c r="QEU1" s="4" t="s">
        <v>11642</v>
      </c>
      <c r="QEV1" s="4" t="s">
        <v>11643</v>
      </c>
      <c r="QEW1" s="4" t="s">
        <v>11644</v>
      </c>
      <c r="QEX1" s="4" t="s">
        <v>11645</v>
      </c>
      <c r="QEY1" s="4" t="s">
        <v>11646</v>
      </c>
      <c r="QEZ1" s="4" t="s">
        <v>11647</v>
      </c>
      <c r="QFA1" s="4" t="s">
        <v>11648</v>
      </c>
      <c r="QFB1" s="4" t="s">
        <v>11649</v>
      </c>
      <c r="QFC1" s="4" t="s">
        <v>11650</v>
      </c>
      <c r="QFD1" s="4" t="s">
        <v>11651</v>
      </c>
      <c r="QFE1" s="4" t="s">
        <v>11652</v>
      </c>
      <c r="QFF1" s="4" t="s">
        <v>11653</v>
      </c>
      <c r="QFG1" s="4" t="s">
        <v>11654</v>
      </c>
      <c r="QFH1" s="4" t="s">
        <v>11655</v>
      </c>
      <c r="QFI1" s="4" t="s">
        <v>11656</v>
      </c>
      <c r="QFJ1" s="4" t="s">
        <v>11657</v>
      </c>
      <c r="QFK1" s="4" t="s">
        <v>11658</v>
      </c>
      <c r="QFL1" s="4" t="s">
        <v>11659</v>
      </c>
      <c r="QFM1" s="4" t="s">
        <v>11660</v>
      </c>
      <c r="QFN1" s="4" t="s">
        <v>11661</v>
      </c>
      <c r="QFO1" s="4" t="s">
        <v>11662</v>
      </c>
      <c r="QFP1" s="4" t="s">
        <v>11663</v>
      </c>
      <c r="QFQ1" s="4" t="s">
        <v>11664</v>
      </c>
      <c r="QFR1" s="4" t="s">
        <v>11665</v>
      </c>
      <c r="QFS1" s="4" t="s">
        <v>11666</v>
      </c>
      <c r="QFT1" s="4" t="s">
        <v>11667</v>
      </c>
      <c r="QFU1" s="4" t="s">
        <v>11668</v>
      </c>
      <c r="QFV1" s="4" t="s">
        <v>11669</v>
      </c>
      <c r="QFW1" s="4" t="s">
        <v>11670</v>
      </c>
      <c r="QFX1" s="4" t="s">
        <v>11671</v>
      </c>
      <c r="QFY1" s="4" t="s">
        <v>11672</v>
      </c>
      <c r="QFZ1" s="4" t="s">
        <v>11673</v>
      </c>
      <c r="QGA1" s="4" t="s">
        <v>11674</v>
      </c>
      <c r="QGB1" s="4" t="s">
        <v>11675</v>
      </c>
      <c r="QGC1" s="4" t="s">
        <v>11676</v>
      </c>
      <c r="QGD1" s="4" t="s">
        <v>11677</v>
      </c>
      <c r="QGE1" s="4" t="s">
        <v>11678</v>
      </c>
      <c r="QGF1" s="4" t="s">
        <v>11679</v>
      </c>
      <c r="QGG1" s="4" t="s">
        <v>11680</v>
      </c>
      <c r="QGH1" s="4" t="s">
        <v>11681</v>
      </c>
      <c r="QGI1" s="4" t="s">
        <v>11682</v>
      </c>
      <c r="QGJ1" s="4" t="s">
        <v>11683</v>
      </c>
      <c r="QGK1" s="4" t="s">
        <v>11684</v>
      </c>
      <c r="QGL1" s="4" t="s">
        <v>11685</v>
      </c>
      <c r="QGM1" s="4" t="s">
        <v>11686</v>
      </c>
      <c r="QGN1" s="4" t="s">
        <v>11687</v>
      </c>
      <c r="QGO1" s="4" t="s">
        <v>11688</v>
      </c>
      <c r="QGP1" s="4" t="s">
        <v>11689</v>
      </c>
      <c r="QGQ1" s="4" t="s">
        <v>11690</v>
      </c>
      <c r="QGR1" s="4" t="s">
        <v>11691</v>
      </c>
      <c r="QGS1" s="4" t="s">
        <v>11692</v>
      </c>
      <c r="QGT1" s="4" t="s">
        <v>11693</v>
      </c>
      <c r="QGU1" s="4" t="s">
        <v>11694</v>
      </c>
      <c r="QGV1" s="4" t="s">
        <v>11695</v>
      </c>
      <c r="QGW1" s="4" t="s">
        <v>11696</v>
      </c>
      <c r="QGX1" s="4" t="s">
        <v>11697</v>
      </c>
      <c r="QGY1" s="4" t="s">
        <v>11698</v>
      </c>
      <c r="QGZ1" s="4" t="s">
        <v>11699</v>
      </c>
      <c r="QHA1" s="4" t="s">
        <v>11700</v>
      </c>
      <c r="QHB1" s="4" t="s">
        <v>11701</v>
      </c>
      <c r="QHC1" s="4" t="s">
        <v>11702</v>
      </c>
      <c r="QHD1" s="4" t="s">
        <v>11703</v>
      </c>
      <c r="QHE1" s="4" t="s">
        <v>11704</v>
      </c>
      <c r="QHF1" s="4" t="s">
        <v>11705</v>
      </c>
      <c r="QHG1" s="4" t="s">
        <v>11706</v>
      </c>
      <c r="QHH1" s="4" t="s">
        <v>11707</v>
      </c>
      <c r="QHI1" s="4" t="s">
        <v>11708</v>
      </c>
      <c r="QHJ1" s="4" t="s">
        <v>11709</v>
      </c>
      <c r="QHK1" s="4" t="s">
        <v>11710</v>
      </c>
      <c r="QHL1" s="4" t="s">
        <v>11711</v>
      </c>
      <c r="QHM1" s="4" t="s">
        <v>11712</v>
      </c>
      <c r="QHN1" s="4" t="s">
        <v>11713</v>
      </c>
      <c r="QHO1" s="4" t="s">
        <v>11714</v>
      </c>
      <c r="QHP1" s="4" t="s">
        <v>11715</v>
      </c>
      <c r="QHQ1" s="4" t="s">
        <v>11716</v>
      </c>
      <c r="QHR1" s="4" t="s">
        <v>11717</v>
      </c>
      <c r="QHS1" s="4" t="s">
        <v>11718</v>
      </c>
      <c r="QHT1" s="4" t="s">
        <v>11719</v>
      </c>
      <c r="QHU1" s="4" t="s">
        <v>11720</v>
      </c>
      <c r="QHV1" s="4" t="s">
        <v>11721</v>
      </c>
      <c r="QHW1" s="4" t="s">
        <v>11722</v>
      </c>
      <c r="QHX1" s="4" t="s">
        <v>11723</v>
      </c>
      <c r="QHY1" s="4" t="s">
        <v>11724</v>
      </c>
      <c r="QHZ1" s="4" t="s">
        <v>11725</v>
      </c>
      <c r="QIA1" s="4" t="s">
        <v>11726</v>
      </c>
      <c r="QIB1" s="4" t="s">
        <v>11727</v>
      </c>
      <c r="QIC1" s="4" t="s">
        <v>11728</v>
      </c>
      <c r="QID1" s="4" t="s">
        <v>11729</v>
      </c>
      <c r="QIE1" s="4" t="s">
        <v>11730</v>
      </c>
      <c r="QIF1" s="4" t="s">
        <v>11731</v>
      </c>
      <c r="QIG1" s="4" t="s">
        <v>11732</v>
      </c>
      <c r="QIH1" s="4" t="s">
        <v>11733</v>
      </c>
      <c r="QII1" s="4" t="s">
        <v>11734</v>
      </c>
      <c r="QIJ1" s="4" t="s">
        <v>11735</v>
      </c>
      <c r="QIK1" s="4" t="s">
        <v>11736</v>
      </c>
      <c r="QIL1" s="4" t="s">
        <v>11737</v>
      </c>
      <c r="QIM1" s="4" t="s">
        <v>11738</v>
      </c>
      <c r="QIN1" s="4" t="s">
        <v>11739</v>
      </c>
      <c r="QIO1" s="4" t="s">
        <v>11740</v>
      </c>
      <c r="QIP1" s="4" t="s">
        <v>11741</v>
      </c>
      <c r="QIQ1" s="4" t="s">
        <v>11742</v>
      </c>
      <c r="QIR1" s="4" t="s">
        <v>11743</v>
      </c>
      <c r="QIS1" s="4" t="s">
        <v>11744</v>
      </c>
      <c r="QIT1" s="4" t="s">
        <v>11745</v>
      </c>
      <c r="QIU1" s="4" t="s">
        <v>11746</v>
      </c>
      <c r="QIV1" s="4" t="s">
        <v>11747</v>
      </c>
      <c r="QIW1" s="4" t="s">
        <v>11748</v>
      </c>
      <c r="QIX1" s="4" t="s">
        <v>11749</v>
      </c>
      <c r="QIY1" s="4" t="s">
        <v>11750</v>
      </c>
      <c r="QIZ1" s="4" t="s">
        <v>11751</v>
      </c>
      <c r="QJA1" s="4" t="s">
        <v>11752</v>
      </c>
      <c r="QJB1" s="4" t="s">
        <v>11753</v>
      </c>
      <c r="QJC1" s="4" t="s">
        <v>11754</v>
      </c>
      <c r="QJD1" s="4" t="s">
        <v>11755</v>
      </c>
      <c r="QJE1" s="4" t="s">
        <v>11756</v>
      </c>
      <c r="QJF1" s="4" t="s">
        <v>11757</v>
      </c>
      <c r="QJG1" s="4" t="s">
        <v>11758</v>
      </c>
      <c r="QJH1" s="4" t="s">
        <v>11759</v>
      </c>
      <c r="QJI1" s="4" t="s">
        <v>11760</v>
      </c>
      <c r="QJJ1" s="4" t="s">
        <v>11761</v>
      </c>
      <c r="QJK1" s="4" t="s">
        <v>11762</v>
      </c>
      <c r="QJL1" s="4" t="s">
        <v>11763</v>
      </c>
      <c r="QJM1" s="4" t="s">
        <v>11764</v>
      </c>
      <c r="QJN1" s="4" t="s">
        <v>11765</v>
      </c>
      <c r="QJO1" s="4" t="s">
        <v>11766</v>
      </c>
      <c r="QJP1" s="4" t="s">
        <v>11767</v>
      </c>
      <c r="QJQ1" s="4" t="s">
        <v>11768</v>
      </c>
      <c r="QJR1" s="4" t="s">
        <v>11769</v>
      </c>
      <c r="QJS1" s="4" t="s">
        <v>11770</v>
      </c>
      <c r="QJT1" s="4" t="s">
        <v>11771</v>
      </c>
      <c r="QJU1" s="4" t="s">
        <v>11772</v>
      </c>
      <c r="QJV1" s="4" t="s">
        <v>11773</v>
      </c>
      <c r="QJW1" s="4" t="s">
        <v>11774</v>
      </c>
      <c r="QJX1" s="4" t="s">
        <v>11775</v>
      </c>
      <c r="QJY1" s="4" t="s">
        <v>11776</v>
      </c>
      <c r="QJZ1" s="4" t="s">
        <v>11777</v>
      </c>
      <c r="QKA1" s="4" t="s">
        <v>11778</v>
      </c>
      <c r="QKB1" s="4" t="s">
        <v>11779</v>
      </c>
      <c r="QKC1" s="4" t="s">
        <v>11780</v>
      </c>
      <c r="QKD1" s="4" t="s">
        <v>11781</v>
      </c>
      <c r="QKE1" s="4" t="s">
        <v>11782</v>
      </c>
      <c r="QKF1" s="4" t="s">
        <v>11783</v>
      </c>
      <c r="QKG1" s="4" t="s">
        <v>11784</v>
      </c>
      <c r="QKH1" s="4" t="s">
        <v>11785</v>
      </c>
      <c r="QKI1" s="4" t="s">
        <v>11786</v>
      </c>
      <c r="QKJ1" s="4" t="s">
        <v>11787</v>
      </c>
      <c r="QKK1" s="4" t="s">
        <v>11788</v>
      </c>
      <c r="QKL1" s="4" t="s">
        <v>11789</v>
      </c>
      <c r="QKM1" s="4" t="s">
        <v>11790</v>
      </c>
      <c r="QKN1" s="4" t="s">
        <v>11791</v>
      </c>
      <c r="QKO1" s="4" t="s">
        <v>11792</v>
      </c>
      <c r="QKP1" s="4" t="s">
        <v>11793</v>
      </c>
      <c r="QKQ1" s="4" t="s">
        <v>11794</v>
      </c>
      <c r="QKR1" s="4" t="s">
        <v>11795</v>
      </c>
      <c r="QKS1" s="4" t="s">
        <v>11796</v>
      </c>
      <c r="QKT1" s="4" t="s">
        <v>11797</v>
      </c>
      <c r="QKU1" s="4" t="s">
        <v>11798</v>
      </c>
      <c r="QKV1" s="4" t="s">
        <v>11799</v>
      </c>
      <c r="QKW1" s="4" t="s">
        <v>11800</v>
      </c>
      <c r="QKX1" s="4" t="s">
        <v>11801</v>
      </c>
      <c r="QKY1" s="4" t="s">
        <v>11802</v>
      </c>
      <c r="QKZ1" s="4" t="s">
        <v>11803</v>
      </c>
      <c r="QLA1" s="4" t="s">
        <v>11804</v>
      </c>
      <c r="QLB1" s="4" t="s">
        <v>11805</v>
      </c>
      <c r="QLC1" s="4" t="s">
        <v>11806</v>
      </c>
      <c r="QLD1" s="4" t="s">
        <v>11807</v>
      </c>
      <c r="QLE1" s="4" t="s">
        <v>11808</v>
      </c>
      <c r="QLF1" s="4" t="s">
        <v>11809</v>
      </c>
      <c r="QLG1" s="4" t="s">
        <v>11810</v>
      </c>
      <c r="QLH1" s="4" t="s">
        <v>11811</v>
      </c>
      <c r="QLI1" s="4" t="s">
        <v>11812</v>
      </c>
      <c r="QLJ1" s="4" t="s">
        <v>11813</v>
      </c>
      <c r="QLK1" s="4" t="s">
        <v>11814</v>
      </c>
      <c r="QLL1" s="4" t="s">
        <v>11815</v>
      </c>
      <c r="QLM1" s="4" t="s">
        <v>11816</v>
      </c>
      <c r="QLN1" s="4" t="s">
        <v>11817</v>
      </c>
      <c r="QLO1" s="4" t="s">
        <v>11818</v>
      </c>
      <c r="QLP1" s="4" t="s">
        <v>11819</v>
      </c>
      <c r="QLQ1" s="4" t="s">
        <v>11820</v>
      </c>
      <c r="QLR1" s="4" t="s">
        <v>11821</v>
      </c>
      <c r="QLS1" s="4" t="s">
        <v>11822</v>
      </c>
      <c r="QLT1" s="4" t="s">
        <v>11823</v>
      </c>
      <c r="QLU1" s="4" t="s">
        <v>11824</v>
      </c>
      <c r="QLV1" s="4" t="s">
        <v>11825</v>
      </c>
      <c r="QLW1" s="4" t="s">
        <v>11826</v>
      </c>
      <c r="QLX1" s="4" t="s">
        <v>11827</v>
      </c>
      <c r="QLY1" s="4" t="s">
        <v>11828</v>
      </c>
      <c r="QLZ1" s="4" t="s">
        <v>11829</v>
      </c>
      <c r="QMA1" s="4" t="s">
        <v>11830</v>
      </c>
      <c r="QMB1" s="4" t="s">
        <v>11831</v>
      </c>
      <c r="QMC1" s="4" t="s">
        <v>11832</v>
      </c>
      <c r="QMD1" s="4" t="s">
        <v>11833</v>
      </c>
      <c r="QME1" s="4" t="s">
        <v>11834</v>
      </c>
      <c r="QMF1" s="4" t="s">
        <v>11835</v>
      </c>
      <c r="QMG1" s="4" t="s">
        <v>11836</v>
      </c>
      <c r="QMH1" s="4" t="s">
        <v>11837</v>
      </c>
      <c r="QMI1" s="4" t="s">
        <v>11838</v>
      </c>
      <c r="QMJ1" s="4" t="s">
        <v>11839</v>
      </c>
      <c r="QMK1" s="4" t="s">
        <v>11840</v>
      </c>
      <c r="QML1" s="4" t="s">
        <v>11841</v>
      </c>
      <c r="QMM1" s="4" t="s">
        <v>11842</v>
      </c>
      <c r="QMN1" s="4" t="s">
        <v>11843</v>
      </c>
      <c r="QMO1" s="4" t="s">
        <v>11844</v>
      </c>
      <c r="QMP1" s="4" t="s">
        <v>11845</v>
      </c>
      <c r="QMQ1" s="4" t="s">
        <v>11846</v>
      </c>
      <c r="QMR1" s="4" t="s">
        <v>11847</v>
      </c>
      <c r="QMS1" s="4" t="s">
        <v>11848</v>
      </c>
      <c r="QMT1" s="4" t="s">
        <v>11849</v>
      </c>
      <c r="QMU1" s="4" t="s">
        <v>11850</v>
      </c>
      <c r="QMV1" s="4" t="s">
        <v>11851</v>
      </c>
      <c r="QMW1" s="4" t="s">
        <v>11852</v>
      </c>
      <c r="QMX1" s="4" t="s">
        <v>11853</v>
      </c>
      <c r="QMY1" s="4" t="s">
        <v>11854</v>
      </c>
      <c r="QMZ1" s="4" t="s">
        <v>11855</v>
      </c>
      <c r="QNA1" s="4" t="s">
        <v>11856</v>
      </c>
      <c r="QNB1" s="4" t="s">
        <v>11857</v>
      </c>
      <c r="QNC1" s="4" t="s">
        <v>11858</v>
      </c>
      <c r="QND1" s="4" t="s">
        <v>11859</v>
      </c>
      <c r="QNE1" s="4" t="s">
        <v>11860</v>
      </c>
      <c r="QNF1" s="4" t="s">
        <v>11861</v>
      </c>
      <c r="QNG1" s="4" t="s">
        <v>11862</v>
      </c>
      <c r="QNH1" s="4" t="s">
        <v>11863</v>
      </c>
      <c r="QNI1" s="4" t="s">
        <v>11864</v>
      </c>
      <c r="QNJ1" s="4" t="s">
        <v>11865</v>
      </c>
      <c r="QNK1" s="4" t="s">
        <v>11866</v>
      </c>
      <c r="QNL1" s="4" t="s">
        <v>11867</v>
      </c>
      <c r="QNM1" s="4" t="s">
        <v>11868</v>
      </c>
      <c r="QNN1" s="4" t="s">
        <v>11869</v>
      </c>
      <c r="QNO1" s="4" t="s">
        <v>11870</v>
      </c>
      <c r="QNP1" s="4" t="s">
        <v>11871</v>
      </c>
      <c r="QNQ1" s="4" t="s">
        <v>11872</v>
      </c>
      <c r="QNR1" s="4" t="s">
        <v>11873</v>
      </c>
      <c r="QNS1" s="4" t="s">
        <v>11874</v>
      </c>
      <c r="QNT1" s="4" t="s">
        <v>11875</v>
      </c>
      <c r="QNU1" s="4" t="s">
        <v>11876</v>
      </c>
      <c r="QNV1" s="4" t="s">
        <v>11877</v>
      </c>
      <c r="QNW1" s="4" t="s">
        <v>11878</v>
      </c>
      <c r="QNX1" s="4" t="s">
        <v>11879</v>
      </c>
      <c r="QNY1" s="4" t="s">
        <v>11880</v>
      </c>
      <c r="QNZ1" s="4" t="s">
        <v>11881</v>
      </c>
      <c r="QOA1" s="4" t="s">
        <v>11882</v>
      </c>
      <c r="QOB1" s="4" t="s">
        <v>11883</v>
      </c>
      <c r="QOC1" s="4" t="s">
        <v>11884</v>
      </c>
      <c r="QOD1" s="4" t="s">
        <v>11885</v>
      </c>
      <c r="QOE1" s="4" t="s">
        <v>11886</v>
      </c>
      <c r="QOF1" s="4" t="s">
        <v>11887</v>
      </c>
      <c r="QOG1" s="4" t="s">
        <v>11888</v>
      </c>
      <c r="QOH1" s="4" t="s">
        <v>11889</v>
      </c>
      <c r="QOI1" s="4" t="s">
        <v>11890</v>
      </c>
      <c r="QOJ1" s="4" t="s">
        <v>11891</v>
      </c>
      <c r="QOK1" s="4" t="s">
        <v>11892</v>
      </c>
      <c r="QOL1" s="4" t="s">
        <v>11893</v>
      </c>
      <c r="QOM1" s="4" t="s">
        <v>11894</v>
      </c>
      <c r="QON1" s="4" t="s">
        <v>11895</v>
      </c>
      <c r="QOO1" s="4" t="s">
        <v>11896</v>
      </c>
      <c r="QOP1" s="4" t="s">
        <v>11897</v>
      </c>
      <c r="QOQ1" s="4" t="s">
        <v>11898</v>
      </c>
      <c r="QOR1" s="4" t="s">
        <v>11899</v>
      </c>
      <c r="QOS1" s="4" t="s">
        <v>11900</v>
      </c>
      <c r="QOT1" s="4" t="s">
        <v>11901</v>
      </c>
      <c r="QOU1" s="4" t="s">
        <v>11902</v>
      </c>
      <c r="QOV1" s="4" t="s">
        <v>11903</v>
      </c>
      <c r="QOW1" s="4" t="s">
        <v>11904</v>
      </c>
      <c r="QOX1" s="4" t="s">
        <v>11905</v>
      </c>
      <c r="QOY1" s="4" t="s">
        <v>11906</v>
      </c>
      <c r="QOZ1" s="4" t="s">
        <v>11907</v>
      </c>
      <c r="QPA1" s="4" t="s">
        <v>11908</v>
      </c>
      <c r="QPB1" s="4" t="s">
        <v>11909</v>
      </c>
      <c r="QPC1" s="4" t="s">
        <v>11910</v>
      </c>
      <c r="QPD1" s="4" t="s">
        <v>11911</v>
      </c>
      <c r="QPE1" s="4" t="s">
        <v>11912</v>
      </c>
      <c r="QPF1" s="4" t="s">
        <v>11913</v>
      </c>
      <c r="QPG1" s="4" t="s">
        <v>11914</v>
      </c>
      <c r="QPH1" s="4" t="s">
        <v>11915</v>
      </c>
      <c r="QPI1" s="4" t="s">
        <v>11916</v>
      </c>
      <c r="QPJ1" s="4" t="s">
        <v>11917</v>
      </c>
      <c r="QPK1" s="4" t="s">
        <v>11918</v>
      </c>
      <c r="QPL1" s="4" t="s">
        <v>11919</v>
      </c>
      <c r="QPM1" s="4" t="s">
        <v>11920</v>
      </c>
      <c r="QPN1" s="4" t="s">
        <v>11921</v>
      </c>
      <c r="QPO1" s="4" t="s">
        <v>11922</v>
      </c>
      <c r="QPP1" s="4" t="s">
        <v>11923</v>
      </c>
      <c r="QPQ1" s="4" t="s">
        <v>11924</v>
      </c>
      <c r="QPR1" s="4" t="s">
        <v>11925</v>
      </c>
      <c r="QPS1" s="4" t="s">
        <v>11926</v>
      </c>
      <c r="QPT1" s="4" t="s">
        <v>11927</v>
      </c>
      <c r="QPU1" s="4" t="s">
        <v>11928</v>
      </c>
      <c r="QPV1" s="4" t="s">
        <v>11929</v>
      </c>
      <c r="QPW1" s="4" t="s">
        <v>11930</v>
      </c>
      <c r="QPX1" s="4" t="s">
        <v>11931</v>
      </c>
      <c r="QPY1" s="4" t="s">
        <v>11932</v>
      </c>
      <c r="QPZ1" s="4" t="s">
        <v>11933</v>
      </c>
      <c r="QQA1" s="4" t="s">
        <v>11934</v>
      </c>
      <c r="QQB1" s="4" t="s">
        <v>11935</v>
      </c>
      <c r="QQC1" s="4" t="s">
        <v>11936</v>
      </c>
      <c r="QQD1" s="4" t="s">
        <v>11937</v>
      </c>
      <c r="QQE1" s="4" t="s">
        <v>11938</v>
      </c>
      <c r="QQF1" s="4" t="s">
        <v>11939</v>
      </c>
      <c r="QQG1" s="4" t="s">
        <v>11940</v>
      </c>
      <c r="QQH1" s="4" t="s">
        <v>11941</v>
      </c>
      <c r="QQI1" s="4" t="s">
        <v>11942</v>
      </c>
      <c r="QQJ1" s="4" t="s">
        <v>11943</v>
      </c>
      <c r="QQK1" s="4" t="s">
        <v>11944</v>
      </c>
      <c r="QQL1" s="4" t="s">
        <v>11945</v>
      </c>
      <c r="QQM1" s="4" t="s">
        <v>11946</v>
      </c>
      <c r="QQN1" s="4" t="s">
        <v>11947</v>
      </c>
      <c r="QQO1" s="4" t="s">
        <v>11948</v>
      </c>
      <c r="QQP1" s="4" t="s">
        <v>11949</v>
      </c>
      <c r="QQQ1" s="4" t="s">
        <v>11950</v>
      </c>
      <c r="QQR1" s="4" t="s">
        <v>11951</v>
      </c>
      <c r="QQS1" s="4" t="s">
        <v>11952</v>
      </c>
      <c r="QQT1" s="4" t="s">
        <v>11953</v>
      </c>
      <c r="QQU1" s="4" t="s">
        <v>11954</v>
      </c>
      <c r="QQV1" s="4" t="s">
        <v>11955</v>
      </c>
      <c r="QQW1" s="4" t="s">
        <v>11956</v>
      </c>
      <c r="QQX1" s="4" t="s">
        <v>11957</v>
      </c>
      <c r="QQY1" s="4" t="s">
        <v>11958</v>
      </c>
      <c r="QQZ1" s="4" t="s">
        <v>11959</v>
      </c>
      <c r="QRA1" s="4" t="s">
        <v>11960</v>
      </c>
      <c r="QRB1" s="4" t="s">
        <v>11961</v>
      </c>
      <c r="QRC1" s="4" t="s">
        <v>11962</v>
      </c>
      <c r="QRD1" s="4" t="s">
        <v>11963</v>
      </c>
      <c r="QRE1" s="4" t="s">
        <v>11964</v>
      </c>
      <c r="QRF1" s="4" t="s">
        <v>11965</v>
      </c>
      <c r="QRG1" s="4" t="s">
        <v>11966</v>
      </c>
      <c r="QRH1" s="4" t="s">
        <v>11967</v>
      </c>
      <c r="QRI1" s="4" t="s">
        <v>11968</v>
      </c>
      <c r="QRJ1" s="4" t="s">
        <v>11969</v>
      </c>
      <c r="QRK1" s="4" t="s">
        <v>11970</v>
      </c>
      <c r="QRL1" s="4" t="s">
        <v>11971</v>
      </c>
      <c r="QRM1" s="4" t="s">
        <v>11972</v>
      </c>
      <c r="QRN1" s="4" t="s">
        <v>11973</v>
      </c>
      <c r="QRO1" s="4" t="s">
        <v>11974</v>
      </c>
      <c r="QRP1" s="4" t="s">
        <v>11975</v>
      </c>
      <c r="QRQ1" s="4" t="s">
        <v>11976</v>
      </c>
      <c r="QRR1" s="4" t="s">
        <v>11977</v>
      </c>
      <c r="QRS1" s="4" t="s">
        <v>11978</v>
      </c>
      <c r="QRT1" s="4" t="s">
        <v>11979</v>
      </c>
      <c r="QRU1" s="4" t="s">
        <v>11980</v>
      </c>
      <c r="QRV1" s="4" t="s">
        <v>11981</v>
      </c>
      <c r="QRW1" s="4" t="s">
        <v>11982</v>
      </c>
      <c r="QRX1" s="4" t="s">
        <v>11983</v>
      </c>
      <c r="QRY1" s="4" t="s">
        <v>11984</v>
      </c>
      <c r="QRZ1" s="4" t="s">
        <v>11985</v>
      </c>
      <c r="QSA1" s="4" t="s">
        <v>11986</v>
      </c>
      <c r="QSB1" s="4" t="s">
        <v>11987</v>
      </c>
      <c r="QSC1" s="4" t="s">
        <v>11988</v>
      </c>
      <c r="QSD1" s="4" t="s">
        <v>11989</v>
      </c>
      <c r="QSE1" s="4" t="s">
        <v>11990</v>
      </c>
      <c r="QSF1" s="4" t="s">
        <v>11991</v>
      </c>
      <c r="QSG1" s="4" t="s">
        <v>11992</v>
      </c>
      <c r="QSH1" s="4" t="s">
        <v>11993</v>
      </c>
      <c r="QSI1" s="4" t="s">
        <v>11994</v>
      </c>
      <c r="QSJ1" s="4" t="s">
        <v>11995</v>
      </c>
      <c r="QSK1" s="4" t="s">
        <v>11996</v>
      </c>
      <c r="QSL1" s="4" t="s">
        <v>11997</v>
      </c>
      <c r="QSM1" s="4" t="s">
        <v>11998</v>
      </c>
      <c r="QSN1" s="4" t="s">
        <v>11999</v>
      </c>
      <c r="QSO1" s="4" t="s">
        <v>12000</v>
      </c>
      <c r="QSP1" s="4" t="s">
        <v>12001</v>
      </c>
      <c r="QSQ1" s="4" t="s">
        <v>12002</v>
      </c>
      <c r="QSR1" s="4" t="s">
        <v>12003</v>
      </c>
      <c r="QSS1" s="4" t="s">
        <v>12004</v>
      </c>
      <c r="QST1" s="4" t="s">
        <v>12005</v>
      </c>
      <c r="QSU1" s="4" t="s">
        <v>12006</v>
      </c>
      <c r="QSV1" s="4" t="s">
        <v>12007</v>
      </c>
      <c r="QSW1" s="4" t="s">
        <v>12008</v>
      </c>
      <c r="QSX1" s="4" t="s">
        <v>12009</v>
      </c>
      <c r="QSY1" s="4" t="s">
        <v>12010</v>
      </c>
      <c r="QSZ1" s="4" t="s">
        <v>12011</v>
      </c>
      <c r="QTA1" s="4" t="s">
        <v>12012</v>
      </c>
      <c r="QTB1" s="4" t="s">
        <v>12013</v>
      </c>
      <c r="QTC1" s="4" t="s">
        <v>12014</v>
      </c>
      <c r="QTD1" s="4" t="s">
        <v>12015</v>
      </c>
      <c r="QTE1" s="4" t="s">
        <v>12016</v>
      </c>
      <c r="QTF1" s="4" t="s">
        <v>12017</v>
      </c>
      <c r="QTG1" s="4" t="s">
        <v>12018</v>
      </c>
      <c r="QTH1" s="4" t="s">
        <v>12019</v>
      </c>
      <c r="QTI1" s="4" t="s">
        <v>12020</v>
      </c>
      <c r="QTJ1" s="4" t="s">
        <v>12021</v>
      </c>
      <c r="QTK1" s="4" t="s">
        <v>12022</v>
      </c>
      <c r="QTL1" s="4" t="s">
        <v>12023</v>
      </c>
      <c r="QTM1" s="4" t="s">
        <v>12024</v>
      </c>
      <c r="QTN1" s="4" t="s">
        <v>12025</v>
      </c>
      <c r="QTO1" s="4" t="s">
        <v>12026</v>
      </c>
      <c r="QTP1" s="4" t="s">
        <v>12027</v>
      </c>
      <c r="QTQ1" s="4" t="s">
        <v>12028</v>
      </c>
      <c r="QTR1" s="4" t="s">
        <v>12029</v>
      </c>
      <c r="QTS1" s="4" t="s">
        <v>12030</v>
      </c>
      <c r="QTT1" s="4" t="s">
        <v>12031</v>
      </c>
      <c r="QTU1" s="4" t="s">
        <v>12032</v>
      </c>
      <c r="QTV1" s="4" t="s">
        <v>12033</v>
      </c>
      <c r="QTW1" s="4" t="s">
        <v>12034</v>
      </c>
      <c r="QTX1" s="4" t="s">
        <v>12035</v>
      </c>
      <c r="QTY1" s="4" t="s">
        <v>12036</v>
      </c>
      <c r="QTZ1" s="4" t="s">
        <v>12037</v>
      </c>
      <c r="QUA1" s="4" t="s">
        <v>12038</v>
      </c>
      <c r="QUB1" s="4" t="s">
        <v>12039</v>
      </c>
      <c r="QUC1" s="4" t="s">
        <v>12040</v>
      </c>
      <c r="QUD1" s="4" t="s">
        <v>12041</v>
      </c>
      <c r="QUE1" s="4" t="s">
        <v>12042</v>
      </c>
      <c r="QUF1" s="4" t="s">
        <v>12043</v>
      </c>
      <c r="QUG1" s="4" t="s">
        <v>12044</v>
      </c>
      <c r="QUH1" s="4" t="s">
        <v>12045</v>
      </c>
      <c r="QUI1" s="4" t="s">
        <v>12046</v>
      </c>
      <c r="QUJ1" s="4" t="s">
        <v>12047</v>
      </c>
      <c r="QUK1" s="4" t="s">
        <v>12048</v>
      </c>
      <c r="QUL1" s="4" t="s">
        <v>12049</v>
      </c>
      <c r="QUM1" s="4" t="s">
        <v>12050</v>
      </c>
      <c r="QUN1" s="4" t="s">
        <v>12051</v>
      </c>
      <c r="QUO1" s="4" t="s">
        <v>12052</v>
      </c>
      <c r="QUP1" s="4" t="s">
        <v>12053</v>
      </c>
      <c r="QUQ1" s="4" t="s">
        <v>12054</v>
      </c>
      <c r="QUR1" s="4" t="s">
        <v>12055</v>
      </c>
      <c r="QUS1" s="4" t="s">
        <v>12056</v>
      </c>
      <c r="QUT1" s="4" t="s">
        <v>12057</v>
      </c>
      <c r="QUU1" s="4" t="s">
        <v>12058</v>
      </c>
      <c r="QUV1" s="4" t="s">
        <v>12059</v>
      </c>
      <c r="QUW1" s="4" t="s">
        <v>12060</v>
      </c>
      <c r="QUX1" s="4" t="s">
        <v>12061</v>
      </c>
      <c r="QUY1" s="4" t="s">
        <v>12062</v>
      </c>
      <c r="QUZ1" s="4" t="s">
        <v>12063</v>
      </c>
      <c r="QVA1" s="4" t="s">
        <v>12064</v>
      </c>
      <c r="QVB1" s="4" t="s">
        <v>12065</v>
      </c>
      <c r="QVC1" s="4" t="s">
        <v>12066</v>
      </c>
      <c r="QVD1" s="4" t="s">
        <v>12067</v>
      </c>
      <c r="QVE1" s="4" t="s">
        <v>12068</v>
      </c>
      <c r="QVF1" s="4" t="s">
        <v>12069</v>
      </c>
      <c r="QVG1" s="4" t="s">
        <v>12070</v>
      </c>
      <c r="QVH1" s="4" t="s">
        <v>12071</v>
      </c>
      <c r="QVI1" s="4" t="s">
        <v>12072</v>
      </c>
      <c r="QVJ1" s="4" t="s">
        <v>12073</v>
      </c>
      <c r="QVK1" s="4" t="s">
        <v>12074</v>
      </c>
      <c r="QVL1" s="4" t="s">
        <v>12075</v>
      </c>
      <c r="QVM1" s="4" t="s">
        <v>12076</v>
      </c>
      <c r="QVN1" s="4" t="s">
        <v>12077</v>
      </c>
      <c r="QVO1" s="4" t="s">
        <v>12078</v>
      </c>
      <c r="QVP1" s="4" t="s">
        <v>12079</v>
      </c>
      <c r="QVQ1" s="4" t="s">
        <v>12080</v>
      </c>
      <c r="QVR1" s="4" t="s">
        <v>12081</v>
      </c>
      <c r="QVS1" s="4" t="s">
        <v>12082</v>
      </c>
      <c r="QVT1" s="4" t="s">
        <v>12083</v>
      </c>
      <c r="QVU1" s="4" t="s">
        <v>12084</v>
      </c>
      <c r="QVV1" s="4" t="s">
        <v>12085</v>
      </c>
      <c r="QVW1" s="4" t="s">
        <v>12086</v>
      </c>
      <c r="QVX1" s="4" t="s">
        <v>12087</v>
      </c>
      <c r="QVY1" s="4" t="s">
        <v>12088</v>
      </c>
      <c r="QVZ1" s="4" t="s">
        <v>12089</v>
      </c>
      <c r="QWA1" s="4" t="s">
        <v>12090</v>
      </c>
      <c r="QWB1" s="4" t="s">
        <v>12091</v>
      </c>
      <c r="QWC1" s="4" t="s">
        <v>12092</v>
      </c>
      <c r="QWD1" s="4" t="s">
        <v>12093</v>
      </c>
      <c r="QWE1" s="4" t="s">
        <v>12094</v>
      </c>
      <c r="QWF1" s="4" t="s">
        <v>12095</v>
      </c>
      <c r="QWG1" s="4" t="s">
        <v>12096</v>
      </c>
      <c r="QWH1" s="4" t="s">
        <v>12097</v>
      </c>
      <c r="QWI1" s="4" t="s">
        <v>12098</v>
      </c>
      <c r="QWJ1" s="4" t="s">
        <v>12099</v>
      </c>
      <c r="QWK1" s="4" t="s">
        <v>12100</v>
      </c>
      <c r="QWL1" s="4" t="s">
        <v>12101</v>
      </c>
      <c r="QWM1" s="4" t="s">
        <v>12102</v>
      </c>
      <c r="QWN1" s="4" t="s">
        <v>12103</v>
      </c>
      <c r="QWO1" s="4" t="s">
        <v>12104</v>
      </c>
      <c r="QWP1" s="4" t="s">
        <v>12105</v>
      </c>
      <c r="QWQ1" s="4" t="s">
        <v>12106</v>
      </c>
      <c r="QWR1" s="4" t="s">
        <v>12107</v>
      </c>
      <c r="QWS1" s="4" t="s">
        <v>12108</v>
      </c>
      <c r="QWT1" s="4" t="s">
        <v>12109</v>
      </c>
      <c r="QWU1" s="4" t="s">
        <v>12110</v>
      </c>
      <c r="QWV1" s="4" t="s">
        <v>12111</v>
      </c>
      <c r="QWW1" s="4" t="s">
        <v>12112</v>
      </c>
      <c r="QWX1" s="4" t="s">
        <v>12113</v>
      </c>
      <c r="QWY1" s="4" t="s">
        <v>12114</v>
      </c>
      <c r="QWZ1" s="4" t="s">
        <v>12115</v>
      </c>
      <c r="QXA1" s="4" t="s">
        <v>12116</v>
      </c>
      <c r="QXB1" s="4" t="s">
        <v>12117</v>
      </c>
      <c r="QXC1" s="4" t="s">
        <v>12118</v>
      </c>
      <c r="QXD1" s="4" t="s">
        <v>12119</v>
      </c>
      <c r="QXE1" s="4" t="s">
        <v>12120</v>
      </c>
      <c r="QXF1" s="4" t="s">
        <v>12121</v>
      </c>
      <c r="QXG1" s="4" t="s">
        <v>12122</v>
      </c>
      <c r="QXH1" s="4" t="s">
        <v>12123</v>
      </c>
      <c r="QXI1" s="4" t="s">
        <v>12124</v>
      </c>
      <c r="QXJ1" s="4" t="s">
        <v>12125</v>
      </c>
      <c r="QXK1" s="4" t="s">
        <v>12126</v>
      </c>
      <c r="QXL1" s="4" t="s">
        <v>12127</v>
      </c>
      <c r="QXM1" s="4" t="s">
        <v>12128</v>
      </c>
      <c r="QXN1" s="4" t="s">
        <v>12129</v>
      </c>
      <c r="QXO1" s="4" t="s">
        <v>12130</v>
      </c>
      <c r="QXP1" s="4" t="s">
        <v>12131</v>
      </c>
      <c r="QXQ1" s="4" t="s">
        <v>12132</v>
      </c>
      <c r="QXR1" s="4" t="s">
        <v>12133</v>
      </c>
      <c r="QXS1" s="4" t="s">
        <v>12134</v>
      </c>
      <c r="QXT1" s="4" t="s">
        <v>12135</v>
      </c>
      <c r="QXU1" s="4" t="s">
        <v>12136</v>
      </c>
      <c r="QXV1" s="4" t="s">
        <v>12137</v>
      </c>
      <c r="QXW1" s="4" t="s">
        <v>12138</v>
      </c>
      <c r="QXX1" s="4" t="s">
        <v>12139</v>
      </c>
      <c r="QXY1" s="4" t="s">
        <v>12140</v>
      </c>
      <c r="QXZ1" s="4" t="s">
        <v>12141</v>
      </c>
      <c r="QYA1" s="4" t="s">
        <v>12142</v>
      </c>
      <c r="QYB1" s="4" t="s">
        <v>12143</v>
      </c>
      <c r="QYC1" s="4" t="s">
        <v>12144</v>
      </c>
      <c r="QYD1" s="4" t="s">
        <v>12145</v>
      </c>
      <c r="QYE1" s="4" t="s">
        <v>12146</v>
      </c>
      <c r="QYF1" s="4" t="s">
        <v>12147</v>
      </c>
      <c r="QYG1" s="4" t="s">
        <v>12148</v>
      </c>
      <c r="QYH1" s="4" t="s">
        <v>12149</v>
      </c>
      <c r="QYI1" s="4" t="s">
        <v>12150</v>
      </c>
      <c r="QYJ1" s="4" t="s">
        <v>12151</v>
      </c>
      <c r="QYK1" s="4" t="s">
        <v>12152</v>
      </c>
      <c r="QYL1" s="4" t="s">
        <v>12153</v>
      </c>
      <c r="QYM1" s="4" t="s">
        <v>12154</v>
      </c>
      <c r="QYN1" s="4" t="s">
        <v>12155</v>
      </c>
      <c r="QYO1" s="4" t="s">
        <v>12156</v>
      </c>
      <c r="QYP1" s="4" t="s">
        <v>12157</v>
      </c>
      <c r="QYQ1" s="4" t="s">
        <v>12158</v>
      </c>
      <c r="QYR1" s="4" t="s">
        <v>12159</v>
      </c>
      <c r="QYS1" s="4" t="s">
        <v>12160</v>
      </c>
      <c r="QYT1" s="4" t="s">
        <v>12161</v>
      </c>
      <c r="QYU1" s="4" t="s">
        <v>12162</v>
      </c>
      <c r="QYV1" s="4" t="s">
        <v>12163</v>
      </c>
      <c r="QYW1" s="4" t="s">
        <v>12164</v>
      </c>
      <c r="QYX1" s="4" t="s">
        <v>12165</v>
      </c>
      <c r="QYY1" s="4" t="s">
        <v>12166</v>
      </c>
      <c r="QYZ1" s="4" t="s">
        <v>12167</v>
      </c>
      <c r="QZA1" s="4" t="s">
        <v>12168</v>
      </c>
      <c r="QZB1" s="4" t="s">
        <v>12169</v>
      </c>
      <c r="QZC1" s="4" t="s">
        <v>12170</v>
      </c>
      <c r="QZD1" s="4" t="s">
        <v>12171</v>
      </c>
      <c r="QZE1" s="4" t="s">
        <v>12172</v>
      </c>
      <c r="QZF1" s="4" t="s">
        <v>12173</v>
      </c>
      <c r="QZG1" s="4" t="s">
        <v>12174</v>
      </c>
      <c r="QZH1" s="4" t="s">
        <v>12175</v>
      </c>
      <c r="QZI1" s="4" t="s">
        <v>12176</v>
      </c>
      <c r="QZJ1" s="4" t="s">
        <v>12177</v>
      </c>
      <c r="QZK1" s="4" t="s">
        <v>12178</v>
      </c>
      <c r="QZL1" s="4" t="s">
        <v>12179</v>
      </c>
      <c r="QZM1" s="4" t="s">
        <v>12180</v>
      </c>
      <c r="QZN1" s="4" t="s">
        <v>12181</v>
      </c>
      <c r="QZO1" s="4" t="s">
        <v>12182</v>
      </c>
      <c r="QZP1" s="4" t="s">
        <v>12183</v>
      </c>
      <c r="QZQ1" s="4" t="s">
        <v>12184</v>
      </c>
      <c r="QZR1" s="4" t="s">
        <v>12185</v>
      </c>
      <c r="QZS1" s="4" t="s">
        <v>12186</v>
      </c>
      <c r="QZT1" s="4" t="s">
        <v>12187</v>
      </c>
      <c r="QZU1" s="4" t="s">
        <v>12188</v>
      </c>
      <c r="QZV1" s="4" t="s">
        <v>12189</v>
      </c>
      <c r="QZW1" s="4" t="s">
        <v>12190</v>
      </c>
      <c r="QZX1" s="4" t="s">
        <v>12191</v>
      </c>
      <c r="QZY1" s="4" t="s">
        <v>12192</v>
      </c>
      <c r="QZZ1" s="4" t="s">
        <v>12193</v>
      </c>
      <c r="RAA1" s="4" t="s">
        <v>12194</v>
      </c>
      <c r="RAB1" s="4" t="s">
        <v>12195</v>
      </c>
      <c r="RAC1" s="4" t="s">
        <v>12196</v>
      </c>
      <c r="RAD1" s="4" t="s">
        <v>12197</v>
      </c>
      <c r="RAE1" s="4" t="s">
        <v>12198</v>
      </c>
      <c r="RAF1" s="4" t="s">
        <v>12199</v>
      </c>
      <c r="RAG1" s="4" t="s">
        <v>12200</v>
      </c>
      <c r="RAH1" s="4" t="s">
        <v>12201</v>
      </c>
      <c r="RAI1" s="4" t="s">
        <v>12202</v>
      </c>
      <c r="RAJ1" s="4" t="s">
        <v>12203</v>
      </c>
      <c r="RAK1" s="4" t="s">
        <v>12204</v>
      </c>
      <c r="RAL1" s="4" t="s">
        <v>12205</v>
      </c>
      <c r="RAM1" s="4" t="s">
        <v>12206</v>
      </c>
      <c r="RAN1" s="4" t="s">
        <v>12207</v>
      </c>
      <c r="RAO1" s="4" t="s">
        <v>12208</v>
      </c>
      <c r="RAP1" s="4" t="s">
        <v>12209</v>
      </c>
      <c r="RAQ1" s="4" t="s">
        <v>12210</v>
      </c>
      <c r="RAR1" s="4" t="s">
        <v>12211</v>
      </c>
      <c r="RAS1" s="4" t="s">
        <v>12212</v>
      </c>
      <c r="RAT1" s="4" t="s">
        <v>12213</v>
      </c>
      <c r="RAU1" s="4" t="s">
        <v>12214</v>
      </c>
      <c r="RAV1" s="4" t="s">
        <v>12215</v>
      </c>
      <c r="RAW1" s="4" t="s">
        <v>12216</v>
      </c>
      <c r="RAX1" s="4" t="s">
        <v>12217</v>
      </c>
      <c r="RAY1" s="4" t="s">
        <v>12218</v>
      </c>
      <c r="RAZ1" s="4" t="s">
        <v>12219</v>
      </c>
      <c r="RBA1" s="4" t="s">
        <v>12220</v>
      </c>
      <c r="RBB1" s="4" t="s">
        <v>12221</v>
      </c>
      <c r="RBC1" s="4" t="s">
        <v>12222</v>
      </c>
      <c r="RBD1" s="4" t="s">
        <v>12223</v>
      </c>
      <c r="RBE1" s="4" t="s">
        <v>12224</v>
      </c>
      <c r="RBF1" s="4" t="s">
        <v>12225</v>
      </c>
      <c r="RBG1" s="4" t="s">
        <v>12226</v>
      </c>
      <c r="RBH1" s="4" t="s">
        <v>12227</v>
      </c>
      <c r="RBI1" s="4" t="s">
        <v>12228</v>
      </c>
      <c r="RBJ1" s="4" t="s">
        <v>12229</v>
      </c>
      <c r="RBK1" s="4" t="s">
        <v>12230</v>
      </c>
      <c r="RBL1" s="4" t="s">
        <v>12231</v>
      </c>
      <c r="RBM1" s="4" t="s">
        <v>12232</v>
      </c>
      <c r="RBN1" s="4" t="s">
        <v>12233</v>
      </c>
      <c r="RBO1" s="4" t="s">
        <v>12234</v>
      </c>
      <c r="RBP1" s="4" t="s">
        <v>12235</v>
      </c>
      <c r="RBQ1" s="4" t="s">
        <v>12236</v>
      </c>
      <c r="RBR1" s="4" t="s">
        <v>12237</v>
      </c>
      <c r="RBS1" s="4" t="s">
        <v>12238</v>
      </c>
      <c r="RBT1" s="4" t="s">
        <v>12239</v>
      </c>
      <c r="RBU1" s="4" t="s">
        <v>12240</v>
      </c>
      <c r="RBV1" s="4" t="s">
        <v>12241</v>
      </c>
      <c r="RBW1" s="4" t="s">
        <v>12242</v>
      </c>
      <c r="RBX1" s="4" t="s">
        <v>12243</v>
      </c>
      <c r="RBY1" s="4" t="s">
        <v>12244</v>
      </c>
      <c r="RBZ1" s="4" t="s">
        <v>12245</v>
      </c>
      <c r="RCA1" s="4" t="s">
        <v>12246</v>
      </c>
      <c r="RCB1" s="4" t="s">
        <v>12247</v>
      </c>
      <c r="RCC1" s="4" t="s">
        <v>12248</v>
      </c>
      <c r="RCD1" s="4" t="s">
        <v>12249</v>
      </c>
      <c r="RCE1" s="4" t="s">
        <v>12250</v>
      </c>
      <c r="RCF1" s="4" t="s">
        <v>12251</v>
      </c>
      <c r="RCG1" s="4" t="s">
        <v>12252</v>
      </c>
      <c r="RCH1" s="4" t="s">
        <v>12253</v>
      </c>
      <c r="RCI1" s="4" t="s">
        <v>12254</v>
      </c>
      <c r="RCJ1" s="4" t="s">
        <v>12255</v>
      </c>
      <c r="RCK1" s="4" t="s">
        <v>12256</v>
      </c>
      <c r="RCL1" s="4" t="s">
        <v>12257</v>
      </c>
      <c r="RCM1" s="4" t="s">
        <v>12258</v>
      </c>
      <c r="RCN1" s="4" t="s">
        <v>12259</v>
      </c>
      <c r="RCO1" s="4" t="s">
        <v>12260</v>
      </c>
      <c r="RCP1" s="4" t="s">
        <v>12261</v>
      </c>
      <c r="RCQ1" s="4" t="s">
        <v>12262</v>
      </c>
      <c r="RCR1" s="4" t="s">
        <v>12263</v>
      </c>
      <c r="RCS1" s="4" t="s">
        <v>12264</v>
      </c>
      <c r="RCT1" s="4" t="s">
        <v>12265</v>
      </c>
      <c r="RCU1" s="4" t="s">
        <v>12266</v>
      </c>
      <c r="RCV1" s="4" t="s">
        <v>12267</v>
      </c>
      <c r="RCW1" s="4" t="s">
        <v>12268</v>
      </c>
      <c r="RCX1" s="4" t="s">
        <v>12269</v>
      </c>
      <c r="RCY1" s="4" t="s">
        <v>12270</v>
      </c>
      <c r="RCZ1" s="4" t="s">
        <v>12271</v>
      </c>
      <c r="RDA1" s="4" t="s">
        <v>12272</v>
      </c>
      <c r="RDB1" s="4" t="s">
        <v>12273</v>
      </c>
      <c r="RDC1" s="4" t="s">
        <v>12274</v>
      </c>
      <c r="RDD1" s="4" t="s">
        <v>12275</v>
      </c>
      <c r="RDE1" s="4" t="s">
        <v>12276</v>
      </c>
      <c r="RDF1" s="4" t="s">
        <v>12277</v>
      </c>
      <c r="RDG1" s="4" t="s">
        <v>12278</v>
      </c>
      <c r="RDH1" s="4" t="s">
        <v>12279</v>
      </c>
      <c r="RDI1" s="4" t="s">
        <v>12280</v>
      </c>
      <c r="RDJ1" s="4" t="s">
        <v>12281</v>
      </c>
      <c r="RDK1" s="4" t="s">
        <v>12282</v>
      </c>
      <c r="RDL1" s="4" t="s">
        <v>12283</v>
      </c>
      <c r="RDM1" s="4" t="s">
        <v>12284</v>
      </c>
      <c r="RDN1" s="4" t="s">
        <v>12285</v>
      </c>
      <c r="RDO1" s="4" t="s">
        <v>12286</v>
      </c>
      <c r="RDP1" s="4" t="s">
        <v>12287</v>
      </c>
      <c r="RDQ1" s="4" t="s">
        <v>12288</v>
      </c>
      <c r="RDR1" s="4" t="s">
        <v>12289</v>
      </c>
      <c r="RDS1" s="4" t="s">
        <v>12290</v>
      </c>
      <c r="RDT1" s="4" t="s">
        <v>12291</v>
      </c>
      <c r="RDU1" s="4" t="s">
        <v>12292</v>
      </c>
      <c r="RDV1" s="4" t="s">
        <v>12293</v>
      </c>
      <c r="RDW1" s="4" t="s">
        <v>12294</v>
      </c>
      <c r="RDX1" s="4" t="s">
        <v>12295</v>
      </c>
      <c r="RDY1" s="4" t="s">
        <v>12296</v>
      </c>
      <c r="RDZ1" s="4" t="s">
        <v>12297</v>
      </c>
      <c r="REA1" s="4" t="s">
        <v>12298</v>
      </c>
      <c r="REB1" s="4" t="s">
        <v>12299</v>
      </c>
      <c r="REC1" s="4" t="s">
        <v>12300</v>
      </c>
      <c r="RED1" s="4" t="s">
        <v>12301</v>
      </c>
      <c r="REE1" s="4" t="s">
        <v>12302</v>
      </c>
      <c r="REF1" s="4" t="s">
        <v>12303</v>
      </c>
      <c r="REG1" s="4" t="s">
        <v>12304</v>
      </c>
      <c r="REH1" s="4" t="s">
        <v>12305</v>
      </c>
      <c r="REI1" s="4" t="s">
        <v>12306</v>
      </c>
      <c r="REJ1" s="4" t="s">
        <v>12307</v>
      </c>
      <c r="REK1" s="4" t="s">
        <v>12308</v>
      </c>
      <c r="REL1" s="4" t="s">
        <v>12309</v>
      </c>
      <c r="REM1" s="4" t="s">
        <v>12310</v>
      </c>
      <c r="REN1" s="4" t="s">
        <v>12311</v>
      </c>
      <c r="REO1" s="4" t="s">
        <v>12312</v>
      </c>
      <c r="REP1" s="4" t="s">
        <v>12313</v>
      </c>
      <c r="REQ1" s="4" t="s">
        <v>12314</v>
      </c>
      <c r="RER1" s="4" t="s">
        <v>12315</v>
      </c>
      <c r="RES1" s="4" t="s">
        <v>12316</v>
      </c>
      <c r="RET1" s="4" t="s">
        <v>12317</v>
      </c>
      <c r="REU1" s="4" t="s">
        <v>12318</v>
      </c>
      <c r="REV1" s="4" t="s">
        <v>12319</v>
      </c>
      <c r="REW1" s="4" t="s">
        <v>12320</v>
      </c>
      <c r="REX1" s="4" t="s">
        <v>12321</v>
      </c>
      <c r="REY1" s="4" t="s">
        <v>12322</v>
      </c>
      <c r="REZ1" s="4" t="s">
        <v>12323</v>
      </c>
      <c r="RFA1" s="4" t="s">
        <v>12324</v>
      </c>
      <c r="RFB1" s="4" t="s">
        <v>12325</v>
      </c>
      <c r="RFC1" s="4" t="s">
        <v>12326</v>
      </c>
      <c r="RFD1" s="4" t="s">
        <v>12327</v>
      </c>
      <c r="RFE1" s="4" t="s">
        <v>12328</v>
      </c>
      <c r="RFF1" s="4" t="s">
        <v>12329</v>
      </c>
      <c r="RFG1" s="4" t="s">
        <v>12330</v>
      </c>
      <c r="RFH1" s="4" t="s">
        <v>12331</v>
      </c>
      <c r="RFI1" s="4" t="s">
        <v>12332</v>
      </c>
      <c r="RFJ1" s="4" t="s">
        <v>12333</v>
      </c>
      <c r="RFK1" s="4" t="s">
        <v>12334</v>
      </c>
      <c r="RFL1" s="4" t="s">
        <v>12335</v>
      </c>
      <c r="RFM1" s="4" t="s">
        <v>12336</v>
      </c>
      <c r="RFN1" s="4" t="s">
        <v>12337</v>
      </c>
      <c r="RFO1" s="4" t="s">
        <v>12338</v>
      </c>
      <c r="RFP1" s="4" t="s">
        <v>12339</v>
      </c>
      <c r="RFQ1" s="4" t="s">
        <v>12340</v>
      </c>
      <c r="RFR1" s="4" t="s">
        <v>12341</v>
      </c>
      <c r="RFS1" s="4" t="s">
        <v>12342</v>
      </c>
      <c r="RFT1" s="4" t="s">
        <v>12343</v>
      </c>
      <c r="RFU1" s="4" t="s">
        <v>12344</v>
      </c>
      <c r="RFV1" s="4" t="s">
        <v>12345</v>
      </c>
      <c r="RFW1" s="4" t="s">
        <v>12346</v>
      </c>
      <c r="RFX1" s="4" t="s">
        <v>12347</v>
      </c>
      <c r="RFY1" s="4" t="s">
        <v>12348</v>
      </c>
      <c r="RFZ1" s="4" t="s">
        <v>12349</v>
      </c>
      <c r="RGA1" s="4" t="s">
        <v>12350</v>
      </c>
      <c r="RGB1" s="4" t="s">
        <v>12351</v>
      </c>
      <c r="RGC1" s="4" t="s">
        <v>12352</v>
      </c>
      <c r="RGD1" s="4" t="s">
        <v>12353</v>
      </c>
      <c r="RGE1" s="4" t="s">
        <v>12354</v>
      </c>
      <c r="RGF1" s="4" t="s">
        <v>12355</v>
      </c>
      <c r="RGG1" s="4" t="s">
        <v>12356</v>
      </c>
      <c r="RGH1" s="4" t="s">
        <v>12357</v>
      </c>
      <c r="RGI1" s="4" t="s">
        <v>12358</v>
      </c>
      <c r="RGJ1" s="4" t="s">
        <v>12359</v>
      </c>
      <c r="RGK1" s="4" t="s">
        <v>12360</v>
      </c>
      <c r="RGL1" s="4" t="s">
        <v>12361</v>
      </c>
      <c r="RGM1" s="4" t="s">
        <v>12362</v>
      </c>
      <c r="RGN1" s="4" t="s">
        <v>12363</v>
      </c>
      <c r="RGO1" s="4" t="s">
        <v>12364</v>
      </c>
      <c r="RGP1" s="4" t="s">
        <v>12365</v>
      </c>
      <c r="RGQ1" s="4" t="s">
        <v>12366</v>
      </c>
      <c r="RGR1" s="4" t="s">
        <v>12367</v>
      </c>
      <c r="RGS1" s="4" t="s">
        <v>12368</v>
      </c>
      <c r="RGT1" s="4" t="s">
        <v>12369</v>
      </c>
      <c r="RGU1" s="4" t="s">
        <v>12370</v>
      </c>
      <c r="RGV1" s="4" t="s">
        <v>12371</v>
      </c>
      <c r="RGW1" s="4" t="s">
        <v>12372</v>
      </c>
      <c r="RGX1" s="4" t="s">
        <v>12373</v>
      </c>
      <c r="RGY1" s="4" t="s">
        <v>12374</v>
      </c>
      <c r="RGZ1" s="4" t="s">
        <v>12375</v>
      </c>
      <c r="RHA1" s="4" t="s">
        <v>12376</v>
      </c>
      <c r="RHB1" s="4" t="s">
        <v>12377</v>
      </c>
      <c r="RHC1" s="4" t="s">
        <v>12378</v>
      </c>
      <c r="RHD1" s="4" t="s">
        <v>12379</v>
      </c>
      <c r="RHE1" s="4" t="s">
        <v>12380</v>
      </c>
      <c r="RHF1" s="4" t="s">
        <v>12381</v>
      </c>
      <c r="RHG1" s="4" t="s">
        <v>12382</v>
      </c>
      <c r="RHH1" s="4" t="s">
        <v>12383</v>
      </c>
      <c r="RHI1" s="4" t="s">
        <v>12384</v>
      </c>
      <c r="RHJ1" s="4" t="s">
        <v>12385</v>
      </c>
      <c r="RHK1" s="4" t="s">
        <v>12386</v>
      </c>
      <c r="RHL1" s="4" t="s">
        <v>12387</v>
      </c>
      <c r="RHM1" s="4" t="s">
        <v>12388</v>
      </c>
      <c r="RHN1" s="4" t="s">
        <v>12389</v>
      </c>
      <c r="RHO1" s="4" t="s">
        <v>12390</v>
      </c>
      <c r="RHP1" s="4" t="s">
        <v>12391</v>
      </c>
      <c r="RHQ1" s="4" t="s">
        <v>12392</v>
      </c>
      <c r="RHR1" s="4" t="s">
        <v>12393</v>
      </c>
      <c r="RHS1" s="4" t="s">
        <v>12394</v>
      </c>
      <c r="RHT1" s="4" t="s">
        <v>12395</v>
      </c>
      <c r="RHU1" s="4" t="s">
        <v>12396</v>
      </c>
      <c r="RHV1" s="4" t="s">
        <v>12397</v>
      </c>
      <c r="RHW1" s="4" t="s">
        <v>12398</v>
      </c>
      <c r="RHX1" s="4" t="s">
        <v>12399</v>
      </c>
      <c r="RHY1" s="4" t="s">
        <v>12400</v>
      </c>
      <c r="RHZ1" s="4" t="s">
        <v>12401</v>
      </c>
      <c r="RIA1" s="4" t="s">
        <v>12402</v>
      </c>
      <c r="RIB1" s="4" t="s">
        <v>12403</v>
      </c>
      <c r="RIC1" s="4" t="s">
        <v>12404</v>
      </c>
      <c r="RID1" s="4" t="s">
        <v>12405</v>
      </c>
      <c r="RIE1" s="4" t="s">
        <v>12406</v>
      </c>
      <c r="RIF1" s="4" t="s">
        <v>12407</v>
      </c>
      <c r="RIG1" s="4" t="s">
        <v>12408</v>
      </c>
      <c r="RIH1" s="4" t="s">
        <v>12409</v>
      </c>
      <c r="RII1" s="4" t="s">
        <v>12410</v>
      </c>
      <c r="RIJ1" s="4" t="s">
        <v>12411</v>
      </c>
      <c r="RIK1" s="4" t="s">
        <v>12412</v>
      </c>
      <c r="RIL1" s="4" t="s">
        <v>12413</v>
      </c>
      <c r="RIM1" s="4" t="s">
        <v>12414</v>
      </c>
      <c r="RIN1" s="4" t="s">
        <v>12415</v>
      </c>
      <c r="RIO1" s="4" t="s">
        <v>12416</v>
      </c>
      <c r="RIP1" s="4" t="s">
        <v>12417</v>
      </c>
      <c r="RIQ1" s="4" t="s">
        <v>12418</v>
      </c>
      <c r="RIR1" s="4" t="s">
        <v>12419</v>
      </c>
      <c r="RIS1" s="4" t="s">
        <v>12420</v>
      </c>
      <c r="RIT1" s="4" t="s">
        <v>12421</v>
      </c>
      <c r="RIU1" s="4" t="s">
        <v>12422</v>
      </c>
      <c r="RIV1" s="4" t="s">
        <v>12423</v>
      </c>
      <c r="RIW1" s="4" t="s">
        <v>12424</v>
      </c>
      <c r="RIX1" s="4" t="s">
        <v>12425</v>
      </c>
      <c r="RIY1" s="4" t="s">
        <v>12426</v>
      </c>
      <c r="RIZ1" s="4" t="s">
        <v>12427</v>
      </c>
      <c r="RJA1" s="4" t="s">
        <v>12428</v>
      </c>
      <c r="RJB1" s="4" t="s">
        <v>12429</v>
      </c>
      <c r="RJC1" s="4" t="s">
        <v>12430</v>
      </c>
      <c r="RJD1" s="4" t="s">
        <v>12431</v>
      </c>
      <c r="RJE1" s="4" t="s">
        <v>12432</v>
      </c>
      <c r="RJF1" s="4" t="s">
        <v>12433</v>
      </c>
      <c r="RJG1" s="4" t="s">
        <v>12434</v>
      </c>
      <c r="RJH1" s="4" t="s">
        <v>12435</v>
      </c>
      <c r="RJI1" s="4" t="s">
        <v>12436</v>
      </c>
      <c r="RJJ1" s="4" t="s">
        <v>12437</v>
      </c>
      <c r="RJK1" s="4" t="s">
        <v>12438</v>
      </c>
      <c r="RJL1" s="4" t="s">
        <v>12439</v>
      </c>
      <c r="RJM1" s="4" t="s">
        <v>12440</v>
      </c>
      <c r="RJN1" s="4" t="s">
        <v>12441</v>
      </c>
      <c r="RJO1" s="4" t="s">
        <v>12442</v>
      </c>
      <c r="RJP1" s="4" t="s">
        <v>12443</v>
      </c>
      <c r="RJQ1" s="4" t="s">
        <v>12444</v>
      </c>
      <c r="RJR1" s="4" t="s">
        <v>12445</v>
      </c>
      <c r="RJS1" s="4" t="s">
        <v>12446</v>
      </c>
      <c r="RJT1" s="4" t="s">
        <v>12447</v>
      </c>
      <c r="RJU1" s="4" t="s">
        <v>12448</v>
      </c>
      <c r="RJV1" s="4" t="s">
        <v>12449</v>
      </c>
      <c r="RJW1" s="4" t="s">
        <v>12450</v>
      </c>
      <c r="RJX1" s="4" t="s">
        <v>12451</v>
      </c>
      <c r="RJY1" s="4" t="s">
        <v>12452</v>
      </c>
      <c r="RJZ1" s="4" t="s">
        <v>12453</v>
      </c>
      <c r="RKA1" s="4" t="s">
        <v>12454</v>
      </c>
      <c r="RKB1" s="4" t="s">
        <v>12455</v>
      </c>
      <c r="RKC1" s="4" t="s">
        <v>12456</v>
      </c>
      <c r="RKD1" s="4" t="s">
        <v>12457</v>
      </c>
      <c r="RKE1" s="4" t="s">
        <v>12458</v>
      </c>
      <c r="RKF1" s="4" t="s">
        <v>12459</v>
      </c>
      <c r="RKG1" s="4" t="s">
        <v>12460</v>
      </c>
      <c r="RKH1" s="4" t="s">
        <v>12461</v>
      </c>
      <c r="RKI1" s="4" t="s">
        <v>12462</v>
      </c>
      <c r="RKJ1" s="4" t="s">
        <v>12463</v>
      </c>
      <c r="RKK1" s="4" t="s">
        <v>12464</v>
      </c>
      <c r="RKL1" s="4" t="s">
        <v>12465</v>
      </c>
      <c r="RKM1" s="4" t="s">
        <v>12466</v>
      </c>
      <c r="RKN1" s="4" t="s">
        <v>12467</v>
      </c>
      <c r="RKO1" s="4" t="s">
        <v>12468</v>
      </c>
      <c r="RKP1" s="4" t="s">
        <v>12469</v>
      </c>
      <c r="RKQ1" s="4" t="s">
        <v>12470</v>
      </c>
      <c r="RKR1" s="4" t="s">
        <v>12471</v>
      </c>
      <c r="RKS1" s="4" t="s">
        <v>12472</v>
      </c>
      <c r="RKT1" s="4" t="s">
        <v>12473</v>
      </c>
      <c r="RKU1" s="4" t="s">
        <v>12474</v>
      </c>
      <c r="RKV1" s="4" t="s">
        <v>12475</v>
      </c>
      <c r="RKW1" s="4" t="s">
        <v>12476</v>
      </c>
      <c r="RKX1" s="4" t="s">
        <v>12477</v>
      </c>
      <c r="RKY1" s="4" t="s">
        <v>12478</v>
      </c>
      <c r="RKZ1" s="4" t="s">
        <v>12479</v>
      </c>
      <c r="RLA1" s="4" t="s">
        <v>12480</v>
      </c>
      <c r="RLB1" s="4" t="s">
        <v>12481</v>
      </c>
      <c r="RLC1" s="4" t="s">
        <v>12482</v>
      </c>
      <c r="RLD1" s="4" t="s">
        <v>12483</v>
      </c>
      <c r="RLE1" s="4" t="s">
        <v>12484</v>
      </c>
      <c r="RLF1" s="4" t="s">
        <v>12485</v>
      </c>
      <c r="RLG1" s="4" t="s">
        <v>12486</v>
      </c>
      <c r="RLH1" s="4" t="s">
        <v>12487</v>
      </c>
      <c r="RLI1" s="4" t="s">
        <v>12488</v>
      </c>
      <c r="RLJ1" s="4" t="s">
        <v>12489</v>
      </c>
      <c r="RLK1" s="4" t="s">
        <v>12490</v>
      </c>
      <c r="RLL1" s="4" t="s">
        <v>12491</v>
      </c>
      <c r="RLM1" s="4" t="s">
        <v>12492</v>
      </c>
      <c r="RLN1" s="4" t="s">
        <v>12493</v>
      </c>
      <c r="RLO1" s="4" t="s">
        <v>12494</v>
      </c>
      <c r="RLP1" s="4" t="s">
        <v>12495</v>
      </c>
      <c r="RLQ1" s="4" t="s">
        <v>12496</v>
      </c>
      <c r="RLR1" s="4" t="s">
        <v>12497</v>
      </c>
      <c r="RLS1" s="4" t="s">
        <v>12498</v>
      </c>
      <c r="RLT1" s="4" t="s">
        <v>12499</v>
      </c>
      <c r="RLU1" s="4" t="s">
        <v>12500</v>
      </c>
      <c r="RLV1" s="4" t="s">
        <v>12501</v>
      </c>
      <c r="RLW1" s="4" t="s">
        <v>12502</v>
      </c>
      <c r="RLX1" s="4" t="s">
        <v>12503</v>
      </c>
      <c r="RLY1" s="4" t="s">
        <v>12504</v>
      </c>
      <c r="RLZ1" s="4" t="s">
        <v>12505</v>
      </c>
      <c r="RMA1" s="4" t="s">
        <v>12506</v>
      </c>
      <c r="RMB1" s="4" t="s">
        <v>12507</v>
      </c>
      <c r="RMC1" s="4" t="s">
        <v>12508</v>
      </c>
      <c r="RMD1" s="4" t="s">
        <v>12509</v>
      </c>
      <c r="RME1" s="4" t="s">
        <v>12510</v>
      </c>
      <c r="RMF1" s="4" t="s">
        <v>12511</v>
      </c>
      <c r="RMG1" s="4" t="s">
        <v>12512</v>
      </c>
      <c r="RMH1" s="4" t="s">
        <v>12513</v>
      </c>
      <c r="RMI1" s="4" t="s">
        <v>12514</v>
      </c>
      <c r="RMJ1" s="4" t="s">
        <v>12515</v>
      </c>
      <c r="RMK1" s="4" t="s">
        <v>12516</v>
      </c>
      <c r="RML1" s="4" t="s">
        <v>12517</v>
      </c>
      <c r="RMM1" s="4" t="s">
        <v>12518</v>
      </c>
      <c r="RMN1" s="4" t="s">
        <v>12519</v>
      </c>
      <c r="RMO1" s="4" t="s">
        <v>12520</v>
      </c>
      <c r="RMP1" s="4" t="s">
        <v>12521</v>
      </c>
      <c r="RMQ1" s="4" t="s">
        <v>12522</v>
      </c>
      <c r="RMR1" s="4" t="s">
        <v>12523</v>
      </c>
      <c r="RMS1" s="4" t="s">
        <v>12524</v>
      </c>
      <c r="RMT1" s="4" t="s">
        <v>12525</v>
      </c>
      <c r="RMU1" s="4" t="s">
        <v>12526</v>
      </c>
      <c r="RMV1" s="4" t="s">
        <v>12527</v>
      </c>
      <c r="RMW1" s="4" t="s">
        <v>12528</v>
      </c>
      <c r="RMX1" s="4" t="s">
        <v>12529</v>
      </c>
      <c r="RMY1" s="4" t="s">
        <v>12530</v>
      </c>
      <c r="RMZ1" s="4" t="s">
        <v>12531</v>
      </c>
      <c r="RNA1" s="4" t="s">
        <v>12532</v>
      </c>
      <c r="RNB1" s="4" t="s">
        <v>12533</v>
      </c>
      <c r="RNC1" s="4" t="s">
        <v>12534</v>
      </c>
      <c r="RND1" s="4" t="s">
        <v>12535</v>
      </c>
      <c r="RNE1" s="4" t="s">
        <v>12536</v>
      </c>
      <c r="RNF1" s="4" t="s">
        <v>12537</v>
      </c>
      <c r="RNG1" s="4" t="s">
        <v>12538</v>
      </c>
      <c r="RNH1" s="4" t="s">
        <v>12539</v>
      </c>
      <c r="RNI1" s="4" t="s">
        <v>12540</v>
      </c>
      <c r="RNJ1" s="4" t="s">
        <v>12541</v>
      </c>
      <c r="RNK1" s="4" t="s">
        <v>12542</v>
      </c>
      <c r="RNL1" s="4" t="s">
        <v>12543</v>
      </c>
      <c r="RNM1" s="4" t="s">
        <v>12544</v>
      </c>
      <c r="RNN1" s="4" t="s">
        <v>12545</v>
      </c>
      <c r="RNO1" s="4" t="s">
        <v>12546</v>
      </c>
      <c r="RNP1" s="4" t="s">
        <v>12547</v>
      </c>
      <c r="RNQ1" s="4" t="s">
        <v>12548</v>
      </c>
      <c r="RNR1" s="4" t="s">
        <v>12549</v>
      </c>
      <c r="RNS1" s="4" t="s">
        <v>12550</v>
      </c>
      <c r="RNT1" s="4" t="s">
        <v>12551</v>
      </c>
      <c r="RNU1" s="4" t="s">
        <v>12552</v>
      </c>
      <c r="RNV1" s="4" t="s">
        <v>12553</v>
      </c>
      <c r="RNW1" s="4" t="s">
        <v>12554</v>
      </c>
      <c r="RNX1" s="4" t="s">
        <v>12555</v>
      </c>
      <c r="RNY1" s="4" t="s">
        <v>12556</v>
      </c>
      <c r="RNZ1" s="4" t="s">
        <v>12557</v>
      </c>
      <c r="ROA1" s="4" t="s">
        <v>12558</v>
      </c>
      <c r="ROB1" s="4" t="s">
        <v>12559</v>
      </c>
      <c r="ROC1" s="4" t="s">
        <v>12560</v>
      </c>
      <c r="ROD1" s="4" t="s">
        <v>12561</v>
      </c>
      <c r="ROE1" s="4" t="s">
        <v>12562</v>
      </c>
      <c r="ROF1" s="4" t="s">
        <v>12563</v>
      </c>
      <c r="ROG1" s="4" t="s">
        <v>12564</v>
      </c>
      <c r="ROH1" s="4" t="s">
        <v>12565</v>
      </c>
      <c r="ROI1" s="4" t="s">
        <v>12566</v>
      </c>
      <c r="ROJ1" s="4" t="s">
        <v>12567</v>
      </c>
      <c r="ROK1" s="4" t="s">
        <v>12568</v>
      </c>
      <c r="ROL1" s="4" t="s">
        <v>12569</v>
      </c>
      <c r="ROM1" s="4" t="s">
        <v>12570</v>
      </c>
      <c r="RON1" s="4" t="s">
        <v>12571</v>
      </c>
      <c r="ROO1" s="4" t="s">
        <v>12572</v>
      </c>
      <c r="ROP1" s="4" t="s">
        <v>12573</v>
      </c>
      <c r="ROQ1" s="4" t="s">
        <v>12574</v>
      </c>
      <c r="ROR1" s="4" t="s">
        <v>12575</v>
      </c>
      <c r="ROS1" s="4" t="s">
        <v>12576</v>
      </c>
      <c r="ROT1" s="4" t="s">
        <v>12577</v>
      </c>
      <c r="ROU1" s="4" t="s">
        <v>12578</v>
      </c>
      <c r="ROV1" s="4" t="s">
        <v>12579</v>
      </c>
      <c r="ROW1" s="4" t="s">
        <v>12580</v>
      </c>
      <c r="ROX1" s="4" t="s">
        <v>12581</v>
      </c>
      <c r="ROY1" s="4" t="s">
        <v>12582</v>
      </c>
      <c r="ROZ1" s="4" t="s">
        <v>12583</v>
      </c>
      <c r="RPA1" s="4" t="s">
        <v>12584</v>
      </c>
      <c r="RPB1" s="4" t="s">
        <v>12585</v>
      </c>
      <c r="RPC1" s="4" t="s">
        <v>12586</v>
      </c>
      <c r="RPD1" s="4" t="s">
        <v>12587</v>
      </c>
      <c r="RPE1" s="4" t="s">
        <v>12588</v>
      </c>
      <c r="RPF1" s="4" t="s">
        <v>12589</v>
      </c>
      <c r="RPG1" s="4" t="s">
        <v>12590</v>
      </c>
      <c r="RPH1" s="4" t="s">
        <v>12591</v>
      </c>
      <c r="RPI1" s="4" t="s">
        <v>12592</v>
      </c>
      <c r="RPJ1" s="4" t="s">
        <v>12593</v>
      </c>
      <c r="RPK1" s="4" t="s">
        <v>12594</v>
      </c>
      <c r="RPL1" s="4" t="s">
        <v>12595</v>
      </c>
      <c r="RPM1" s="4" t="s">
        <v>12596</v>
      </c>
      <c r="RPN1" s="4" t="s">
        <v>12597</v>
      </c>
      <c r="RPO1" s="4" t="s">
        <v>12598</v>
      </c>
      <c r="RPP1" s="4" t="s">
        <v>12599</v>
      </c>
      <c r="RPQ1" s="4" t="s">
        <v>12600</v>
      </c>
      <c r="RPR1" s="4" t="s">
        <v>12601</v>
      </c>
      <c r="RPS1" s="4" t="s">
        <v>12602</v>
      </c>
      <c r="RPT1" s="4" t="s">
        <v>12603</v>
      </c>
      <c r="RPU1" s="4" t="s">
        <v>12604</v>
      </c>
      <c r="RPV1" s="4" t="s">
        <v>12605</v>
      </c>
      <c r="RPW1" s="4" t="s">
        <v>12606</v>
      </c>
      <c r="RPX1" s="4" t="s">
        <v>12607</v>
      </c>
      <c r="RPY1" s="4" t="s">
        <v>12608</v>
      </c>
      <c r="RPZ1" s="4" t="s">
        <v>12609</v>
      </c>
      <c r="RQA1" s="4" t="s">
        <v>12610</v>
      </c>
      <c r="RQB1" s="4" t="s">
        <v>12611</v>
      </c>
      <c r="RQC1" s="4" t="s">
        <v>12612</v>
      </c>
      <c r="RQD1" s="4" t="s">
        <v>12613</v>
      </c>
      <c r="RQE1" s="4" t="s">
        <v>12614</v>
      </c>
      <c r="RQF1" s="4" t="s">
        <v>12615</v>
      </c>
      <c r="RQG1" s="4" t="s">
        <v>12616</v>
      </c>
      <c r="RQH1" s="4" t="s">
        <v>12617</v>
      </c>
      <c r="RQI1" s="4" t="s">
        <v>12618</v>
      </c>
      <c r="RQJ1" s="4" t="s">
        <v>12619</v>
      </c>
      <c r="RQK1" s="4" t="s">
        <v>12620</v>
      </c>
      <c r="RQL1" s="4" t="s">
        <v>12621</v>
      </c>
      <c r="RQM1" s="4" t="s">
        <v>12622</v>
      </c>
      <c r="RQN1" s="4" t="s">
        <v>12623</v>
      </c>
      <c r="RQO1" s="4" t="s">
        <v>12624</v>
      </c>
      <c r="RQP1" s="4" t="s">
        <v>12625</v>
      </c>
      <c r="RQQ1" s="4" t="s">
        <v>12626</v>
      </c>
      <c r="RQR1" s="4" t="s">
        <v>12627</v>
      </c>
      <c r="RQS1" s="4" t="s">
        <v>12628</v>
      </c>
      <c r="RQT1" s="4" t="s">
        <v>12629</v>
      </c>
      <c r="RQU1" s="4" t="s">
        <v>12630</v>
      </c>
      <c r="RQV1" s="4" t="s">
        <v>12631</v>
      </c>
      <c r="RQW1" s="4" t="s">
        <v>12632</v>
      </c>
      <c r="RQX1" s="4" t="s">
        <v>12633</v>
      </c>
      <c r="RQY1" s="4" t="s">
        <v>12634</v>
      </c>
      <c r="RQZ1" s="4" t="s">
        <v>12635</v>
      </c>
      <c r="RRA1" s="4" t="s">
        <v>12636</v>
      </c>
      <c r="RRB1" s="4" t="s">
        <v>12637</v>
      </c>
      <c r="RRC1" s="4" t="s">
        <v>12638</v>
      </c>
      <c r="RRD1" s="4" t="s">
        <v>12639</v>
      </c>
      <c r="RRE1" s="4" t="s">
        <v>12640</v>
      </c>
      <c r="RRF1" s="4" t="s">
        <v>12641</v>
      </c>
      <c r="RRG1" s="4" t="s">
        <v>12642</v>
      </c>
      <c r="RRH1" s="4" t="s">
        <v>12643</v>
      </c>
      <c r="RRI1" s="4" t="s">
        <v>12644</v>
      </c>
      <c r="RRJ1" s="4" t="s">
        <v>12645</v>
      </c>
      <c r="RRK1" s="4" t="s">
        <v>12646</v>
      </c>
      <c r="RRL1" s="4" t="s">
        <v>12647</v>
      </c>
      <c r="RRM1" s="4" t="s">
        <v>12648</v>
      </c>
      <c r="RRN1" s="4" t="s">
        <v>12649</v>
      </c>
      <c r="RRO1" s="4" t="s">
        <v>12650</v>
      </c>
      <c r="RRP1" s="4" t="s">
        <v>12651</v>
      </c>
      <c r="RRQ1" s="4" t="s">
        <v>12652</v>
      </c>
      <c r="RRR1" s="4" t="s">
        <v>12653</v>
      </c>
      <c r="RRS1" s="4" t="s">
        <v>12654</v>
      </c>
      <c r="RRT1" s="4" t="s">
        <v>12655</v>
      </c>
      <c r="RRU1" s="4" t="s">
        <v>12656</v>
      </c>
      <c r="RRV1" s="4" t="s">
        <v>12657</v>
      </c>
      <c r="RRW1" s="4" t="s">
        <v>12658</v>
      </c>
      <c r="RRX1" s="4" t="s">
        <v>12659</v>
      </c>
      <c r="RRY1" s="4" t="s">
        <v>12660</v>
      </c>
      <c r="RRZ1" s="4" t="s">
        <v>12661</v>
      </c>
      <c r="RSA1" s="4" t="s">
        <v>12662</v>
      </c>
      <c r="RSB1" s="4" t="s">
        <v>12663</v>
      </c>
      <c r="RSC1" s="4" t="s">
        <v>12664</v>
      </c>
      <c r="RSD1" s="4" t="s">
        <v>12665</v>
      </c>
      <c r="RSE1" s="4" t="s">
        <v>12666</v>
      </c>
      <c r="RSF1" s="4" t="s">
        <v>12667</v>
      </c>
      <c r="RSG1" s="4" t="s">
        <v>12668</v>
      </c>
      <c r="RSH1" s="4" t="s">
        <v>12669</v>
      </c>
      <c r="RSI1" s="4" t="s">
        <v>12670</v>
      </c>
      <c r="RSJ1" s="4" t="s">
        <v>12671</v>
      </c>
      <c r="RSK1" s="4" t="s">
        <v>12672</v>
      </c>
      <c r="RSL1" s="4" t="s">
        <v>12673</v>
      </c>
      <c r="RSM1" s="4" t="s">
        <v>12674</v>
      </c>
      <c r="RSN1" s="4" t="s">
        <v>12675</v>
      </c>
      <c r="RSO1" s="4" t="s">
        <v>12676</v>
      </c>
      <c r="RSP1" s="4" t="s">
        <v>12677</v>
      </c>
      <c r="RSQ1" s="4" t="s">
        <v>12678</v>
      </c>
      <c r="RSR1" s="4" t="s">
        <v>12679</v>
      </c>
      <c r="RSS1" s="4" t="s">
        <v>12680</v>
      </c>
      <c r="RST1" s="4" t="s">
        <v>12681</v>
      </c>
      <c r="RSU1" s="4" t="s">
        <v>12682</v>
      </c>
      <c r="RSV1" s="4" t="s">
        <v>12683</v>
      </c>
      <c r="RSW1" s="4" t="s">
        <v>12684</v>
      </c>
      <c r="RSX1" s="4" t="s">
        <v>12685</v>
      </c>
      <c r="RSY1" s="4" t="s">
        <v>12686</v>
      </c>
      <c r="RSZ1" s="4" t="s">
        <v>12687</v>
      </c>
      <c r="RTA1" s="4" t="s">
        <v>12688</v>
      </c>
      <c r="RTB1" s="4" t="s">
        <v>12689</v>
      </c>
      <c r="RTC1" s="4" t="s">
        <v>12690</v>
      </c>
      <c r="RTD1" s="4" t="s">
        <v>12691</v>
      </c>
      <c r="RTE1" s="4" t="s">
        <v>12692</v>
      </c>
      <c r="RTF1" s="4" t="s">
        <v>12693</v>
      </c>
      <c r="RTG1" s="4" t="s">
        <v>12694</v>
      </c>
      <c r="RTH1" s="4" t="s">
        <v>12695</v>
      </c>
      <c r="RTI1" s="4" t="s">
        <v>12696</v>
      </c>
      <c r="RTJ1" s="4" t="s">
        <v>12697</v>
      </c>
      <c r="RTK1" s="4" t="s">
        <v>12698</v>
      </c>
      <c r="RTL1" s="4" t="s">
        <v>12699</v>
      </c>
      <c r="RTM1" s="4" t="s">
        <v>12700</v>
      </c>
      <c r="RTN1" s="4" t="s">
        <v>12701</v>
      </c>
      <c r="RTO1" s="4" t="s">
        <v>12702</v>
      </c>
      <c r="RTP1" s="4" t="s">
        <v>12703</v>
      </c>
      <c r="RTQ1" s="4" t="s">
        <v>12704</v>
      </c>
      <c r="RTR1" s="4" t="s">
        <v>12705</v>
      </c>
      <c r="RTS1" s="4" t="s">
        <v>12706</v>
      </c>
      <c r="RTT1" s="4" t="s">
        <v>12707</v>
      </c>
      <c r="RTU1" s="4" t="s">
        <v>12708</v>
      </c>
      <c r="RTV1" s="4" t="s">
        <v>12709</v>
      </c>
      <c r="RTW1" s="4" t="s">
        <v>12710</v>
      </c>
      <c r="RTX1" s="4" t="s">
        <v>12711</v>
      </c>
      <c r="RTY1" s="4" t="s">
        <v>12712</v>
      </c>
      <c r="RTZ1" s="4" t="s">
        <v>12713</v>
      </c>
      <c r="RUA1" s="4" t="s">
        <v>12714</v>
      </c>
      <c r="RUB1" s="4" t="s">
        <v>12715</v>
      </c>
      <c r="RUC1" s="4" t="s">
        <v>12716</v>
      </c>
      <c r="RUD1" s="4" t="s">
        <v>12717</v>
      </c>
      <c r="RUE1" s="4" t="s">
        <v>12718</v>
      </c>
      <c r="RUF1" s="4" t="s">
        <v>12719</v>
      </c>
      <c r="RUG1" s="4" t="s">
        <v>12720</v>
      </c>
      <c r="RUH1" s="4" t="s">
        <v>12721</v>
      </c>
      <c r="RUI1" s="4" t="s">
        <v>12722</v>
      </c>
      <c r="RUJ1" s="4" t="s">
        <v>12723</v>
      </c>
      <c r="RUK1" s="4" t="s">
        <v>12724</v>
      </c>
      <c r="RUL1" s="4" t="s">
        <v>12725</v>
      </c>
      <c r="RUM1" s="4" t="s">
        <v>12726</v>
      </c>
      <c r="RUN1" s="4" t="s">
        <v>12727</v>
      </c>
      <c r="RUO1" s="4" t="s">
        <v>12728</v>
      </c>
      <c r="RUP1" s="4" t="s">
        <v>12729</v>
      </c>
      <c r="RUQ1" s="4" t="s">
        <v>12730</v>
      </c>
      <c r="RUR1" s="4" t="s">
        <v>12731</v>
      </c>
      <c r="RUS1" s="4" t="s">
        <v>12732</v>
      </c>
      <c r="RUT1" s="4" t="s">
        <v>12733</v>
      </c>
      <c r="RUU1" s="4" t="s">
        <v>12734</v>
      </c>
      <c r="RUV1" s="4" t="s">
        <v>12735</v>
      </c>
      <c r="RUW1" s="4" t="s">
        <v>12736</v>
      </c>
      <c r="RUX1" s="4" t="s">
        <v>12737</v>
      </c>
      <c r="RUY1" s="4" t="s">
        <v>12738</v>
      </c>
      <c r="RUZ1" s="4" t="s">
        <v>12739</v>
      </c>
      <c r="RVA1" s="4" t="s">
        <v>12740</v>
      </c>
      <c r="RVB1" s="4" t="s">
        <v>12741</v>
      </c>
      <c r="RVC1" s="4" t="s">
        <v>12742</v>
      </c>
      <c r="RVD1" s="4" t="s">
        <v>12743</v>
      </c>
      <c r="RVE1" s="4" t="s">
        <v>12744</v>
      </c>
      <c r="RVF1" s="4" t="s">
        <v>12745</v>
      </c>
      <c r="RVG1" s="4" t="s">
        <v>12746</v>
      </c>
      <c r="RVH1" s="4" t="s">
        <v>12747</v>
      </c>
      <c r="RVI1" s="4" t="s">
        <v>12748</v>
      </c>
      <c r="RVJ1" s="4" t="s">
        <v>12749</v>
      </c>
      <c r="RVK1" s="4" t="s">
        <v>12750</v>
      </c>
      <c r="RVL1" s="4" t="s">
        <v>12751</v>
      </c>
      <c r="RVM1" s="4" t="s">
        <v>12752</v>
      </c>
      <c r="RVN1" s="4" t="s">
        <v>12753</v>
      </c>
      <c r="RVO1" s="4" t="s">
        <v>12754</v>
      </c>
      <c r="RVP1" s="4" t="s">
        <v>12755</v>
      </c>
      <c r="RVQ1" s="4" t="s">
        <v>12756</v>
      </c>
      <c r="RVR1" s="4" t="s">
        <v>12757</v>
      </c>
      <c r="RVS1" s="4" t="s">
        <v>12758</v>
      </c>
      <c r="RVT1" s="4" t="s">
        <v>12759</v>
      </c>
      <c r="RVU1" s="4" t="s">
        <v>12760</v>
      </c>
      <c r="RVV1" s="4" t="s">
        <v>12761</v>
      </c>
      <c r="RVW1" s="4" t="s">
        <v>12762</v>
      </c>
      <c r="RVX1" s="4" t="s">
        <v>12763</v>
      </c>
      <c r="RVY1" s="4" t="s">
        <v>12764</v>
      </c>
      <c r="RVZ1" s="4" t="s">
        <v>12765</v>
      </c>
      <c r="RWA1" s="4" t="s">
        <v>12766</v>
      </c>
      <c r="RWB1" s="4" t="s">
        <v>12767</v>
      </c>
      <c r="RWC1" s="4" t="s">
        <v>12768</v>
      </c>
      <c r="RWD1" s="4" t="s">
        <v>12769</v>
      </c>
      <c r="RWE1" s="4" t="s">
        <v>12770</v>
      </c>
      <c r="RWF1" s="4" t="s">
        <v>12771</v>
      </c>
      <c r="RWG1" s="4" t="s">
        <v>12772</v>
      </c>
      <c r="RWH1" s="4" t="s">
        <v>12773</v>
      </c>
      <c r="RWI1" s="4" t="s">
        <v>12774</v>
      </c>
      <c r="RWJ1" s="4" t="s">
        <v>12775</v>
      </c>
      <c r="RWK1" s="4" t="s">
        <v>12776</v>
      </c>
      <c r="RWL1" s="4" t="s">
        <v>12777</v>
      </c>
      <c r="RWM1" s="4" t="s">
        <v>12778</v>
      </c>
      <c r="RWN1" s="4" t="s">
        <v>12779</v>
      </c>
      <c r="RWO1" s="4" t="s">
        <v>12780</v>
      </c>
      <c r="RWP1" s="4" t="s">
        <v>12781</v>
      </c>
      <c r="RWQ1" s="4" t="s">
        <v>12782</v>
      </c>
      <c r="RWR1" s="4" t="s">
        <v>12783</v>
      </c>
      <c r="RWS1" s="4" t="s">
        <v>12784</v>
      </c>
      <c r="RWT1" s="4" t="s">
        <v>12785</v>
      </c>
      <c r="RWU1" s="4" t="s">
        <v>12786</v>
      </c>
      <c r="RWV1" s="4" t="s">
        <v>12787</v>
      </c>
      <c r="RWW1" s="4" t="s">
        <v>12788</v>
      </c>
      <c r="RWX1" s="4" t="s">
        <v>12789</v>
      </c>
      <c r="RWY1" s="4" t="s">
        <v>12790</v>
      </c>
      <c r="RWZ1" s="4" t="s">
        <v>12791</v>
      </c>
      <c r="RXA1" s="4" t="s">
        <v>12792</v>
      </c>
      <c r="RXB1" s="4" t="s">
        <v>12793</v>
      </c>
      <c r="RXC1" s="4" t="s">
        <v>12794</v>
      </c>
      <c r="RXD1" s="4" t="s">
        <v>12795</v>
      </c>
      <c r="RXE1" s="4" t="s">
        <v>12796</v>
      </c>
      <c r="RXF1" s="4" t="s">
        <v>12797</v>
      </c>
      <c r="RXG1" s="4" t="s">
        <v>12798</v>
      </c>
      <c r="RXH1" s="4" t="s">
        <v>12799</v>
      </c>
      <c r="RXI1" s="4" t="s">
        <v>12800</v>
      </c>
      <c r="RXJ1" s="4" t="s">
        <v>12801</v>
      </c>
      <c r="RXK1" s="4" t="s">
        <v>12802</v>
      </c>
      <c r="RXL1" s="4" t="s">
        <v>12803</v>
      </c>
      <c r="RXM1" s="4" t="s">
        <v>12804</v>
      </c>
      <c r="RXN1" s="4" t="s">
        <v>12805</v>
      </c>
      <c r="RXO1" s="4" t="s">
        <v>12806</v>
      </c>
      <c r="RXP1" s="4" t="s">
        <v>12807</v>
      </c>
      <c r="RXQ1" s="4" t="s">
        <v>12808</v>
      </c>
      <c r="RXR1" s="4" t="s">
        <v>12809</v>
      </c>
      <c r="RXS1" s="4" t="s">
        <v>12810</v>
      </c>
      <c r="RXT1" s="4" t="s">
        <v>12811</v>
      </c>
      <c r="RXU1" s="4" t="s">
        <v>12812</v>
      </c>
      <c r="RXV1" s="4" t="s">
        <v>12813</v>
      </c>
      <c r="RXW1" s="4" t="s">
        <v>12814</v>
      </c>
      <c r="RXX1" s="4" t="s">
        <v>12815</v>
      </c>
      <c r="RXY1" s="4" t="s">
        <v>12816</v>
      </c>
      <c r="RXZ1" s="4" t="s">
        <v>12817</v>
      </c>
      <c r="RYA1" s="4" t="s">
        <v>12818</v>
      </c>
      <c r="RYB1" s="4" t="s">
        <v>12819</v>
      </c>
      <c r="RYC1" s="4" t="s">
        <v>12820</v>
      </c>
      <c r="RYD1" s="4" t="s">
        <v>12821</v>
      </c>
      <c r="RYE1" s="4" t="s">
        <v>12822</v>
      </c>
      <c r="RYF1" s="4" t="s">
        <v>12823</v>
      </c>
      <c r="RYG1" s="4" t="s">
        <v>12824</v>
      </c>
      <c r="RYH1" s="4" t="s">
        <v>12825</v>
      </c>
      <c r="RYI1" s="4" t="s">
        <v>12826</v>
      </c>
      <c r="RYJ1" s="4" t="s">
        <v>12827</v>
      </c>
      <c r="RYK1" s="4" t="s">
        <v>12828</v>
      </c>
      <c r="RYL1" s="4" t="s">
        <v>12829</v>
      </c>
      <c r="RYM1" s="4" t="s">
        <v>12830</v>
      </c>
      <c r="RYN1" s="4" t="s">
        <v>12831</v>
      </c>
      <c r="RYO1" s="4" t="s">
        <v>12832</v>
      </c>
      <c r="RYP1" s="4" t="s">
        <v>12833</v>
      </c>
      <c r="RYQ1" s="4" t="s">
        <v>12834</v>
      </c>
      <c r="RYR1" s="4" t="s">
        <v>12835</v>
      </c>
      <c r="RYS1" s="4" t="s">
        <v>12836</v>
      </c>
      <c r="RYT1" s="4" t="s">
        <v>12837</v>
      </c>
      <c r="RYU1" s="4" t="s">
        <v>12838</v>
      </c>
      <c r="RYV1" s="4" t="s">
        <v>12839</v>
      </c>
      <c r="RYW1" s="4" t="s">
        <v>12840</v>
      </c>
      <c r="RYX1" s="4" t="s">
        <v>12841</v>
      </c>
      <c r="RYY1" s="4" t="s">
        <v>12842</v>
      </c>
      <c r="RYZ1" s="4" t="s">
        <v>12843</v>
      </c>
      <c r="RZA1" s="4" t="s">
        <v>12844</v>
      </c>
      <c r="RZB1" s="4" t="s">
        <v>12845</v>
      </c>
      <c r="RZC1" s="4" t="s">
        <v>12846</v>
      </c>
      <c r="RZD1" s="4" t="s">
        <v>12847</v>
      </c>
      <c r="RZE1" s="4" t="s">
        <v>12848</v>
      </c>
      <c r="RZF1" s="4" t="s">
        <v>12849</v>
      </c>
      <c r="RZG1" s="4" t="s">
        <v>12850</v>
      </c>
      <c r="RZH1" s="4" t="s">
        <v>12851</v>
      </c>
      <c r="RZI1" s="4" t="s">
        <v>12852</v>
      </c>
      <c r="RZJ1" s="4" t="s">
        <v>12853</v>
      </c>
      <c r="RZK1" s="4" t="s">
        <v>12854</v>
      </c>
      <c r="RZL1" s="4" t="s">
        <v>12855</v>
      </c>
      <c r="RZM1" s="4" t="s">
        <v>12856</v>
      </c>
      <c r="RZN1" s="4" t="s">
        <v>12857</v>
      </c>
      <c r="RZO1" s="4" t="s">
        <v>12858</v>
      </c>
      <c r="RZP1" s="4" t="s">
        <v>12859</v>
      </c>
      <c r="RZQ1" s="4" t="s">
        <v>12860</v>
      </c>
      <c r="RZR1" s="4" t="s">
        <v>12861</v>
      </c>
      <c r="RZS1" s="4" t="s">
        <v>12862</v>
      </c>
      <c r="RZT1" s="4" t="s">
        <v>12863</v>
      </c>
      <c r="RZU1" s="4" t="s">
        <v>12864</v>
      </c>
      <c r="RZV1" s="4" t="s">
        <v>12865</v>
      </c>
      <c r="RZW1" s="4" t="s">
        <v>12866</v>
      </c>
      <c r="RZX1" s="4" t="s">
        <v>12867</v>
      </c>
      <c r="RZY1" s="4" t="s">
        <v>12868</v>
      </c>
      <c r="RZZ1" s="4" t="s">
        <v>12869</v>
      </c>
      <c r="SAA1" s="4" t="s">
        <v>12870</v>
      </c>
      <c r="SAB1" s="4" t="s">
        <v>12871</v>
      </c>
      <c r="SAC1" s="4" t="s">
        <v>12872</v>
      </c>
      <c r="SAD1" s="4" t="s">
        <v>12873</v>
      </c>
      <c r="SAE1" s="4" t="s">
        <v>12874</v>
      </c>
      <c r="SAF1" s="4" t="s">
        <v>12875</v>
      </c>
      <c r="SAG1" s="4" t="s">
        <v>12876</v>
      </c>
      <c r="SAH1" s="4" t="s">
        <v>12877</v>
      </c>
      <c r="SAI1" s="4" t="s">
        <v>12878</v>
      </c>
      <c r="SAJ1" s="4" t="s">
        <v>12879</v>
      </c>
      <c r="SAK1" s="4" t="s">
        <v>12880</v>
      </c>
      <c r="SAL1" s="4" t="s">
        <v>12881</v>
      </c>
      <c r="SAM1" s="4" t="s">
        <v>12882</v>
      </c>
      <c r="SAN1" s="4" t="s">
        <v>12883</v>
      </c>
      <c r="SAO1" s="4" t="s">
        <v>12884</v>
      </c>
      <c r="SAP1" s="4" t="s">
        <v>12885</v>
      </c>
      <c r="SAQ1" s="4" t="s">
        <v>12886</v>
      </c>
      <c r="SAR1" s="4" t="s">
        <v>12887</v>
      </c>
      <c r="SAS1" s="4" t="s">
        <v>12888</v>
      </c>
      <c r="SAT1" s="4" t="s">
        <v>12889</v>
      </c>
      <c r="SAU1" s="4" t="s">
        <v>12890</v>
      </c>
      <c r="SAV1" s="4" t="s">
        <v>12891</v>
      </c>
      <c r="SAW1" s="4" t="s">
        <v>12892</v>
      </c>
      <c r="SAX1" s="4" t="s">
        <v>12893</v>
      </c>
      <c r="SAY1" s="4" t="s">
        <v>12894</v>
      </c>
      <c r="SAZ1" s="4" t="s">
        <v>12895</v>
      </c>
      <c r="SBA1" s="4" t="s">
        <v>12896</v>
      </c>
      <c r="SBB1" s="4" t="s">
        <v>12897</v>
      </c>
      <c r="SBC1" s="4" t="s">
        <v>12898</v>
      </c>
      <c r="SBD1" s="4" t="s">
        <v>12899</v>
      </c>
      <c r="SBE1" s="4" t="s">
        <v>12900</v>
      </c>
      <c r="SBF1" s="4" t="s">
        <v>12901</v>
      </c>
      <c r="SBG1" s="4" t="s">
        <v>12902</v>
      </c>
      <c r="SBH1" s="4" t="s">
        <v>12903</v>
      </c>
      <c r="SBI1" s="4" t="s">
        <v>12904</v>
      </c>
      <c r="SBJ1" s="4" t="s">
        <v>12905</v>
      </c>
      <c r="SBK1" s="4" t="s">
        <v>12906</v>
      </c>
      <c r="SBL1" s="4" t="s">
        <v>12907</v>
      </c>
      <c r="SBM1" s="4" t="s">
        <v>12908</v>
      </c>
      <c r="SBN1" s="4" t="s">
        <v>12909</v>
      </c>
      <c r="SBO1" s="4" t="s">
        <v>12910</v>
      </c>
      <c r="SBP1" s="4" t="s">
        <v>12911</v>
      </c>
      <c r="SBQ1" s="4" t="s">
        <v>12912</v>
      </c>
      <c r="SBR1" s="4" t="s">
        <v>12913</v>
      </c>
      <c r="SBS1" s="4" t="s">
        <v>12914</v>
      </c>
      <c r="SBT1" s="4" t="s">
        <v>12915</v>
      </c>
      <c r="SBU1" s="4" t="s">
        <v>12916</v>
      </c>
      <c r="SBV1" s="4" t="s">
        <v>12917</v>
      </c>
      <c r="SBW1" s="4" t="s">
        <v>12918</v>
      </c>
      <c r="SBX1" s="4" t="s">
        <v>12919</v>
      </c>
      <c r="SBY1" s="4" t="s">
        <v>12920</v>
      </c>
      <c r="SBZ1" s="4" t="s">
        <v>12921</v>
      </c>
      <c r="SCA1" s="4" t="s">
        <v>12922</v>
      </c>
      <c r="SCB1" s="4" t="s">
        <v>12923</v>
      </c>
      <c r="SCC1" s="4" t="s">
        <v>12924</v>
      </c>
      <c r="SCD1" s="4" t="s">
        <v>12925</v>
      </c>
      <c r="SCE1" s="4" t="s">
        <v>12926</v>
      </c>
      <c r="SCF1" s="4" t="s">
        <v>12927</v>
      </c>
      <c r="SCG1" s="4" t="s">
        <v>12928</v>
      </c>
      <c r="SCH1" s="4" t="s">
        <v>12929</v>
      </c>
      <c r="SCI1" s="4" t="s">
        <v>12930</v>
      </c>
      <c r="SCJ1" s="4" t="s">
        <v>12931</v>
      </c>
      <c r="SCK1" s="4" t="s">
        <v>12932</v>
      </c>
      <c r="SCL1" s="4" t="s">
        <v>12933</v>
      </c>
      <c r="SCM1" s="4" t="s">
        <v>12934</v>
      </c>
      <c r="SCN1" s="4" t="s">
        <v>12935</v>
      </c>
      <c r="SCO1" s="4" t="s">
        <v>12936</v>
      </c>
      <c r="SCP1" s="4" t="s">
        <v>12937</v>
      </c>
      <c r="SCQ1" s="4" t="s">
        <v>12938</v>
      </c>
      <c r="SCR1" s="4" t="s">
        <v>12939</v>
      </c>
      <c r="SCS1" s="4" t="s">
        <v>12940</v>
      </c>
      <c r="SCT1" s="4" t="s">
        <v>12941</v>
      </c>
      <c r="SCU1" s="4" t="s">
        <v>12942</v>
      </c>
      <c r="SCV1" s="4" t="s">
        <v>12943</v>
      </c>
      <c r="SCW1" s="4" t="s">
        <v>12944</v>
      </c>
      <c r="SCX1" s="4" t="s">
        <v>12945</v>
      </c>
      <c r="SCY1" s="4" t="s">
        <v>12946</v>
      </c>
      <c r="SCZ1" s="4" t="s">
        <v>12947</v>
      </c>
      <c r="SDA1" s="4" t="s">
        <v>12948</v>
      </c>
      <c r="SDB1" s="4" t="s">
        <v>12949</v>
      </c>
      <c r="SDC1" s="4" t="s">
        <v>12950</v>
      </c>
      <c r="SDD1" s="4" t="s">
        <v>12951</v>
      </c>
      <c r="SDE1" s="4" t="s">
        <v>12952</v>
      </c>
      <c r="SDF1" s="4" t="s">
        <v>12953</v>
      </c>
      <c r="SDG1" s="4" t="s">
        <v>12954</v>
      </c>
      <c r="SDH1" s="4" t="s">
        <v>12955</v>
      </c>
      <c r="SDI1" s="4" t="s">
        <v>12956</v>
      </c>
      <c r="SDJ1" s="4" t="s">
        <v>12957</v>
      </c>
      <c r="SDK1" s="4" t="s">
        <v>12958</v>
      </c>
      <c r="SDL1" s="4" t="s">
        <v>12959</v>
      </c>
      <c r="SDM1" s="4" t="s">
        <v>12960</v>
      </c>
      <c r="SDN1" s="4" t="s">
        <v>12961</v>
      </c>
      <c r="SDO1" s="4" t="s">
        <v>12962</v>
      </c>
      <c r="SDP1" s="4" t="s">
        <v>12963</v>
      </c>
      <c r="SDQ1" s="4" t="s">
        <v>12964</v>
      </c>
      <c r="SDR1" s="4" t="s">
        <v>12965</v>
      </c>
      <c r="SDS1" s="4" t="s">
        <v>12966</v>
      </c>
      <c r="SDT1" s="4" t="s">
        <v>12967</v>
      </c>
      <c r="SDU1" s="4" t="s">
        <v>12968</v>
      </c>
      <c r="SDV1" s="4" t="s">
        <v>12969</v>
      </c>
      <c r="SDW1" s="4" t="s">
        <v>12970</v>
      </c>
      <c r="SDX1" s="4" t="s">
        <v>12971</v>
      </c>
      <c r="SDY1" s="4" t="s">
        <v>12972</v>
      </c>
      <c r="SDZ1" s="4" t="s">
        <v>12973</v>
      </c>
      <c r="SEA1" s="4" t="s">
        <v>12974</v>
      </c>
      <c r="SEB1" s="4" t="s">
        <v>12975</v>
      </c>
      <c r="SEC1" s="4" t="s">
        <v>12976</v>
      </c>
      <c r="SED1" s="4" t="s">
        <v>12977</v>
      </c>
      <c r="SEE1" s="4" t="s">
        <v>12978</v>
      </c>
      <c r="SEF1" s="4" t="s">
        <v>12979</v>
      </c>
      <c r="SEG1" s="4" t="s">
        <v>12980</v>
      </c>
      <c r="SEH1" s="4" t="s">
        <v>12981</v>
      </c>
      <c r="SEI1" s="4" t="s">
        <v>12982</v>
      </c>
      <c r="SEJ1" s="4" t="s">
        <v>12983</v>
      </c>
      <c r="SEK1" s="4" t="s">
        <v>12984</v>
      </c>
      <c r="SEL1" s="4" t="s">
        <v>12985</v>
      </c>
      <c r="SEM1" s="4" t="s">
        <v>12986</v>
      </c>
      <c r="SEN1" s="4" t="s">
        <v>12987</v>
      </c>
      <c r="SEO1" s="4" t="s">
        <v>12988</v>
      </c>
      <c r="SEP1" s="4" t="s">
        <v>12989</v>
      </c>
      <c r="SEQ1" s="4" t="s">
        <v>12990</v>
      </c>
      <c r="SER1" s="4" t="s">
        <v>12991</v>
      </c>
      <c r="SES1" s="4" t="s">
        <v>12992</v>
      </c>
      <c r="SET1" s="4" t="s">
        <v>12993</v>
      </c>
      <c r="SEU1" s="4" t="s">
        <v>12994</v>
      </c>
      <c r="SEV1" s="4" t="s">
        <v>12995</v>
      </c>
      <c r="SEW1" s="4" t="s">
        <v>12996</v>
      </c>
      <c r="SEX1" s="4" t="s">
        <v>12997</v>
      </c>
      <c r="SEY1" s="4" t="s">
        <v>12998</v>
      </c>
      <c r="SEZ1" s="4" t="s">
        <v>12999</v>
      </c>
      <c r="SFA1" s="4" t="s">
        <v>13000</v>
      </c>
      <c r="SFB1" s="4" t="s">
        <v>13001</v>
      </c>
      <c r="SFC1" s="4" t="s">
        <v>13002</v>
      </c>
      <c r="SFD1" s="4" t="s">
        <v>13003</v>
      </c>
      <c r="SFE1" s="4" t="s">
        <v>13004</v>
      </c>
      <c r="SFF1" s="4" t="s">
        <v>13005</v>
      </c>
      <c r="SFG1" s="4" t="s">
        <v>13006</v>
      </c>
      <c r="SFH1" s="4" t="s">
        <v>13007</v>
      </c>
      <c r="SFI1" s="4" t="s">
        <v>13008</v>
      </c>
      <c r="SFJ1" s="4" t="s">
        <v>13009</v>
      </c>
      <c r="SFK1" s="4" t="s">
        <v>13010</v>
      </c>
      <c r="SFL1" s="4" t="s">
        <v>13011</v>
      </c>
      <c r="SFM1" s="4" t="s">
        <v>13012</v>
      </c>
      <c r="SFN1" s="4" t="s">
        <v>13013</v>
      </c>
      <c r="SFO1" s="4" t="s">
        <v>13014</v>
      </c>
      <c r="SFP1" s="4" t="s">
        <v>13015</v>
      </c>
      <c r="SFQ1" s="4" t="s">
        <v>13016</v>
      </c>
      <c r="SFR1" s="4" t="s">
        <v>13017</v>
      </c>
      <c r="SFS1" s="4" t="s">
        <v>13018</v>
      </c>
      <c r="SFT1" s="4" t="s">
        <v>13019</v>
      </c>
      <c r="SFU1" s="4" t="s">
        <v>13020</v>
      </c>
      <c r="SFV1" s="4" t="s">
        <v>13021</v>
      </c>
      <c r="SFW1" s="4" t="s">
        <v>13022</v>
      </c>
      <c r="SFX1" s="4" t="s">
        <v>13023</v>
      </c>
      <c r="SFY1" s="4" t="s">
        <v>13024</v>
      </c>
      <c r="SFZ1" s="4" t="s">
        <v>13025</v>
      </c>
      <c r="SGA1" s="4" t="s">
        <v>13026</v>
      </c>
      <c r="SGB1" s="4" t="s">
        <v>13027</v>
      </c>
      <c r="SGC1" s="4" t="s">
        <v>13028</v>
      </c>
      <c r="SGD1" s="4" t="s">
        <v>13029</v>
      </c>
      <c r="SGE1" s="4" t="s">
        <v>13030</v>
      </c>
      <c r="SGF1" s="4" t="s">
        <v>13031</v>
      </c>
      <c r="SGG1" s="4" t="s">
        <v>13032</v>
      </c>
      <c r="SGH1" s="4" t="s">
        <v>13033</v>
      </c>
      <c r="SGI1" s="4" t="s">
        <v>13034</v>
      </c>
      <c r="SGJ1" s="4" t="s">
        <v>13035</v>
      </c>
      <c r="SGK1" s="4" t="s">
        <v>13036</v>
      </c>
      <c r="SGL1" s="4" t="s">
        <v>13037</v>
      </c>
      <c r="SGM1" s="4" t="s">
        <v>13038</v>
      </c>
      <c r="SGN1" s="4" t="s">
        <v>13039</v>
      </c>
      <c r="SGO1" s="4" t="s">
        <v>13040</v>
      </c>
      <c r="SGP1" s="4" t="s">
        <v>13041</v>
      </c>
      <c r="SGQ1" s="4" t="s">
        <v>13042</v>
      </c>
      <c r="SGR1" s="4" t="s">
        <v>13043</v>
      </c>
      <c r="SGS1" s="4" t="s">
        <v>13044</v>
      </c>
      <c r="SGT1" s="4" t="s">
        <v>13045</v>
      </c>
      <c r="SGU1" s="4" t="s">
        <v>13046</v>
      </c>
      <c r="SGV1" s="4" t="s">
        <v>13047</v>
      </c>
      <c r="SGW1" s="4" t="s">
        <v>13048</v>
      </c>
      <c r="SGX1" s="4" t="s">
        <v>13049</v>
      </c>
      <c r="SGY1" s="4" t="s">
        <v>13050</v>
      </c>
      <c r="SGZ1" s="4" t="s">
        <v>13051</v>
      </c>
      <c r="SHA1" s="4" t="s">
        <v>13052</v>
      </c>
      <c r="SHB1" s="4" t="s">
        <v>13053</v>
      </c>
      <c r="SHC1" s="4" t="s">
        <v>13054</v>
      </c>
      <c r="SHD1" s="4" t="s">
        <v>13055</v>
      </c>
      <c r="SHE1" s="4" t="s">
        <v>13056</v>
      </c>
      <c r="SHF1" s="4" t="s">
        <v>13057</v>
      </c>
      <c r="SHG1" s="4" t="s">
        <v>13058</v>
      </c>
      <c r="SHH1" s="4" t="s">
        <v>13059</v>
      </c>
      <c r="SHI1" s="4" t="s">
        <v>13060</v>
      </c>
      <c r="SHJ1" s="4" t="s">
        <v>13061</v>
      </c>
      <c r="SHK1" s="4" t="s">
        <v>13062</v>
      </c>
      <c r="SHL1" s="4" t="s">
        <v>13063</v>
      </c>
      <c r="SHM1" s="4" t="s">
        <v>13064</v>
      </c>
      <c r="SHN1" s="4" t="s">
        <v>13065</v>
      </c>
      <c r="SHO1" s="4" t="s">
        <v>13066</v>
      </c>
      <c r="SHP1" s="4" t="s">
        <v>13067</v>
      </c>
      <c r="SHQ1" s="4" t="s">
        <v>13068</v>
      </c>
      <c r="SHR1" s="4" t="s">
        <v>13069</v>
      </c>
      <c r="SHS1" s="4" t="s">
        <v>13070</v>
      </c>
      <c r="SHT1" s="4" t="s">
        <v>13071</v>
      </c>
      <c r="SHU1" s="4" t="s">
        <v>13072</v>
      </c>
      <c r="SHV1" s="4" t="s">
        <v>13073</v>
      </c>
      <c r="SHW1" s="4" t="s">
        <v>13074</v>
      </c>
      <c r="SHX1" s="4" t="s">
        <v>13075</v>
      </c>
      <c r="SHY1" s="4" t="s">
        <v>13076</v>
      </c>
      <c r="SHZ1" s="4" t="s">
        <v>13077</v>
      </c>
      <c r="SIA1" s="4" t="s">
        <v>13078</v>
      </c>
      <c r="SIB1" s="4" t="s">
        <v>13079</v>
      </c>
      <c r="SIC1" s="4" t="s">
        <v>13080</v>
      </c>
      <c r="SID1" s="4" t="s">
        <v>13081</v>
      </c>
      <c r="SIE1" s="4" t="s">
        <v>13082</v>
      </c>
      <c r="SIF1" s="4" t="s">
        <v>13083</v>
      </c>
      <c r="SIG1" s="4" t="s">
        <v>13084</v>
      </c>
      <c r="SIH1" s="4" t="s">
        <v>13085</v>
      </c>
      <c r="SII1" s="4" t="s">
        <v>13086</v>
      </c>
      <c r="SIJ1" s="4" t="s">
        <v>13087</v>
      </c>
      <c r="SIK1" s="4" t="s">
        <v>13088</v>
      </c>
      <c r="SIL1" s="4" t="s">
        <v>13089</v>
      </c>
      <c r="SIM1" s="4" t="s">
        <v>13090</v>
      </c>
      <c r="SIN1" s="4" t="s">
        <v>13091</v>
      </c>
      <c r="SIO1" s="4" t="s">
        <v>13092</v>
      </c>
      <c r="SIP1" s="4" t="s">
        <v>13093</v>
      </c>
      <c r="SIQ1" s="4" t="s">
        <v>13094</v>
      </c>
      <c r="SIR1" s="4" t="s">
        <v>13095</v>
      </c>
      <c r="SIS1" s="4" t="s">
        <v>13096</v>
      </c>
      <c r="SIT1" s="4" t="s">
        <v>13097</v>
      </c>
      <c r="SIU1" s="4" t="s">
        <v>13098</v>
      </c>
      <c r="SIV1" s="4" t="s">
        <v>13099</v>
      </c>
      <c r="SIW1" s="4" t="s">
        <v>13100</v>
      </c>
      <c r="SIX1" s="4" t="s">
        <v>13101</v>
      </c>
      <c r="SIY1" s="4" t="s">
        <v>13102</v>
      </c>
      <c r="SIZ1" s="4" t="s">
        <v>13103</v>
      </c>
      <c r="SJA1" s="4" t="s">
        <v>13104</v>
      </c>
      <c r="SJB1" s="4" t="s">
        <v>13105</v>
      </c>
      <c r="SJC1" s="4" t="s">
        <v>13106</v>
      </c>
      <c r="SJD1" s="4" t="s">
        <v>13107</v>
      </c>
      <c r="SJE1" s="4" t="s">
        <v>13108</v>
      </c>
      <c r="SJF1" s="4" t="s">
        <v>13109</v>
      </c>
      <c r="SJG1" s="4" t="s">
        <v>13110</v>
      </c>
      <c r="SJH1" s="4" t="s">
        <v>13111</v>
      </c>
      <c r="SJI1" s="4" t="s">
        <v>13112</v>
      </c>
      <c r="SJJ1" s="4" t="s">
        <v>13113</v>
      </c>
      <c r="SJK1" s="4" t="s">
        <v>13114</v>
      </c>
      <c r="SJL1" s="4" t="s">
        <v>13115</v>
      </c>
      <c r="SJM1" s="4" t="s">
        <v>13116</v>
      </c>
      <c r="SJN1" s="4" t="s">
        <v>13117</v>
      </c>
      <c r="SJO1" s="4" t="s">
        <v>13118</v>
      </c>
      <c r="SJP1" s="4" t="s">
        <v>13119</v>
      </c>
      <c r="SJQ1" s="4" t="s">
        <v>13120</v>
      </c>
      <c r="SJR1" s="4" t="s">
        <v>13121</v>
      </c>
      <c r="SJS1" s="4" t="s">
        <v>13122</v>
      </c>
      <c r="SJT1" s="4" t="s">
        <v>13123</v>
      </c>
      <c r="SJU1" s="4" t="s">
        <v>13124</v>
      </c>
      <c r="SJV1" s="4" t="s">
        <v>13125</v>
      </c>
      <c r="SJW1" s="4" t="s">
        <v>13126</v>
      </c>
      <c r="SJX1" s="4" t="s">
        <v>13127</v>
      </c>
      <c r="SJY1" s="4" t="s">
        <v>13128</v>
      </c>
      <c r="SJZ1" s="4" t="s">
        <v>13129</v>
      </c>
      <c r="SKA1" s="4" t="s">
        <v>13130</v>
      </c>
      <c r="SKB1" s="4" t="s">
        <v>13131</v>
      </c>
      <c r="SKC1" s="4" t="s">
        <v>13132</v>
      </c>
      <c r="SKD1" s="4" t="s">
        <v>13133</v>
      </c>
      <c r="SKE1" s="4" t="s">
        <v>13134</v>
      </c>
      <c r="SKF1" s="4" t="s">
        <v>13135</v>
      </c>
      <c r="SKG1" s="4" t="s">
        <v>13136</v>
      </c>
      <c r="SKH1" s="4" t="s">
        <v>13137</v>
      </c>
      <c r="SKI1" s="4" t="s">
        <v>13138</v>
      </c>
      <c r="SKJ1" s="4" t="s">
        <v>13139</v>
      </c>
      <c r="SKK1" s="4" t="s">
        <v>13140</v>
      </c>
      <c r="SKL1" s="4" t="s">
        <v>13141</v>
      </c>
      <c r="SKM1" s="4" t="s">
        <v>13142</v>
      </c>
      <c r="SKN1" s="4" t="s">
        <v>13143</v>
      </c>
      <c r="SKO1" s="4" t="s">
        <v>13144</v>
      </c>
      <c r="SKP1" s="4" t="s">
        <v>13145</v>
      </c>
      <c r="SKQ1" s="4" t="s">
        <v>13146</v>
      </c>
      <c r="SKR1" s="4" t="s">
        <v>13147</v>
      </c>
      <c r="SKS1" s="4" t="s">
        <v>13148</v>
      </c>
      <c r="SKT1" s="4" t="s">
        <v>13149</v>
      </c>
      <c r="SKU1" s="4" t="s">
        <v>13150</v>
      </c>
      <c r="SKV1" s="4" t="s">
        <v>13151</v>
      </c>
      <c r="SKW1" s="4" t="s">
        <v>13152</v>
      </c>
      <c r="SKX1" s="4" t="s">
        <v>13153</v>
      </c>
      <c r="SKY1" s="4" t="s">
        <v>13154</v>
      </c>
      <c r="SKZ1" s="4" t="s">
        <v>13155</v>
      </c>
      <c r="SLA1" s="4" t="s">
        <v>13156</v>
      </c>
      <c r="SLB1" s="4" t="s">
        <v>13157</v>
      </c>
      <c r="SLC1" s="4" t="s">
        <v>13158</v>
      </c>
      <c r="SLD1" s="4" t="s">
        <v>13159</v>
      </c>
      <c r="SLE1" s="4" t="s">
        <v>13160</v>
      </c>
      <c r="SLF1" s="4" t="s">
        <v>13161</v>
      </c>
      <c r="SLG1" s="4" t="s">
        <v>13162</v>
      </c>
      <c r="SLH1" s="4" t="s">
        <v>13163</v>
      </c>
      <c r="SLI1" s="4" t="s">
        <v>13164</v>
      </c>
      <c r="SLJ1" s="4" t="s">
        <v>13165</v>
      </c>
      <c r="SLK1" s="4" t="s">
        <v>13166</v>
      </c>
      <c r="SLL1" s="4" t="s">
        <v>13167</v>
      </c>
      <c r="SLM1" s="4" t="s">
        <v>13168</v>
      </c>
      <c r="SLN1" s="4" t="s">
        <v>13169</v>
      </c>
      <c r="SLO1" s="4" t="s">
        <v>13170</v>
      </c>
      <c r="SLP1" s="4" t="s">
        <v>13171</v>
      </c>
      <c r="SLQ1" s="4" t="s">
        <v>13172</v>
      </c>
      <c r="SLR1" s="4" t="s">
        <v>13173</v>
      </c>
      <c r="SLS1" s="4" t="s">
        <v>13174</v>
      </c>
      <c r="SLT1" s="4" t="s">
        <v>13175</v>
      </c>
      <c r="SLU1" s="4" t="s">
        <v>13176</v>
      </c>
      <c r="SLV1" s="4" t="s">
        <v>13177</v>
      </c>
      <c r="SLW1" s="4" t="s">
        <v>13178</v>
      </c>
      <c r="SLX1" s="4" t="s">
        <v>13179</v>
      </c>
      <c r="SLY1" s="4" t="s">
        <v>13180</v>
      </c>
      <c r="SLZ1" s="4" t="s">
        <v>13181</v>
      </c>
      <c r="SMA1" s="4" t="s">
        <v>13182</v>
      </c>
      <c r="SMB1" s="4" t="s">
        <v>13183</v>
      </c>
      <c r="SMC1" s="4" t="s">
        <v>13184</v>
      </c>
      <c r="SMD1" s="4" t="s">
        <v>13185</v>
      </c>
      <c r="SME1" s="4" t="s">
        <v>13186</v>
      </c>
      <c r="SMF1" s="4" t="s">
        <v>13187</v>
      </c>
      <c r="SMG1" s="4" t="s">
        <v>13188</v>
      </c>
      <c r="SMH1" s="4" t="s">
        <v>13189</v>
      </c>
      <c r="SMI1" s="4" t="s">
        <v>13190</v>
      </c>
      <c r="SMJ1" s="4" t="s">
        <v>13191</v>
      </c>
      <c r="SMK1" s="4" t="s">
        <v>13192</v>
      </c>
      <c r="SML1" s="4" t="s">
        <v>13193</v>
      </c>
      <c r="SMM1" s="4" t="s">
        <v>13194</v>
      </c>
      <c r="SMN1" s="4" t="s">
        <v>13195</v>
      </c>
      <c r="SMO1" s="4" t="s">
        <v>13196</v>
      </c>
      <c r="SMP1" s="4" t="s">
        <v>13197</v>
      </c>
      <c r="SMQ1" s="4" t="s">
        <v>13198</v>
      </c>
      <c r="SMR1" s="4" t="s">
        <v>13199</v>
      </c>
      <c r="SMS1" s="4" t="s">
        <v>13200</v>
      </c>
      <c r="SMT1" s="4" t="s">
        <v>13201</v>
      </c>
      <c r="SMU1" s="4" t="s">
        <v>13202</v>
      </c>
      <c r="SMV1" s="4" t="s">
        <v>13203</v>
      </c>
      <c r="SMW1" s="4" t="s">
        <v>13204</v>
      </c>
      <c r="SMX1" s="4" t="s">
        <v>13205</v>
      </c>
      <c r="SMY1" s="4" t="s">
        <v>13206</v>
      </c>
      <c r="SMZ1" s="4" t="s">
        <v>13207</v>
      </c>
      <c r="SNA1" s="4" t="s">
        <v>13208</v>
      </c>
      <c r="SNB1" s="4" t="s">
        <v>13209</v>
      </c>
      <c r="SNC1" s="4" t="s">
        <v>13210</v>
      </c>
      <c r="SND1" s="4" t="s">
        <v>13211</v>
      </c>
      <c r="SNE1" s="4" t="s">
        <v>13212</v>
      </c>
      <c r="SNF1" s="4" t="s">
        <v>13213</v>
      </c>
      <c r="SNG1" s="4" t="s">
        <v>13214</v>
      </c>
      <c r="SNH1" s="4" t="s">
        <v>13215</v>
      </c>
      <c r="SNI1" s="4" t="s">
        <v>13216</v>
      </c>
      <c r="SNJ1" s="4" t="s">
        <v>13217</v>
      </c>
      <c r="SNK1" s="4" t="s">
        <v>13218</v>
      </c>
      <c r="SNL1" s="4" t="s">
        <v>13219</v>
      </c>
      <c r="SNM1" s="4" t="s">
        <v>13220</v>
      </c>
      <c r="SNN1" s="4" t="s">
        <v>13221</v>
      </c>
      <c r="SNO1" s="4" t="s">
        <v>13222</v>
      </c>
      <c r="SNP1" s="4" t="s">
        <v>13223</v>
      </c>
      <c r="SNQ1" s="4" t="s">
        <v>13224</v>
      </c>
      <c r="SNR1" s="4" t="s">
        <v>13225</v>
      </c>
      <c r="SNS1" s="4" t="s">
        <v>13226</v>
      </c>
      <c r="SNT1" s="4" t="s">
        <v>13227</v>
      </c>
      <c r="SNU1" s="4" t="s">
        <v>13228</v>
      </c>
      <c r="SNV1" s="4" t="s">
        <v>13229</v>
      </c>
      <c r="SNW1" s="4" t="s">
        <v>13230</v>
      </c>
      <c r="SNX1" s="4" t="s">
        <v>13231</v>
      </c>
      <c r="SNY1" s="4" t="s">
        <v>13232</v>
      </c>
      <c r="SNZ1" s="4" t="s">
        <v>13233</v>
      </c>
      <c r="SOA1" s="4" t="s">
        <v>13234</v>
      </c>
      <c r="SOB1" s="4" t="s">
        <v>13235</v>
      </c>
      <c r="SOC1" s="4" t="s">
        <v>13236</v>
      </c>
      <c r="SOD1" s="4" t="s">
        <v>13237</v>
      </c>
      <c r="SOE1" s="4" t="s">
        <v>13238</v>
      </c>
      <c r="SOF1" s="4" t="s">
        <v>13239</v>
      </c>
      <c r="SOG1" s="4" t="s">
        <v>13240</v>
      </c>
      <c r="SOH1" s="4" t="s">
        <v>13241</v>
      </c>
      <c r="SOI1" s="4" t="s">
        <v>13242</v>
      </c>
      <c r="SOJ1" s="4" t="s">
        <v>13243</v>
      </c>
      <c r="SOK1" s="4" t="s">
        <v>13244</v>
      </c>
      <c r="SOL1" s="4" t="s">
        <v>13245</v>
      </c>
      <c r="SOM1" s="4" t="s">
        <v>13246</v>
      </c>
      <c r="SON1" s="4" t="s">
        <v>13247</v>
      </c>
      <c r="SOO1" s="4" t="s">
        <v>13248</v>
      </c>
      <c r="SOP1" s="4" t="s">
        <v>13249</v>
      </c>
      <c r="SOQ1" s="4" t="s">
        <v>13250</v>
      </c>
      <c r="SOR1" s="4" t="s">
        <v>13251</v>
      </c>
      <c r="SOS1" s="4" t="s">
        <v>13252</v>
      </c>
      <c r="SOT1" s="4" t="s">
        <v>13253</v>
      </c>
      <c r="SOU1" s="4" t="s">
        <v>13254</v>
      </c>
      <c r="SOV1" s="4" t="s">
        <v>13255</v>
      </c>
      <c r="SOW1" s="4" t="s">
        <v>13256</v>
      </c>
      <c r="SOX1" s="4" t="s">
        <v>13257</v>
      </c>
      <c r="SOY1" s="4" t="s">
        <v>13258</v>
      </c>
      <c r="SOZ1" s="4" t="s">
        <v>13259</v>
      </c>
      <c r="SPA1" s="4" t="s">
        <v>13260</v>
      </c>
      <c r="SPB1" s="4" t="s">
        <v>13261</v>
      </c>
      <c r="SPC1" s="4" t="s">
        <v>13262</v>
      </c>
      <c r="SPD1" s="4" t="s">
        <v>13263</v>
      </c>
      <c r="SPE1" s="4" t="s">
        <v>13264</v>
      </c>
      <c r="SPF1" s="4" t="s">
        <v>13265</v>
      </c>
      <c r="SPG1" s="4" t="s">
        <v>13266</v>
      </c>
      <c r="SPH1" s="4" t="s">
        <v>13267</v>
      </c>
      <c r="SPI1" s="4" t="s">
        <v>13268</v>
      </c>
      <c r="SPJ1" s="4" t="s">
        <v>13269</v>
      </c>
      <c r="SPK1" s="4" t="s">
        <v>13270</v>
      </c>
      <c r="SPL1" s="4" t="s">
        <v>13271</v>
      </c>
      <c r="SPM1" s="4" t="s">
        <v>13272</v>
      </c>
      <c r="SPN1" s="4" t="s">
        <v>13273</v>
      </c>
      <c r="SPO1" s="4" t="s">
        <v>13274</v>
      </c>
      <c r="SPP1" s="4" t="s">
        <v>13275</v>
      </c>
      <c r="SPQ1" s="4" t="s">
        <v>13276</v>
      </c>
      <c r="SPR1" s="4" t="s">
        <v>13277</v>
      </c>
      <c r="SPS1" s="4" t="s">
        <v>13278</v>
      </c>
      <c r="SPT1" s="4" t="s">
        <v>13279</v>
      </c>
      <c r="SPU1" s="4" t="s">
        <v>13280</v>
      </c>
      <c r="SPV1" s="4" t="s">
        <v>13281</v>
      </c>
      <c r="SPW1" s="4" t="s">
        <v>13282</v>
      </c>
      <c r="SPX1" s="4" t="s">
        <v>13283</v>
      </c>
      <c r="SPY1" s="4" t="s">
        <v>13284</v>
      </c>
      <c r="SPZ1" s="4" t="s">
        <v>13285</v>
      </c>
      <c r="SQA1" s="4" t="s">
        <v>13286</v>
      </c>
      <c r="SQB1" s="4" t="s">
        <v>13287</v>
      </c>
      <c r="SQC1" s="4" t="s">
        <v>13288</v>
      </c>
      <c r="SQD1" s="4" t="s">
        <v>13289</v>
      </c>
      <c r="SQE1" s="4" t="s">
        <v>13290</v>
      </c>
      <c r="SQF1" s="4" t="s">
        <v>13291</v>
      </c>
      <c r="SQG1" s="4" t="s">
        <v>13292</v>
      </c>
      <c r="SQH1" s="4" t="s">
        <v>13293</v>
      </c>
      <c r="SQI1" s="4" t="s">
        <v>13294</v>
      </c>
      <c r="SQJ1" s="4" t="s">
        <v>13295</v>
      </c>
      <c r="SQK1" s="4" t="s">
        <v>13296</v>
      </c>
      <c r="SQL1" s="4" t="s">
        <v>13297</v>
      </c>
      <c r="SQM1" s="4" t="s">
        <v>13298</v>
      </c>
      <c r="SQN1" s="4" t="s">
        <v>13299</v>
      </c>
      <c r="SQO1" s="4" t="s">
        <v>13300</v>
      </c>
      <c r="SQP1" s="4" t="s">
        <v>13301</v>
      </c>
      <c r="SQQ1" s="4" t="s">
        <v>13302</v>
      </c>
      <c r="SQR1" s="4" t="s">
        <v>13303</v>
      </c>
      <c r="SQS1" s="4" t="s">
        <v>13304</v>
      </c>
      <c r="SQT1" s="4" t="s">
        <v>13305</v>
      </c>
      <c r="SQU1" s="4" t="s">
        <v>13306</v>
      </c>
      <c r="SQV1" s="4" t="s">
        <v>13307</v>
      </c>
      <c r="SQW1" s="4" t="s">
        <v>13308</v>
      </c>
      <c r="SQX1" s="4" t="s">
        <v>13309</v>
      </c>
      <c r="SQY1" s="4" t="s">
        <v>13310</v>
      </c>
      <c r="SQZ1" s="4" t="s">
        <v>13311</v>
      </c>
      <c r="SRA1" s="4" t="s">
        <v>13312</v>
      </c>
      <c r="SRB1" s="4" t="s">
        <v>13313</v>
      </c>
      <c r="SRC1" s="4" t="s">
        <v>13314</v>
      </c>
      <c r="SRD1" s="4" t="s">
        <v>13315</v>
      </c>
      <c r="SRE1" s="4" t="s">
        <v>13316</v>
      </c>
      <c r="SRF1" s="4" t="s">
        <v>13317</v>
      </c>
      <c r="SRG1" s="4" t="s">
        <v>13318</v>
      </c>
      <c r="SRH1" s="4" t="s">
        <v>13319</v>
      </c>
      <c r="SRI1" s="4" t="s">
        <v>13320</v>
      </c>
      <c r="SRJ1" s="4" t="s">
        <v>13321</v>
      </c>
      <c r="SRK1" s="4" t="s">
        <v>13322</v>
      </c>
      <c r="SRL1" s="4" t="s">
        <v>13323</v>
      </c>
      <c r="SRM1" s="4" t="s">
        <v>13324</v>
      </c>
      <c r="SRN1" s="4" t="s">
        <v>13325</v>
      </c>
      <c r="SRO1" s="4" t="s">
        <v>13326</v>
      </c>
      <c r="SRP1" s="4" t="s">
        <v>13327</v>
      </c>
      <c r="SRQ1" s="4" t="s">
        <v>13328</v>
      </c>
      <c r="SRR1" s="4" t="s">
        <v>13329</v>
      </c>
      <c r="SRS1" s="4" t="s">
        <v>13330</v>
      </c>
      <c r="SRT1" s="4" t="s">
        <v>13331</v>
      </c>
      <c r="SRU1" s="4" t="s">
        <v>13332</v>
      </c>
      <c r="SRV1" s="4" t="s">
        <v>13333</v>
      </c>
      <c r="SRW1" s="4" t="s">
        <v>13334</v>
      </c>
      <c r="SRX1" s="4" t="s">
        <v>13335</v>
      </c>
      <c r="SRY1" s="4" t="s">
        <v>13336</v>
      </c>
      <c r="SRZ1" s="4" t="s">
        <v>13337</v>
      </c>
      <c r="SSA1" s="4" t="s">
        <v>13338</v>
      </c>
      <c r="SSB1" s="4" t="s">
        <v>13339</v>
      </c>
      <c r="SSC1" s="4" t="s">
        <v>13340</v>
      </c>
      <c r="SSD1" s="4" t="s">
        <v>13341</v>
      </c>
      <c r="SSE1" s="4" t="s">
        <v>13342</v>
      </c>
      <c r="SSF1" s="4" t="s">
        <v>13343</v>
      </c>
      <c r="SSG1" s="4" t="s">
        <v>13344</v>
      </c>
      <c r="SSH1" s="4" t="s">
        <v>13345</v>
      </c>
      <c r="SSI1" s="4" t="s">
        <v>13346</v>
      </c>
      <c r="SSJ1" s="4" t="s">
        <v>13347</v>
      </c>
      <c r="SSK1" s="4" t="s">
        <v>13348</v>
      </c>
      <c r="SSL1" s="4" t="s">
        <v>13349</v>
      </c>
      <c r="SSM1" s="4" t="s">
        <v>13350</v>
      </c>
      <c r="SSN1" s="4" t="s">
        <v>13351</v>
      </c>
      <c r="SSO1" s="4" t="s">
        <v>13352</v>
      </c>
      <c r="SSP1" s="4" t="s">
        <v>13353</v>
      </c>
      <c r="SSQ1" s="4" t="s">
        <v>13354</v>
      </c>
      <c r="SSR1" s="4" t="s">
        <v>13355</v>
      </c>
      <c r="SSS1" s="4" t="s">
        <v>13356</v>
      </c>
      <c r="SST1" s="4" t="s">
        <v>13357</v>
      </c>
      <c r="SSU1" s="4" t="s">
        <v>13358</v>
      </c>
      <c r="SSV1" s="4" t="s">
        <v>13359</v>
      </c>
      <c r="SSW1" s="4" t="s">
        <v>13360</v>
      </c>
      <c r="SSX1" s="4" t="s">
        <v>13361</v>
      </c>
      <c r="SSY1" s="4" t="s">
        <v>13362</v>
      </c>
      <c r="SSZ1" s="4" t="s">
        <v>13363</v>
      </c>
      <c r="STA1" s="4" t="s">
        <v>13364</v>
      </c>
      <c r="STB1" s="4" t="s">
        <v>13365</v>
      </c>
      <c r="STC1" s="4" t="s">
        <v>13366</v>
      </c>
      <c r="STD1" s="4" t="s">
        <v>13367</v>
      </c>
      <c r="STE1" s="4" t="s">
        <v>13368</v>
      </c>
      <c r="STF1" s="4" t="s">
        <v>13369</v>
      </c>
      <c r="STG1" s="4" t="s">
        <v>13370</v>
      </c>
      <c r="STH1" s="4" t="s">
        <v>13371</v>
      </c>
      <c r="STI1" s="4" t="s">
        <v>13372</v>
      </c>
      <c r="STJ1" s="4" t="s">
        <v>13373</v>
      </c>
      <c r="STK1" s="4" t="s">
        <v>13374</v>
      </c>
      <c r="STL1" s="4" t="s">
        <v>13375</v>
      </c>
      <c r="STM1" s="4" t="s">
        <v>13376</v>
      </c>
      <c r="STN1" s="4" t="s">
        <v>13377</v>
      </c>
      <c r="STO1" s="4" t="s">
        <v>13378</v>
      </c>
      <c r="STP1" s="4" t="s">
        <v>13379</v>
      </c>
      <c r="STQ1" s="4" t="s">
        <v>13380</v>
      </c>
      <c r="STR1" s="4" t="s">
        <v>13381</v>
      </c>
      <c r="STS1" s="4" t="s">
        <v>13382</v>
      </c>
      <c r="STT1" s="4" t="s">
        <v>13383</v>
      </c>
      <c r="STU1" s="4" t="s">
        <v>13384</v>
      </c>
      <c r="STV1" s="4" t="s">
        <v>13385</v>
      </c>
      <c r="STW1" s="4" t="s">
        <v>13386</v>
      </c>
      <c r="STX1" s="4" t="s">
        <v>13387</v>
      </c>
      <c r="STY1" s="4" t="s">
        <v>13388</v>
      </c>
      <c r="STZ1" s="4" t="s">
        <v>13389</v>
      </c>
      <c r="SUA1" s="4" t="s">
        <v>13390</v>
      </c>
      <c r="SUB1" s="4" t="s">
        <v>13391</v>
      </c>
      <c r="SUC1" s="4" t="s">
        <v>13392</v>
      </c>
      <c r="SUD1" s="4" t="s">
        <v>13393</v>
      </c>
      <c r="SUE1" s="4" t="s">
        <v>13394</v>
      </c>
      <c r="SUF1" s="4" t="s">
        <v>13395</v>
      </c>
      <c r="SUG1" s="4" t="s">
        <v>13396</v>
      </c>
      <c r="SUH1" s="4" t="s">
        <v>13397</v>
      </c>
      <c r="SUI1" s="4" t="s">
        <v>13398</v>
      </c>
      <c r="SUJ1" s="4" t="s">
        <v>13399</v>
      </c>
      <c r="SUK1" s="4" t="s">
        <v>13400</v>
      </c>
      <c r="SUL1" s="4" t="s">
        <v>13401</v>
      </c>
      <c r="SUM1" s="4" t="s">
        <v>13402</v>
      </c>
      <c r="SUN1" s="4" t="s">
        <v>13403</v>
      </c>
      <c r="SUO1" s="4" t="s">
        <v>13404</v>
      </c>
      <c r="SUP1" s="4" t="s">
        <v>13405</v>
      </c>
      <c r="SUQ1" s="4" t="s">
        <v>13406</v>
      </c>
      <c r="SUR1" s="4" t="s">
        <v>13407</v>
      </c>
      <c r="SUS1" s="4" t="s">
        <v>13408</v>
      </c>
      <c r="SUT1" s="4" t="s">
        <v>13409</v>
      </c>
      <c r="SUU1" s="4" t="s">
        <v>13410</v>
      </c>
      <c r="SUV1" s="4" t="s">
        <v>13411</v>
      </c>
      <c r="SUW1" s="4" t="s">
        <v>13412</v>
      </c>
      <c r="SUX1" s="4" t="s">
        <v>13413</v>
      </c>
      <c r="SUY1" s="4" t="s">
        <v>13414</v>
      </c>
      <c r="SUZ1" s="4" t="s">
        <v>13415</v>
      </c>
      <c r="SVA1" s="4" t="s">
        <v>13416</v>
      </c>
      <c r="SVB1" s="4" t="s">
        <v>13417</v>
      </c>
      <c r="SVC1" s="4" t="s">
        <v>13418</v>
      </c>
      <c r="SVD1" s="4" t="s">
        <v>13419</v>
      </c>
      <c r="SVE1" s="4" t="s">
        <v>13420</v>
      </c>
      <c r="SVF1" s="4" t="s">
        <v>13421</v>
      </c>
      <c r="SVG1" s="4" t="s">
        <v>13422</v>
      </c>
      <c r="SVH1" s="4" t="s">
        <v>13423</v>
      </c>
      <c r="SVI1" s="4" t="s">
        <v>13424</v>
      </c>
      <c r="SVJ1" s="4" t="s">
        <v>13425</v>
      </c>
      <c r="SVK1" s="4" t="s">
        <v>13426</v>
      </c>
      <c r="SVL1" s="4" t="s">
        <v>13427</v>
      </c>
      <c r="SVM1" s="4" t="s">
        <v>13428</v>
      </c>
      <c r="SVN1" s="4" t="s">
        <v>13429</v>
      </c>
      <c r="SVO1" s="4" t="s">
        <v>13430</v>
      </c>
      <c r="SVP1" s="4" t="s">
        <v>13431</v>
      </c>
      <c r="SVQ1" s="4" t="s">
        <v>13432</v>
      </c>
      <c r="SVR1" s="4" t="s">
        <v>13433</v>
      </c>
      <c r="SVS1" s="4" t="s">
        <v>13434</v>
      </c>
      <c r="SVT1" s="4" t="s">
        <v>13435</v>
      </c>
      <c r="SVU1" s="4" t="s">
        <v>13436</v>
      </c>
      <c r="SVV1" s="4" t="s">
        <v>13437</v>
      </c>
      <c r="SVW1" s="4" t="s">
        <v>13438</v>
      </c>
      <c r="SVX1" s="4" t="s">
        <v>13439</v>
      </c>
      <c r="SVY1" s="4" t="s">
        <v>13440</v>
      </c>
      <c r="SVZ1" s="4" t="s">
        <v>13441</v>
      </c>
      <c r="SWA1" s="4" t="s">
        <v>13442</v>
      </c>
      <c r="SWB1" s="4" t="s">
        <v>13443</v>
      </c>
      <c r="SWC1" s="4" t="s">
        <v>13444</v>
      </c>
      <c r="SWD1" s="4" t="s">
        <v>13445</v>
      </c>
      <c r="SWE1" s="4" t="s">
        <v>13446</v>
      </c>
      <c r="SWF1" s="4" t="s">
        <v>13447</v>
      </c>
      <c r="SWG1" s="4" t="s">
        <v>13448</v>
      </c>
      <c r="SWH1" s="4" t="s">
        <v>13449</v>
      </c>
      <c r="SWI1" s="4" t="s">
        <v>13450</v>
      </c>
      <c r="SWJ1" s="4" t="s">
        <v>13451</v>
      </c>
      <c r="SWK1" s="4" t="s">
        <v>13452</v>
      </c>
      <c r="SWL1" s="4" t="s">
        <v>13453</v>
      </c>
      <c r="SWM1" s="4" t="s">
        <v>13454</v>
      </c>
      <c r="SWN1" s="4" t="s">
        <v>13455</v>
      </c>
      <c r="SWO1" s="4" t="s">
        <v>13456</v>
      </c>
      <c r="SWP1" s="4" t="s">
        <v>13457</v>
      </c>
      <c r="SWQ1" s="4" t="s">
        <v>13458</v>
      </c>
      <c r="SWR1" s="4" t="s">
        <v>13459</v>
      </c>
      <c r="SWS1" s="4" t="s">
        <v>13460</v>
      </c>
      <c r="SWT1" s="4" t="s">
        <v>13461</v>
      </c>
      <c r="SWU1" s="4" t="s">
        <v>13462</v>
      </c>
      <c r="SWV1" s="4" t="s">
        <v>13463</v>
      </c>
      <c r="SWW1" s="4" t="s">
        <v>13464</v>
      </c>
      <c r="SWX1" s="4" t="s">
        <v>13465</v>
      </c>
      <c r="SWY1" s="4" t="s">
        <v>13466</v>
      </c>
      <c r="SWZ1" s="4" t="s">
        <v>13467</v>
      </c>
      <c r="SXA1" s="4" t="s">
        <v>13468</v>
      </c>
      <c r="SXB1" s="4" t="s">
        <v>13469</v>
      </c>
      <c r="SXC1" s="4" t="s">
        <v>13470</v>
      </c>
      <c r="SXD1" s="4" t="s">
        <v>13471</v>
      </c>
      <c r="SXE1" s="4" t="s">
        <v>13472</v>
      </c>
      <c r="SXF1" s="4" t="s">
        <v>13473</v>
      </c>
      <c r="SXG1" s="4" t="s">
        <v>13474</v>
      </c>
      <c r="SXH1" s="4" t="s">
        <v>13475</v>
      </c>
      <c r="SXI1" s="4" t="s">
        <v>13476</v>
      </c>
      <c r="SXJ1" s="4" t="s">
        <v>13477</v>
      </c>
      <c r="SXK1" s="4" t="s">
        <v>13478</v>
      </c>
      <c r="SXL1" s="4" t="s">
        <v>13479</v>
      </c>
      <c r="SXM1" s="4" t="s">
        <v>13480</v>
      </c>
      <c r="SXN1" s="4" t="s">
        <v>13481</v>
      </c>
      <c r="SXO1" s="4" t="s">
        <v>13482</v>
      </c>
      <c r="SXP1" s="4" t="s">
        <v>13483</v>
      </c>
      <c r="SXQ1" s="4" t="s">
        <v>13484</v>
      </c>
      <c r="SXR1" s="4" t="s">
        <v>13485</v>
      </c>
      <c r="SXS1" s="4" t="s">
        <v>13486</v>
      </c>
      <c r="SXT1" s="4" t="s">
        <v>13487</v>
      </c>
      <c r="SXU1" s="4" t="s">
        <v>13488</v>
      </c>
      <c r="SXV1" s="4" t="s">
        <v>13489</v>
      </c>
      <c r="SXW1" s="4" t="s">
        <v>13490</v>
      </c>
      <c r="SXX1" s="4" t="s">
        <v>13491</v>
      </c>
      <c r="SXY1" s="4" t="s">
        <v>13492</v>
      </c>
      <c r="SXZ1" s="4" t="s">
        <v>13493</v>
      </c>
      <c r="SYA1" s="4" t="s">
        <v>13494</v>
      </c>
      <c r="SYB1" s="4" t="s">
        <v>13495</v>
      </c>
      <c r="SYC1" s="4" t="s">
        <v>13496</v>
      </c>
      <c r="SYD1" s="4" t="s">
        <v>13497</v>
      </c>
      <c r="SYE1" s="4" t="s">
        <v>13498</v>
      </c>
      <c r="SYF1" s="4" t="s">
        <v>13499</v>
      </c>
      <c r="SYG1" s="4" t="s">
        <v>13500</v>
      </c>
      <c r="SYH1" s="4" t="s">
        <v>13501</v>
      </c>
      <c r="SYI1" s="4" t="s">
        <v>13502</v>
      </c>
      <c r="SYJ1" s="4" t="s">
        <v>13503</v>
      </c>
      <c r="SYK1" s="4" t="s">
        <v>13504</v>
      </c>
      <c r="SYL1" s="4" t="s">
        <v>13505</v>
      </c>
      <c r="SYM1" s="4" t="s">
        <v>13506</v>
      </c>
      <c r="SYN1" s="4" t="s">
        <v>13507</v>
      </c>
      <c r="SYO1" s="4" t="s">
        <v>13508</v>
      </c>
      <c r="SYP1" s="4" t="s">
        <v>13509</v>
      </c>
      <c r="SYQ1" s="4" t="s">
        <v>13510</v>
      </c>
      <c r="SYR1" s="4" t="s">
        <v>13511</v>
      </c>
      <c r="SYS1" s="4" t="s">
        <v>13512</v>
      </c>
      <c r="SYT1" s="4" t="s">
        <v>13513</v>
      </c>
      <c r="SYU1" s="4" t="s">
        <v>13514</v>
      </c>
      <c r="SYV1" s="4" t="s">
        <v>13515</v>
      </c>
      <c r="SYW1" s="4" t="s">
        <v>13516</v>
      </c>
      <c r="SYX1" s="4" t="s">
        <v>13517</v>
      </c>
      <c r="SYY1" s="4" t="s">
        <v>13518</v>
      </c>
      <c r="SYZ1" s="4" t="s">
        <v>13519</v>
      </c>
      <c r="SZA1" s="4" t="s">
        <v>13520</v>
      </c>
      <c r="SZB1" s="4" t="s">
        <v>13521</v>
      </c>
      <c r="SZC1" s="4" t="s">
        <v>13522</v>
      </c>
      <c r="SZD1" s="4" t="s">
        <v>13523</v>
      </c>
      <c r="SZE1" s="4" t="s">
        <v>13524</v>
      </c>
      <c r="SZF1" s="4" t="s">
        <v>13525</v>
      </c>
      <c r="SZG1" s="4" t="s">
        <v>13526</v>
      </c>
      <c r="SZH1" s="4" t="s">
        <v>13527</v>
      </c>
      <c r="SZI1" s="4" t="s">
        <v>13528</v>
      </c>
      <c r="SZJ1" s="4" t="s">
        <v>13529</v>
      </c>
      <c r="SZK1" s="4" t="s">
        <v>13530</v>
      </c>
      <c r="SZL1" s="4" t="s">
        <v>13531</v>
      </c>
      <c r="SZM1" s="4" t="s">
        <v>13532</v>
      </c>
      <c r="SZN1" s="4" t="s">
        <v>13533</v>
      </c>
      <c r="SZO1" s="4" t="s">
        <v>13534</v>
      </c>
      <c r="SZP1" s="4" t="s">
        <v>13535</v>
      </c>
      <c r="SZQ1" s="4" t="s">
        <v>13536</v>
      </c>
      <c r="SZR1" s="4" t="s">
        <v>13537</v>
      </c>
      <c r="SZS1" s="4" t="s">
        <v>13538</v>
      </c>
      <c r="SZT1" s="4" t="s">
        <v>13539</v>
      </c>
      <c r="SZU1" s="4" t="s">
        <v>13540</v>
      </c>
      <c r="SZV1" s="4" t="s">
        <v>13541</v>
      </c>
      <c r="SZW1" s="4" t="s">
        <v>13542</v>
      </c>
      <c r="SZX1" s="4" t="s">
        <v>13543</v>
      </c>
      <c r="SZY1" s="4" t="s">
        <v>13544</v>
      </c>
      <c r="SZZ1" s="4" t="s">
        <v>13545</v>
      </c>
      <c r="TAA1" s="4" t="s">
        <v>13546</v>
      </c>
      <c r="TAB1" s="4" t="s">
        <v>13547</v>
      </c>
      <c r="TAC1" s="4" t="s">
        <v>13548</v>
      </c>
      <c r="TAD1" s="4" t="s">
        <v>13549</v>
      </c>
      <c r="TAE1" s="4" t="s">
        <v>13550</v>
      </c>
      <c r="TAF1" s="4" t="s">
        <v>13551</v>
      </c>
      <c r="TAG1" s="4" t="s">
        <v>13552</v>
      </c>
      <c r="TAH1" s="4" t="s">
        <v>13553</v>
      </c>
      <c r="TAI1" s="4" t="s">
        <v>13554</v>
      </c>
      <c r="TAJ1" s="4" t="s">
        <v>13555</v>
      </c>
      <c r="TAK1" s="4" t="s">
        <v>13556</v>
      </c>
      <c r="TAL1" s="4" t="s">
        <v>13557</v>
      </c>
      <c r="TAM1" s="4" t="s">
        <v>13558</v>
      </c>
      <c r="TAN1" s="4" t="s">
        <v>13559</v>
      </c>
      <c r="TAO1" s="4" t="s">
        <v>13560</v>
      </c>
      <c r="TAP1" s="4" t="s">
        <v>13561</v>
      </c>
      <c r="TAQ1" s="4" t="s">
        <v>13562</v>
      </c>
      <c r="TAR1" s="4" t="s">
        <v>13563</v>
      </c>
      <c r="TAS1" s="4" t="s">
        <v>13564</v>
      </c>
      <c r="TAT1" s="4" t="s">
        <v>13565</v>
      </c>
      <c r="TAU1" s="4" t="s">
        <v>13566</v>
      </c>
      <c r="TAV1" s="4" t="s">
        <v>13567</v>
      </c>
      <c r="TAW1" s="4" t="s">
        <v>13568</v>
      </c>
      <c r="TAX1" s="4" t="s">
        <v>13569</v>
      </c>
      <c r="TAY1" s="4" t="s">
        <v>13570</v>
      </c>
      <c r="TAZ1" s="4" t="s">
        <v>13571</v>
      </c>
      <c r="TBA1" s="4" t="s">
        <v>13572</v>
      </c>
      <c r="TBB1" s="4" t="s">
        <v>13573</v>
      </c>
      <c r="TBC1" s="4" t="s">
        <v>13574</v>
      </c>
      <c r="TBD1" s="4" t="s">
        <v>13575</v>
      </c>
      <c r="TBE1" s="4" t="s">
        <v>13576</v>
      </c>
      <c r="TBF1" s="4" t="s">
        <v>13577</v>
      </c>
      <c r="TBG1" s="4" t="s">
        <v>13578</v>
      </c>
      <c r="TBH1" s="4" t="s">
        <v>13579</v>
      </c>
      <c r="TBI1" s="4" t="s">
        <v>13580</v>
      </c>
      <c r="TBJ1" s="4" t="s">
        <v>13581</v>
      </c>
      <c r="TBK1" s="4" t="s">
        <v>13582</v>
      </c>
      <c r="TBL1" s="4" t="s">
        <v>13583</v>
      </c>
      <c r="TBM1" s="4" t="s">
        <v>13584</v>
      </c>
      <c r="TBN1" s="4" t="s">
        <v>13585</v>
      </c>
      <c r="TBO1" s="4" t="s">
        <v>13586</v>
      </c>
      <c r="TBP1" s="4" t="s">
        <v>13587</v>
      </c>
      <c r="TBQ1" s="4" t="s">
        <v>13588</v>
      </c>
      <c r="TBR1" s="4" t="s">
        <v>13589</v>
      </c>
      <c r="TBS1" s="4" t="s">
        <v>13590</v>
      </c>
      <c r="TBT1" s="4" t="s">
        <v>13591</v>
      </c>
      <c r="TBU1" s="4" t="s">
        <v>13592</v>
      </c>
      <c r="TBV1" s="4" t="s">
        <v>13593</v>
      </c>
      <c r="TBW1" s="4" t="s">
        <v>13594</v>
      </c>
      <c r="TBX1" s="4" t="s">
        <v>13595</v>
      </c>
      <c r="TBY1" s="4" t="s">
        <v>13596</v>
      </c>
      <c r="TBZ1" s="4" t="s">
        <v>13597</v>
      </c>
      <c r="TCA1" s="4" t="s">
        <v>13598</v>
      </c>
      <c r="TCB1" s="4" t="s">
        <v>13599</v>
      </c>
      <c r="TCC1" s="4" t="s">
        <v>13600</v>
      </c>
      <c r="TCD1" s="4" t="s">
        <v>13601</v>
      </c>
      <c r="TCE1" s="4" t="s">
        <v>13602</v>
      </c>
      <c r="TCF1" s="4" t="s">
        <v>13603</v>
      </c>
      <c r="TCG1" s="4" t="s">
        <v>13604</v>
      </c>
      <c r="TCH1" s="4" t="s">
        <v>13605</v>
      </c>
      <c r="TCI1" s="4" t="s">
        <v>13606</v>
      </c>
      <c r="TCJ1" s="4" t="s">
        <v>13607</v>
      </c>
      <c r="TCK1" s="4" t="s">
        <v>13608</v>
      </c>
      <c r="TCL1" s="4" t="s">
        <v>13609</v>
      </c>
      <c r="TCM1" s="4" t="s">
        <v>13610</v>
      </c>
      <c r="TCN1" s="4" t="s">
        <v>13611</v>
      </c>
      <c r="TCO1" s="4" t="s">
        <v>13612</v>
      </c>
      <c r="TCP1" s="4" t="s">
        <v>13613</v>
      </c>
      <c r="TCQ1" s="4" t="s">
        <v>13614</v>
      </c>
      <c r="TCR1" s="4" t="s">
        <v>13615</v>
      </c>
      <c r="TCS1" s="4" t="s">
        <v>13616</v>
      </c>
      <c r="TCT1" s="4" t="s">
        <v>13617</v>
      </c>
      <c r="TCU1" s="4" t="s">
        <v>13618</v>
      </c>
      <c r="TCV1" s="4" t="s">
        <v>13619</v>
      </c>
      <c r="TCW1" s="4" t="s">
        <v>13620</v>
      </c>
      <c r="TCX1" s="4" t="s">
        <v>13621</v>
      </c>
      <c r="TCY1" s="4" t="s">
        <v>13622</v>
      </c>
      <c r="TCZ1" s="4" t="s">
        <v>13623</v>
      </c>
      <c r="TDA1" s="4" t="s">
        <v>13624</v>
      </c>
      <c r="TDB1" s="4" t="s">
        <v>13625</v>
      </c>
      <c r="TDC1" s="4" t="s">
        <v>13626</v>
      </c>
      <c r="TDD1" s="4" t="s">
        <v>13627</v>
      </c>
      <c r="TDE1" s="4" t="s">
        <v>13628</v>
      </c>
      <c r="TDF1" s="4" t="s">
        <v>13629</v>
      </c>
      <c r="TDG1" s="4" t="s">
        <v>13630</v>
      </c>
      <c r="TDH1" s="4" t="s">
        <v>13631</v>
      </c>
      <c r="TDI1" s="4" t="s">
        <v>13632</v>
      </c>
      <c r="TDJ1" s="4" t="s">
        <v>13633</v>
      </c>
      <c r="TDK1" s="4" t="s">
        <v>13634</v>
      </c>
      <c r="TDL1" s="4" t="s">
        <v>13635</v>
      </c>
      <c r="TDM1" s="4" t="s">
        <v>13636</v>
      </c>
      <c r="TDN1" s="4" t="s">
        <v>13637</v>
      </c>
      <c r="TDO1" s="4" t="s">
        <v>13638</v>
      </c>
      <c r="TDP1" s="4" t="s">
        <v>13639</v>
      </c>
      <c r="TDQ1" s="4" t="s">
        <v>13640</v>
      </c>
      <c r="TDR1" s="4" t="s">
        <v>13641</v>
      </c>
      <c r="TDS1" s="4" t="s">
        <v>13642</v>
      </c>
      <c r="TDT1" s="4" t="s">
        <v>13643</v>
      </c>
      <c r="TDU1" s="4" t="s">
        <v>13644</v>
      </c>
      <c r="TDV1" s="4" t="s">
        <v>13645</v>
      </c>
      <c r="TDW1" s="4" t="s">
        <v>13646</v>
      </c>
      <c r="TDX1" s="4" t="s">
        <v>13647</v>
      </c>
      <c r="TDY1" s="4" t="s">
        <v>13648</v>
      </c>
      <c r="TDZ1" s="4" t="s">
        <v>13649</v>
      </c>
      <c r="TEA1" s="4" t="s">
        <v>13650</v>
      </c>
      <c r="TEB1" s="4" t="s">
        <v>13651</v>
      </c>
      <c r="TEC1" s="4" t="s">
        <v>13652</v>
      </c>
      <c r="TED1" s="4" t="s">
        <v>13653</v>
      </c>
      <c r="TEE1" s="4" t="s">
        <v>13654</v>
      </c>
      <c r="TEF1" s="4" t="s">
        <v>13655</v>
      </c>
      <c r="TEG1" s="4" t="s">
        <v>13656</v>
      </c>
      <c r="TEH1" s="4" t="s">
        <v>13657</v>
      </c>
      <c r="TEI1" s="4" t="s">
        <v>13658</v>
      </c>
      <c r="TEJ1" s="4" t="s">
        <v>13659</v>
      </c>
      <c r="TEK1" s="4" t="s">
        <v>13660</v>
      </c>
      <c r="TEL1" s="4" t="s">
        <v>13661</v>
      </c>
      <c r="TEM1" s="4" t="s">
        <v>13662</v>
      </c>
      <c r="TEN1" s="4" t="s">
        <v>13663</v>
      </c>
      <c r="TEO1" s="4" t="s">
        <v>13664</v>
      </c>
      <c r="TEP1" s="4" t="s">
        <v>13665</v>
      </c>
      <c r="TEQ1" s="4" t="s">
        <v>13666</v>
      </c>
      <c r="TER1" s="4" t="s">
        <v>13667</v>
      </c>
      <c r="TES1" s="4" t="s">
        <v>13668</v>
      </c>
      <c r="TET1" s="4" t="s">
        <v>13669</v>
      </c>
      <c r="TEU1" s="4" t="s">
        <v>13670</v>
      </c>
      <c r="TEV1" s="4" t="s">
        <v>13671</v>
      </c>
      <c r="TEW1" s="4" t="s">
        <v>13672</v>
      </c>
      <c r="TEX1" s="4" t="s">
        <v>13673</v>
      </c>
      <c r="TEY1" s="4" t="s">
        <v>13674</v>
      </c>
      <c r="TEZ1" s="4" t="s">
        <v>13675</v>
      </c>
      <c r="TFA1" s="4" t="s">
        <v>13676</v>
      </c>
      <c r="TFB1" s="4" t="s">
        <v>13677</v>
      </c>
      <c r="TFC1" s="4" t="s">
        <v>13678</v>
      </c>
      <c r="TFD1" s="4" t="s">
        <v>13679</v>
      </c>
      <c r="TFE1" s="4" t="s">
        <v>13680</v>
      </c>
      <c r="TFF1" s="4" t="s">
        <v>13681</v>
      </c>
      <c r="TFG1" s="4" t="s">
        <v>13682</v>
      </c>
      <c r="TFH1" s="4" t="s">
        <v>13683</v>
      </c>
      <c r="TFI1" s="4" t="s">
        <v>13684</v>
      </c>
      <c r="TFJ1" s="4" t="s">
        <v>13685</v>
      </c>
      <c r="TFK1" s="4" t="s">
        <v>13686</v>
      </c>
      <c r="TFL1" s="4" t="s">
        <v>13687</v>
      </c>
      <c r="TFM1" s="4" t="s">
        <v>13688</v>
      </c>
      <c r="TFN1" s="4" t="s">
        <v>13689</v>
      </c>
      <c r="TFO1" s="4" t="s">
        <v>13690</v>
      </c>
      <c r="TFP1" s="4" t="s">
        <v>13691</v>
      </c>
      <c r="TFQ1" s="4" t="s">
        <v>13692</v>
      </c>
      <c r="TFR1" s="4" t="s">
        <v>13693</v>
      </c>
      <c r="TFS1" s="4" t="s">
        <v>13694</v>
      </c>
      <c r="TFT1" s="4" t="s">
        <v>13695</v>
      </c>
      <c r="TFU1" s="4" t="s">
        <v>13696</v>
      </c>
      <c r="TFV1" s="4" t="s">
        <v>13697</v>
      </c>
      <c r="TFW1" s="4" t="s">
        <v>13698</v>
      </c>
      <c r="TFX1" s="4" t="s">
        <v>13699</v>
      </c>
      <c r="TFY1" s="4" t="s">
        <v>13700</v>
      </c>
      <c r="TFZ1" s="4" t="s">
        <v>13701</v>
      </c>
      <c r="TGA1" s="4" t="s">
        <v>13702</v>
      </c>
      <c r="TGB1" s="4" t="s">
        <v>13703</v>
      </c>
      <c r="TGC1" s="4" t="s">
        <v>13704</v>
      </c>
      <c r="TGD1" s="4" t="s">
        <v>13705</v>
      </c>
      <c r="TGE1" s="4" t="s">
        <v>13706</v>
      </c>
      <c r="TGF1" s="4" t="s">
        <v>13707</v>
      </c>
      <c r="TGG1" s="4" t="s">
        <v>13708</v>
      </c>
      <c r="TGH1" s="4" t="s">
        <v>13709</v>
      </c>
      <c r="TGI1" s="4" t="s">
        <v>13710</v>
      </c>
      <c r="TGJ1" s="4" t="s">
        <v>13711</v>
      </c>
      <c r="TGK1" s="4" t="s">
        <v>13712</v>
      </c>
      <c r="TGL1" s="4" t="s">
        <v>13713</v>
      </c>
      <c r="TGM1" s="4" t="s">
        <v>13714</v>
      </c>
      <c r="TGN1" s="4" t="s">
        <v>13715</v>
      </c>
      <c r="TGO1" s="4" t="s">
        <v>13716</v>
      </c>
      <c r="TGP1" s="4" t="s">
        <v>13717</v>
      </c>
      <c r="TGQ1" s="4" t="s">
        <v>13718</v>
      </c>
      <c r="TGR1" s="4" t="s">
        <v>13719</v>
      </c>
      <c r="TGS1" s="4" t="s">
        <v>13720</v>
      </c>
      <c r="TGT1" s="4" t="s">
        <v>13721</v>
      </c>
      <c r="TGU1" s="4" t="s">
        <v>13722</v>
      </c>
      <c r="TGV1" s="4" t="s">
        <v>13723</v>
      </c>
      <c r="TGW1" s="4" t="s">
        <v>13724</v>
      </c>
      <c r="TGX1" s="4" t="s">
        <v>13725</v>
      </c>
      <c r="TGY1" s="4" t="s">
        <v>13726</v>
      </c>
      <c r="TGZ1" s="4" t="s">
        <v>13727</v>
      </c>
      <c r="THA1" s="4" t="s">
        <v>13728</v>
      </c>
      <c r="THB1" s="4" t="s">
        <v>13729</v>
      </c>
      <c r="THC1" s="4" t="s">
        <v>13730</v>
      </c>
      <c r="THD1" s="4" t="s">
        <v>13731</v>
      </c>
      <c r="THE1" s="4" t="s">
        <v>13732</v>
      </c>
      <c r="THF1" s="4" t="s">
        <v>13733</v>
      </c>
      <c r="THG1" s="4" t="s">
        <v>13734</v>
      </c>
      <c r="THH1" s="4" t="s">
        <v>13735</v>
      </c>
      <c r="THI1" s="4" t="s">
        <v>13736</v>
      </c>
      <c r="THJ1" s="4" t="s">
        <v>13737</v>
      </c>
      <c r="THK1" s="4" t="s">
        <v>13738</v>
      </c>
      <c r="THL1" s="4" t="s">
        <v>13739</v>
      </c>
      <c r="THM1" s="4" t="s">
        <v>13740</v>
      </c>
      <c r="THN1" s="4" t="s">
        <v>13741</v>
      </c>
      <c r="THO1" s="4" t="s">
        <v>13742</v>
      </c>
      <c r="THP1" s="4" t="s">
        <v>13743</v>
      </c>
      <c r="THQ1" s="4" t="s">
        <v>13744</v>
      </c>
      <c r="THR1" s="4" t="s">
        <v>13745</v>
      </c>
      <c r="THS1" s="4" t="s">
        <v>13746</v>
      </c>
      <c r="THT1" s="4" t="s">
        <v>13747</v>
      </c>
      <c r="THU1" s="4" t="s">
        <v>13748</v>
      </c>
      <c r="THV1" s="4" t="s">
        <v>13749</v>
      </c>
      <c r="THW1" s="4" t="s">
        <v>13750</v>
      </c>
      <c r="THX1" s="4" t="s">
        <v>13751</v>
      </c>
      <c r="THY1" s="4" t="s">
        <v>13752</v>
      </c>
      <c r="THZ1" s="4" t="s">
        <v>13753</v>
      </c>
      <c r="TIA1" s="4" t="s">
        <v>13754</v>
      </c>
      <c r="TIB1" s="4" t="s">
        <v>13755</v>
      </c>
      <c r="TIC1" s="4" t="s">
        <v>13756</v>
      </c>
      <c r="TID1" s="4" t="s">
        <v>13757</v>
      </c>
      <c r="TIE1" s="4" t="s">
        <v>13758</v>
      </c>
      <c r="TIF1" s="4" t="s">
        <v>13759</v>
      </c>
      <c r="TIG1" s="4" t="s">
        <v>13760</v>
      </c>
      <c r="TIH1" s="4" t="s">
        <v>13761</v>
      </c>
      <c r="TII1" s="4" t="s">
        <v>13762</v>
      </c>
      <c r="TIJ1" s="4" t="s">
        <v>13763</v>
      </c>
      <c r="TIK1" s="4" t="s">
        <v>13764</v>
      </c>
      <c r="TIL1" s="4" t="s">
        <v>13765</v>
      </c>
      <c r="TIM1" s="4" t="s">
        <v>13766</v>
      </c>
      <c r="TIN1" s="4" t="s">
        <v>13767</v>
      </c>
      <c r="TIO1" s="4" t="s">
        <v>13768</v>
      </c>
      <c r="TIP1" s="4" t="s">
        <v>13769</v>
      </c>
      <c r="TIQ1" s="4" t="s">
        <v>13770</v>
      </c>
      <c r="TIR1" s="4" t="s">
        <v>13771</v>
      </c>
      <c r="TIS1" s="4" t="s">
        <v>13772</v>
      </c>
      <c r="TIT1" s="4" t="s">
        <v>13773</v>
      </c>
      <c r="TIU1" s="4" t="s">
        <v>13774</v>
      </c>
      <c r="TIV1" s="4" t="s">
        <v>13775</v>
      </c>
      <c r="TIW1" s="4" t="s">
        <v>13776</v>
      </c>
      <c r="TIX1" s="4" t="s">
        <v>13777</v>
      </c>
      <c r="TIY1" s="4" t="s">
        <v>13778</v>
      </c>
      <c r="TIZ1" s="4" t="s">
        <v>13779</v>
      </c>
      <c r="TJA1" s="4" t="s">
        <v>13780</v>
      </c>
      <c r="TJB1" s="4" t="s">
        <v>13781</v>
      </c>
      <c r="TJC1" s="4" t="s">
        <v>13782</v>
      </c>
      <c r="TJD1" s="4" t="s">
        <v>13783</v>
      </c>
      <c r="TJE1" s="4" t="s">
        <v>13784</v>
      </c>
      <c r="TJF1" s="4" t="s">
        <v>13785</v>
      </c>
      <c r="TJG1" s="4" t="s">
        <v>13786</v>
      </c>
      <c r="TJH1" s="4" t="s">
        <v>13787</v>
      </c>
      <c r="TJI1" s="4" t="s">
        <v>13788</v>
      </c>
      <c r="TJJ1" s="4" t="s">
        <v>13789</v>
      </c>
      <c r="TJK1" s="4" t="s">
        <v>13790</v>
      </c>
      <c r="TJL1" s="4" t="s">
        <v>13791</v>
      </c>
      <c r="TJM1" s="4" t="s">
        <v>13792</v>
      </c>
      <c r="TJN1" s="4" t="s">
        <v>13793</v>
      </c>
      <c r="TJO1" s="4" t="s">
        <v>13794</v>
      </c>
      <c r="TJP1" s="4" t="s">
        <v>13795</v>
      </c>
      <c r="TJQ1" s="4" t="s">
        <v>13796</v>
      </c>
      <c r="TJR1" s="4" t="s">
        <v>13797</v>
      </c>
      <c r="TJS1" s="4" t="s">
        <v>13798</v>
      </c>
      <c r="TJT1" s="4" t="s">
        <v>13799</v>
      </c>
      <c r="TJU1" s="4" t="s">
        <v>13800</v>
      </c>
      <c r="TJV1" s="4" t="s">
        <v>13801</v>
      </c>
      <c r="TJW1" s="4" t="s">
        <v>13802</v>
      </c>
      <c r="TJX1" s="4" t="s">
        <v>13803</v>
      </c>
      <c r="TJY1" s="4" t="s">
        <v>13804</v>
      </c>
      <c r="TJZ1" s="4" t="s">
        <v>13805</v>
      </c>
      <c r="TKA1" s="4" t="s">
        <v>13806</v>
      </c>
      <c r="TKB1" s="4" t="s">
        <v>13807</v>
      </c>
      <c r="TKC1" s="4" t="s">
        <v>13808</v>
      </c>
      <c r="TKD1" s="4" t="s">
        <v>13809</v>
      </c>
      <c r="TKE1" s="4" t="s">
        <v>13810</v>
      </c>
      <c r="TKF1" s="4" t="s">
        <v>13811</v>
      </c>
      <c r="TKG1" s="4" t="s">
        <v>13812</v>
      </c>
      <c r="TKH1" s="4" t="s">
        <v>13813</v>
      </c>
      <c r="TKI1" s="4" t="s">
        <v>13814</v>
      </c>
      <c r="TKJ1" s="4" t="s">
        <v>13815</v>
      </c>
      <c r="TKK1" s="4" t="s">
        <v>13816</v>
      </c>
      <c r="TKL1" s="4" t="s">
        <v>13817</v>
      </c>
      <c r="TKM1" s="4" t="s">
        <v>13818</v>
      </c>
      <c r="TKN1" s="4" t="s">
        <v>13819</v>
      </c>
      <c r="TKO1" s="4" t="s">
        <v>13820</v>
      </c>
      <c r="TKP1" s="4" t="s">
        <v>13821</v>
      </c>
      <c r="TKQ1" s="4" t="s">
        <v>13822</v>
      </c>
      <c r="TKR1" s="4" t="s">
        <v>13823</v>
      </c>
      <c r="TKS1" s="4" t="s">
        <v>13824</v>
      </c>
      <c r="TKT1" s="4" t="s">
        <v>13825</v>
      </c>
      <c r="TKU1" s="4" t="s">
        <v>13826</v>
      </c>
      <c r="TKV1" s="4" t="s">
        <v>13827</v>
      </c>
      <c r="TKW1" s="4" t="s">
        <v>13828</v>
      </c>
      <c r="TKX1" s="4" t="s">
        <v>13829</v>
      </c>
      <c r="TKY1" s="4" t="s">
        <v>13830</v>
      </c>
      <c r="TKZ1" s="4" t="s">
        <v>13831</v>
      </c>
      <c r="TLA1" s="4" t="s">
        <v>13832</v>
      </c>
      <c r="TLB1" s="4" t="s">
        <v>13833</v>
      </c>
      <c r="TLC1" s="4" t="s">
        <v>13834</v>
      </c>
      <c r="TLD1" s="4" t="s">
        <v>13835</v>
      </c>
      <c r="TLE1" s="4" t="s">
        <v>13836</v>
      </c>
      <c r="TLF1" s="4" t="s">
        <v>13837</v>
      </c>
      <c r="TLG1" s="4" t="s">
        <v>13838</v>
      </c>
      <c r="TLH1" s="4" t="s">
        <v>13839</v>
      </c>
      <c r="TLI1" s="4" t="s">
        <v>13840</v>
      </c>
      <c r="TLJ1" s="4" t="s">
        <v>13841</v>
      </c>
      <c r="TLK1" s="4" t="s">
        <v>13842</v>
      </c>
      <c r="TLL1" s="4" t="s">
        <v>13843</v>
      </c>
      <c r="TLM1" s="4" t="s">
        <v>13844</v>
      </c>
      <c r="TLN1" s="4" t="s">
        <v>13845</v>
      </c>
      <c r="TLO1" s="4" t="s">
        <v>13846</v>
      </c>
      <c r="TLP1" s="4" t="s">
        <v>13847</v>
      </c>
      <c r="TLQ1" s="4" t="s">
        <v>13848</v>
      </c>
      <c r="TLR1" s="4" t="s">
        <v>13849</v>
      </c>
      <c r="TLS1" s="4" t="s">
        <v>13850</v>
      </c>
      <c r="TLT1" s="4" t="s">
        <v>13851</v>
      </c>
      <c r="TLU1" s="4" t="s">
        <v>13852</v>
      </c>
      <c r="TLV1" s="4" t="s">
        <v>13853</v>
      </c>
      <c r="TLW1" s="4" t="s">
        <v>13854</v>
      </c>
      <c r="TLX1" s="4" t="s">
        <v>13855</v>
      </c>
      <c r="TLY1" s="4" t="s">
        <v>13856</v>
      </c>
      <c r="TLZ1" s="4" t="s">
        <v>13857</v>
      </c>
      <c r="TMA1" s="4" t="s">
        <v>13858</v>
      </c>
      <c r="TMB1" s="4" t="s">
        <v>13859</v>
      </c>
      <c r="TMC1" s="4" t="s">
        <v>13860</v>
      </c>
      <c r="TMD1" s="4" t="s">
        <v>13861</v>
      </c>
      <c r="TME1" s="4" t="s">
        <v>13862</v>
      </c>
      <c r="TMF1" s="4" t="s">
        <v>13863</v>
      </c>
      <c r="TMG1" s="4" t="s">
        <v>13864</v>
      </c>
      <c r="TMH1" s="4" t="s">
        <v>13865</v>
      </c>
      <c r="TMI1" s="4" t="s">
        <v>13866</v>
      </c>
      <c r="TMJ1" s="4" t="s">
        <v>13867</v>
      </c>
      <c r="TMK1" s="4" t="s">
        <v>13868</v>
      </c>
      <c r="TML1" s="4" t="s">
        <v>13869</v>
      </c>
      <c r="TMM1" s="4" t="s">
        <v>13870</v>
      </c>
      <c r="TMN1" s="4" t="s">
        <v>13871</v>
      </c>
      <c r="TMO1" s="4" t="s">
        <v>13872</v>
      </c>
      <c r="TMP1" s="4" t="s">
        <v>13873</v>
      </c>
      <c r="TMQ1" s="4" t="s">
        <v>13874</v>
      </c>
      <c r="TMR1" s="4" t="s">
        <v>13875</v>
      </c>
      <c r="TMS1" s="4" t="s">
        <v>13876</v>
      </c>
      <c r="TMT1" s="4" t="s">
        <v>13877</v>
      </c>
      <c r="TMU1" s="4" t="s">
        <v>13878</v>
      </c>
      <c r="TMV1" s="4" t="s">
        <v>13879</v>
      </c>
      <c r="TMW1" s="4" t="s">
        <v>13880</v>
      </c>
      <c r="TMX1" s="4" t="s">
        <v>13881</v>
      </c>
      <c r="TMY1" s="4" t="s">
        <v>13882</v>
      </c>
      <c r="TMZ1" s="4" t="s">
        <v>13883</v>
      </c>
      <c r="TNA1" s="4" t="s">
        <v>13884</v>
      </c>
      <c r="TNB1" s="4" t="s">
        <v>13885</v>
      </c>
      <c r="TNC1" s="4" t="s">
        <v>13886</v>
      </c>
      <c r="TND1" s="4" t="s">
        <v>13887</v>
      </c>
      <c r="TNE1" s="4" t="s">
        <v>13888</v>
      </c>
      <c r="TNF1" s="4" t="s">
        <v>13889</v>
      </c>
      <c r="TNG1" s="4" t="s">
        <v>13890</v>
      </c>
      <c r="TNH1" s="4" t="s">
        <v>13891</v>
      </c>
      <c r="TNI1" s="4" t="s">
        <v>13892</v>
      </c>
      <c r="TNJ1" s="4" t="s">
        <v>13893</v>
      </c>
      <c r="TNK1" s="4" t="s">
        <v>13894</v>
      </c>
      <c r="TNL1" s="4" t="s">
        <v>13895</v>
      </c>
      <c r="TNM1" s="4" t="s">
        <v>13896</v>
      </c>
      <c r="TNN1" s="4" t="s">
        <v>13897</v>
      </c>
      <c r="TNO1" s="4" t="s">
        <v>13898</v>
      </c>
      <c r="TNP1" s="4" t="s">
        <v>13899</v>
      </c>
      <c r="TNQ1" s="4" t="s">
        <v>13900</v>
      </c>
      <c r="TNR1" s="4" t="s">
        <v>13901</v>
      </c>
      <c r="TNS1" s="4" t="s">
        <v>13902</v>
      </c>
      <c r="TNT1" s="4" t="s">
        <v>13903</v>
      </c>
      <c r="TNU1" s="4" t="s">
        <v>13904</v>
      </c>
      <c r="TNV1" s="4" t="s">
        <v>13905</v>
      </c>
      <c r="TNW1" s="4" t="s">
        <v>13906</v>
      </c>
      <c r="TNX1" s="4" t="s">
        <v>13907</v>
      </c>
      <c r="TNY1" s="4" t="s">
        <v>13908</v>
      </c>
      <c r="TNZ1" s="4" t="s">
        <v>13909</v>
      </c>
      <c r="TOA1" s="4" t="s">
        <v>13910</v>
      </c>
      <c r="TOB1" s="4" t="s">
        <v>13911</v>
      </c>
      <c r="TOC1" s="4" t="s">
        <v>13912</v>
      </c>
      <c r="TOD1" s="4" t="s">
        <v>13913</v>
      </c>
      <c r="TOE1" s="4" t="s">
        <v>13914</v>
      </c>
      <c r="TOF1" s="4" t="s">
        <v>13915</v>
      </c>
      <c r="TOG1" s="4" t="s">
        <v>13916</v>
      </c>
      <c r="TOH1" s="4" t="s">
        <v>13917</v>
      </c>
      <c r="TOI1" s="4" t="s">
        <v>13918</v>
      </c>
      <c r="TOJ1" s="4" t="s">
        <v>13919</v>
      </c>
      <c r="TOK1" s="4" t="s">
        <v>13920</v>
      </c>
      <c r="TOL1" s="4" t="s">
        <v>13921</v>
      </c>
      <c r="TOM1" s="4" t="s">
        <v>13922</v>
      </c>
      <c r="TON1" s="4" t="s">
        <v>13923</v>
      </c>
      <c r="TOO1" s="4" t="s">
        <v>13924</v>
      </c>
      <c r="TOP1" s="4" t="s">
        <v>13925</v>
      </c>
      <c r="TOQ1" s="4" t="s">
        <v>13926</v>
      </c>
      <c r="TOR1" s="4" t="s">
        <v>13927</v>
      </c>
      <c r="TOS1" s="4" t="s">
        <v>13928</v>
      </c>
      <c r="TOT1" s="4" t="s">
        <v>13929</v>
      </c>
      <c r="TOU1" s="4" t="s">
        <v>13930</v>
      </c>
      <c r="TOV1" s="4" t="s">
        <v>13931</v>
      </c>
      <c r="TOW1" s="4" t="s">
        <v>13932</v>
      </c>
      <c r="TOX1" s="4" t="s">
        <v>13933</v>
      </c>
      <c r="TOY1" s="4" t="s">
        <v>13934</v>
      </c>
      <c r="TOZ1" s="4" t="s">
        <v>13935</v>
      </c>
      <c r="TPA1" s="4" t="s">
        <v>13936</v>
      </c>
      <c r="TPB1" s="4" t="s">
        <v>13937</v>
      </c>
      <c r="TPC1" s="4" t="s">
        <v>13938</v>
      </c>
      <c r="TPD1" s="4" t="s">
        <v>13939</v>
      </c>
      <c r="TPE1" s="4" t="s">
        <v>13940</v>
      </c>
      <c r="TPF1" s="4" t="s">
        <v>13941</v>
      </c>
      <c r="TPG1" s="4" t="s">
        <v>13942</v>
      </c>
      <c r="TPH1" s="4" t="s">
        <v>13943</v>
      </c>
      <c r="TPI1" s="4" t="s">
        <v>13944</v>
      </c>
      <c r="TPJ1" s="4" t="s">
        <v>13945</v>
      </c>
      <c r="TPK1" s="4" t="s">
        <v>13946</v>
      </c>
      <c r="TPL1" s="4" t="s">
        <v>13947</v>
      </c>
      <c r="TPM1" s="4" t="s">
        <v>13948</v>
      </c>
      <c r="TPN1" s="4" t="s">
        <v>13949</v>
      </c>
      <c r="TPO1" s="4" t="s">
        <v>13950</v>
      </c>
      <c r="TPP1" s="4" t="s">
        <v>13951</v>
      </c>
      <c r="TPQ1" s="4" t="s">
        <v>13952</v>
      </c>
      <c r="TPR1" s="4" t="s">
        <v>13953</v>
      </c>
      <c r="TPS1" s="4" t="s">
        <v>13954</v>
      </c>
      <c r="TPT1" s="4" t="s">
        <v>13955</v>
      </c>
      <c r="TPU1" s="4" t="s">
        <v>13956</v>
      </c>
      <c r="TPV1" s="4" t="s">
        <v>13957</v>
      </c>
      <c r="TPW1" s="4" t="s">
        <v>13958</v>
      </c>
      <c r="TPX1" s="4" t="s">
        <v>13959</v>
      </c>
      <c r="TPY1" s="4" t="s">
        <v>13960</v>
      </c>
      <c r="TPZ1" s="4" t="s">
        <v>13961</v>
      </c>
      <c r="TQA1" s="4" t="s">
        <v>13962</v>
      </c>
      <c r="TQB1" s="4" t="s">
        <v>13963</v>
      </c>
      <c r="TQC1" s="4" t="s">
        <v>13964</v>
      </c>
      <c r="TQD1" s="4" t="s">
        <v>13965</v>
      </c>
      <c r="TQE1" s="4" t="s">
        <v>13966</v>
      </c>
      <c r="TQF1" s="4" t="s">
        <v>13967</v>
      </c>
      <c r="TQG1" s="4" t="s">
        <v>13968</v>
      </c>
      <c r="TQH1" s="4" t="s">
        <v>13969</v>
      </c>
      <c r="TQI1" s="4" t="s">
        <v>13970</v>
      </c>
      <c r="TQJ1" s="4" t="s">
        <v>13971</v>
      </c>
      <c r="TQK1" s="4" t="s">
        <v>13972</v>
      </c>
      <c r="TQL1" s="4" t="s">
        <v>13973</v>
      </c>
      <c r="TQM1" s="4" t="s">
        <v>13974</v>
      </c>
      <c r="TQN1" s="4" t="s">
        <v>13975</v>
      </c>
      <c r="TQO1" s="4" t="s">
        <v>13976</v>
      </c>
      <c r="TQP1" s="4" t="s">
        <v>13977</v>
      </c>
      <c r="TQQ1" s="4" t="s">
        <v>13978</v>
      </c>
      <c r="TQR1" s="4" t="s">
        <v>13979</v>
      </c>
      <c r="TQS1" s="4" t="s">
        <v>13980</v>
      </c>
      <c r="TQT1" s="4" t="s">
        <v>13981</v>
      </c>
      <c r="TQU1" s="4" t="s">
        <v>13982</v>
      </c>
      <c r="TQV1" s="4" t="s">
        <v>13983</v>
      </c>
      <c r="TQW1" s="4" t="s">
        <v>13984</v>
      </c>
      <c r="TQX1" s="4" t="s">
        <v>13985</v>
      </c>
      <c r="TQY1" s="4" t="s">
        <v>13986</v>
      </c>
      <c r="TQZ1" s="4" t="s">
        <v>13987</v>
      </c>
      <c r="TRA1" s="4" t="s">
        <v>13988</v>
      </c>
      <c r="TRB1" s="4" t="s">
        <v>13989</v>
      </c>
      <c r="TRC1" s="4" t="s">
        <v>13990</v>
      </c>
      <c r="TRD1" s="4" t="s">
        <v>13991</v>
      </c>
      <c r="TRE1" s="4" t="s">
        <v>13992</v>
      </c>
      <c r="TRF1" s="4" t="s">
        <v>13993</v>
      </c>
      <c r="TRG1" s="4" t="s">
        <v>13994</v>
      </c>
      <c r="TRH1" s="4" t="s">
        <v>13995</v>
      </c>
      <c r="TRI1" s="4" t="s">
        <v>13996</v>
      </c>
      <c r="TRJ1" s="4" t="s">
        <v>13997</v>
      </c>
      <c r="TRK1" s="4" t="s">
        <v>13998</v>
      </c>
      <c r="TRL1" s="4" t="s">
        <v>13999</v>
      </c>
      <c r="TRM1" s="4" t="s">
        <v>14000</v>
      </c>
      <c r="TRN1" s="4" t="s">
        <v>14001</v>
      </c>
      <c r="TRO1" s="4" t="s">
        <v>14002</v>
      </c>
      <c r="TRP1" s="4" t="s">
        <v>14003</v>
      </c>
      <c r="TRQ1" s="4" t="s">
        <v>14004</v>
      </c>
      <c r="TRR1" s="4" t="s">
        <v>14005</v>
      </c>
      <c r="TRS1" s="4" t="s">
        <v>14006</v>
      </c>
      <c r="TRT1" s="4" t="s">
        <v>14007</v>
      </c>
      <c r="TRU1" s="4" t="s">
        <v>14008</v>
      </c>
      <c r="TRV1" s="4" t="s">
        <v>14009</v>
      </c>
      <c r="TRW1" s="4" t="s">
        <v>14010</v>
      </c>
      <c r="TRX1" s="4" t="s">
        <v>14011</v>
      </c>
      <c r="TRY1" s="4" t="s">
        <v>14012</v>
      </c>
      <c r="TRZ1" s="4" t="s">
        <v>14013</v>
      </c>
      <c r="TSA1" s="4" t="s">
        <v>14014</v>
      </c>
      <c r="TSB1" s="4" t="s">
        <v>14015</v>
      </c>
      <c r="TSC1" s="4" t="s">
        <v>14016</v>
      </c>
      <c r="TSD1" s="4" t="s">
        <v>14017</v>
      </c>
      <c r="TSE1" s="4" t="s">
        <v>14018</v>
      </c>
      <c r="TSF1" s="4" t="s">
        <v>14019</v>
      </c>
      <c r="TSG1" s="4" t="s">
        <v>14020</v>
      </c>
      <c r="TSH1" s="4" t="s">
        <v>14021</v>
      </c>
      <c r="TSI1" s="4" t="s">
        <v>14022</v>
      </c>
      <c r="TSJ1" s="4" t="s">
        <v>14023</v>
      </c>
      <c r="TSK1" s="4" t="s">
        <v>14024</v>
      </c>
      <c r="TSL1" s="4" t="s">
        <v>14025</v>
      </c>
      <c r="TSM1" s="4" t="s">
        <v>14026</v>
      </c>
      <c r="TSN1" s="4" t="s">
        <v>14027</v>
      </c>
      <c r="TSO1" s="4" t="s">
        <v>14028</v>
      </c>
      <c r="TSP1" s="4" t="s">
        <v>14029</v>
      </c>
      <c r="TSQ1" s="4" t="s">
        <v>14030</v>
      </c>
      <c r="TSR1" s="4" t="s">
        <v>14031</v>
      </c>
      <c r="TSS1" s="4" t="s">
        <v>14032</v>
      </c>
      <c r="TST1" s="4" t="s">
        <v>14033</v>
      </c>
      <c r="TSU1" s="4" t="s">
        <v>14034</v>
      </c>
      <c r="TSV1" s="4" t="s">
        <v>14035</v>
      </c>
      <c r="TSW1" s="4" t="s">
        <v>14036</v>
      </c>
      <c r="TSX1" s="4" t="s">
        <v>14037</v>
      </c>
      <c r="TSY1" s="4" t="s">
        <v>14038</v>
      </c>
      <c r="TSZ1" s="4" t="s">
        <v>14039</v>
      </c>
      <c r="TTA1" s="4" t="s">
        <v>14040</v>
      </c>
      <c r="TTB1" s="4" t="s">
        <v>14041</v>
      </c>
      <c r="TTC1" s="4" t="s">
        <v>14042</v>
      </c>
      <c r="TTD1" s="4" t="s">
        <v>14043</v>
      </c>
      <c r="TTE1" s="4" t="s">
        <v>14044</v>
      </c>
      <c r="TTF1" s="4" t="s">
        <v>14045</v>
      </c>
      <c r="TTG1" s="4" t="s">
        <v>14046</v>
      </c>
      <c r="TTH1" s="4" t="s">
        <v>14047</v>
      </c>
      <c r="TTI1" s="4" t="s">
        <v>14048</v>
      </c>
      <c r="TTJ1" s="4" t="s">
        <v>14049</v>
      </c>
      <c r="TTK1" s="4" t="s">
        <v>14050</v>
      </c>
      <c r="TTL1" s="4" t="s">
        <v>14051</v>
      </c>
      <c r="TTM1" s="4" t="s">
        <v>14052</v>
      </c>
      <c r="TTN1" s="4" t="s">
        <v>14053</v>
      </c>
      <c r="TTO1" s="4" t="s">
        <v>14054</v>
      </c>
      <c r="TTP1" s="4" t="s">
        <v>14055</v>
      </c>
      <c r="TTQ1" s="4" t="s">
        <v>14056</v>
      </c>
      <c r="TTR1" s="4" t="s">
        <v>14057</v>
      </c>
      <c r="TTS1" s="4" t="s">
        <v>14058</v>
      </c>
      <c r="TTT1" s="4" t="s">
        <v>14059</v>
      </c>
      <c r="TTU1" s="4" t="s">
        <v>14060</v>
      </c>
      <c r="TTV1" s="4" t="s">
        <v>14061</v>
      </c>
      <c r="TTW1" s="4" t="s">
        <v>14062</v>
      </c>
      <c r="TTX1" s="4" t="s">
        <v>14063</v>
      </c>
      <c r="TTY1" s="4" t="s">
        <v>14064</v>
      </c>
      <c r="TTZ1" s="4" t="s">
        <v>14065</v>
      </c>
      <c r="TUA1" s="4" t="s">
        <v>14066</v>
      </c>
      <c r="TUB1" s="4" t="s">
        <v>14067</v>
      </c>
      <c r="TUC1" s="4" t="s">
        <v>14068</v>
      </c>
      <c r="TUD1" s="4" t="s">
        <v>14069</v>
      </c>
      <c r="TUE1" s="4" t="s">
        <v>14070</v>
      </c>
      <c r="TUF1" s="4" t="s">
        <v>14071</v>
      </c>
      <c r="TUG1" s="4" t="s">
        <v>14072</v>
      </c>
      <c r="TUH1" s="4" t="s">
        <v>14073</v>
      </c>
      <c r="TUI1" s="4" t="s">
        <v>14074</v>
      </c>
      <c r="TUJ1" s="4" t="s">
        <v>14075</v>
      </c>
      <c r="TUK1" s="4" t="s">
        <v>14076</v>
      </c>
      <c r="TUL1" s="4" t="s">
        <v>14077</v>
      </c>
      <c r="TUM1" s="4" t="s">
        <v>14078</v>
      </c>
      <c r="TUN1" s="4" t="s">
        <v>14079</v>
      </c>
      <c r="TUO1" s="4" t="s">
        <v>14080</v>
      </c>
      <c r="TUP1" s="4" t="s">
        <v>14081</v>
      </c>
      <c r="TUQ1" s="4" t="s">
        <v>14082</v>
      </c>
      <c r="TUR1" s="4" t="s">
        <v>14083</v>
      </c>
      <c r="TUS1" s="4" t="s">
        <v>14084</v>
      </c>
      <c r="TUT1" s="4" t="s">
        <v>14085</v>
      </c>
      <c r="TUU1" s="4" t="s">
        <v>14086</v>
      </c>
      <c r="TUV1" s="4" t="s">
        <v>14087</v>
      </c>
      <c r="TUW1" s="4" t="s">
        <v>14088</v>
      </c>
      <c r="TUX1" s="4" t="s">
        <v>14089</v>
      </c>
      <c r="TUY1" s="4" t="s">
        <v>14090</v>
      </c>
      <c r="TUZ1" s="4" t="s">
        <v>14091</v>
      </c>
      <c r="TVA1" s="4" t="s">
        <v>14092</v>
      </c>
      <c r="TVB1" s="4" t="s">
        <v>14093</v>
      </c>
      <c r="TVC1" s="4" t="s">
        <v>14094</v>
      </c>
      <c r="TVD1" s="4" t="s">
        <v>14095</v>
      </c>
      <c r="TVE1" s="4" t="s">
        <v>14096</v>
      </c>
      <c r="TVF1" s="4" t="s">
        <v>14097</v>
      </c>
      <c r="TVG1" s="4" t="s">
        <v>14098</v>
      </c>
      <c r="TVH1" s="4" t="s">
        <v>14099</v>
      </c>
      <c r="TVI1" s="4" t="s">
        <v>14100</v>
      </c>
      <c r="TVJ1" s="4" t="s">
        <v>14101</v>
      </c>
      <c r="TVK1" s="4" t="s">
        <v>14102</v>
      </c>
      <c r="TVL1" s="4" t="s">
        <v>14103</v>
      </c>
      <c r="TVM1" s="4" t="s">
        <v>14104</v>
      </c>
      <c r="TVN1" s="4" t="s">
        <v>14105</v>
      </c>
      <c r="TVO1" s="4" t="s">
        <v>14106</v>
      </c>
      <c r="TVP1" s="4" t="s">
        <v>14107</v>
      </c>
      <c r="TVQ1" s="4" t="s">
        <v>14108</v>
      </c>
      <c r="TVR1" s="4" t="s">
        <v>14109</v>
      </c>
      <c r="TVS1" s="4" t="s">
        <v>14110</v>
      </c>
      <c r="TVT1" s="4" t="s">
        <v>14111</v>
      </c>
      <c r="TVU1" s="4" t="s">
        <v>14112</v>
      </c>
      <c r="TVV1" s="4" t="s">
        <v>14113</v>
      </c>
      <c r="TVW1" s="4" t="s">
        <v>14114</v>
      </c>
      <c r="TVX1" s="4" t="s">
        <v>14115</v>
      </c>
      <c r="TVY1" s="4" t="s">
        <v>14116</v>
      </c>
      <c r="TVZ1" s="4" t="s">
        <v>14117</v>
      </c>
      <c r="TWA1" s="4" t="s">
        <v>14118</v>
      </c>
      <c r="TWB1" s="4" t="s">
        <v>14119</v>
      </c>
      <c r="TWC1" s="4" t="s">
        <v>14120</v>
      </c>
      <c r="TWD1" s="4" t="s">
        <v>14121</v>
      </c>
      <c r="TWE1" s="4" t="s">
        <v>14122</v>
      </c>
      <c r="TWF1" s="4" t="s">
        <v>14123</v>
      </c>
      <c r="TWG1" s="4" t="s">
        <v>14124</v>
      </c>
      <c r="TWH1" s="4" t="s">
        <v>14125</v>
      </c>
      <c r="TWI1" s="4" t="s">
        <v>14126</v>
      </c>
      <c r="TWJ1" s="4" t="s">
        <v>14127</v>
      </c>
      <c r="TWK1" s="4" t="s">
        <v>14128</v>
      </c>
      <c r="TWL1" s="4" t="s">
        <v>14129</v>
      </c>
      <c r="TWM1" s="4" t="s">
        <v>14130</v>
      </c>
      <c r="TWN1" s="4" t="s">
        <v>14131</v>
      </c>
      <c r="TWO1" s="4" t="s">
        <v>14132</v>
      </c>
      <c r="TWP1" s="4" t="s">
        <v>14133</v>
      </c>
      <c r="TWQ1" s="4" t="s">
        <v>14134</v>
      </c>
      <c r="TWR1" s="4" t="s">
        <v>14135</v>
      </c>
      <c r="TWS1" s="4" t="s">
        <v>14136</v>
      </c>
      <c r="TWT1" s="4" t="s">
        <v>14137</v>
      </c>
      <c r="TWU1" s="4" t="s">
        <v>14138</v>
      </c>
      <c r="TWV1" s="4" t="s">
        <v>14139</v>
      </c>
      <c r="TWW1" s="4" t="s">
        <v>14140</v>
      </c>
      <c r="TWX1" s="4" t="s">
        <v>14141</v>
      </c>
      <c r="TWY1" s="4" t="s">
        <v>14142</v>
      </c>
      <c r="TWZ1" s="4" t="s">
        <v>14143</v>
      </c>
      <c r="TXA1" s="4" t="s">
        <v>14144</v>
      </c>
      <c r="TXB1" s="4" t="s">
        <v>14145</v>
      </c>
      <c r="TXC1" s="4" t="s">
        <v>14146</v>
      </c>
      <c r="TXD1" s="4" t="s">
        <v>14147</v>
      </c>
      <c r="TXE1" s="4" t="s">
        <v>14148</v>
      </c>
      <c r="TXF1" s="4" t="s">
        <v>14149</v>
      </c>
      <c r="TXG1" s="4" t="s">
        <v>14150</v>
      </c>
      <c r="TXH1" s="4" t="s">
        <v>14151</v>
      </c>
      <c r="TXI1" s="4" t="s">
        <v>14152</v>
      </c>
      <c r="TXJ1" s="4" t="s">
        <v>14153</v>
      </c>
      <c r="TXK1" s="4" t="s">
        <v>14154</v>
      </c>
      <c r="TXL1" s="4" t="s">
        <v>14155</v>
      </c>
      <c r="TXM1" s="4" t="s">
        <v>14156</v>
      </c>
      <c r="TXN1" s="4" t="s">
        <v>14157</v>
      </c>
      <c r="TXO1" s="4" t="s">
        <v>14158</v>
      </c>
      <c r="TXP1" s="4" t="s">
        <v>14159</v>
      </c>
      <c r="TXQ1" s="4" t="s">
        <v>14160</v>
      </c>
      <c r="TXR1" s="4" t="s">
        <v>14161</v>
      </c>
      <c r="TXS1" s="4" t="s">
        <v>14162</v>
      </c>
      <c r="TXT1" s="4" t="s">
        <v>14163</v>
      </c>
      <c r="TXU1" s="4" t="s">
        <v>14164</v>
      </c>
      <c r="TXV1" s="4" t="s">
        <v>14165</v>
      </c>
      <c r="TXW1" s="4" t="s">
        <v>14166</v>
      </c>
      <c r="TXX1" s="4" t="s">
        <v>14167</v>
      </c>
      <c r="TXY1" s="4" t="s">
        <v>14168</v>
      </c>
      <c r="TXZ1" s="4" t="s">
        <v>14169</v>
      </c>
      <c r="TYA1" s="4" t="s">
        <v>14170</v>
      </c>
      <c r="TYB1" s="4" t="s">
        <v>14171</v>
      </c>
      <c r="TYC1" s="4" t="s">
        <v>14172</v>
      </c>
      <c r="TYD1" s="4" t="s">
        <v>14173</v>
      </c>
      <c r="TYE1" s="4" t="s">
        <v>14174</v>
      </c>
      <c r="TYF1" s="4" t="s">
        <v>14175</v>
      </c>
      <c r="TYG1" s="4" t="s">
        <v>14176</v>
      </c>
      <c r="TYH1" s="4" t="s">
        <v>14177</v>
      </c>
      <c r="TYI1" s="4" t="s">
        <v>14178</v>
      </c>
      <c r="TYJ1" s="4" t="s">
        <v>14179</v>
      </c>
      <c r="TYK1" s="4" t="s">
        <v>14180</v>
      </c>
      <c r="TYL1" s="4" t="s">
        <v>14181</v>
      </c>
      <c r="TYM1" s="4" t="s">
        <v>14182</v>
      </c>
      <c r="TYN1" s="4" t="s">
        <v>14183</v>
      </c>
      <c r="TYO1" s="4" t="s">
        <v>14184</v>
      </c>
      <c r="TYP1" s="4" t="s">
        <v>14185</v>
      </c>
      <c r="TYQ1" s="4" t="s">
        <v>14186</v>
      </c>
      <c r="TYR1" s="4" t="s">
        <v>14187</v>
      </c>
      <c r="TYS1" s="4" t="s">
        <v>14188</v>
      </c>
      <c r="TYT1" s="4" t="s">
        <v>14189</v>
      </c>
      <c r="TYU1" s="4" t="s">
        <v>14190</v>
      </c>
      <c r="TYV1" s="4" t="s">
        <v>14191</v>
      </c>
      <c r="TYW1" s="4" t="s">
        <v>14192</v>
      </c>
      <c r="TYX1" s="4" t="s">
        <v>14193</v>
      </c>
      <c r="TYY1" s="4" t="s">
        <v>14194</v>
      </c>
      <c r="TYZ1" s="4" t="s">
        <v>14195</v>
      </c>
      <c r="TZA1" s="4" t="s">
        <v>14196</v>
      </c>
      <c r="TZB1" s="4" t="s">
        <v>14197</v>
      </c>
      <c r="TZC1" s="4" t="s">
        <v>14198</v>
      </c>
      <c r="TZD1" s="4" t="s">
        <v>14199</v>
      </c>
      <c r="TZE1" s="4" t="s">
        <v>14200</v>
      </c>
      <c r="TZF1" s="4" t="s">
        <v>14201</v>
      </c>
      <c r="TZG1" s="4" t="s">
        <v>14202</v>
      </c>
      <c r="TZH1" s="4" t="s">
        <v>14203</v>
      </c>
      <c r="TZI1" s="4" t="s">
        <v>14204</v>
      </c>
      <c r="TZJ1" s="4" t="s">
        <v>14205</v>
      </c>
      <c r="TZK1" s="4" t="s">
        <v>14206</v>
      </c>
      <c r="TZL1" s="4" t="s">
        <v>14207</v>
      </c>
      <c r="TZM1" s="4" t="s">
        <v>14208</v>
      </c>
      <c r="TZN1" s="4" t="s">
        <v>14209</v>
      </c>
      <c r="TZO1" s="4" t="s">
        <v>14210</v>
      </c>
      <c r="TZP1" s="4" t="s">
        <v>14211</v>
      </c>
      <c r="TZQ1" s="4" t="s">
        <v>14212</v>
      </c>
      <c r="TZR1" s="4" t="s">
        <v>14213</v>
      </c>
      <c r="TZS1" s="4" t="s">
        <v>14214</v>
      </c>
      <c r="TZT1" s="4" t="s">
        <v>14215</v>
      </c>
      <c r="TZU1" s="4" t="s">
        <v>14216</v>
      </c>
      <c r="TZV1" s="4" t="s">
        <v>14217</v>
      </c>
      <c r="TZW1" s="4" t="s">
        <v>14218</v>
      </c>
      <c r="TZX1" s="4" t="s">
        <v>14219</v>
      </c>
      <c r="TZY1" s="4" t="s">
        <v>14220</v>
      </c>
      <c r="TZZ1" s="4" t="s">
        <v>14221</v>
      </c>
      <c r="UAA1" s="4" t="s">
        <v>14222</v>
      </c>
      <c r="UAB1" s="4" t="s">
        <v>14223</v>
      </c>
      <c r="UAC1" s="4" t="s">
        <v>14224</v>
      </c>
      <c r="UAD1" s="4" t="s">
        <v>14225</v>
      </c>
      <c r="UAE1" s="4" t="s">
        <v>14226</v>
      </c>
      <c r="UAF1" s="4" t="s">
        <v>14227</v>
      </c>
      <c r="UAG1" s="4" t="s">
        <v>14228</v>
      </c>
      <c r="UAH1" s="4" t="s">
        <v>14229</v>
      </c>
      <c r="UAI1" s="4" t="s">
        <v>14230</v>
      </c>
      <c r="UAJ1" s="4" t="s">
        <v>14231</v>
      </c>
      <c r="UAK1" s="4" t="s">
        <v>14232</v>
      </c>
      <c r="UAL1" s="4" t="s">
        <v>14233</v>
      </c>
      <c r="UAM1" s="4" t="s">
        <v>14234</v>
      </c>
      <c r="UAN1" s="4" t="s">
        <v>14235</v>
      </c>
      <c r="UAO1" s="4" t="s">
        <v>14236</v>
      </c>
      <c r="UAP1" s="4" t="s">
        <v>14237</v>
      </c>
      <c r="UAQ1" s="4" t="s">
        <v>14238</v>
      </c>
      <c r="UAR1" s="4" t="s">
        <v>14239</v>
      </c>
      <c r="UAS1" s="4" t="s">
        <v>14240</v>
      </c>
      <c r="UAT1" s="4" t="s">
        <v>14241</v>
      </c>
      <c r="UAU1" s="4" t="s">
        <v>14242</v>
      </c>
      <c r="UAV1" s="4" t="s">
        <v>14243</v>
      </c>
      <c r="UAW1" s="4" t="s">
        <v>14244</v>
      </c>
      <c r="UAX1" s="4" t="s">
        <v>14245</v>
      </c>
      <c r="UAY1" s="4" t="s">
        <v>14246</v>
      </c>
      <c r="UAZ1" s="4" t="s">
        <v>14247</v>
      </c>
      <c r="UBA1" s="4" t="s">
        <v>14248</v>
      </c>
      <c r="UBB1" s="4" t="s">
        <v>14249</v>
      </c>
      <c r="UBC1" s="4" t="s">
        <v>14250</v>
      </c>
      <c r="UBD1" s="4" t="s">
        <v>14251</v>
      </c>
      <c r="UBE1" s="4" t="s">
        <v>14252</v>
      </c>
      <c r="UBF1" s="4" t="s">
        <v>14253</v>
      </c>
      <c r="UBG1" s="4" t="s">
        <v>14254</v>
      </c>
      <c r="UBH1" s="4" t="s">
        <v>14255</v>
      </c>
      <c r="UBI1" s="4" t="s">
        <v>14256</v>
      </c>
      <c r="UBJ1" s="4" t="s">
        <v>14257</v>
      </c>
      <c r="UBK1" s="4" t="s">
        <v>14258</v>
      </c>
      <c r="UBL1" s="4" t="s">
        <v>14259</v>
      </c>
      <c r="UBM1" s="4" t="s">
        <v>14260</v>
      </c>
      <c r="UBN1" s="4" t="s">
        <v>14261</v>
      </c>
      <c r="UBO1" s="4" t="s">
        <v>14262</v>
      </c>
      <c r="UBP1" s="4" t="s">
        <v>14263</v>
      </c>
      <c r="UBQ1" s="4" t="s">
        <v>14264</v>
      </c>
      <c r="UBR1" s="4" t="s">
        <v>14265</v>
      </c>
      <c r="UBS1" s="4" t="s">
        <v>14266</v>
      </c>
      <c r="UBT1" s="4" t="s">
        <v>14267</v>
      </c>
      <c r="UBU1" s="4" t="s">
        <v>14268</v>
      </c>
      <c r="UBV1" s="4" t="s">
        <v>14269</v>
      </c>
      <c r="UBW1" s="4" t="s">
        <v>14270</v>
      </c>
      <c r="UBX1" s="4" t="s">
        <v>14271</v>
      </c>
      <c r="UBY1" s="4" t="s">
        <v>14272</v>
      </c>
      <c r="UBZ1" s="4" t="s">
        <v>14273</v>
      </c>
      <c r="UCA1" s="4" t="s">
        <v>14274</v>
      </c>
      <c r="UCB1" s="4" t="s">
        <v>14275</v>
      </c>
      <c r="UCC1" s="4" t="s">
        <v>14276</v>
      </c>
      <c r="UCD1" s="4" t="s">
        <v>14277</v>
      </c>
      <c r="UCE1" s="4" t="s">
        <v>14278</v>
      </c>
      <c r="UCF1" s="4" t="s">
        <v>14279</v>
      </c>
      <c r="UCG1" s="4" t="s">
        <v>14280</v>
      </c>
      <c r="UCH1" s="4" t="s">
        <v>14281</v>
      </c>
      <c r="UCI1" s="4" t="s">
        <v>14282</v>
      </c>
      <c r="UCJ1" s="4" t="s">
        <v>14283</v>
      </c>
      <c r="UCK1" s="4" t="s">
        <v>14284</v>
      </c>
      <c r="UCL1" s="4" t="s">
        <v>14285</v>
      </c>
      <c r="UCM1" s="4" t="s">
        <v>14286</v>
      </c>
      <c r="UCN1" s="4" t="s">
        <v>14287</v>
      </c>
      <c r="UCO1" s="4" t="s">
        <v>14288</v>
      </c>
      <c r="UCP1" s="4" t="s">
        <v>14289</v>
      </c>
      <c r="UCQ1" s="4" t="s">
        <v>14290</v>
      </c>
      <c r="UCR1" s="4" t="s">
        <v>14291</v>
      </c>
      <c r="UCS1" s="4" t="s">
        <v>14292</v>
      </c>
      <c r="UCT1" s="4" t="s">
        <v>14293</v>
      </c>
      <c r="UCU1" s="4" t="s">
        <v>14294</v>
      </c>
      <c r="UCV1" s="4" t="s">
        <v>14295</v>
      </c>
      <c r="UCW1" s="4" t="s">
        <v>14296</v>
      </c>
      <c r="UCX1" s="4" t="s">
        <v>14297</v>
      </c>
      <c r="UCY1" s="4" t="s">
        <v>14298</v>
      </c>
      <c r="UCZ1" s="4" t="s">
        <v>14299</v>
      </c>
      <c r="UDA1" s="4" t="s">
        <v>14300</v>
      </c>
      <c r="UDB1" s="4" t="s">
        <v>14301</v>
      </c>
      <c r="UDC1" s="4" t="s">
        <v>14302</v>
      </c>
      <c r="UDD1" s="4" t="s">
        <v>14303</v>
      </c>
      <c r="UDE1" s="4" t="s">
        <v>14304</v>
      </c>
      <c r="UDF1" s="4" t="s">
        <v>14305</v>
      </c>
      <c r="UDG1" s="4" t="s">
        <v>14306</v>
      </c>
      <c r="UDH1" s="4" t="s">
        <v>14307</v>
      </c>
      <c r="UDI1" s="4" t="s">
        <v>14308</v>
      </c>
      <c r="UDJ1" s="4" t="s">
        <v>14309</v>
      </c>
      <c r="UDK1" s="4" t="s">
        <v>14310</v>
      </c>
      <c r="UDL1" s="4" t="s">
        <v>14311</v>
      </c>
      <c r="UDM1" s="4" t="s">
        <v>14312</v>
      </c>
      <c r="UDN1" s="4" t="s">
        <v>14313</v>
      </c>
      <c r="UDO1" s="4" t="s">
        <v>14314</v>
      </c>
      <c r="UDP1" s="4" t="s">
        <v>14315</v>
      </c>
      <c r="UDQ1" s="4" t="s">
        <v>14316</v>
      </c>
      <c r="UDR1" s="4" t="s">
        <v>14317</v>
      </c>
      <c r="UDS1" s="4" t="s">
        <v>14318</v>
      </c>
      <c r="UDT1" s="4" t="s">
        <v>14319</v>
      </c>
      <c r="UDU1" s="4" t="s">
        <v>14320</v>
      </c>
      <c r="UDV1" s="4" t="s">
        <v>14321</v>
      </c>
      <c r="UDW1" s="4" t="s">
        <v>14322</v>
      </c>
      <c r="UDX1" s="4" t="s">
        <v>14323</v>
      </c>
      <c r="UDY1" s="4" t="s">
        <v>14324</v>
      </c>
      <c r="UDZ1" s="4" t="s">
        <v>14325</v>
      </c>
      <c r="UEA1" s="4" t="s">
        <v>14326</v>
      </c>
      <c r="UEB1" s="4" t="s">
        <v>14327</v>
      </c>
      <c r="UEC1" s="4" t="s">
        <v>14328</v>
      </c>
      <c r="UED1" s="4" t="s">
        <v>14329</v>
      </c>
      <c r="UEE1" s="4" t="s">
        <v>14330</v>
      </c>
      <c r="UEF1" s="4" t="s">
        <v>14331</v>
      </c>
      <c r="UEG1" s="4" t="s">
        <v>14332</v>
      </c>
      <c r="UEH1" s="4" t="s">
        <v>14333</v>
      </c>
      <c r="UEI1" s="4" t="s">
        <v>14334</v>
      </c>
      <c r="UEJ1" s="4" t="s">
        <v>14335</v>
      </c>
      <c r="UEK1" s="4" t="s">
        <v>14336</v>
      </c>
      <c r="UEL1" s="4" t="s">
        <v>14337</v>
      </c>
      <c r="UEM1" s="4" t="s">
        <v>14338</v>
      </c>
      <c r="UEN1" s="4" t="s">
        <v>14339</v>
      </c>
      <c r="UEO1" s="4" t="s">
        <v>14340</v>
      </c>
      <c r="UEP1" s="4" t="s">
        <v>14341</v>
      </c>
      <c r="UEQ1" s="4" t="s">
        <v>14342</v>
      </c>
      <c r="UER1" s="4" t="s">
        <v>14343</v>
      </c>
      <c r="UES1" s="4" t="s">
        <v>14344</v>
      </c>
      <c r="UET1" s="4" t="s">
        <v>14345</v>
      </c>
      <c r="UEU1" s="4" t="s">
        <v>14346</v>
      </c>
      <c r="UEV1" s="4" t="s">
        <v>14347</v>
      </c>
      <c r="UEW1" s="4" t="s">
        <v>14348</v>
      </c>
      <c r="UEX1" s="4" t="s">
        <v>14349</v>
      </c>
      <c r="UEY1" s="4" t="s">
        <v>14350</v>
      </c>
      <c r="UEZ1" s="4" t="s">
        <v>14351</v>
      </c>
      <c r="UFA1" s="4" t="s">
        <v>14352</v>
      </c>
      <c r="UFB1" s="4" t="s">
        <v>14353</v>
      </c>
      <c r="UFC1" s="4" t="s">
        <v>14354</v>
      </c>
      <c r="UFD1" s="4" t="s">
        <v>14355</v>
      </c>
      <c r="UFE1" s="4" t="s">
        <v>14356</v>
      </c>
      <c r="UFF1" s="4" t="s">
        <v>14357</v>
      </c>
      <c r="UFG1" s="4" t="s">
        <v>14358</v>
      </c>
      <c r="UFH1" s="4" t="s">
        <v>14359</v>
      </c>
      <c r="UFI1" s="4" t="s">
        <v>14360</v>
      </c>
      <c r="UFJ1" s="4" t="s">
        <v>14361</v>
      </c>
      <c r="UFK1" s="4" t="s">
        <v>14362</v>
      </c>
      <c r="UFL1" s="4" t="s">
        <v>14363</v>
      </c>
      <c r="UFM1" s="4" t="s">
        <v>14364</v>
      </c>
      <c r="UFN1" s="4" t="s">
        <v>14365</v>
      </c>
      <c r="UFO1" s="4" t="s">
        <v>14366</v>
      </c>
      <c r="UFP1" s="4" t="s">
        <v>14367</v>
      </c>
      <c r="UFQ1" s="4" t="s">
        <v>14368</v>
      </c>
      <c r="UFR1" s="4" t="s">
        <v>14369</v>
      </c>
      <c r="UFS1" s="4" t="s">
        <v>14370</v>
      </c>
      <c r="UFT1" s="4" t="s">
        <v>14371</v>
      </c>
      <c r="UFU1" s="4" t="s">
        <v>14372</v>
      </c>
      <c r="UFV1" s="4" t="s">
        <v>14373</v>
      </c>
      <c r="UFW1" s="4" t="s">
        <v>14374</v>
      </c>
      <c r="UFX1" s="4" t="s">
        <v>14375</v>
      </c>
      <c r="UFY1" s="4" t="s">
        <v>14376</v>
      </c>
      <c r="UFZ1" s="4" t="s">
        <v>14377</v>
      </c>
      <c r="UGA1" s="4" t="s">
        <v>14378</v>
      </c>
      <c r="UGB1" s="4" t="s">
        <v>14379</v>
      </c>
      <c r="UGC1" s="4" t="s">
        <v>14380</v>
      </c>
      <c r="UGD1" s="4" t="s">
        <v>14381</v>
      </c>
      <c r="UGE1" s="4" t="s">
        <v>14382</v>
      </c>
      <c r="UGF1" s="4" t="s">
        <v>14383</v>
      </c>
      <c r="UGG1" s="4" t="s">
        <v>14384</v>
      </c>
      <c r="UGH1" s="4" t="s">
        <v>14385</v>
      </c>
      <c r="UGI1" s="4" t="s">
        <v>14386</v>
      </c>
      <c r="UGJ1" s="4" t="s">
        <v>14387</v>
      </c>
      <c r="UGK1" s="4" t="s">
        <v>14388</v>
      </c>
      <c r="UGL1" s="4" t="s">
        <v>14389</v>
      </c>
      <c r="UGM1" s="4" t="s">
        <v>14390</v>
      </c>
      <c r="UGN1" s="4" t="s">
        <v>14391</v>
      </c>
      <c r="UGO1" s="4" t="s">
        <v>14392</v>
      </c>
      <c r="UGP1" s="4" t="s">
        <v>14393</v>
      </c>
      <c r="UGQ1" s="4" t="s">
        <v>14394</v>
      </c>
      <c r="UGR1" s="4" t="s">
        <v>14395</v>
      </c>
      <c r="UGS1" s="4" t="s">
        <v>14396</v>
      </c>
      <c r="UGT1" s="4" t="s">
        <v>14397</v>
      </c>
      <c r="UGU1" s="4" t="s">
        <v>14398</v>
      </c>
      <c r="UGV1" s="4" t="s">
        <v>14399</v>
      </c>
      <c r="UGW1" s="4" t="s">
        <v>14400</v>
      </c>
      <c r="UGX1" s="4" t="s">
        <v>14401</v>
      </c>
      <c r="UGY1" s="4" t="s">
        <v>14402</v>
      </c>
      <c r="UGZ1" s="4" t="s">
        <v>14403</v>
      </c>
      <c r="UHA1" s="4" t="s">
        <v>14404</v>
      </c>
      <c r="UHB1" s="4" t="s">
        <v>14405</v>
      </c>
      <c r="UHC1" s="4" t="s">
        <v>14406</v>
      </c>
      <c r="UHD1" s="4" t="s">
        <v>14407</v>
      </c>
      <c r="UHE1" s="4" t="s">
        <v>14408</v>
      </c>
      <c r="UHF1" s="4" t="s">
        <v>14409</v>
      </c>
      <c r="UHG1" s="4" t="s">
        <v>14410</v>
      </c>
      <c r="UHH1" s="4" t="s">
        <v>14411</v>
      </c>
      <c r="UHI1" s="4" t="s">
        <v>14412</v>
      </c>
      <c r="UHJ1" s="4" t="s">
        <v>14413</v>
      </c>
      <c r="UHK1" s="4" t="s">
        <v>14414</v>
      </c>
      <c r="UHL1" s="4" t="s">
        <v>14415</v>
      </c>
      <c r="UHM1" s="4" t="s">
        <v>14416</v>
      </c>
      <c r="UHN1" s="4" t="s">
        <v>14417</v>
      </c>
      <c r="UHO1" s="4" t="s">
        <v>14418</v>
      </c>
      <c r="UHP1" s="4" t="s">
        <v>14419</v>
      </c>
      <c r="UHQ1" s="4" t="s">
        <v>14420</v>
      </c>
      <c r="UHR1" s="4" t="s">
        <v>14421</v>
      </c>
      <c r="UHS1" s="4" t="s">
        <v>14422</v>
      </c>
      <c r="UHT1" s="4" t="s">
        <v>14423</v>
      </c>
      <c r="UHU1" s="4" t="s">
        <v>14424</v>
      </c>
      <c r="UHV1" s="4" t="s">
        <v>14425</v>
      </c>
      <c r="UHW1" s="4" t="s">
        <v>14426</v>
      </c>
      <c r="UHX1" s="4" t="s">
        <v>14427</v>
      </c>
      <c r="UHY1" s="4" t="s">
        <v>14428</v>
      </c>
      <c r="UHZ1" s="4" t="s">
        <v>14429</v>
      </c>
      <c r="UIA1" s="4" t="s">
        <v>14430</v>
      </c>
      <c r="UIB1" s="4" t="s">
        <v>14431</v>
      </c>
      <c r="UIC1" s="4" t="s">
        <v>14432</v>
      </c>
      <c r="UID1" s="4" t="s">
        <v>14433</v>
      </c>
      <c r="UIE1" s="4" t="s">
        <v>14434</v>
      </c>
      <c r="UIF1" s="4" t="s">
        <v>14435</v>
      </c>
      <c r="UIG1" s="4" t="s">
        <v>14436</v>
      </c>
      <c r="UIH1" s="4" t="s">
        <v>14437</v>
      </c>
      <c r="UII1" s="4" t="s">
        <v>14438</v>
      </c>
      <c r="UIJ1" s="4" t="s">
        <v>14439</v>
      </c>
      <c r="UIK1" s="4" t="s">
        <v>14440</v>
      </c>
      <c r="UIL1" s="4" t="s">
        <v>14441</v>
      </c>
      <c r="UIM1" s="4" t="s">
        <v>14442</v>
      </c>
      <c r="UIN1" s="4" t="s">
        <v>14443</v>
      </c>
      <c r="UIO1" s="4" t="s">
        <v>14444</v>
      </c>
      <c r="UIP1" s="4" t="s">
        <v>14445</v>
      </c>
      <c r="UIQ1" s="4" t="s">
        <v>14446</v>
      </c>
      <c r="UIR1" s="4" t="s">
        <v>14447</v>
      </c>
      <c r="UIS1" s="4" t="s">
        <v>14448</v>
      </c>
      <c r="UIT1" s="4" t="s">
        <v>14449</v>
      </c>
      <c r="UIU1" s="4" t="s">
        <v>14450</v>
      </c>
      <c r="UIV1" s="4" t="s">
        <v>14451</v>
      </c>
      <c r="UIW1" s="4" t="s">
        <v>14452</v>
      </c>
      <c r="UIX1" s="4" t="s">
        <v>14453</v>
      </c>
      <c r="UIY1" s="4" t="s">
        <v>14454</v>
      </c>
      <c r="UIZ1" s="4" t="s">
        <v>14455</v>
      </c>
      <c r="UJA1" s="4" t="s">
        <v>14456</v>
      </c>
      <c r="UJB1" s="4" t="s">
        <v>14457</v>
      </c>
      <c r="UJC1" s="4" t="s">
        <v>14458</v>
      </c>
      <c r="UJD1" s="4" t="s">
        <v>14459</v>
      </c>
      <c r="UJE1" s="4" t="s">
        <v>14460</v>
      </c>
      <c r="UJF1" s="4" t="s">
        <v>14461</v>
      </c>
      <c r="UJG1" s="4" t="s">
        <v>14462</v>
      </c>
      <c r="UJH1" s="4" t="s">
        <v>14463</v>
      </c>
      <c r="UJI1" s="4" t="s">
        <v>14464</v>
      </c>
      <c r="UJJ1" s="4" t="s">
        <v>14465</v>
      </c>
      <c r="UJK1" s="4" t="s">
        <v>14466</v>
      </c>
      <c r="UJL1" s="4" t="s">
        <v>14467</v>
      </c>
      <c r="UJM1" s="4" t="s">
        <v>14468</v>
      </c>
      <c r="UJN1" s="4" t="s">
        <v>14469</v>
      </c>
      <c r="UJO1" s="4" t="s">
        <v>14470</v>
      </c>
      <c r="UJP1" s="4" t="s">
        <v>14471</v>
      </c>
      <c r="UJQ1" s="4" t="s">
        <v>14472</v>
      </c>
      <c r="UJR1" s="4" t="s">
        <v>14473</v>
      </c>
      <c r="UJS1" s="4" t="s">
        <v>14474</v>
      </c>
      <c r="UJT1" s="4" t="s">
        <v>14475</v>
      </c>
      <c r="UJU1" s="4" t="s">
        <v>14476</v>
      </c>
      <c r="UJV1" s="4" t="s">
        <v>14477</v>
      </c>
      <c r="UJW1" s="4" t="s">
        <v>14478</v>
      </c>
      <c r="UJX1" s="4" t="s">
        <v>14479</v>
      </c>
      <c r="UJY1" s="4" t="s">
        <v>14480</v>
      </c>
      <c r="UJZ1" s="4" t="s">
        <v>14481</v>
      </c>
      <c r="UKA1" s="4" t="s">
        <v>14482</v>
      </c>
      <c r="UKB1" s="4" t="s">
        <v>14483</v>
      </c>
      <c r="UKC1" s="4" t="s">
        <v>14484</v>
      </c>
      <c r="UKD1" s="4" t="s">
        <v>14485</v>
      </c>
      <c r="UKE1" s="4" t="s">
        <v>14486</v>
      </c>
      <c r="UKF1" s="4" t="s">
        <v>14487</v>
      </c>
      <c r="UKG1" s="4" t="s">
        <v>14488</v>
      </c>
      <c r="UKH1" s="4" t="s">
        <v>14489</v>
      </c>
      <c r="UKI1" s="4" t="s">
        <v>14490</v>
      </c>
      <c r="UKJ1" s="4" t="s">
        <v>14491</v>
      </c>
      <c r="UKK1" s="4" t="s">
        <v>14492</v>
      </c>
      <c r="UKL1" s="4" t="s">
        <v>14493</v>
      </c>
      <c r="UKM1" s="4" t="s">
        <v>14494</v>
      </c>
      <c r="UKN1" s="4" t="s">
        <v>14495</v>
      </c>
      <c r="UKO1" s="4" t="s">
        <v>14496</v>
      </c>
      <c r="UKP1" s="4" t="s">
        <v>14497</v>
      </c>
      <c r="UKQ1" s="4" t="s">
        <v>14498</v>
      </c>
      <c r="UKR1" s="4" t="s">
        <v>14499</v>
      </c>
      <c r="UKS1" s="4" t="s">
        <v>14500</v>
      </c>
      <c r="UKT1" s="4" t="s">
        <v>14501</v>
      </c>
      <c r="UKU1" s="4" t="s">
        <v>14502</v>
      </c>
      <c r="UKV1" s="4" t="s">
        <v>14503</v>
      </c>
      <c r="UKW1" s="4" t="s">
        <v>14504</v>
      </c>
      <c r="UKX1" s="4" t="s">
        <v>14505</v>
      </c>
      <c r="UKY1" s="4" t="s">
        <v>14506</v>
      </c>
      <c r="UKZ1" s="4" t="s">
        <v>14507</v>
      </c>
      <c r="ULA1" s="4" t="s">
        <v>14508</v>
      </c>
      <c r="ULB1" s="4" t="s">
        <v>14509</v>
      </c>
      <c r="ULC1" s="4" t="s">
        <v>14510</v>
      </c>
      <c r="ULD1" s="4" t="s">
        <v>14511</v>
      </c>
      <c r="ULE1" s="4" t="s">
        <v>14512</v>
      </c>
      <c r="ULF1" s="4" t="s">
        <v>14513</v>
      </c>
      <c r="ULG1" s="4" t="s">
        <v>14514</v>
      </c>
      <c r="ULH1" s="4" t="s">
        <v>14515</v>
      </c>
      <c r="ULI1" s="4" t="s">
        <v>14516</v>
      </c>
      <c r="ULJ1" s="4" t="s">
        <v>14517</v>
      </c>
      <c r="ULK1" s="4" t="s">
        <v>14518</v>
      </c>
      <c r="ULL1" s="4" t="s">
        <v>14519</v>
      </c>
      <c r="ULM1" s="4" t="s">
        <v>14520</v>
      </c>
      <c r="ULN1" s="4" t="s">
        <v>14521</v>
      </c>
      <c r="ULO1" s="4" t="s">
        <v>14522</v>
      </c>
      <c r="ULP1" s="4" t="s">
        <v>14523</v>
      </c>
      <c r="ULQ1" s="4" t="s">
        <v>14524</v>
      </c>
      <c r="ULR1" s="4" t="s">
        <v>14525</v>
      </c>
      <c r="ULS1" s="4" t="s">
        <v>14526</v>
      </c>
      <c r="ULT1" s="4" t="s">
        <v>14527</v>
      </c>
      <c r="ULU1" s="4" t="s">
        <v>14528</v>
      </c>
      <c r="ULV1" s="4" t="s">
        <v>14529</v>
      </c>
      <c r="ULW1" s="4" t="s">
        <v>14530</v>
      </c>
      <c r="ULX1" s="4" t="s">
        <v>14531</v>
      </c>
      <c r="ULY1" s="4" t="s">
        <v>14532</v>
      </c>
      <c r="ULZ1" s="4" t="s">
        <v>14533</v>
      </c>
      <c r="UMA1" s="4" t="s">
        <v>14534</v>
      </c>
      <c r="UMB1" s="4" t="s">
        <v>14535</v>
      </c>
      <c r="UMC1" s="4" t="s">
        <v>14536</v>
      </c>
      <c r="UMD1" s="4" t="s">
        <v>14537</v>
      </c>
      <c r="UME1" s="4" t="s">
        <v>14538</v>
      </c>
      <c r="UMF1" s="4" t="s">
        <v>14539</v>
      </c>
      <c r="UMG1" s="4" t="s">
        <v>14540</v>
      </c>
      <c r="UMH1" s="4" t="s">
        <v>14541</v>
      </c>
      <c r="UMI1" s="4" t="s">
        <v>14542</v>
      </c>
      <c r="UMJ1" s="4" t="s">
        <v>14543</v>
      </c>
      <c r="UMK1" s="4" t="s">
        <v>14544</v>
      </c>
      <c r="UML1" s="4" t="s">
        <v>14545</v>
      </c>
      <c r="UMM1" s="4" t="s">
        <v>14546</v>
      </c>
      <c r="UMN1" s="4" t="s">
        <v>14547</v>
      </c>
      <c r="UMO1" s="4" t="s">
        <v>14548</v>
      </c>
      <c r="UMP1" s="4" t="s">
        <v>14549</v>
      </c>
      <c r="UMQ1" s="4" t="s">
        <v>14550</v>
      </c>
      <c r="UMR1" s="4" t="s">
        <v>14551</v>
      </c>
      <c r="UMS1" s="4" t="s">
        <v>14552</v>
      </c>
      <c r="UMT1" s="4" t="s">
        <v>14553</v>
      </c>
      <c r="UMU1" s="4" t="s">
        <v>14554</v>
      </c>
      <c r="UMV1" s="4" t="s">
        <v>14555</v>
      </c>
      <c r="UMW1" s="4" t="s">
        <v>14556</v>
      </c>
      <c r="UMX1" s="4" t="s">
        <v>14557</v>
      </c>
      <c r="UMY1" s="4" t="s">
        <v>14558</v>
      </c>
      <c r="UMZ1" s="4" t="s">
        <v>14559</v>
      </c>
      <c r="UNA1" s="4" t="s">
        <v>14560</v>
      </c>
      <c r="UNB1" s="4" t="s">
        <v>14561</v>
      </c>
      <c r="UNC1" s="4" t="s">
        <v>14562</v>
      </c>
      <c r="UND1" s="4" t="s">
        <v>14563</v>
      </c>
      <c r="UNE1" s="4" t="s">
        <v>14564</v>
      </c>
      <c r="UNF1" s="4" t="s">
        <v>14565</v>
      </c>
      <c r="UNG1" s="4" t="s">
        <v>14566</v>
      </c>
      <c r="UNH1" s="4" t="s">
        <v>14567</v>
      </c>
      <c r="UNI1" s="4" t="s">
        <v>14568</v>
      </c>
      <c r="UNJ1" s="4" t="s">
        <v>14569</v>
      </c>
      <c r="UNK1" s="4" t="s">
        <v>14570</v>
      </c>
      <c r="UNL1" s="4" t="s">
        <v>14571</v>
      </c>
      <c r="UNM1" s="4" t="s">
        <v>14572</v>
      </c>
      <c r="UNN1" s="4" t="s">
        <v>14573</v>
      </c>
      <c r="UNO1" s="4" t="s">
        <v>14574</v>
      </c>
      <c r="UNP1" s="4" t="s">
        <v>14575</v>
      </c>
      <c r="UNQ1" s="4" t="s">
        <v>14576</v>
      </c>
      <c r="UNR1" s="4" t="s">
        <v>14577</v>
      </c>
      <c r="UNS1" s="4" t="s">
        <v>14578</v>
      </c>
      <c r="UNT1" s="4" t="s">
        <v>14579</v>
      </c>
      <c r="UNU1" s="4" t="s">
        <v>14580</v>
      </c>
      <c r="UNV1" s="4" t="s">
        <v>14581</v>
      </c>
      <c r="UNW1" s="4" t="s">
        <v>14582</v>
      </c>
      <c r="UNX1" s="4" t="s">
        <v>14583</v>
      </c>
      <c r="UNY1" s="4" t="s">
        <v>14584</v>
      </c>
      <c r="UNZ1" s="4" t="s">
        <v>14585</v>
      </c>
      <c r="UOA1" s="4" t="s">
        <v>14586</v>
      </c>
      <c r="UOB1" s="4" t="s">
        <v>14587</v>
      </c>
      <c r="UOC1" s="4" t="s">
        <v>14588</v>
      </c>
      <c r="UOD1" s="4" t="s">
        <v>14589</v>
      </c>
      <c r="UOE1" s="4" t="s">
        <v>14590</v>
      </c>
      <c r="UOF1" s="4" t="s">
        <v>14591</v>
      </c>
      <c r="UOG1" s="4" t="s">
        <v>14592</v>
      </c>
      <c r="UOH1" s="4" t="s">
        <v>14593</v>
      </c>
      <c r="UOI1" s="4" t="s">
        <v>14594</v>
      </c>
      <c r="UOJ1" s="4" t="s">
        <v>14595</v>
      </c>
      <c r="UOK1" s="4" t="s">
        <v>14596</v>
      </c>
      <c r="UOL1" s="4" t="s">
        <v>14597</v>
      </c>
      <c r="UOM1" s="4" t="s">
        <v>14598</v>
      </c>
      <c r="UON1" s="4" t="s">
        <v>14599</v>
      </c>
      <c r="UOO1" s="4" t="s">
        <v>14600</v>
      </c>
      <c r="UOP1" s="4" t="s">
        <v>14601</v>
      </c>
      <c r="UOQ1" s="4" t="s">
        <v>14602</v>
      </c>
      <c r="UOR1" s="4" t="s">
        <v>14603</v>
      </c>
      <c r="UOS1" s="4" t="s">
        <v>14604</v>
      </c>
      <c r="UOT1" s="4" t="s">
        <v>14605</v>
      </c>
      <c r="UOU1" s="4" t="s">
        <v>14606</v>
      </c>
      <c r="UOV1" s="4" t="s">
        <v>14607</v>
      </c>
      <c r="UOW1" s="4" t="s">
        <v>14608</v>
      </c>
      <c r="UOX1" s="4" t="s">
        <v>14609</v>
      </c>
      <c r="UOY1" s="4" t="s">
        <v>14610</v>
      </c>
      <c r="UOZ1" s="4" t="s">
        <v>14611</v>
      </c>
      <c r="UPA1" s="4" t="s">
        <v>14612</v>
      </c>
      <c r="UPB1" s="4" t="s">
        <v>14613</v>
      </c>
      <c r="UPC1" s="4" t="s">
        <v>14614</v>
      </c>
      <c r="UPD1" s="4" t="s">
        <v>14615</v>
      </c>
      <c r="UPE1" s="4" t="s">
        <v>14616</v>
      </c>
      <c r="UPF1" s="4" t="s">
        <v>14617</v>
      </c>
      <c r="UPG1" s="4" t="s">
        <v>14618</v>
      </c>
      <c r="UPH1" s="4" t="s">
        <v>14619</v>
      </c>
      <c r="UPI1" s="4" t="s">
        <v>14620</v>
      </c>
      <c r="UPJ1" s="4" t="s">
        <v>14621</v>
      </c>
      <c r="UPK1" s="4" t="s">
        <v>14622</v>
      </c>
      <c r="UPL1" s="4" t="s">
        <v>14623</v>
      </c>
      <c r="UPM1" s="4" t="s">
        <v>14624</v>
      </c>
      <c r="UPN1" s="4" t="s">
        <v>14625</v>
      </c>
      <c r="UPO1" s="4" t="s">
        <v>14626</v>
      </c>
      <c r="UPP1" s="4" t="s">
        <v>14627</v>
      </c>
      <c r="UPQ1" s="4" t="s">
        <v>14628</v>
      </c>
      <c r="UPR1" s="4" t="s">
        <v>14629</v>
      </c>
      <c r="UPS1" s="4" t="s">
        <v>14630</v>
      </c>
      <c r="UPT1" s="4" t="s">
        <v>14631</v>
      </c>
      <c r="UPU1" s="4" t="s">
        <v>14632</v>
      </c>
      <c r="UPV1" s="4" t="s">
        <v>14633</v>
      </c>
      <c r="UPW1" s="4" t="s">
        <v>14634</v>
      </c>
      <c r="UPX1" s="4" t="s">
        <v>14635</v>
      </c>
      <c r="UPY1" s="4" t="s">
        <v>14636</v>
      </c>
      <c r="UPZ1" s="4" t="s">
        <v>14637</v>
      </c>
      <c r="UQA1" s="4" t="s">
        <v>14638</v>
      </c>
      <c r="UQB1" s="4" t="s">
        <v>14639</v>
      </c>
      <c r="UQC1" s="4" t="s">
        <v>14640</v>
      </c>
      <c r="UQD1" s="4" t="s">
        <v>14641</v>
      </c>
      <c r="UQE1" s="4" t="s">
        <v>14642</v>
      </c>
      <c r="UQF1" s="4" t="s">
        <v>14643</v>
      </c>
      <c r="UQG1" s="4" t="s">
        <v>14644</v>
      </c>
      <c r="UQH1" s="4" t="s">
        <v>14645</v>
      </c>
      <c r="UQI1" s="4" t="s">
        <v>14646</v>
      </c>
      <c r="UQJ1" s="4" t="s">
        <v>14647</v>
      </c>
      <c r="UQK1" s="4" t="s">
        <v>14648</v>
      </c>
      <c r="UQL1" s="4" t="s">
        <v>14649</v>
      </c>
      <c r="UQM1" s="4" t="s">
        <v>14650</v>
      </c>
      <c r="UQN1" s="4" t="s">
        <v>14651</v>
      </c>
      <c r="UQO1" s="4" t="s">
        <v>14652</v>
      </c>
      <c r="UQP1" s="4" t="s">
        <v>14653</v>
      </c>
      <c r="UQQ1" s="4" t="s">
        <v>14654</v>
      </c>
      <c r="UQR1" s="4" t="s">
        <v>14655</v>
      </c>
      <c r="UQS1" s="4" t="s">
        <v>14656</v>
      </c>
      <c r="UQT1" s="4" t="s">
        <v>14657</v>
      </c>
      <c r="UQU1" s="4" t="s">
        <v>14658</v>
      </c>
      <c r="UQV1" s="4" t="s">
        <v>14659</v>
      </c>
      <c r="UQW1" s="4" t="s">
        <v>14660</v>
      </c>
      <c r="UQX1" s="4" t="s">
        <v>14661</v>
      </c>
      <c r="UQY1" s="4" t="s">
        <v>14662</v>
      </c>
      <c r="UQZ1" s="4" t="s">
        <v>14663</v>
      </c>
      <c r="URA1" s="4" t="s">
        <v>14664</v>
      </c>
      <c r="URB1" s="4" t="s">
        <v>14665</v>
      </c>
      <c r="URC1" s="4" t="s">
        <v>14666</v>
      </c>
      <c r="URD1" s="4" t="s">
        <v>14667</v>
      </c>
      <c r="URE1" s="4" t="s">
        <v>14668</v>
      </c>
      <c r="URF1" s="4" t="s">
        <v>14669</v>
      </c>
      <c r="URG1" s="4" t="s">
        <v>14670</v>
      </c>
      <c r="URH1" s="4" t="s">
        <v>14671</v>
      </c>
      <c r="URI1" s="4" t="s">
        <v>14672</v>
      </c>
      <c r="URJ1" s="4" t="s">
        <v>14673</v>
      </c>
      <c r="URK1" s="4" t="s">
        <v>14674</v>
      </c>
      <c r="URL1" s="4" t="s">
        <v>14675</v>
      </c>
      <c r="URM1" s="4" t="s">
        <v>14676</v>
      </c>
      <c r="URN1" s="4" t="s">
        <v>14677</v>
      </c>
      <c r="URO1" s="4" t="s">
        <v>14678</v>
      </c>
      <c r="URP1" s="4" t="s">
        <v>14679</v>
      </c>
      <c r="URQ1" s="4" t="s">
        <v>14680</v>
      </c>
      <c r="URR1" s="4" t="s">
        <v>14681</v>
      </c>
      <c r="URS1" s="4" t="s">
        <v>14682</v>
      </c>
      <c r="URT1" s="4" t="s">
        <v>14683</v>
      </c>
      <c r="URU1" s="4" t="s">
        <v>14684</v>
      </c>
      <c r="URV1" s="4" t="s">
        <v>14685</v>
      </c>
      <c r="URW1" s="4" t="s">
        <v>14686</v>
      </c>
      <c r="URX1" s="4" t="s">
        <v>14687</v>
      </c>
      <c r="URY1" s="4" t="s">
        <v>14688</v>
      </c>
      <c r="URZ1" s="4" t="s">
        <v>14689</v>
      </c>
      <c r="USA1" s="4" t="s">
        <v>14690</v>
      </c>
      <c r="USB1" s="4" t="s">
        <v>14691</v>
      </c>
      <c r="USC1" s="4" t="s">
        <v>14692</v>
      </c>
      <c r="USD1" s="4" t="s">
        <v>14693</v>
      </c>
      <c r="USE1" s="4" t="s">
        <v>14694</v>
      </c>
      <c r="USF1" s="4" t="s">
        <v>14695</v>
      </c>
      <c r="USG1" s="4" t="s">
        <v>14696</v>
      </c>
      <c r="USH1" s="4" t="s">
        <v>14697</v>
      </c>
      <c r="USI1" s="4" t="s">
        <v>14698</v>
      </c>
      <c r="USJ1" s="4" t="s">
        <v>14699</v>
      </c>
      <c r="USK1" s="4" t="s">
        <v>14700</v>
      </c>
      <c r="USL1" s="4" t="s">
        <v>14701</v>
      </c>
      <c r="USM1" s="4" t="s">
        <v>14702</v>
      </c>
      <c r="USN1" s="4" t="s">
        <v>14703</v>
      </c>
      <c r="USO1" s="4" t="s">
        <v>14704</v>
      </c>
      <c r="USP1" s="4" t="s">
        <v>14705</v>
      </c>
      <c r="USQ1" s="4" t="s">
        <v>14706</v>
      </c>
      <c r="USR1" s="4" t="s">
        <v>14707</v>
      </c>
      <c r="USS1" s="4" t="s">
        <v>14708</v>
      </c>
      <c r="UST1" s="4" t="s">
        <v>14709</v>
      </c>
      <c r="USU1" s="4" t="s">
        <v>14710</v>
      </c>
      <c r="USV1" s="4" t="s">
        <v>14711</v>
      </c>
      <c r="USW1" s="4" t="s">
        <v>14712</v>
      </c>
      <c r="USX1" s="4" t="s">
        <v>14713</v>
      </c>
      <c r="USY1" s="4" t="s">
        <v>14714</v>
      </c>
      <c r="USZ1" s="4" t="s">
        <v>14715</v>
      </c>
      <c r="UTA1" s="4" t="s">
        <v>14716</v>
      </c>
      <c r="UTB1" s="4" t="s">
        <v>14717</v>
      </c>
      <c r="UTC1" s="4" t="s">
        <v>14718</v>
      </c>
      <c r="UTD1" s="4" t="s">
        <v>14719</v>
      </c>
      <c r="UTE1" s="4" t="s">
        <v>14720</v>
      </c>
      <c r="UTF1" s="4" t="s">
        <v>14721</v>
      </c>
      <c r="UTG1" s="4" t="s">
        <v>14722</v>
      </c>
      <c r="UTH1" s="4" t="s">
        <v>14723</v>
      </c>
      <c r="UTI1" s="4" t="s">
        <v>14724</v>
      </c>
      <c r="UTJ1" s="4" t="s">
        <v>14725</v>
      </c>
      <c r="UTK1" s="4" t="s">
        <v>14726</v>
      </c>
      <c r="UTL1" s="4" t="s">
        <v>14727</v>
      </c>
      <c r="UTM1" s="4" t="s">
        <v>14728</v>
      </c>
      <c r="UTN1" s="4" t="s">
        <v>14729</v>
      </c>
      <c r="UTO1" s="4" t="s">
        <v>14730</v>
      </c>
      <c r="UTP1" s="4" t="s">
        <v>14731</v>
      </c>
      <c r="UTQ1" s="4" t="s">
        <v>14732</v>
      </c>
      <c r="UTR1" s="4" t="s">
        <v>14733</v>
      </c>
      <c r="UTS1" s="4" t="s">
        <v>14734</v>
      </c>
      <c r="UTT1" s="4" t="s">
        <v>14735</v>
      </c>
      <c r="UTU1" s="4" t="s">
        <v>14736</v>
      </c>
      <c r="UTV1" s="4" t="s">
        <v>14737</v>
      </c>
      <c r="UTW1" s="4" t="s">
        <v>14738</v>
      </c>
      <c r="UTX1" s="4" t="s">
        <v>14739</v>
      </c>
      <c r="UTY1" s="4" t="s">
        <v>14740</v>
      </c>
      <c r="UTZ1" s="4" t="s">
        <v>14741</v>
      </c>
      <c r="UUA1" s="4" t="s">
        <v>14742</v>
      </c>
      <c r="UUB1" s="4" t="s">
        <v>14743</v>
      </c>
      <c r="UUC1" s="4" t="s">
        <v>14744</v>
      </c>
      <c r="UUD1" s="4" t="s">
        <v>14745</v>
      </c>
      <c r="UUE1" s="4" t="s">
        <v>14746</v>
      </c>
      <c r="UUF1" s="4" t="s">
        <v>14747</v>
      </c>
      <c r="UUG1" s="4" t="s">
        <v>14748</v>
      </c>
      <c r="UUH1" s="4" t="s">
        <v>14749</v>
      </c>
      <c r="UUI1" s="4" t="s">
        <v>14750</v>
      </c>
      <c r="UUJ1" s="4" t="s">
        <v>14751</v>
      </c>
      <c r="UUK1" s="4" t="s">
        <v>14752</v>
      </c>
      <c r="UUL1" s="4" t="s">
        <v>14753</v>
      </c>
      <c r="UUM1" s="4" t="s">
        <v>14754</v>
      </c>
      <c r="UUN1" s="4" t="s">
        <v>14755</v>
      </c>
      <c r="UUO1" s="4" t="s">
        <v>14756</v>
      </c>
      <c r="UUP1" s="4" t="s">
        <v>14757</v>
      </c>
      <c r="UUQ1" s="4" t="s">
        <v>14758</v>
      </c>
      <c r="UUR1" s="4" t="s">
        <v>14759</v>
      </c>
      <c r="UUS1" s="4" t="s">
        <v>14760</v>
      </c>
      <c r="UUT1" s="4" t="s">
        <v>14761</v>
      </c>
      <c r="UUU1" s="4" t="s">
        <v>14762</v>
      </c>
      <c r="UUV1" s="4" t="s">
        <v>14763</v>
      </c>
      <c r="UUW1" s="4" t="s">
        <v>14764</v>
      </c>
      <c r="UUX1" s="4" t="s">
        <v>14765</v>
      </c>
      <c r="UUY1" s="4" t="s">
        <v>14766</v>
      </c>
      <c r="UUZ1" s="4" t="s">
        <v>14767</v>
      </c>
      <c r="UVA1" s="4" t="s">
        <v>14768</v>
      </c>
      <c r="UVB1" s="4" t="s">
        <v>14769</v>
      </c>
      <c r="UVC1" s="4" t="s">
        <v>14770</v>
      </c>
      <c r="UVD1" s="4" t="s">
        <v>14771</v>
      </c>
      <c r="UVE1" s="4" t="s">
        <v>14772</v>
      </c>
      <c r="UVF1" s="4" t="s">
        <v>14773</v>
      </c>
      <c r="UVG1" s="4" t="s">
        <v>14774</v>
      </c>
      <c r="UVH1" s="4" t="s">
        <v>14775</v>
      </c>
      <c r="UVI1" s="4" t="s">
        <v>14776</v>
      </c>
      <c r="UVJ1" s="4" t="s">
        <v>14777</v>
      </c>
      <c r="UVK1" s="4" t="s">
        <v>14778</v>
      </c>
      <c r="UVL1" s="4" t="s">
        <v>14779</v>
      </c>
      <c r="UVM1" s="4" t="s">
        <v>14780</v>
      </c>
      <c r="UVN1" s="4" t="s">
        <v>14781</v>
      </c>
      <c r="UVO1" s="4" t="s">
        <v>14782</v>
      </c>
      <c r="UVP1" s="4" t="s">
        <v>14783</v>
      </c>
      <c r="UVQ1" s="4" t="s">
        <v>14784</v>
      </c>
      <c r="UVR1" s="4" t="s">
        <v>14785</v>
      </c>
      <c r="UVS1" s="4" t="s">
        <v>14786</v>
      </c>
      <c r="UVT1" s="4" t="s">
        <v>14787</v>
      </c>
      <c r="UVU1" s="4" t="s">
        <v>14788</v>
      </c>
      <c r="UVV1" s="4" t="s">
        <v>14789</v>
      </c>
      <c r="UVW1" s="4" t="s">
        <v>14790</v>
      </c>
      <c r="UVX1" s="4" t="s">
        <v>14791</v>
      </c>
      <c r="UVY1" s="4" t="s">
        <v>14792</v>
      </c>
      <c r="UVZ1" s="4" t="s">
        <v>14793</v>
      </c>
      <c r="UWA1" s="4" t="s">
        <v>14794</v>
      </c>
      <c r="UWB1" s="4" t="s">
        <v>14795</v>
      </c>
      <c r="UWC1" s="4" t="s">
        <v>14796</v>
      </c>
      <c r="UWD1" s="4" t="s">
        <v>14797</v>
      </c>
      <c r="UWE1" s="4" t="s">
        <v>14798</v>
      </c>
      <c r="UWF1" s="4" t="s">
        <v>14799</v>
      </c>
      <c r="UWG1" s="4" t="s">
        <v>14800</v>
      </c>
      <c r="UWH1" s="4" t="s">
        <v>14801</v>
      </c>
      <c r="UWI1" s="4" t="s">
        <v>14802</v>
      </c>
      <c r="UWJ1" s="4" t="s">
        <v>14803</v>
      </c>
      <c r="UWK1" s="4" t="s">
        <v>14804</v>
      </c>
      <c r="UWL1" s="4" t="s">
        <v>14805</v>
      </c>
      <c r="UWM1" s="4" t="s">
        <v>14806</v>
      </c>
      <c r="UWN1" s="4" t="s">
        <v>14807</v>
      </c>
      <c r="UWO1" s="4" t="s">
        <v>14808</v>
      </c>
      <c r="UWP1" s="4" t="s">
        <v>14809</v>
      </c>
      <c r="UWQ1" s="4" t="s">
        <v>14810</v>
      </c>
      <c r="UWR1" s="4" t="s">
        <v>14811</v>
      </c>
      <c r="UWS1" s="4" t="s">
        <v>14812</v>
      </c>
      <c r="UWT1" s="4" t="s">
        <v>14813</v>
      </c>
      <c r="UWU1" s="4" t="s">
        <v>14814</v>
      </c>
      <c r="UWV1" s="4" t="s">
        <v>14815</v>
      </c>
      <c r="UWW1" s="4" t="s">
        <v>14816</v>
      </c>
      <c r="UWX1" s="4" t="s">
        <v>14817</v>
      </c>
      <c r="UWY1" s="4" t="s">
        <v>14818</v>
      </c>
      <c r="UWZ1" s="4" t="s">
        <v>14819</v>
      </c>
      <c r="UXA1" s="4" t="s">
        <v>14820</v>
      </c>
      <c r="UXB1" s="4" t="s">
        <v>14821</v>
      </c>
      <c r="UXC1" s="4" t="s">
        <v>14822</v>
      </c>
      <c r="UXD1" s="4" t="s">
        <v>14823</v>
      </c>
      <c r="UXE1" s="4" t="s">
        <v>14824</v>
      </c>
      <c r="UXF1" s="4" t="s">
        <v>14825</v>
      </c>
      <c r="UXG1" s="4" t="s">
        <v>14826</v>
      </c>
      <c r="UXH1" s="4" t="s">
        <v>14827</v>
      </c>
      <c r="UXI1" s="4" t="s">
        <v>14828</v>
      </c>
      <c r="UXJ1" s="4" t="s">
        <v>14829</v>
      </c>
      <c r="UXK1" s="4" t="s">
        <v>14830</v>
      </c>
      <c r="UXL1" s="4" t="s">
        <v>14831</v>
      </c>
      <c r="UXM1" s="4" t="s">
        <v>14832</v>
      </c>
      <c r="UXN1" s="4" t="s">
        <v>14833</v>
      </c>
      <c r="UXO1" s="4" t="s">
        <v>14834</v>
      </c>
      <c r="UXP1" s="4" t="s">
        <v>14835</v>
      </c>
      <c r="UXQ1" s="4" t="s">
        <v>14836</v>
      </c>
      <c r="UXR1" s="4" t="s">
        <v>14837</v>
      </c>
      <c r="UXS1" s="4" t="s">
        <v>14838</v>
      </c>
      <c r="UXT1" s="4" t="s">
        <v>14839</v>
      </c>
      <c r="UXU1" s="4" t="s">
        <v>14840</v>
      </c>
      <c r="UXV1" s="4" t="s">
        <v>14841</v>
      </c>
      <c r="UXW1" s="4" t="s">
        <v>14842</v>
      </c>
      <c r="UXX1" s="4" t="s">
        <v>14843</v>
      </c>
      <c r="UXY1" s="4" t="s">
        <v>14844</v>
      </c>
      <c r="UXZ1" s="4" t="s">
        <v>14845</v>
      </c>
      <c r="UYA1" s="4" t="s">
        <v>14846</v>
      </c>
      <c r="UYB1" s="4" t="s">
        <v>14847</v>
      </c>
      <c r="UYC1" s="4" t="s">
        <v>14848</v>
      </c>
      <c r="UYD1" s="4" t="s">
        <v>14849</v>
      </c>
      <c r="UYE1" s="4" t="s">
        <v>14850</v>
      </c>
      <c r="UYF1" s="4" t="s">
        <v>14851</v>
      </c>
      <c r="UYG1" s="4" t="s">
        <v>14852</v>
      </c>
      <c r="UYH1" s="4" t="s">
        <v>14853</v>
      </c>
      <c r="UYI1" s="4" t="s">
        <v>14854</v>
      </c>
      <c r="UYJ1" s="4" t="s">
        <v>14855</v>
      </c>
      <c r="UYK1" s="4" t="s">
        <v>14856</v>
      </c>
      <c r="UYL1" s="4" t="s">
        <v>14857</v>
      </c>
      <c r="UYM1" s="4" t="s">
        <v>14858</v>
      </c>
      <c r="UYN1" s="4" t="s">
        <v>14859</v>
      </c>
      <c r="UYO1" s="4" t="s">
        <v>14860</v>
      </c>
      <c r="UYP1" s="4" t="s">
        <v>14861</v>
      </c>
      <c r="UYQ1" s="4" t="s">
        <v>14862</v>
      </c>
      <c r="UYR1" s="4" t="s">
        <v>14863</v>
      </c>
      <c r="UYS1" s="4" t="s">
        <v>14864</v>
      </c>
      <c r="UYT1" s="4" t="s">
        <v>14865</v>
      </c>
      <c r="UYU1" s="4" t="s">
        <v>14866</v>
      </c>
      <c r="UYV1" s="4" t="s">
        <v>14867</v>
      </c>
      <c r="UYW1" s="4" t="s">
        <v>14868</v>
      </c>
      <c r="UYX1" s="4" t="s">
        <v>14869</v>
      </c>
      <c r="UYY1" s="4" t="s">
        <v>14870</v>
      </c>
      <c r="UYZ1" s="4" t="s">
        <v>14871</v>
      </c>
      <c r="UZA1" s="4" t="s">
        <v>14872</v>
      </c>
      <c r="UZB1" s="4" t="s">
        <v>14873</v>
      </c>
      <c r="UZC1" s="4" t="s">
        <v>14874</v>
      </c>
      <c r="UZD1" s="4" t="s">
        <v>14875</v>
      </c>
      <c r="UZE1" s="4" t="s">
        <v>14876</v>
      </c>
      <c r="UZF1" s="4" t="s">
        <v>14877</v>
      </c>
      <c r="UZG1" s="4" t="s">
        <v>14878</v>
      </c>
      <c r="UZH1" s="4" t="s">
        <v>14879</v>
      </c>
      <c r="UZI1" s="4" t="s">
        <v>14880</v>
      </c>
      <c r="UZJ1" s="4" t="s">
        <v>14881</v>
      </c>
      <c r="UZK1" s="4" t="s">
        <v>14882</v>
      </c>
      <c r="UZL1" s="4" t="s">
        <v>14883</v>
      </c>
      <c r="UZM1" s="4" t="s">
        <v>14884</v>
      </c>
      <c r="UZN1" s="4" t="s">
        <v>14885</v>
      </c>
      <c r="UZO1" s="4" t="s">
        <v>14886</v>
      </c>
      <c r="UZP1" s="4" t="s">
        <v>14887</v>
      </c>
      <c r="UZQ1" s="4" t="s">
        <v>14888</v>
      </c>
      <c r="UZR1" s="4" t="s">
        <v>14889</v>
      </c>
      <c r="UZS1" s="4" t="s">
        <v>14890</v>
      </c>
      <c r="UZT1" s="4" t="s">
        <v>14891</v>
      </c>
      <c r="UZU1" s="4" t="s">
        <v>14892</v>
      </c>
      <c r="UZV1" s="4" t="s">
        <v>14893</v>
      </c>
      <c r="UZW1" s="4" t="s">
        <v>14894</v>
      </c>
      <c r="UZX1" s="4" t="s">
        <v>14895</v>
      </c>
      <c r="UZY1" s="4" t="s">
        <v>14896</v>
      </c>
      <c r="UZZ1" s="4" t="s">
        <v>14897</v>
      </c>
      <c r="VAA1" s="4" t="s">
        <v>14898</v>
      </c>
      <c r="VAB1" s="4" t="s">
        <v>14899</v>
      </c>
      <c r="VAC1" s="4" t="s">
        <v>14900</v>
      </c>
      <c r="VAD1" s="4" t="s">
        <v>14901</v>
      </c>
      <c r="VAE1" s="4" t="s">
        <v>14902</v>
      </c>
      <c r="VAF1" s="4" t="s">
        <v>14903</v>
      </c>
      <c r="VAG1" s="4" t="s">
        <v>14904</v>
      </c>
      <c r="VAH1" s="4" t="s">
        <v>14905</v>
      </c>
      <c r="VAI1" s="4" t="s">
        <v>14906</v>
      </c>
      <c r="VAJ1" s="4" t="s">
        <v>14907</v>
      </c>
      <c r="VAK1" s="4" t="s">
        <v>14908</v>
      </c>
      <c r="VAL1" s="4" t="s">
        <v>14909</v>
      </c>
      <c r="VAM1" s="4" t="s">
        <v>14910</v>
      </c>
      <c r="VAN1" s="4" t="s">
        <v>14911</v>
      </c>
      <c r="VAO1" s="4" t="s">
        <v>14912</v>
      </c>
      <c r="VAP1" s="4" t="s">
        <v>14913</v>
      </c>
      <c r="VAQ1" s="4" t="s">
        <v>14914</v>
      </c>
      <c r="VAR1" s="4" t="s">
        <v>14915</v>
      </c>
      <c r="VAS1" s="4" t="s">
        <v>14916</v>
      </c>
      <c r="VAT1" s="4" t="s">
        <v>14917</v>
      </c>
      <c r="VAU1" s="4" t="s">
        <v>14918</v>
      </c>
      <c r="VAV1" s="4" t="s">
        <v>14919</v>
      </c>
      <c r="VAW1" s="4" t="s">
        <v>14920</v>
      </c>
      <c r="VAX1" s="4" t="s">
        <v>14921</v>
      </c>
      <c r="VAY1" s="4" t="s">
        <v>14922</v>
      </c>
      <c r="VAZ1" s="4" t="s">
        <v>14923</v>
      </c>
      <c r="VBA1" s="4" t="s">
        <v>14924</v>
      </c>
      <c r="VBB1" s="4" t="s">
        <v>14925</v>
      </c>
      <c r="VBC1" s="4" t="s">
        <v>14926</v>
      </c>
      <c r="VBD1" s="4" t="s">
        <v>14927</v>
      </c>
      <c r="VBE1" s="4" t="s">
        <v>14928</v>
      </c>
      <c r="VBF1" s="4" t="s">
        <v>14929</v>
      </c>
      <c r="VBG1" s="4" t="s">
        <v>14930</v>
      </c>
      <c r="VBH1" s="4" t="s">
        <v>14931</v>
      </c>
      <c r="VBI1" s="4" t="s">
        <v>14932</v>
      </c>
      <c r="VBJ1" s="4" t="s">
        <v>14933</v>
      </c>
      <c r="VBK1" s="4" t="s">
        <v>14934</v>
      </c>
      <c r="VBL1" s="4" t="s">
        <v>14935</v>
      </c>
      <c r="VBM1" s="4" t="s">
        <v>14936</v>
      </c>
      <c r="VBN1" s="4" t="s">
        <v>14937</v>
      </c>
      <c r="VBO1" s="4" t="s">
        <v>14938</v>
      </c>
      <c r="VBP1" s="4" t="s">
        <v>14939</v>
      </c>
      <c r="VBQ1" s="4" t="s">
        <v>14940</v>
      </c>
      <c r="VBR1" s="4" t="s">
        <v>14941</v>
      </c>
      <c r="VBS1" s="4" t="s">
        <v>14942</v>
      </c>
      <c r="VBT1" s="4" t="s">
        <v>14943</v>
      </c>
      <c r="VBU1" s="4" t="s">
        <v>14944</v>
      </c>
      <c r="VBV1" s="4" t="s">
        <v>14945</v>
      </c>
      <c r="VBW1" s="4" t="s">
        <v>14946</v>
      </c>
      <c r="VBX1" s="4" t="s">
        <v>14947</v>
      </c>
      <c r="VBY1" s="4" t="s">
        <v>14948</v>
      </c>
      <c r="VBZ1" s="4" t="s">
        <v>14949</v>
      </c>
      <c r="VCA1" s="4" t="s">
        <v>14950</v>
      </c>
      <c r="VCB1" s="4" t="s">
        <v>14951</v>
      </c>
      <c r="VCC1" s="4" t="s">
        <v>14952</v>
      </c>
      <c r="VCD1" s="4" t="s">
        <v>14953</v>
      </c>
      <c r="VCE1" s="4" t="s">
        <v>14954</v>
      </c>
      <c r="VCF1" s="4" t="s">
        <v>14955</v>
      </c>
      <c r="VCG1" s="4" t="s">
        <v>14956</v>
      </c>
      <c r="VCH1" s="4" t="s">
        <v>14957</v>
      </c>
      <c r="VCI1" s="4" t="s">
        <v>14958</v>
      </c>
      <c r="VCJ1" s="4" t="s">
        <v>14959</v>
      </c>
      <c r="VCK1" s="4" t="s">
        <v>14960</v>
      </c>
      <c r="VCL1" s="4" t="s">
        <v>14961</v>
      </c>
      <c r="VCM1" s="4" t="s">
        <v>14962</v>
      </c>
      <c r="VCN1" s="4" t="s">
        <v>14963</v>
      </c>
      <c r="VCO1" s="4" t="s">
        <v>14964</v>
      </c>
      <c r="VCP1" s="4" t="s">
        <v>14965</v>
      </c>
      <c r="VCQ1" s="4" t="s">
        <v>14966</v>
      </c>
      <c r="VCR1" s="4" t="s">
        <v>14967</v>
      </c>
      <c r="VCS1" s="4" t="s">
        <v>14968</v>
      </c>
      <c r="VCT1" s="4" t="s">
        <v>14969</v>
      </c>
      <c r="VCU1" s="4" t="s">
        <v>14970</v>
      </c>
      <c r="VCV1" s="4" t="s">
        <v>14971</v>
      </c>
      <c r="VCW1" s="4" t="s">
        <v>14972</v>
      </c>
      <c r="VCX1" s="4" t="s">
        <v>14973</v>
      </c>
      <c r="VCY1" s="4" t="s">
        <v>14974</v>
      </c>
      <c r="VCZ1" s="4" t="s">
        <v>14975</v>
      </c>
      <c r="VDA1" s="4" t="s">
        <v>14976</v>
      </c>
      <c r="VDB1" s="4" t="s">
        <v>14977</v>
      </c>
      <c r="VDC1" s="4" t="s">
        <v>14978</v>
      </c>
      <c r="VDD1" s="4" t="s">
        <v>14979</v>
      </c>
      <c r="VDE1" s="4" t="s">
        <v>14980</v>
      </c>
      <c r="VDF1" s="4" t="s">
        <v>14981</v>
      </c>
      <c r="VDG1" s="4" t="s">
        <v>14982</v>
      </c>
      <c r="VDH1" s="4" t="s">
        <v>14983</v>
      </c>
      <c r="VDI1" s="4" t="s">
        <v>14984</v>
      </c>
      <c r="VDJ1" s="4" t="s">
        <v>14985</v>
      </c>
      <c r="VDK1" s="4" t="s">
        <v>14986</v>
      </c>
      <c r="VDL1" s="4" t="s">
        <v>14987</v>
      </c>
      <c r="VDM1" s="4" t="s">
        <v>14988</v>
      </c>
      <c r="VDN1" s="4" t="s">
        <v>14989</v>
      </c>
      <c r="VDO1" s="4" t="s">
        <v>14990</v>
      </c>
      <c r="VDP1" s="4" t="s">
        <v>14991</v>
      </c>
      <c r="VDQ1" s="4" t="s">
        <v>14992</v>
      </c>
      <c r="VDR1" s="4" t="s">
        <v>14993</v>
      </c>
      <c r="VDS1" s="4" t="s">
        <v>14994</v>
      </c>
      <c r="VDT1" s="4" t="s">
        <v>14995</v>
      </c>
      <c r="VDU1" s="4" t="s">
        <v>14996</v>
      </c>
      <c r="VDV1" s="4" t="s">
        <v>14997</v>
      </c>
      <c r="VDW1" s="4" t="s">
        <v>14998</v>
      </c>
      <c r="VDX1" s="4" t="s">
        <v>14999</v>
      </c>
      <c r="VDY1" s="4" t="s">
        <v>15000</v>
      </c>
      <c r="VDZ1" s="4" t="s">
        <v>15001</v>
      </c>
      <c r="VEA1" s="4" t="s">
        <v>15002</v>
      </c>
      <c r="VEB1" s="4" t="s">
        <v>15003</v>
      </c>
      <c r="VEC1" s="4" t="s">
        <v>15004</v>
      </c>
      <c r="VED1" s="4" t="s">
        <v>15005</v>
      </c>
      <c r="VEE1" s="4" t="s">
        <v>15006</v>
      </c>
      <c r="VEF1" s="4" t="s">
        <v>15007</v>
      </c>
      <c r="VEG1" s="4" t="s">
        <v>15008</v>
      </c>
      <c r="VEH1" s="4" t="s">
        <v>15009</v>
      </c>
      <c r="VEI1" s="4" t="s">
        <v>15010</v>
      </c>
      <c r="VEJ1" s="4" t="s">
        <v>15011</v>
      </c>
      <c r="VEK1" s="4" t="s">
        <v>15012</v>
      </c>
      <c r="VEL1" s="4" t="s">
        <v>15013</v>
      </c>
      <c r="VEM1" s="4" t="s">
        <v>15014</v>
      </c>
      <c r="VEN1" s="4" t="s">
        <v>15015</v>
      </c>
      <c r="VEO1" s="4" t="s">
        <v>15016</v>
      </c>
      <c r="VEP1" s="4" t="s">
        <v>15017</v>
      </c>
      <c r="VEQ1" s="4" t="s">
        <v>15018</v>
      </c>
      <c r="VER1" s="4" t="s">
        <v>15019</v>
      </c>
      <c r="VES1" s="4" t="s">
        <v>15020</v>
      </c>
      <c r="VET1" s="4" t="s">
        <v>15021</v>
      </c>
      <c r="VEU1" s="4" t="s">
        <v>15022</v>
      </c>
      <c r="VEV1" s="4" t="s">
        <v>15023</v>
      </c>
      <c r="VEW1" s="4" t="s">
        <v>15024</v>
      </c>
      <c r="VEX1" s="4" t="s">
        <v>15025</v>
      </c>
      <c r="VEY1" s="4" t="s">
        <v>15026</v>
      </c>
      <c r="VEZ1" s="4" t="s">
        <v>15027</v>
      </c>
      <c r="VFA1" s="4" t="s">
        <v>15028</v>
      </c>
      <c r="VFB1" s="4" t="s">
        <v>15029</v>
      </c>
      <c r="VFC1" s="4" t="s">
        <v>15030</v>
      </c>
      <c r="VFD1" s="4" t="s">
        <v>15031</v>
      </c>
      <c r="VFE1" s="4" t="s">
        <v>15032</v>
      </c>
      <c r="VFF1" s="4" t="s">
        <v>15033</v>
      </c>
      <c r="VFG1" s="4" t="s">
        <v>15034</v>
      </c>
      <c r="VFH1" s="4" t="s">
        <v>15035</v>
      </c>
      <c r="VFI1" s="4" t="s">
        <v>15036</v>
      </c>
      <c r="VFJ1" s="4" t="s">
        <v>15037</v>
      </c>
      <c r="VFK1" s="4" t="s">
        <v>15038</v>
      </c>
      <c r="VFL1" s="4" t="s">
        <v>15039</v>
      </c>
      <c r="VFM1" s="4" t="s">
        <v>15040</v>
      </c>
      <c r="VFN1" s="4" t="s">
        <v>15041</v>
      </c>
      <c r="VFO1" s="4" t="s">
        <v>15042</v>
      </c>
      <c r="VFP1" s="4" t="s">
        <v>15043</v>
      </c>
      <c r="VFQ1" s="4" t="s">
        <v>15044</v>
      </c>
      <c r="VFR1" s="4" t="s">
        <v>15045</v>
      </c>
      <c r="VFS1" s="4" t="s">
        <v>15046</v>
      </c>
      <c r="VFT1" s="4" t="s">
        <v>15047</v>
      </c>
      <c r="VFU1" s="4" t="s">
        <v>15048</v>
      </c>
      <c r="VFV1" s="4" t="s">
        <v>15049</v>
      </c>
      <c r="VFW1" s="4" t="s">
        <v>15050</v>
      </c>
      <c r="VFX1" s="4" t="s">
        <v>15051</v>
      </c>
      <c r="VFY1" s="4" t="s">
        <v>15052</v>
      </c>
      <c r="VFZ1" s="4" t="s">
        <v>15053</v>
      </c>
      <c r="VGA1" s="4" t="s">
        <v>15054</v>
      </c>
      <c r="VGB1" s="4" t="s">
        <v>15055</v>
      </c>
      <c r="VGC1" s="4" t="s">
        <v>15056</v>
      </c>
      <c r="VGD1" s="4" t="s">
        <v>15057</v>
      </c>
      <c r="VGE1" s="4" t="s">
        <v>15058</v>
      </c>
      <c r="VGF1" s="4" t="s">
        <v>15059</v>
      </c>
      <c r="VGG1" s="4" t="s">
        <v>15060</v>
      </c>
      <c r="VGH1" s="4" t="s">
        <v>15061</v>
      </c>
      <c r="VGI1" s="4" t="s">
        <v>15062</v>
      </c>
      <c r="VGJ1" s="4" t="s">
        <v>15063</v>
      </c>
      <c r="VGK1" s="4" t="s">
        <v>15064</v>
      </c>
      <c r="VGL1" s="4" t="s">
        <v>15065</v>
      </c>
      <c r="VGM1" s="4" t="s">
        <v>15066</v>
      </c>
      <c r="VGN1" s="4" t="s">
        <v>15067</v>
      </c>
      <c r="VGO1" s="4" t="s">
        <v>15068</v>
      </c>
      <c r="VGP1" s="4" t="s">
        <v>15069</v>
      </c>
      <c r="VGQ1" s="4" t="s">
        <v>15070</v>
      </c>
      <c r="VGR1" s="4" t="s">
        <v>15071</v>
      </c>
      <c r="VGS1" s="4" t="s">
        <v>15072</v>
      </c>
      <c r="VGT1" s="4" t="s">
        <v>15073</v>
      </c>
      <c r="VGU1" s="4" t="s">
        <v>15074</v>
      </c>
      <c r="VGV1" s="4" t="s">
        <v>15075</v>
      </c>
      <c r="VGW1" s="4" t="s">
        <v>15076</v>
      </c>
      <c r="VGX1" s="4" t="s">
        <v>15077</v>
      </c>
      <c r="VGY1" s="4" t="s">
        <v>15078</v>
      </c>
      <c r="VGZ1" s="4" t="s">
        <v>15079</v>
      </c>
      <c r="VHA1" s="4" t="s">
        <v>15080</v>
      </c>
      <c r="VHB1" s="4" t="s">
        <v>15081</v>
      </c>
      <c r="VHC1" s="4" t="s">
        <v>15082</v>
      </c>
      <c r="VHD1" s="4" t="s">
        <v>15083</v>
      </c>
      <c r="VHE1" s="4" t="s">
        <v>15084</v>
      </c>
      <c r="VHF1" s="4" t="s">
        <v>15085</v>
      </c>
      <c r="VHG1" s="4" t="s">
        <v>15086</v>
      </c>
      <c r="VHH1" s="4" t="s">
        <v>15087</v>
      </c>
      <c r="VHI1" s="4" t="s">
        <v>15088</v>
      </c>
      <c r="VHJ1" s="4" t="s">
        <v>15089</v>
      </c>
      <c r="VHK1" s="4" t="s">
        <v>15090</v>
      </c>
      <c r="VHL1" s="4" t="s">
        <v>15091</v>
      </c>
      <c r="VHM1" s="4" t="s">
        <v>15092</v>
      </c>
      <c r="VHN1" s="4" t="s">
        <v>15093</v>
      </c>
      <c r="VHO1" s="4" t="s">
        <v>15094</v>
      </c>
      <c r="VHP1" s="4" t="s">
        <v>15095</v>
      </c>
      <c r="VHQ1" s="4" t="s">
        <v>15096</v>
      </c>
      <c r="VHR1" s="4" t="s">
        <v>15097</v>
      </c>
      <c r="VHS1" s="4" t="s">
        <v>15098</v>
      </c>
      <c r="VHT1" s="4" t="s">
        <v>15099</v>
      </c>
      <c r="VHU1" s="4" t="s">
        <v>15100</v>
      </c>
      <c r="VHV1" s="4" t="s">
        <v>15101</v>
      </c>
      <c r="VHW1" s="4" t="s">
        <v>15102</v>
      </c>
      <c r="VHX1" s="4" t="s">
        <v>15103</v>
      </c>
      <c r="VHY1" s="4" t="s">
        <v>15104</v>
      </c>
      <c r="VHZ1" s="4" t="s">
        <v>15105</v>
      </c>
      <c r="VIA1" s="4" t="s">
        <v>15106</v>
      </c>
      <c r="VIB1" s="4" t="s">
        <v>15107</v>
      </c>
      <c r="VIC1" s="4" t="s">
        <v>15108</v>
      </c>
      <c r="VID1" s="4" t="s">
        <v>15109</v>
      </c>
      <c r="VIE1" s="4" t="s">
        <v>15110</v>
      </c>
      <c r="VIF1" s="4" t="s">
        <v>15111</v>
      </c>
      <c r="VIG1" s="4" t="s">
        <v>15112</v>
      </c>
      <c r="VIH1" s="4" t="s">
        <v>15113</v>
      </c>
      <c r="VII1" s="4" t="s">
        <v>15114</v>
      </c>
      <c r="VIJ1" s="4" t="s">
        <v>15115</v>
      </c>
      <c r="VIK1" s="4" t="s">
        <v>15116</v>
      </c>
      <c r="VIL1" s="4" t="s">
        <v>15117</v>
      </c>
      <c r="VIM1" s="4" t="s">
        <v>15118</v>
      </c>
      <c r="VIN1" s="4" t="s">
        <v>15119</v>
      </c>
      <c r="VIO1" s="4" t="s">
        <v>15120</v>
      </c>
      <c r="VIP1" s="4" t="s">
        <v>15121</v>
      </c>
      <c r="VIQ1" s="4" t="s">
        <v>15122</v>
      </c>
      <c r="VIR1" s="4" t="s">
        <v>15123</v>
      </c>
      <c r="VIS1" s="4" t="s">
        <v>15124</v>
      </c>
      <c r="VIT1" s="4" t="s">
        <v>15125</v>
      </c>
      <c r="VIU1" s="4" t="s">
        <v>15126</v>
      </c>
      <c r="VIV1" s="4" t="s">
        <v>15127</v>
      </c>
      <c r="VIW1" s="4" t="s">
        <v>15128</v>
      </c>
      <c r="VIX1" s="4" t="s">
        <v>15129</v>
      </c>
      <c r="VIY1" s="4" t="s">
        <v>15130</v>
      </c>
      <c r="VIZ1" s="4" t="s">
        <v>15131</v>
      </c>
      <c r="VJA1" s="4" t="s">
        <v>15132</v>
      </c>
      <c r="VJB1" s="4" t="s">
        <v>15133</v>
      </c>
      <c r="VJC1" s="4" t="s">
        <v>15134</v>
      </c>
      <c r="VJD1" s="4" t="s">
        <v>15135</v>
      </c>
      <c r="VJE1" s="4" t="s">
        <v>15136</v>
      </c>
      <c r="VJF1" s="4" t="s">
        <v>15137</v>
      </c>
      <c r="VJG1" s="4" t="s">
        <v>15138</v>
      </c>
      <c r="VJH1" s="4" t="s">
        <v>15139</v>
      </c>
      <c r="VJI1" s="4" t="s">
        <v>15140</v>
      </c>
      <c r="VJJ1" s="4" t="s">
        <v>15141</v>
      </c>
      <c r="VJK1" s="4" t="s">
        <v>15142</v>
      </c>
      <c r="VJL1" s="4" t="s">
        <v>15143</v>
      </c>
      <c r="VJM1" s="4" t="s">
        <v>15144</v>
      </c>
      <c r="VJN1" s="4" t="s">
        <v>15145</v>
      </c>
      <c r="VJO1" s="4" t="s">
        <v>15146</v>
      </c>
      <c r="VJP1" s="4" t="s">
        <v>15147</v>
      </c>
      <c r="VJQ1" s="4" t="s">
        <v>15148</v>
      </c>
      <c r="VJR1" s="4" t="s">
        <v>15149</v>
      </c>
      <c r="VJS1" s="4" t="s">
        <v>15150</v>
      </c>
      <c r="VJT1" s="4" t="s">
        <v>15151</v>
      </c>
      <c r="VJU1" s="4" t="s">
        <v>15152</v>
      </c>
      <c r="VJV1" s="4" t="s">
        <v>15153</v>
      </c>
      <c r="VJW1" s="4" t="s">
        <v>15154</v>
      </c>
      <c r="VJX1" s="4" t="s">
        <v>15155</v>
      </c>
      <c r="VJY1" s="4" t="s">
        <v>15156</v>
      </c>
      <c r="VJZ1" s="4" t="s">
        <v>15157</v>
      </c>
      <c r="VKA1" s="4" t="s">
        <v>15158</v>
      </c>
      <c r="VKB1" s="4" t="s">
        <v>15159</v>
      </c>
      <c r="VKC1" s="4" t="s">
        <v>15160</v>
      </c>
      <c r="VKD1" s="4" t="s">
        <v>15161</v>
      </c>
      <c r="VKE1" s="4" t="s">
        <v>15162</v>
      </c>
      <c r="VKF1" s="4" t="s">
        <v>15163</v>
      </c>
      <c r="VKG1" s="4" t="s">
        <v>15164</v>
      </c>
      <c r="VKH1" s="4" t="s">
        <v>15165</v>
      </c>
      <c r="VKI1" s="4" t="s">
        <v>15166</v>
      </c>
      <c r="VKJ1" s="4" t="s">
        <v>15167</v>
      </c>
      <c r="VKK1" s="4" t="s">
        <v>15168</v>
      </c>
      <c r="VKL1" s="4" t="s">
        <v>15169</v>
      </c>
      <c r="VKM1" s="4" t="s">
        <v>15170</v>
      </c>
      <c r="VKN1" s="4" t="s">
        <v>15171</v>
      </c>
      <c r="VKO1" s="4" t="s">
        <v>15172</v>
      </c>
      <c r="VKP1" s="4" t="s">
        <v>15173</v>
      </c>
      <c r="VKQ1" s="4" t="s">
        <v>15174</v>
      </c>
      <c r="VKR1" s="4" t="s">
        <v>15175</v>
      </c>
      <c r="VKS1" s="4" t="s">
        <v>15176</v>
      </c>
      <c r="VKT1" s="4" t="s">
        <v>15177</v>
      </c>
      <c r="VKU1" s="4" t="s">
        <v>15178</v>
      </c>
      <c r="VKV1" s="4" t="s">
        <v>15179</v>
      </c>
      <c r="VKW1" s="4" t="s">
        <v>15180</v>
      </c>
      <c r="VKX1" s="4" t="s">
        <v>15181</v>
      </c>
      <c r="VKY1" s="4" t="s">
        <v>15182</v>
      </c>
      <c r="VKZ1" s="4" t="s">
        <v>15183</v>
      </c>
      <c r="VLA1" s="4" t="s">
        <v>15184</v>
      </c>
      <c r="VLB1" s="4" t="s">
        <v>15185</v>
      </c>
      <c r="VLC1" s="4" t="s">
        <v>15186</v>
      </c>
      <c r="VLD1" s="4" t="s">
        <v>15187</v>
      </c>
      <c r="VLE1" s="4" t="s">
        <v>15188</v>
      </c>
      <c r="VLF1" s="4" t="s">
        <v>15189</v>
      </c>
      <c r="VLG1" s="4" t="s">
        <v>15190</v>
      </c>
      <c r="VLH1" s="4" t="s">
        <v>15191</v>
      </c>
      <c r="VLI1" s="4" t="s">
        <v>15192</v>
      </c>
      <c r="VLJ1" s="4" t="s">
        <v>15193</v>
      </c>
      <c r="VLK1" s="4" t="s">
        <v>15194</v>
      </c>
      <c r="VLL1" s="4" t="s">
        <v>15195</v>
      </c>
      <c r="VLM1" s="4" t="s">
        <v>15196</v>
      </c>
      <c r="VLN1" s="4" t="s">
        <v>15197</v>
      </c>
      <c r="VLO1" s="4" t="s">
        <v>15198</v>
      </c>
      <c r="VLP1" s="4" t="s">
        <v>15199</v>
      </c>
      <c r="VLQ1" s="4" t="s">
        <v>15200</v>
      </c>
      <c r="VLR1" s="4" t="s">
        <v>15201</v>
      </c>
      <c r="VLS1" s="4" t="s">
        <v>15202</v>
      </c>
      <c r="VLT1" s="4" t="s">
        <v>15203</v>
      </c>
      <c r="VLU1" s="4" t="s">
        <v>15204</v>
      </c>
      <c r="VLV1" s="4" t="s">
        <v>15205</v>
      </c>
      <c r="VLW1" s="4" t="s">
        <v>15206</v>
      </c>
      <c r="VLX1" s="4" t="s">
        <v>15207</v>
      </c>
      <c r="VLY1" s="4" t="s">
        <v>15208</v>
      </c>
      <c r="VLZ1" s="4" t="s">
        <v>15209</v>
      </c>
      <c r="VMA1" s="4" t="s">
        <v>15210</v>
      </c>
      <c r="VMB1" s="4" t="s">
        <v>15211</v>
      </c>
      <c r="VMC1" s="4" t="s">
        <v>15212</v>
      </c>
      <c r="VMD1" s="4" t="s">
        <v>15213</v>
      </c>
      <c r="VME1" s="4" t="s">
        <v>15214</v>
      </c>
      <c r="VMF1" s="4" t="s">
        <v>15215</v>
      </c>
      <c r="VMG1" s="4" t="s">
        <v>15216</v>
      </c>
      <c r="VMH1" s="4" t="s">
        <v>15217</v>
      </c>
      <c r="VMI1" s="4" t="s">
        <v>15218</v>
      </c>
      <c r="VMJ1" s="4" t="s">
        <v>15219</v>
      </c>
      <c r="VMK1" s="4" t="s">
        <v>15220</v>
      </c>
      <c r="VML1" s="4" t="s">
        <v>15221</v>
      </c>
      <c r="VMM1" s="4" t="s">
        <v>15222</v>
      </c>
      <c r="VMN1" s="4" t="s">
        <v>15223</v>
      </c>
      <c r="VMO1" s="4" t="s">
        <v>15224</v>
      </c>
      <c r="VMP1" s="4" t="s">
        <v>15225</v>
      </c>
      <c r="VMQ1" s="4" t="s">
        <v>15226</v>
      </c>
      <c r="VMR1" s="4" t="s">
        <v>15227</v>
      </c>
      <c r="VMS1" s="4" t="s">
        <v>15228</v>
      </c>
      <c r="VMT1" s="4" t="s">
        <v>15229</v>
      </c>
      <c r="VMU1" s="4" t="s">
        <v>15230</v>
      </c>
      <c r="VMV1" s="4" t="s">
        <v>15231</v>
      </c>
      <c r="VMW1" s="4" t="s">
        <v>15232</v>
      </c>
      <c r="VMX1" s="4" t="s">
        <v>15233</v>
      </c>
      <c r="VMY1" s="4" t="s">
        <v>15234</v>
      </c>
      <c r="VMZ1" s="4" t="s">
        <v>15235</v>
      </c>
      <c r="VNA1" s="4" t="s">
        <v>15236</v>
      </c>
      <c r="VNB1" s="4" t="s">
        <v>15237</v>
      </c>
      <c r="VNC1" s="4" t="s">
        <v>15238</v>
      </c>
      <c r="VND1" s="4" t="s">
        <v>15239</v>
      </c>
      <c r="VNE1" s="4" t="s">
        <v>15240</v>
      </c>
      <c r="VNF1" s="4" t="s">
        <v>15241</v>
      </c>
      <c r="VNG1" s="4" t="s">
        <v>15242</v>
      </c>
      <c r="VNH1" s="4" t="s">
        <v>15243</v>
      </c>
      <c r="VNI1" s="4" t="s">
        <v>15244</v>
      </c>
      <c r="VNJ1" s="4" t="s">
        <v>15245</v>
      </c>
      <c r="VNK1" s="4" t="s">
        <v>15246</v>
      </c>
      <c r="VNL1" s="4" t="s">
        <v>15247</v>
      </c>
      <c r="VNM1" s="4" t="s">
        <v>15248</v>
      </c>
      <c r="VNN1" s="4" t="s">
        <v>15249</v>
      </c>
      <c r="VNO1" s="4" t="s">
        <v>15250</v>
      </c>
      <c r="VNP1" s="4" t="s">
        <v>15251</v>
      </c>
      <c r="VNQ1" s="4" t="s">
        <v>15252</v>
      </c>
      <c r="VNR1" s="4" t="s">
        <v>15253</v>
      </c>
      <c r="VNS1" s="4" t="s">
        <v>15254</v>
      </c>
      <c r="VNT1" s="4" t="s">
        <v>15255</v>
      </c>
      <c r="VNU1" s="4" t="s">
        <v>15256</v>
      </c>
      <c r="VNV1" s="4" t="s">
        <v>15257</v>
      </c>
      <c r="VNW1" s="4" t="s">
        <v>15258</v>
      </c>
      <c r="VNX1" s="4" t="s">
        <v>15259</v>
      </c>
      <c r="VNY1" s="4" t="s">
        <v>15260</v>
      </c>
      <c r="VNZ1" s="4" t="s">
        <v>15261</v>
      </c>
      <c r="VOA1" s="4" t="s">
        <v>15262</v>
      </c>
      <c r="VOB1" s="4" t="s">
        <v>15263</v>
      </c>
      <c r="VOC1" s="4" t="s">
        <v>15264</v>
      </c>
      <c r="VOD1" s="4" t="s">
        <v>15265</v>
      </c>
      <c r="VOE1" s="4" t="s">
        <v>15266</v>
      </c>
      <c r="VOF1" s="4" t="s">
        <v>15267</v>
      </c>
      <c r="VOG1" s="4" t="s">
        <v>15268</v>
      </c>
      <c r="VOH1" s="4" t="s">
        <v>15269</v>
      </c>
      <c r="VOI1" s="4" t="s">
        <v>15270</v>
      </c>
      <c r="VOJ1" s="4" t="s">
        <v>15271</v>
      </c>
      <c r="VOK1" s="4" t="s">
        <v>15272</v>
      </c>
      <c r="VOL1" s="4" t="s">
        <v>15273</v>
      </c>
      <c r="VOM1" s="4" t="s">
        <v>15274</v>
      </c>
      <c r="VON1" s="4" t="s">
        <v>15275</v>
      </c>
      <c r="VOO1" s="4" t="s">
        <v>15276</v>
      </c>
      <c r="VOP1" s="4" t="s">
        <v>15277</v>
      </c>
      <c r="VOQ1" s="4" t="s">
        <v>15278</v>
      </c>
      <c r="VOR1" s="4" t="s">
        <v>15279</v>
      </c>
      <c r="VOS1" s="4" t="s">
        <v>15280</v>
      </c>
      <c r="VOT1" s="4" t="s">
        <v>15281</v>
      </c>
      <c r="VOU1" s="4" t="s">
        <v>15282</v>
      </c>
      <c r="VOV1" s="4" t="s">
        <v>15283</v>
      </c>
      <c r="VOW1" s="4" t="s">
        <v>15284</v>
      </c>
      <c r="VOX1" s="4" t="s">
        <v>15285</v>
      </c>
      <c r="VOY1" s="4" t="s">
        <v>15286</v>
      </c>
      <c r="VOZ1" s="4" t="s">
        <v>15287</v>
      </c>
      <c r="VPA1" s="4" t="s">
        <v>15288</v>
      </c>
      <c r="VPB1" s="4" t="s">
        <v>15289</v>
      </c>
      <c r="VPC1" s="4" t="s">
        <v>15290</v>
      </c>
      <c r="VPD1" s="4" t="s">
        <v>15291</v>
      </c>
      <c r="VPE1" s="4" t="s">
        <v>15292</v>
      </c>
      <c r="VPF1" s="4" t="s">
        <v>15293</v>
      </c>
      <c r="VPG1" s="4" t="s">
        <v>15294</v>
      </c>
      <c r="VPH1" s="4" t="s">
        <v>15295</v>
      </c>
      <c r="VPI1" s="4" t="s">
        <v>15296</v>
      </c>
      <c r="VPJ1" s="4" t="s">
        <v>15297</v>
      </c>
      <c r="VPK1" s="4" t="s">
        <v>15298</v>
      </c>
      <c r="VPL1" s="4" t="s">
        <v>15299</v>
      </c>
      <c r="VPM1" s="4" t="s">
        <v>15300</v>
      </c>
      <c r="VPN1" s="4" t="s">
        <v>15301</v>
      </c>
      <c r="VPO1" s="4" t="s">
        <v>15302</v>
      </c>
      <c r="VPP1" s="4" t="s">
        <v>15303</v>
      </c>
      <c r="VPQ1" s="4" t="s">
        <v>15304</v>
      </c>
      <c r="VPR1" s="4" t="s">
        <v>15305</v>
      </c>
      <c r="VPS1" s="4" t="s">
        <v>15306</v>
      </c>
      <c r="VPT1" s="4" t="s">
        <v>15307</v>
      </c>
      <c r="VPU1" s="4" t="s">
        <v>15308</v>
      </c>
      <c r="VPV1" s="4" t="s">
        <v>15309</v>
      </c>
      <c r="VPW1" s="4" t="s">
        <v>15310</v>
      </c>
      <c r="VPX1" s="4" t="s">
        <v>15311</v>
      </c>
      <c r="VPY1" s="4" t="s">
        <v>15312</v>
      </c>
      <c r="VPZ1" s="4" t="s">
        <v>15313</v>
      </c>
      <c r="VQA1" s="4" t="s">
        <v>15314</v>
      </c>
      <c r="VQB1" s="4" t="s">
        <v>15315</v>
      </c>
      <c r="VQC1" s="4" t="s">
        <v>15316</v>
      </c>
      <c r="VQD1" s="4" t="s">
        <v>15317</v>
      </c>
      <c r="VQE1" s="4" t="s">
        <v>15318</v>
      </c>
      <c r="VQF1" s="4" t="s">
        <v>15319</v>
      </c>
      <c r="VQG1" s="4" t="s">
        <v>15320</v>
      </c>
      <c r="VQH1" s="4" t="s">
        <v>15321</v>
      </c>
      <c r="VQI1" s="4" t="s">
        <v>15322</v>
      </c>
      <c r="VQJ1" s="4" t="s">
        <v>15323</v>
      </c>
      <c r="VQK1" s="4" t="s">
        <v>15324</v>
      </c>
      <c r="VQL1" s="4" t="s">
        <v>15325</v>
      </c>
      <c r="VQM1" s="4" t="s">
        <v>15326</v>
      </c>
      <c r="VQN1" s="4" t="s">
        <v>15327</v>
      </c>
      <c r="VQO1" s="4" t="s">
        <v>15328</v>
      </c>
      <c r="VQP1" s="4" t="s">
        <v>15329</v>
      </c>
      <c r="VQQ1" s="4" t="s">
        <v>15330</v>
      </c>
      <c r="VQR1" s="4" t="s">
        <v>15331</v>
      </c>
      <c r="VQS1" s="4" t="s">
        <v>15332</v>
      </c>
      <c r="VQT1" s="4" t="s">
        <v>15333</v>
      </c>
      <c r="VQU1" s="4" t="s">
        <v>15334</v>
      </c>
      <c r="VQV1" s="4" t="s">
        <v>15335</v>
      </c>
      <c r="VQW1" s="4" t="s">
        <v>15336</v>
      </c>
      <c r="VQX1" s="4" t="s">
        <v>15337</v>
      </c>
      <c r="VQY1" s="4" t="s">
        <v>15338</v>
      </c>
      <c r="VQZ1" s="4" t="s">
        <v>15339</v>
      </c>
      <c r="VRA1" s="4" t="s">
        <v>15340</v>
      </c>
      <c r="VRB1" s="4" t="s">
        <v>15341</v>
      </c>
      <c r="VRC1" s="4" t="s">
        <v>15342</v>
      </c>
      <c r="VRD1" s="4" t="s">
        <v>15343</v>
      </c>
      <c r="VRE1" s="4" t="s">
        <v>15344</v>
      </c>
      <c r="VRF1" s="4" t="s">
        <v>15345</v>
      </c>
      <c r="VRG1" s="4" t="s">
        <v>15346</v>
      </c>
      <c r="VRH1" s="4" t="s">
        <v>15347</v>
      </c>
      <c r="VRI1" s="4" t="s">
        <v>15348</v>
      </c>
      <c r="VRJ1" s="4" t="s">
        <v>15349</v>
      </c>
      <c r="VRK1" s="4" t="s">
        <v>15350</v>
      </c>
      <c r="VRL1" s="4" t="s">
        <v>15351</v>
      </c>
      <c r="VRM1" s="4" t="s">
        <v>15352</v>
      </c>
      <c r="VRN1" s="4" t="s">
        <v>15353</v>
      </c>
      <c r="VRO1" s="4" t="s">
        <v>15354</v>
      </c>
      <c r="VRP1" s="4" t="s">
        <v>15355</v>
      </c>
      <c r="VRQ1" s="4" t="s">
        <v>15356</v>
      </c>
      <c r="VRR1" s="4" t="s">
        <v>15357</v>
      </c>
      <c r="VRS1" s="4" t="s">
        <v>15358</v>
      </c>
      <c r="VRT1" s="4" t="s">
        <v>15359</v>
      </c>
      <c r="VRU1" s="4" t="s">
        <v>15360</v>
      </c>
      <c r="VRV1" s="4" t="s">
        <v>15361</v>
      </c>
      <c r="VRW1" s="4" t="s">
        <v>15362</v>
      </c>
      <c r="VRX1" s="4" t="s">
        <v>15363</v>
      </c>
      <c r="VRY1" s="4" t="s">
        <v>15364</v>
      </c>
      <c r="VRZ1" s="4" t="s">
        <v>15365</v>
      </c>
      <c r="VSA1" s="4" t="s">
        <v>15366</v>
      </c>
      <c r="VSB1" s="4" t="s">
        <v>15367</v>
      </c>
      <c r="VSC1" s="4" t="s">
        <v>15368</v>
      </c>
      <c r="VSD1" s="4" t="s">
        <v>15369</v>
      </c>
      <c r="VSE1" s="4" t="s">
        <v>15370</v>
      </c>
      <c r="VSF1" s="4" t="s">
        <v>15371</v>
      </c>
      <c r="VSG1" s="4" t="s">
        <v>15372</v>
      </c>
      <c r="VSH1" s="4" t="s">
        <v>15373</v>
      </c>
      <c r="VSI1" s="4" t="s">
        <v>15374</v>
      </c>
      <c r="VSJ1" s="4" t="s">
        <v>15375</v>
      </c>
      <c r="VSK1" s="4" t="s">
        <v>15376</v>
      </c>
      <c r="VSL1" s="4" t="s">
        <v>15377</v>
      </c>
      <c r="VSM1" s="4" t="s">
        <v>15378</v>
      </c>
      <c r="VSN1" s="4" t="s">
        <v>15379</v>
      </c>
      <c r="VSO1" s="4" t="s">
        <v>15380</v>
      </c>
      <c r="VSP1" s="4" t="s">
        <v>15381</v>
      </c>
      <c r="VSQ1" s="4" t="s">
        <v>15382</v>
      </c>
      <c r="VSR1" s="4" t="s">
        <v>15383</v>
      </c>
      <c r="VSS1" s="4" t="s">
        <v>15384</v>
      </c>
      <c r="VST1" s="4" t="s">
        <v>15385</v>
      </c>
      <c r="VSU1" s="4" t="s">
        <v>15386</v>
      </c>
      <c r="VSV1" s="4" t="s">
        <v>15387</v>
      </c>
      <c r="VSW1" s="4" t="s">
        <v>15388</v>
      </c>
      <c r="VSX1" s="4" t="s">
        <v>15389</v>
      </c>
      <c r="VSY1" s="4" t="s">
        <v>15390</v>
      </c>
      <c r="VSZ1" s="4" t="s">
        <v>15391</v>
      </c>
      <c r="VTA1" s="4" t="s">
        <v>15392</v>
      </c>
      <c r="VTB1" s="4" t="s">
        <v>15393</v>
      </c>
      <c r="VTC1" s="4" t="s">
        <v>15394</v>
      </c>
      <c r="VTD1" s="4" t="s">
        <v>15395</v>
      </c>
      <c r="VTE1" s="4" t="s">
        <v>15396</v>
      </c>
      <c r="VTF1" s="4" t="s">
        <v>15397</v>
      </c>
      <c r="VTG1" s="4" t="s">
        <v>15398</v>
      </c>
      <c r="VTH1" s="4" t="s">
        <v>15399</v>
      </c>
      <c r="VTI1" s="4" t="s">
        <v>15400</v>
      </c>
      <c r="VTJ1" s="4" t="s">
        <v>15401</v>
      </c>
      <c r="VTK1" s="4" t="s">
        <v>15402</v>
      </c>
      <c r="VTL1" s="4" t="s">
        <v>15403</v>
      </c>
      <c r="VTM1" s="4" t="s">
        <v>15404</v>
      </c>
      <c r="VTN1" s="4" t="s">
        <v>15405</v>
      </c>
      <c r="VTO1" s="4" t="s">
        <v>15406</v>
      </c>
      <c r="VTP1" s="4" t="s">
        <v>15407</v>
      </c>
      <c r="VTQ1" s="4" t="s">
        <v>15408</v>
      </c>
      <c r="VTR1" s="4" t="s">
        <v>15409</v>
      </c>
      <c r="VTS1" s="4" t="s">
        <v>15410</v>
      </c>
      <c r="VTT1" s="4" t="s">
        <v>15411</v>
      </c>
      <c r="VTU1" s="4" t="s">
        <v>15412</v>
      </c>
      <c r="VTV1" s="4" t="s">
        <v>15413</v>
      </c>
      <c r="VTW1" s="4" t="s">
        <v>15414</v>
      </c>
      <c r="VTX1" s="4" t="s">
        <v>15415</v>
      </c>
      <c r="VTY1" s="4" t="s">
        <v>15416</v>
      </c>
      <c r="VTZ1" s="4" t="s">
        <v>15417</v>
      </c>
      <c r="VUA1" s="4" t="s">
        <v>15418</v>
      </c>
      <c r="VUB1" s="4" t="s">
        <v>15419</v>
      </c>
      <c r="VUC1" s="4" t="s">
        <v>15420</v>
      </c>
      <c r="VUD1" s="4" t="s">
        <v>15421</v>
      </c>
      <c r="VUE1" s="4" t="s">
        <v>15422</v>
      </c>
      <c r="VUF1" s="4" t="s">
        <v>15423</v>
      </c>
      <c r="VUG1" s="4" t="s">
        <v>15424</v>
      </c>
      <c r="VUH1" s="4" t="s">
        <v>15425</v>
      </c>
      <c r="VUI1" s="4" t="s">
        <v>15426</v>
      </c>
      <c r="VUJ1" s="4" t="s">
        <v>15427</v>
      </c>
      <c r="VUK1" s="4" t="s">
        <v>15428</v>
      </c>
      <c r="VUL1" s="4" t="s">
        <v>15429</v>
      </c>
      <c r="VUM1" s="4" t="s">
        <v>15430</v>
      </c>
      <c r="VUN1" s="4" t="s">
        <v>15431</v>
      </c>
      <c r="VUO1" s="4" t="s">
        <v>15432</v>
      </c>
      <c r="VUP1" s="4" t="s">
        <v>15433</v>
      </c>
      <c r="VUQ1" s="4" t="s">
        <v>15434</v>
      </c>
      <c r="VUR1" s="4" t="s">
        <v>15435</v>
      </c>
      <c r="VUS1" s="4" t="s">
        <v>15436</v>
      </c>
      <c r="VUT1" s="4" t="s">
        <v>15437</v>
      </c>
      <c r="VUU1" s="4" t="s">
        <v>15438</v>
      </c>
      <c r="VUV1" s="4" t="s">
        <v>15439</v>
      </c>
      <c r="VUW1" s="4" t="s">
        <v>15440</v>
      </c>
      <c r="VUX1" s="4" t="s">
        <v>15441</v>
      </c>
      <c r="VUY1" s="4" t="s">
        <v>15442</v>
      </c>
      <c r="VUZ1" s="4" t="s">
        <v>15443</v>
      </c>
      <c r="VVA1" s="4" t="s">
        <v>15444</v>
      </c>
      <c r="VVB1" s="4" t="s">
        <v>15445</v>
      </c>
      <c r="VVC1" s="4" t="s">
        <v>15446</v>
      </c>
      <c r="VVD1" s="4" t="s">
        <v>15447</v>
      </c>
      <c r="VVE1" s="4" t="s">
        <v>15448</v>
      </c>
      <c r="VVF1" s="4" t="s">
        <v>15449</v>
      </c>
      <c r="VVG1" s="4" t="s">
        <v>15450</v>
      </c>
      <c r="VVH1" s="4" t="s">
        <v>15451</v>
      </c>
      <c r="VVI1" s="4" t="s">
        <v>15452</v>
      </c>
      <c r="VVJ1" s="4" t="s">
        <v>15453</v>
      </c>
      <c r="VVK1" s="4" t="s">
        <v>15454</v>
      </c>
      <c r="VVL1" s="4" t="s">
        <v>15455</v>
      </c>
      <c r="VVM1" s="4" t="s">
        <v>15456</v>
      </c>
      <c r="VVN1" s="4" t="s">
        <v>15457</v>
      </c>
      <c r="VVO1" s="4" t="s">
        <v>15458</v>
      </c>
      <c r="VVP1" s="4" t="s">
        <v>15459</v>
      </c>
      <c r="VVQ1" s="4" t="s">
        <v>15460</v>
      </c>
      <c r="VVR1" s="4" t="s">
        <v>15461</v>
      </c>
      <c r="VVS1" s="4" t="s">
        <v>15462</v>
      </c>
      <c r="VVT1" s="4" t="s">
        <v>15463</v>
      </c>
      <c r="VVU1" s="4" t="s">
        <v>15464</v>
      </c>
      <c r="VVV1" s="4" t="s">
        <v>15465</v>
      </c>
      <c r="VVW1" s="4" t="s">
        <v>15466</v>
      </c>
      <c r="VVX1" s="4" t="s">
        <v>15467</v>
      </c>
      <c r="VVY1" s="4" t="s">
        <v>15468</v>
      </c>
      <c r="VVZ1" s="4" t="s">
        <v>15469</v>
      </c>
      <c r="VWA1" s="4" t="s">
        <v>15470</v>
      </c>
      <c r="VWB1" s="4" t="s">
        <v>15471</v>
      </c>
      <c r="VWC1" s="4" t="s">
        <v>15472</v>
      </c>
      <c r="VWD1" s="4" t="s">
        <v>15473</v>
      </c>
      <c r="VWE1" s="4" t="s">
        <v>15474</v>
      </c>
      <c r="VWF1" s="4" t="s">
        <v>15475</v>
      </c>
      <c r="VWG1" s="4" t="s">
        <v>15476</v>
      </c>
      <c r="VWH1" s="4" t="s">
        <v>15477</v>
      </c>
      <c r="VWI1" s="4" t="s">
        <v>15478</v>
      </c>
      <c r="VWJ1" s="4" t="s">
        <v>15479</v>
      </c>
      <c r="VWK1" s="4" t="s">
        <v>15480</v>
      </c>
      <c r="VWL1" s="4" t="s">
        <v>15481</v>
      </c>
      <c r="VWM1" s="4" t="s">
        <v>15482</v>
      </c>
      <c r="VWN1" s="4" t="s">
        <v>15483</v>
      </c>
      <c r="VWO1" s="4" t="s">
        <v>15484</v>
      </c>
      <c r="VWP1" s="4" t="s">
        <v>15485</v>
      </c>
      <c r="VWQ1" s="4" t="s">
        <v>15486</v>
      </c>
      <c r="VWR1" s="4" t="s">
        <v>15487</v>
      </c>
      <c r="VWS1" s="4" t="s">
        <v>15488</v>
      </c>
      <c r="VWT1" s="4" t="s">
        <v>15489</v>
      </c>
      <c r="VWU1" s="4" t="s">
        <v>15490</v>
      </c>
      <c r="VWV1" s="4" t="s">
        <v>15491</v>
      </c>
      <c r="VWW1" s="4" t="s">
        <v>15492</v>
      </c>
      <c r="VWX1" s="4" t="s">
        <v>15493</v>
      </c>
      <c r="VWY1" s="4" t="s">
        <v>15494</v>
      </c>
      <c r="VWZ1" s="4" t="s">
        <v>15495</v>
      </c>
      <c r="VXA1" s="4" t="s">
        <v>15496</v>
      </c>
      <c r="VXB1" s="4" t="s">
        <v>15497</v>
      </c>
      <c r="VXC1" s="4" t="s">
        <v>15498</v>
      </c>
      <c r="VXD1" s="4" t="s">
        <v>15499</v>
      </c>
      <c r="VXE1" s="4" t="s">
        <v>15500</v>
      </c>
      <c r="VXF1" s="4" t="s">
        <v>15501</v>
      </c>
      <c r="VXG1" s="4" t="s">
        <v>15502</v>
      </c>
      <c r="VXH1" s="4" t="s">
        <v>15503</v>
      </c>
      <c r="VXI1" s="4" t="s">
        <v>15504</v>
      </c>
      <c r="VXJ1" s="4" t="s">
        <v>15505</v>
      </c>
      <c r="VXK1" s="4" t="s">
        <v>15506</v>
      </c>
      <c r="VXL1" s="4" t="s">
        <v>15507</v>
      </c>
      <c r="VXM1" s="4" t="s">
        <v>15508</v>
      </c>
      <c r="VXN1" s="4" t="s">
        <v>15509</v>
      </c>
      <c r="VXO1" s="4" t="s">
        <v>15510</v>
      </c>
      <c r="VXP1" s="4" t="s">
        <v>15511</v>
      </c>
      <c r="VXQ1" s="4" t="s">
        <v>15512</v>
      </c>
      <c r="VXR1" s="4" t="s">
        <v>15513</v>
      </c>
      <c r="VXS1" s="4" t="s">
        <v>15514</v>
      </c>
      <c r="VXT1" s="4" t="s">
        <v>15515</v>
      </c>
      <c r="VXU1" s="4" t="s">
        <v>15516</v>
      </c>
      <c r="VXV1" s="4" t="s">
        <v>15517</v>
      </c>
      <c r="VXW1" s="4" t="s">
        <v>15518</v>
      </c>
      <c r="VXX1" s="4" t="s">
        <v>15519</v>
      </c>
      <c r="VXY1" s="4" t="s">
        <v>15520</v>
      </c>
      <c r="VXZ1" s="4" t="s">
        <v>15521</v>
      </c>
      <c r="VYA1" s="4" t="s">
        <v>15522</v>
      </c>
      <c r="VYB1" s="4" t="s">
        <v>15523</v>
      </c>
      <c r="VYC1" s="4" t="s">
        <v>15524</v>
      </c>
      <c r="VYD1" s="4" t="s">
        <v>15525</v>
      </c>
      <c r="VYE1" s="4" t="s">
        <v>15526</v>
      </c>
      <c r="VYF1" s="4" t="s">
        <v>15527</v>
      </c>
      <c r="VYG1" s="4" t="s">
        <v>15528</v>
      </c>
      <c r="VYH1" s="4" t="s">
        <v>15529</v>
      </c>
      <c r="VYI1" s="4" t="s">
        <v>15530</v>
      </c>
      <c r="VYJ1" s="4" t="s">
        <v>15531</v>
      </c>
      <c r="VYK1" s="4" t="s">
        <v>15532</v>
      </c>
      <c r="VYL1" s="4" t="s">
        <v>15533</v>
      </c>
      <c r="VYM1" s="4" t="s">
        <v>15534</v>
      </c>
      <c r="VYN1" s="4" t="s">
        <v>15535</v>
      </c>
      <c r="VYO1" s="4" t="s">
        <v>15536</v>
      </c>
      <c r="VYP1" s="4" t="s">
        <v>15537</v>
      </c>
      <c r="VYQ1" s="4" t="s">
        <v>15538</v>
      </c>
      <c r="VYR1" s="4" t="s">
        <v>15539</v>
      </c>
      <c r="VYS1" s="4" t="s">
        <v>15540</v>
      </c>
      <c r="VYT1" s="4" t="s">
        <v>15541</v>
      </c>
      <c r="VYU1" s="4" t="s">
        <v>15542</v>
      </c>
      <c r="VYV1" s="4" t="s">
        <v>15543</v>
      </c>
      <c r="VYW1" s="4" t="s">
        <v>15544</v>
      </c>
      <c r="VYX1" s="4" t="s">
        <v>15545</v>
      </c>
      <c r="VYY1" s="4" t="s">
        <v>15546</v>
      </c>
      <c r="VYZ1" s="4" t="s">
        <v>15547</v>
      </c>
      <c r="VZA1" s="4" t="s">
        <v>15548</v>
      </c>
      <c r="VZB1" s="4" t="s">
        <v>15549</v>
      </c>
      <c r="VZC1" s="4" t="s">
        <v>15550</v>
      </c>
      <c r="VZD1" s="4" t="s">
        <v>15551</v>
      </c>
      <c r="VZE1" s="4" t="s">
        <v>15552</v>
      </c>
      <c r="VZF1" s="4" t="s">
        <v>15553</v>
      </c>
      <c r="VZG1" s="4" t="s">
        <v>15554</v>
      </c>
      <c r="VZH1" s="4" t="s">
        <v>15555</v>
      </c>
      <c r="VZI1" s="4" t="s">
        <v>15556</v>
      </c>
      <c r="VZJ1" s="4" t="s">
        <v>15557</v>
      </c>
      <c r="VZK1" s="4" t="s">
        <v>15558</v>
      </c>
      <c r="VZL1" s="4" t="s">
        <v>15559</v>
      </c>
      <c r="VZM1" s="4" t="s">
        <v>15560</v>
      </c>
      <c r="VZN1" s="4" t="s">
        <v>15561</v>
      </c>
      <c r="VZO1" s="4" t="s">
        <v>15562</v>
      </c>
      <c r="VZP1" s="4" t="s">
        <v>15563</v>
      </c>
      <c r="VZQ1" s="4" t="s">
        <v>15564</v>
      </c>
      <c r="VZR1" s="4" t="s">
        <v>15565</v>
      </c>
      <c r="VZS1" s="4" t="s">
        <v>15566</v>
      </c>
      <c r="VZT1" s="4" t="s">
        <v>15567</v>
      </c>
      <c r="VZU1" s="4" t="s">
        <v>15568</v>
      </c>
      <c r="VZV1" s="4" t="s">
        <v>15569</v>
      </c>
      <c r="VZW1" s="4" t="s">
        <v>15570</v>
      </c>
      <c r="VZX1" s="4" t="s">
        <v>15571</v>
      </c>
      <c r="VZY1" s="4" t="s">
        <v>15572</v>
      </c>
      <c r="VZZ1" s="4" t="s">
        <v>15573</v>
      </c>
      <c r="WAA1" s="4" t="s">
        <v>15574</v>
      </c>
      <c r="WAB1" s="4" t="s">
        <v>15575</v>
      </c>
      <c r="WAC1" s="4" t="s">
        <v>15576</v>
      </c>
      <c r="WAD1" s="4" t="s">
        <v>15577</v>
      </c>
      <c r="WAE1" s="4" t="s">
        <v>15578</v>
      </c>
      <c r="WAF1" s="4" t="s">
        <v>15579</v>
      </c>
      <c r="WAG1" s="4" t="s">
        <v>15580</v>
      </c>
      <c r="WAH1" s="4" t="s">
        <v>15581</v>
      </c>
      <c r="WAI1" s="4" t="s">
        <v>15582</v>
      </c>
      <c r="WAJ1" s="4" t="s">
        <v>15583</v>
      </c>
      <c r="WAK1" s="4" t="s">
        <v>15584</v>
      </c>
      <c r="WAL1" s="4" t="s">
        <v>15585</v>
      </c>
      <c r="WAM1" s="4" t="s">
        <v>15586</v>
      </c>
      <c r="WAN1" s="4" t="s">
        <v>15587</v>
      </c>
      <c r="WAO1" s="4" t="s">
        <v>15588</v>
      </c>
      <c r="WAP1" s="4" t="s">
        <v>15589</v>
      </c>
      <c r="WAQ1" s="4" t="s">
        <v>15590</v>
      </c>
      <c r="WAR1" s="4" t="s">
        <v>15591</v>
      </c>
      <c r="WAS1" s="4" t="s">
        <v>15592</v>
      </c>
      <c r="WAT1" s="4" t="s">
        <v>15593</v>
      </c>
      <c r="WAU1" s="4" t="s">
        <v>15594</v>
      </c>
      <c r="WAV1" s="4" t="s">
        <v>15595</v>
      </c>
      <c r="WAW1" s="4" t="s">
        <v>15596</v>
      </c>
      <c r="WAX1" s="4" t="s">
        <v>15597</v>
      </c>
      <c r="WAY1" s="4" t="s">
        <v>15598</v>
      </c>
      <c r="WAZ1" s="4" t="s">
        <v>15599</v>
      </c>
      <c r="WBA1" s="4" t="s">
        <v>15600</v>
      </c>
      <c r="WBB1" s="4" t="s">
        <v>15601</v>
      </c>
      <c r="WBC1" s="4" t="s">
        <v>15602</v>
      </c>
      <c r="WBD1" s="4" t="s">
        <v>15603</v>
      </c>
      <c r="WBE1" s="4" t="s">
        <v>15604</v>
      </c>
      <c r="WBF1" s="4" t="s">
        <v>15605</v>
      </c>
      <c r="WBG1" s="4" t="s">
        <v>15606</v>
      </c>
      <c r="WBH1" s="4" t="s">
        <v>15607</v>
      </c>
      <c r="WBI1" s="4" t="s">
        <v>15608</v>
      </c>
      <c r="WBJ1" s="4" t="s">
        <v>15609</v>
      </c>
      <c r="WBK1" s="4" t="s">
        <v>15610</v>
      </c>
      <c r="WBL1" s="4" t="s">
        <v>15611</v>
      </c>
      <c r="WBM1" s="4" t="s">
        <v>15612</v>
      </c>
      <c r="WBN1" s="4" t="s">
        <v>15613</v>
      </c>
      <c r="WBO1" s="4" t="s">
        <v>15614</v>
      </c>
      <c r="WBP1" s="4" t="s">
        <v>15615</v>
      </c>
      <c r="WBQ1" s="4" t="s">
        <v>15616</v>
      </c>
      <c r="WBR1" s="4" t="s">
        <v>15617</v>
      </c>
      <c r="WBS1" s="4" t="s">
        <v>15618</v>
      </c>
      <c r="WBT1" s="4" t="s">
        <v>15619</v>
      </c>
      <c r="WBU1" s="4" t="s">
        <v>15620</v>
      </c>
      <c r="WBV1" s="4" t="s">
        <v>15621</v>
      </c>
      <c r="WBW1" s="4" t="s">
        <v>15622</v>
      </c>
      <c r="WBX1" s="4" t="s">
        <v>15623</v>
      </c>
      <c r="WBY1" s="4" t="s">
        <v>15624</v>
      </c>
      <c r="WBZ1" s="4" t="s">
        <v>15625</v>
      </c>
      <c r="WCA1" s="4" t="s">
        <v>15626</v>
      </c>
      <c r="WCB1" s="4" t="s">
        <v>15627</v>
      </c>
      <c r="WCC1" s="4" t="s">
        <v>15628</v>
      </c>
      <c r="WCD1" s="4" t="s">
        <v>15629</v>
      </c>
      <c r="WCE1" s="4" t="s">
        <v>15630</v>
      </c>
      <c r="WCF1" s="4" t="s">
        <v>15631</v>
      </c>
      <c r="WCG1" s="4" t="s">
        <v>15632</v>
      </c>
      <c r="WCH1" s="4" t="s">
        <v>15633</v>
      </c>
      <c r="WCI1" s="4" t="s">
        <v>15634</v>
      </c>
      <c r="WCJ1" s="4" t="s">
        <v>15635</v>
      </c>
      <c r="WCK1" s="4" t="s">
        <v>15636</v>
      </c>
      <c r="WCL1" s="4" t="s">
        <v>15637</v>
      </c>
      <c r="WCM1" s="4" t="s">
        <v>15638</v>
      </c>
      <c r="WCN1" s="4" t="s">
        <v>15639</v>
      </c>
      <c r="WCO1" s="4" t="s">
        <v>15640</v>
      </c>
      <c r="WCP1" s="4" t="s">
        <v>15641</v>
      </c>
      <c r="WCQ1" s="4" t="s">
        <v>15642</v>
      </c>
      <c r="WCR1" s="4" t="s">
        <v>15643</v>
      </c>
      <c r="WCS1" s="4" t="s">
        <v>15644</v>
      </c>
      <c r="WCT1" s="4" t="s">
        <v>15645</v>
      </c>
      <c r="WCU1" s="4" t="s">
        <v>15646</v>
      </c>
      <c r="WCV1" s="4" t="s">
        <v>15647</v>
      </c>
      <c r="WCW1" s="4" t="s">
        <v>15648</v>
      </c>
      <c r="WCX1" s="4" t="s">
        <v>15649</v>
      </c>
      <c r="WCY1" s="4" t="s">
        <v>15650</v>
      </c>
      <c r="WCZ1" s="4" t="s">
        <v>15651</v>
      </c>
      <c r="WDA1" s="4" t="s">
        <v>15652</v>
      </c>
      <c r="WDB1" s="4" t="s">
        <v>15653</v>
      </c>
      <c r="WDC1" s="4" t="s">
        <v>15654</v>
      </c>
      <c r="WDD1" s="4" t="s">
        <v>15655</v>
      </c>
      <c r="WDE1" s="4" t="s">
        <v>15656</v>
      </c>
      <c r="WDF1" s="4" t="s">
        <v>15657</v>
      </c>
      <c r="WDG1" s="4" t="s">
        <v>15658</v>
      </c>
      <c r="WDH1" s="4" t="s">
        <v>15659</v>
      </c>
      <c r="WDI1" s="4" t="s">
        <v>15660</v>
      </c>
      <c r="WDJ1" s="4" t="s">
        <v>15661</v>
      </c>
      <c r="WDK1" s="4" t="s">
        <v>15662</v>
      </c>
      <c r="WDL1" s="4" t="s">
        <v>15663</v>
      </c>
      <c r="WDM1" s="4" t="s">
        <v>15664</v>
      </c>
      <c r="WDN1" s="4" t="s">
        <v>15665</v>
      </c>
      <c r="WDO1" s="4" t="s">
        <v>15666</v>
      </c>
      <c r="WDP1" s="4" t="s">
        <v>15667</v>
      </c>
      <c r="WDQ1" s="4" t="s">
        <v>15668</v>
      </c>
      <c r="WDR1" s="4" t="s">
        <v>15669</v>
      </c>
      <c r="WDS1" s="4" t="s">
        <v>15670</v>
      </c>
      <c r="WDT1" s="4" t="s">
        <v>15671</v>
      </c>
      <c r="WDU1" s="4" t="s">
        <v>15672</v>
      </c>
      <c r="WDV1" s="4" t="s">
        <v>15673</v>
      </c>
      <c r="WDW1" s="4" t="s">
        <v>15674</v>
      </c>
      <c r="WDX1" s="4" t="s">
        <v>15675</v>
      </c>
      <c r="WDY1" s="4" t="s">
        <v>15676</v>
      </c>
      <c r="WDZ1" s="4" t="s">
        <v>15677</v>
      </c>
      <c r="WEA1" s="4" t="s">
        <v>15678</v>
      </c>
      <c r="WEB1" s="4" t="s">
        <v>15679</v>
      </c>
      <c r="WEC1" s="4" t="s">
        <v>15680</v>
      </c>
      <c r="WED1" s="4" t="s">
        <v>15681</v>
      </c>
      <c r="WEE1" s="4" t="s">
        <v>15682</v>
      </c>
      <c r="WEF1" s="4" t="s">
        <v>15683</v>
      </c>
      <c r="WEG1" s="4" t="s">
        <v>15684</v>
      </c>
      <c r="WEH1" s="4" t="s">
        <v>15685</v>
      </c>
      <c r="WEI1" s="4" t="s">
        <v>15686</v>
      </c>
      <c r="WEJ1" s="4" t="s">
        <v>15687</v>
      </c>
      <c r="WEK1" s="4" t="s">
        <v>15688</v>
      </c>
      <c r="WEL1" s="4" t="s">
        <v>15689</v>
      </c>
      <c r="WEM1" s="4" t="s">
        <v>15690</v>
      </c>
      <c r="WEN1" s="4" t="s">
        <v>15691</v>
      </c>
      <c r="WEO1" s="4" t="s">
        <v>15692</v>
      </c>
      <c r="WEP1" s="4" t="s">
        <v>15693</v>
      </c>
      <c r="WEQ1" s="4" t="s">
        <v>15694</v>
      </c>
      <c r="WER1" s="4" t="s">
        <v>15695</v>
      </c>
      <c r="WES1" s="4" t="s">
        <v>15696</v>
      </c>
      <c r="WET1" s="4" t="s">
        <v>15697</v>
      </c>
      <c r="WEU1" s="4" t="s">
        <v>15698</v>
      </c>
      <c r="WEV1" s="4" t="s">
        <v>15699</v>
      </c>
      <c r="WEW1" s="4" t="s">
        <v>15700</v>
      </c>
      <c r="WEX1" s="4" t="s">
        <v>15701</v>
      </c>
      <c r="WEY1" s="4" t="s">
        <v>15702</v>
      </c>
      <c r="WEZ1" s="4" t="s">
        <v>15703</v>
      </c>
      <c r="WFA1" s="4" t="s">
        <v>15704</v>
      </c>
      <c r="WFB1" s="4" t="s">
        <v>15705</v>
      </c>
      <c r="WFC1" s="4" t="s">
        <v>15706</v>
      </c>
      <c r="WFD1" s="4" t="s">
        <v>15707</v>
      </c>
      <c r="WFE1" s="4" t="s">
        <v>15708</v>
      </c>
      <c r="WFF1" s="4" t="s">
        <v>15709</v>
      </c>
      <c r="WFG1" s="4" t="s">
        <v>15710</v>
      </c>
      <c r="WFH1" s="4" t="s">
        <v>15711</v>
      </c>
      <c r="WFI1" s="4" t="s">
        <v>15712</v>
      </c>
      <c r="WFJ1" s="4" t="s">
        <v>15713</v>
      </c>
      <c r="WFK1" s="4" t="s">
        <v>15714</v>
      </c>
      <c r="WFL1" s="4" t="s">
        <v>15715</v>
      </c>
      <c r="WFM1" s="4" t="s">
        <v>15716</v>
      </c>
      <c r="WFN1" s="4" t="s">
        <v>15717</v>
      </c>
      <c r="WFO1" s="4" t="s">
        <v>15718</v>
      </c>
      <c r="WFP1" s="4" t="s">
        <v>15719</v>
      </c>
      <c r="WFQ1" s="4" t="s">
        <v>15720</v>
      </c>
      <c r="WFR1" s="4" t="s">
        <v>15721</v>
      </c>
      <c r="WFS1" s="4" t="s">
        <v>15722</v>
      </c>
      <c r="WFT1" s="4" t="s">
        <v>15723</v>
      </c>
      <c r="WFU1" s="4" t="s">
        <v>15724</v>
      </c>
      <c r="WFV1" s="4" t="s">
        <v>15725</v>
      </c>
      <c r="WFW1" s="4" t="s">
        <v>15726</v>
      </c>
      <c r="WFX1" s="4" t="s">
        <v>15727</v>
      </c>
      <c r="WFY1" s="4" t="s">
        <v>15728</v>
      </c>
      <c r="WFZ1" s="4" t="s">
        <v>15729</v>
      </c>
      <c r="WGA1" s="4" t="s">
        <v>15730</v>
      </c>
      <c r="WGB1" s="4" t="s">
        <v>15731</v>
      </c>
      <c r="WGC1" s="4" t="s">
        <v>15732</v>
      </c>
      <c r="WGD1" s="4" t="s">
        <v>15733</v>
      </c>
      <c r="WGE1" s="4" t="s">
        <v>15734</v>
      </c>
      <c r="WGF1" s="4" t="s">
        <v>15735</v>
      </c>
      <c r="WGG1" s="4" t="s">
        <v>15736</v>
      </c>
      <c r="WGH1" s="4" t="s">
        <v>15737</v>
      </c>
      <c r="WGI1" s="4" t="s">
        <v>15738</v>
      </c>
      <c r="WGJ1" s="4" t="s">
        <v>15739</v>
      </c>
      <c r="WGK1" s="4" t="s">
        <v>15740</v>
      </c>
      <c r="WGL1" s="4" t="s">
        <v>15741</v>
      </c>
      <c r="WGM1" s="4" t="s">
        <v>15742</v>
      </c>
      <c r="WGN1" s="4" t="s">
        <v>15743</v>
      </c>
      <c r="WGO1" s="4" t="s">
        <v>15744</v>
      </c>
      <c r="WGP1" s="4" t="s">
        <v>15745</v>
      </c>
      <c r="WGQ1" s="4" t="s">
        <v>15746</v>
      </c>
      <c r="WGR1" s="4" t="s">
        <v>15747</v>
      </c>
      <c r="WGS1" s="4" t="s">
        <v>15748</v>
      </c>
      <c r="WGT1" s="4" t="s">
        <v>15749</v>
      </c>
      <c r="WGU1" s="4" t="s">
        <v>15750</v>
      </c>
      <c r="WGV1" s="4" t="s">
        <v>15751</v>
      </c>
      <c r="WGW1" s="4" t="s">
        <v>15752</v>
      </c>
      <c r="WGX1" s="4" t="s">
        <v>15753</v>
      </c>
      <c r="WGY1" s="4" t="s">
        <v>15754</v>
      </c>
      <c r="WGZ1" s="4" t="s">
        <v>15755</v>
      </c>
      <c r="WHA1" s="4" t="s">
        <v>15756</v>
      </c>
      <c r="WHB1" s="4" t="s">
        <v>15757</v>
      </c>
      <c r="WHC1" s="4" t="s">
        <v>15758</v>
      </c>
      <c r="WHD1" s="4" t="s">
        <v>15759</v>
      </c>
      <c r="WHE1" s="4" t="s">
        <v>15760</v>
      </c>
      <c r="WHF1" s="4" t="s">
        <v>15761</v>
      </c>
      <c r="WHG1" s="4" t="s">
        <v>15762</v>
      </c>
      <c r="WHH1" s="4" t="s">
        <v>15763</v>
      </c>
      <c r="WHI1" s="4" t="s">
        <v>15764</v>
      </c>
      <c r="WHJ1" s="4" t="s">
        <v>15765</v>
      </c>
      <c r="WHK1" s="4" t="s">
        <v>15766</v>
      </c>
      <c r="WHL1" s="4" t="s">
        <v>15767</v>
      </c>
      <c r="WHM1" s="4" t="s">
        <v>15768</v>
      </c>
      <c r="WHN1" s="4" t="s">
        <v>15769</v>
      </c>
      <c r="WHO1" s="4" t="s">
        <v>15770</v>
      </c>
      <c r="WHP1" s="4" t="s">
        <v>15771</v>
      </c>
      <c r="WHQ1" s="4" t="s">
        <v>15772</v>
      </c>
      <c r="WHR1" s="4" t="s">
        <v>15773</v>
      </c>
      <c r="WHS1" s="4" t="s">
        <v>15774</v>
      </c>
      <c r="WHT1" s="4" t="s">
        <v>15775</v>
      </c>
      <c r="WHU1" s="4" t="s">
        <v>15776</v>
      </c>
      <c r="WHV1" s="4" t="s">
        <v>15777</v>
      </c>
      <c r="WHW1" s="4" t="s">
        <v>15778</v>
      </c>
      <c r="WHX1" s="4" t="s">
        <v>15779</v>
      </c>
      <c r="WHY1" s="4" t="s">
        <v>15780</v>
      </c>
      <c r="WHZ1" s="4" t="s">
        <v>15781</v>
      </c>
      <c r="WIA1" s="4" t="s">
        <v>15782</v>
      </c>
      <c r="WIB1" s="4" t="s">
        <v>15783</v>
      </c>
      <c r="WIC1" s="4" t="s">
        <v>15784</v>
      </c>
      <c r="WID1" s="4" t="s">
        <v>15785</v>
      </c>
      <c r="WIE1" s="4" t="s">
        <v>15786</v>
      </c>
      <c r="WIF1" s="4" t="s">
        <v>15787</v>
      </c>
      <c r="WIG1" s="4" t="s">
        <v>15788</v>
      </c>
      <c r="WIH1" s="4" t="s">
        <v>15789</v>
      </c>
      <c r="WII1" s="4" t="s">
        <v>15790</v>
      </c>
      <c r="WIJ1" s="4" t="s">
        <v>15791</v>
      </c>
      <c r="WIK1" s="4" t="s">
        <v>15792</v>
      </c>
      <c r="WIL1" s="4" t="s">
        <v>15793</v>
      </c>
      <c r="WIM1" s="4" t="s">
        <v>15794</v>
      </c>
      <c r="WIN1" s="4" t="s">
        <v>15795</v>
      </c>
      <c r="WIO1" s="4" t="s">
        <v>15796</v>
      </c>
      <c r="WIP1" s="4" t="s">
        <v>15797</v>
      </c>
      <c r="WIQ1" s="4" t="s">
        <v>15798</v>
      </c>
      <c r="WIR1" s="4" t="s">
        <v>15799</v>
      </c>
      <c r="WIS1" s="4" t="s">
        <v>15800</v>
      </c>
      <c r="WIT1" s="4" t="s">
        <v>15801</v>
      </c>
      <c r="WIU1" s="4" t="s">
        <v>15802</v>
      </c>
      <c r="WIV1" s="4" t="s">
        <v>15803</v>
      </c>
      <c r="WIW1" s="4" t="s">
        <v>15804</v>
      </c>
      <c r="WIX1" s="4" t="s">
        <v>15805</v>
      </c>
      <c r="WIY1" s="4" t="s">
        <v>15806</v>
      </c>
      <c r="WIZ1" s="4" t="s">
        <v>15807</v>
      </c>
      <c r="WJA1" s="4" t="s">
        <v>15808</v>
      </c>
      <c r="WJB1" s="4" t="s">
        <v>15809</v>
      </c>
      <c r="WJC1" s="4" t="s">
        <v>15810</v>
      </c>
      <c r="WJD1" s="4" t="s">
        <v>15811</v>
      </c>
      <c r="WJE1" s="4" t="s">
        <v>15812</v>
      </c>
      <c r="WJF1" s="4" t="s">
        <v>15813</v>
      </c>
      <c r="WJG1" s="4" t="s">
        <v>15814</v>
      </c>
      <c r="WJH1" s="4" t="s">
        <v>15815</v>
      </c>
      <c r="WJI1" s="4" t="s">
        <v>15816</v>
      </c>
      <c r="WJJ1" s="4" t="s">
        <v>15817</v>
      </c>
      <c r="WJK1" s="4" t="s">
        <v>15818</v>
      </c>
      <c r="WJL1" s="4" t="s">
        <v>15819</v>
      </c>
      <c r="WJM1" s="4" t="s">
        <v>15820</v>
      </c>
      <c r="WJN1" s="4" t="s">
        <v>15821</v>
      </c>
      <c r="WJO1" s="4" t="s">
        <v>15822</v>
      </c>
      <c r="WJP1" s="4" t="s">
        <v>15823</v>
      </c>
      <c r="WJQ1" s="4" t="s">
        <v>15824</v>
      </c>
      <c r="WJR1" s="4" t="s">
        <v>15825</v>
      </c>
      <c r="WJS1" s="4" t="s">
        <v>15826</v>
      </c>
      <c r="WJT1" s="4" t="s">
        <v>15827</v>
      </c>
      <c r="WJU1" s="4" t="s">
        <v>15828</v>
      </c>
      <c r="WJV1" s="4" t="s">
        <v>15829</v>
      </c>
      <c r="WJW1" s="4" t="s">
        <v>15830</v>
      </c>
      <c r="WJX1" s="4" t="s">
        <v>15831</v>
      </c>
      <c r="WJY1" s="4" t="s">
        <v>15832</v>
      </c>
      <c r="WJZ1" s="4" t="s">
        <v>15833</v>
      </c>
      <c r="WKA1" s="4" t="s">
        <v>15834</v>
      </c>
      <c r="WKB1" s="4" t="s">
        <v>15835</v>
      </c>
      <c r="WKC1" s="4" t="s">
        <v>15836</v>
      </c>
      <c r="WKD1" s="4" t="s">
        <v>15837</v>
      </c>
      <c r="WKE1" s="4" t="s">
        <v>15838</v>
      </c>
      <c r="WKF1" s="4" t="s">
        <v>15839</v>
      </c>
      <c r="WKG1" s="4" t="s">
        <v>15840</v>
      </c>
      <c r="WKH1" s="4" t="s">
        <v>15841</v>
      </c>
      <c r="WKI1" s="4" t="s">
        <v>15842</v>
      </c>
      <c r="WKJ1" s="4" t="s">
        <v>15843</v>
      </c>
      <c r="WKK1" s="4" t="s">
        <v>15844</v>
      </c>
      <c r="WKL1" s="4" t="s">
        <v>15845</v>
      </c>
      <c r="WKM1" s="4" t="s">
        <v>15846</v>
      </c>
      <c r="WKN1" s="4" t="s">
        <v>15847</v>
      </c>
      <c r="WKO1" s="4" t="s">
        <v>15848</v>
      </c>
      <c r="WKP1" s="4" t="s">
        <v>15849</v>
      </c>
      <c r="WKQ1" s="4" t="s">
        <v>15850</v>
      </c>
      <c r="WKR1" s="4" t="s">
        <v>15851</v>
      </c>
      <c r="WKS1" s="4" t="s">
        <v>15852</v>
      </c>
      <c r="WKT1" s="4" t="s">
        <v>15853</v>
      </c>
      <c r="WKU1" s="4" t="s">
        <v>15854</v>
      </c>
      <c r="WKV1" s="4" t="s">
        <v>15855</v>
      </c>
      <c r="WKW1" s="4" t="s">
        <v>15856</v>
      </c>
      <c r="WKX1" s="4" t="s">
        <v>15857</v>
      </c>
      <c r="WKY1" s="4" t="s">
        <v>15858</v>
      </c>
      <c r="WKZ1" s="4" t="s">
        <v>15859</v>
      </c>
      <c r="WLA1" s="4" t="s">
        <v>15860</v>
      </c>
      <c r="WLB1" s="4" t="s">
        <v>15861</v>
      </c>
      <c r="WLC1" s="4" t="s">
        <v>15862</v>
      </c>
      <c r="WLD1" s="4" t="s">
        <v>15863</v>
      </c>
      <c r="WLE1" s="4" t="s">
        <v>15864</v>
      </c>
      <c r="WLF1" s="4" t="s">
        <v>15865</v>
      </c>
      <c r="WLG1" s="4" t="s">
        <v>15866</v>
      </c>
      <c r="WLH1" s="4" t="s">
        <v>15867</v>
      </c>
      <c r="WLI1" s="4" t="s">
        <v>15868</v>
      </c>
      <c r="WLJ1" s="4" t="s">
        <v>15869</v>
      </c>
      <c r="WLK1" s="4" t="s">
        <v>15870</v>
      </c>
      <c r="WLL1" s="4" t="s">
        <v>15871</v>
      </c>
      <c r="WLM1" s="4" t="s">
        <v>15872</v>
      </c>
      <c r="WLN1" s="4" t="s">
        <v>15873</v>
      </c>
      <c r="WLO1" s="4" t="s">
        <v>15874</v>
      </c>
      <c r="WLP1" s="4" t="s">
        <v>15875</v>
      </c>
      <c r="WLQ1" s="4" t="s">
        <v>15876</v>
      </c>
      <c r="WLR1" s="4" t="s">
        <v>15877</v>
      </c>
      <c r="WLS1" s="4" t="s">
        <v>15878</v>
      </c>
      <c r="WLT1" s="4" t="s">
        <v>15879</v>
      </c>
      <c r="WLU1" s="4" t="s">
        <v>15880</v>
      </c>
      <c r="WLV1" s="4" t="s">
        <v>15881</v>
      </c>
      <c r="WLW1" s="4" t="s">
        <v>15882</v>
      </c>
      <c r="WLX1" s="4" t="s">
        <v>15883</v>
      </c>
      <c r="WLY1" s="4" t="s">
        <v>15884</v>
      </c>
      <c r="WLZ1" s="4" t="s">
        <v>15885</v>
      </c>
      <c r="WMA1" s="4" t="s">
        <v>15886</v>
      </c>
      <c r="WMB1" s="4" t="s">
        <v>15887</v>
      </c>
      <c r="WMC1" s="4" t="s">
        <v>15888</v>
      </c>
      <c r="WMD1" s="4" t="s">
        <v>15889</v>
      </c>
      <c r="WME1" s="4" t="s">
        <v>15890</v>
      </c>
      <c r="WMF1" s="4" t="s">
        <v>15891</v>
      </c>
      <c r="WMG1" s="4" t="s">
        <v>15892</v>
      </c>
      <c r="WMH1" s="4" t="s">
        <v>15893</v>
      </c>
      <c r="WMI1" s="4" t="s">
        <v>15894</v>
      </c>
      <c r="WMJ1" s="4" t="s">
        <v>15895</v>
      </c>
      <c r="WMK1" s="4" t="s">
        <v>15896</v>
      </c>
      <c r="WML1" s="4" t="s">
        <v>15897</v>
      </c>
      <c r="WMM1" s="4" t="s">
        <v>15898</v>
      </c>
      <c r="WMN1" s="4" t="s">
        <v>15899</v>
      </c>
      <c r="WMO1" s="4" t="s">
        <v>15900</v>
      </c>
      <c r="WMP1" s="4" t="s">
        <v>15901</v>
      </c>
      <c r="WMQ1" s="4" t="s">
        <v>15902</v>
      </c>
      <c r="WMR1" s="4" t="s">
        <v>15903</v>
      </c>
      <c r="WMS1" s="4" t="s">
        <v>15904</v>
      </c>
      <c r="WMT1" s="4" t="s">
        <v>15905</v>
      </c>
      <c r="WMU1" s="4" t="s">
        <v>15906</v>
      </c>
      <c r="WMV1" s="4" t="s">
        <v>15907</v>
      </c>
      <c r="WMW1" s="4" t="s">
        <v>15908</v>
      </c>
      <c r="WMX1" s="4" t="s">
        <v>15909</v>
      </c>
      <c r="WMY1" s="4" t="s">
        <v>15910</v>
      </c>
      <c r="WMZ1" s="4" t="s">
        <v>15911</v>
      </c>
      <c r="WNA1" s="4" t="s">
        <v>15912</v>
      </c>
      <c r="WNB1" s="4" t="s">
        <v>15913</v>
      </c>
      <c r="WNC1" s="4" t="s">
        <v>15914</v>
      </c>
      <c r="WND1" s="4" t="s">
        <v>15915</v>
      </c>
      <c r="WNE1" s="4" t="s">
        <v>15916</v>
      </c>
      <c r="WNF1" s="4" t="s">
        <v>15917</v>
      </c>
      <c r="WNG1" s="4" t="s">
        <v>15918</v>
      </c>
      <c r="WNH1" s="4" t="s">
        <v>15919</v>
      </c>
      <c r="WNI1" s="4" t="s">
        <v>15920</v>
      </c>
      <c r="WNJ1" s="4" t="s">
        <v>15921</v>
      </c>
      <c r="WNK1" s="4" t="s">
        <v>15922</v>
      </c>
      <c r="WNL1" s="4" t="s">
        <v>15923</v>
      </c>
      <c r="WNM1" s="4" t="s">
        <v>15924</v>
      </c>
      <c r="WNN1" s="4" t="s">
        <v>15925</v>
      </c>
      <c r="WNO1" s="4" t="s">
        <v>15926</v>
      </c>
      <c r="WNP1" s="4" t="s">
        <v>15927</v>
      </c>
      <c r="WNQ1" s="4" t="s">
        <v>15928</v>
      </c>
      <c r="WNR1" s="4" t="s">
        <v>15929</v>
      </c>
      <c r="WNS1" s="4" t="s">
        <v>15930</v>
      </c>
      <c r="WNT1" s="4" t="s">
        <v>15931</v>
      </c>
      <c r="WNU1" s="4" t="s">
        <v>15932</v>
      </c>
      <c r="WNV1" s="4" t="s">
        <v>15933</v>
      </c>
      <c r="WNW1" s="4" t="s">
        <v>15934</v>
      </c>
      <c r="WNX1" s="4" t="s">
        <v>15935</v>
      </c>
      <c r="WNY1" s="4" t="s">
        <v>15936</v>
      </c>
      <c r="WNZ1" s="4" t="s">
        <v>15937</v>
      </c>
      <c r="WOA1" s="4" t="s">
        <v>15938</v>
      </c>
      <c r="WOB1" s="4" t="s">
        <v>15939</v>
      </c>
      <c r="WOC1" s="4" t="s">
        <v>15940</v>
      </c>
      <c r="WOD1" s="4" t="s">
        <v>15941</v>
      </c>
      <c r="WOE1" s="4" t="s">
        <v>15942</v>
      </c>
      <c r="WOF1" s="4" t="s">
        <v>15943</v>
      </c>
      <c r="WOG1" s="4" t="s">
        <v>15944</v>
      </c>
      <c r="WOH1" s="4" t="s">
        <v>15945</v>
      </c>
      <c r="WOI1" s="4" t="s">
        <v>15946</v>
      </c>
      <c r="WOJ1" s="4" t="s">
        <v>15947</v>
      </c>
      <c r="WOK1" s="4" t="s">
        <v>15948</v>
      </c>
      <c r="WOL1" s="4" t="s">
        <v>15949</v>
      </c>
      <c r="WOM1" s="4" t="s">
        <v>15950</v>
      </c>
      <c r="WON1" s="4" t="s">
        <v>15951</v>
      </c>
      <c r="WOO1" s="4" t="s">
        <v>15952</v>
      </c>
      <c r="WOP1" s="4" t="s">
        <v>15953</v>
      </c>
      <c r="WOQ1" s="4" t="s">
        <v>15954</v>
      </c>
      <c r="WOR1" s="4" t="s">
        <v>15955</v>
      </c>
      <c r="WOS1" s="4" t="s">
        <v>15956</v>
      </c>
      <c r="WOT1" s="4" t="s">
        <v>15957</v>
      </c>
      <c r="WOU1" s="4" t="s">
        <v>15958</v>
      </c>
      <c r="WOV1" s="4" t="s">
        <v>15959</v>
      </c>
      <c r="WOW1" s="4" t="s">
        <v>15960</v>
      </c>
      <c r="WOX1" s="4" t="s">
        <v>15961</v>
      </c>
      <c r="WOY1" s="4" t="s">
        <v>15962</v>
      </c>
      <c r="WOZ1" s="4" t="s">
        <v>15963</v>
      </c>
      <c r="WPA1" s="4" t="s">
        <v>15964</v>
      </c>
      <c r="WPB1" s="4" t="s">
        <v>15965</v>
      </c>
      <c r="WPC1" s="4" t="s">
        <v>15966</v>
      </c>
      <c r="WPD1" s="4" t="s">
        <v>15967</v>
      </c>
      <c r="WPE1" s="4" t="s">
        <v>15968</v>
      </c>
      <c r="WPF1" s="4" t="s">
        <v>15969</v>
      </c>
      <c r="WPG1" s="4" t="s">
        <v>15970</v>
      </c>
      <c r="WPH1" s="4" t="s">
        <v>15971</v>
      </c>
      <c r="WPI1" s="4" t="s">
        <v>15972</v>
      </c>
      <c r="WPJ1" s="4" t="s">
        <v>15973</v>
      </c>
      <c r="WPK1" s="4" t="s">
        <v>15974</v>
      </c>
      <c r="WPL1" s="4" t="s">
        <v>15975</v>
      </c>
      <c r="WPM1" s="4" t="s">
        <v>15976</v>
      </c>
      <c r="WPN1" s="4" t="s">
        <v>15977</v>
      </c>
      <c r="WPO1" s="4" t="s">
        <v>15978</v>
      </c>
      <c r="WPP1" s="4" t="s">
        <v>15979</v>
      </c>
      <c r="WPQ1" s="4" t="s">
        <v>15980</v>
      </c>
      <c r="WPR1" s="4" t="s">
        <v>15981</v>
      </c>
      <c r="WPS1" s="4" t="s">
        <v>15982</v>
      </c>
      <c r="WPT1" s="4" t="s">
        <v>15983</v>
      </c>
      <c r="WPU1" s="4" t="s">
        <v>15984</v>
      </c>
      <c r="WPV1" s="4" t="s">
        <v>15985</v>
      </c>
      <c r="WPW1" s="4" t="s">
        <v>15986</v>
      </c>
      <c r="WPX1" s="4" t="s">
        <v>15987</v>
      </c>
      <c r="WPY1" s="4" t="s">
        <v>15988</v>
      </c>
      <c r="WPZ1" s="4" t="s">
        <v>15989</v>
      </c>
      <c r="WQA1" s="4" t="s">
        <v>15990</v>
      </c>
      <c r="WQB1" s="4" t="s">
        <v>15991</v>
      </c>
      <c r="WQC1" s="4" t="s">
        <v>15992</v>
      </c>
      <c r="WQD1" s="4" t="s">
        <v>15993</v>
      </c>
      <c r="WQE1" s="4" t="s">
        <v>15994</v>
      </c>
      <c r="WQF1" s="4" t="s">
        <v>15995</v>
      </c>
      <c r="WQG1" s="4" t="s">
        <v>15996</v>
      </c>
      <c r="WQH1" s="4" t="s">
        <v>15997</v>
      </c>
      <c r="WQI1" s="4" t="s">
        <v>15998</v>
      </c>
      <c r="WQJ1" s="4" t="s">
        <v>15999</v>
      </c>
      <c r="WQK1" s="4" t="s">
        <v>16000</v>
      </c>
      <c r="WQL1" s="4" t="s">
        <v>16001</v>
      </c>
      <c r="WQM1" s="4" t="s">
        <v>16002</v>
      </c>
      <c r="WQN1" s="4" t="s">
        <v>16003</v>
      </c>
      <c r="WQO1" s="4" t="s">
        <v>16004</v>
      </c>
      <c r="WQP1" s="4" t="s">
        <v>16005</v>
      </c>
      <c r="WQQ1" s="4" t="s">
        <v>16006</v>
      </c>
      <c r="WQR1" s="4" t="s">
        <v>16007</v>
      </c>
      <c r="WQS1" s="4" t="s">
        <v>16008</v>
      </c>
      <c r="WQT1" s="4" t="s">
        <v>16009</v>
      </c>
      <c r="WQU1" s="4" t="s">
        <v>16010</v>
      </c>
      <c r="WQV1" s="4" t="s">
        <v>16011</v>
      </c>
      <c r="WQW1" s="4" t="s">
        <v>16012</v>
      </c>
      <c r="WQX1" s="4" t="s">
        <v>16013</v>
      </c>
      <c r="WQY1" s="4" t="s">
        <v>16014</v>
      </c>
      <c r="WQZ1" s="4" t="s">
        <v>16015</v>
      </c>
      <c r="WRA1" s="4" t="s">
        <v>16016</v>
      </c>
      <c r="WRB1" s="4" t="s">
        <v>16017</v>
      </c>
      <c r="WRC1" s="4" t="s">
        <v>16018</v>
      </c>
      <c r="WRD1" s="4" t="s">
        <v>16019</v>
      </c>
      <c r="WRE1" s="4" t="s">
        <v>16020</v>
      </c>
      <c r="WRF1" s="4" t="s">
        <v>16021</v>
      </c>
      <c r="WRG1" s="4" t="s">
        <v>16022</v>
      </c>
      <c r="WRH1" s="4" t="s">
        <v>16023</v>
      </c>
      <c r="WRI1" s="4" t="s">
        <v>16024</v>
      </c>
      <c r="WRJ1" s="4" t="s">
        <v>16025</v>
      </c>
      <c r="WRK1" s="4" t="s">
        <v>16026</v>
      </c>
      <c r="WRL1" s="4" t="s">
        <v>16027</v>
      </c>
      <c r="WRM1" s="4" t="s">
        <v>16028</v>
      </c>
      <c r="WRN1" s="4" t="s">
        <v>16029</v>
      </c>
      <c r="WRO1" s="4" t="s">
        <v>16030</v>
      </c>
      <c r="WRP1" s="4" t="s">
        <v>16031</v>
      </c>
      <c r="WRQ1" s="4" t="s">
        <v>16032</v>
      </c>
      <c r="WRR1" s="4" t="s">
        <v>16033</v>
      </c>
      <c r="WRS1" s="4" t="s">
        <v>16034</v>
      </c>
      <c r="WRT1" s="4" t="s">
        <v>16035</v>
      </c>
      <c r="WRU1" s="4" t="s">
        <v>16036</v>
      </c>
      <c r="WRV1" s="4" t="s">
        <v>16037</v>
      </c>
      <c r="WRW1" s="4" t="s">
        <v>16038</v>
      </c>
      <c r="WRX1" s="4" t="s">
        <v>16039</v>
      </c>
      <c r="WRY1" s="4" t="s">
        <v>16040</v>
      </c>
      <c r="WRZ1" s="4" t="s">
        <v>16041</v>
      </c>
      <c r="WSA1" s="4" t="s">
        <v>16042</v>
      </c>
      <c r="WSB1" s="4" t="s">
        <v>16043</v>
      </c>
      <c r="WSC1" s="4" t="s">
        <v>16044</v>
      </c>
      <c r="WSD1" s="4" t="s">
        <v>16045</v>
      </c>
      <c r="WSE1" s="4" t="s">
        <v>16046</v>
      </c>
      <c r="WSF1" s="4" t="s">
        <v>16047</v>
      </c>
      <c r="WSG1" s="4" t="s">
        <v>16048</v>
      </c>
      <c r="WSH1" s="4" t="s">
        <v>16049</v>
      </c>
      <c r="WSI1" s="4" t="s">
        <v>16050</v>
      </c>
      <c r="WSJ1" s="4" t="s">
        <v>16051</v>
      </c>
      <c r="WSK1" s="4" t="s">
        <v>16052</v>
      </c>
      <c r="WSL1" s="4" t="s">
        <v>16053</v>
      </c>
      <c r="WSM1" s="4" t="s">
        <v>16054</v>
      </c>
      <c r="WSN1" s="4" t="s">
        <v>16055</v>
      </c>
      <c r="WSO1" s="4" t="s">
        <v>16056</v>
      </c>
      <c r="WSP1" s="4" t="s">
        <v>16057</v>
      </c>
      <c r="WSQ1" s="4" t="s">
        <v>16058</v>
      </c>
      <c r="WSR1" s="4" t="s">
        <v>16059</v>
      </c>
      <c r="WSS1" s="4" t="s">
        <v>16060</v>
      </c>
      <c r="WST1" s="4" t="s">
        <v>16061</v>
      </c>
      <c r="WSU1" s="4" t="s">
        <v>16062</v>
      </c>
      <c r="WSV1" s="4" t="s">
        <v>16063</v>
      </c>
      <c r="WSW1" s="4" t="s">
        <v>16064</v>
      </c>
      <c r="WSX1" s="4" t="s">
        <v>16065</v>
      </c>
      <c r="WSY1" s="4" t="s">
        <v>16066</v>
      </c>
      <c r="WSZ1" s="4" t="s">
        <v>16067</v>
      </c>
      <c r="WTA1" s="4" t="s">
        <v>16068</v>
      </c>
      <c r="WTB1" s="4" t="s">
        <v>16069</v>
      </c>
      <c r="WTC1" s="4" t="s">
        <v>16070</v>
      </c>
      <c r="WTD1" s="4" t="s">
        <v>16071</v>
      </c>
      <c r="WTE1" s="4" t="s">
        <v>16072</v>
      </c>
      <c r="WTF1" s="4" t="s">
        <v>16073</v>
      </c>
      <c r="WTG1" s="4" t="s">
        <v>16074</v>
      </c>
      <c r="WTH1" s="4" t="s">
        <v>16075</v>
      </c>
      <c r="WTI1" s="4" t="s">
        <v>16076</v>
      </c>
      <c r="WTJ1" s="4" t="s">
        <v>16077</v>
      </c>
      <c r="WTK1" s="4" t="s">
        <v>16078</v>
      </c>
      <c r="WTL1" s="4" t="s">
        <v>16079</v>
      </c>
      <c r="WTM1" s="4" t="s">
        <v>16080</v>
      </c>
      <c r="WTN1" s="4" t="s">
        <v>16081</v>
      </c>
      <c r="WTO1" s="4" t="s">
        <v>16082</v>
      </c>
      <c r="WTP1" s="4" t="s">
        <v>16083</v>
      </c>
      <c r="WTQ1" s="4" t="s">
        <v>16084</v>
      </c>
      <c r="WTR1" s="4" t="s">
        <v>16085</v>
      </c>
      <c r="WTS1" s="4" t="s">
        <v>16086</v>
      </c>
      <c r="WTT1" s="4" t="s">
        <v>16087</v>
      </c>
      <c r="WTU1" s="4" t="s">
        <v>16088</v>
      </c>
      <c r="WTV1" s="4" t="s">
        <v>16089</v>
      </c>
      <c r="WTW1" s="4" t="s">
        <v>16090</v>
      </c>
      <c r="WTX1" s="4" t="s">
        <v>16091</v>
      </c>
      <c r="WTY1" s="4" t="s">
        <v>16092</v>
      </c>
      <c r="WTZ1" s="4" t="s">
        <v>16093</v>
      </c>
      <c r="WUA1" s="4" t="s">
        <v>16094</v>
      </c>
      <c r="WUB1" s="4" t="s">
        <v>16095</v>
      </c>
      <c r="WUC1" s="4" t="s">
        <v>16096</v>
      </c>
      <c r="WUD1" s="4" t="s">
        <v>16097</v>
      </c>
      <c r="WUE1" s="4" t="s">
        <v>16098</v>
      </c>
      <c r="WUF1" s="4" t="s">
        <v>16099</v>
      </c>
      <c r="WUG1" s="4" t="s">
        <v>16100</v>
      </c>
      <c r="WUH1" s="4" t="s">
        <v>16101</v>
      </c>
      <c r="WUI1" s="4" t="s">
        <v>16102</v>
      </c>
      <c r="WUJ1" s="4" t="s">
        <v>16103</v>
      </c>
      <c r="WUK1" s="4" t="s">
        <v>16104</v>
      </c>
      <c r="WUL1" s="4" t="s">
        <v>16105</v>
      </c>
      <c r="WUM1" s="4" t="s">
        <v>16106</v>
      </c>
      <c r="WUN1" s="4" t="s">
        <v>16107</v>
      </c>
      <c r="WUO1" s="4" t="s">
        <v>16108</v>
      </c>
      <c r="WUP1" s="4" t="s">
        <v>16109</v>
      </c>
      <c r="WUQ1" s="4" t="s">
        <v>16110</v>
      </c>
      <c r="WUR1" s="4" t="s">
        <v>16111</v>
      </c>
      <c r="WUS1" s="4" t="s">
        <v>16112</v>
      </c>
      <c r="WUT1" s="4" t="s">
        <v>16113</v>
      </c>
      <c r="WUU1" s="4" t="s">
        <v>16114</v>
      </c>
      <c r="WUV1" s="4" t="s">
        <v>16115</v>
      </c>
      <c r="WUW1" s="4" t="s">
        <v>16116</v>
      </c>
      <c r="WUX1" s="4" t="s">
        <v>16117</v>
      </c>
      <c r="WUY1" s="4" t="s">
        <v>16118</v>
      </c>
      <c r="WUZ1" s="4" t="s">
        <v>16119</v>
      </c>
      <c r="WVA1" s="4" t="s">
        <v>16120</v>
      </c>
      <c r="WVB1" s="4" t="s">
        <v>16121</v>
      </c>
      <c r="WVC1" s="4" t="s">
        <v>16122</v>
      </c>
      <c r="WVD1" s="4" t="s">
        <v>16123</v>
      </c>
      <c r="WVE1" s="4" t="s">
        <v>16124</v>
      </c>
      <c r="WVF1" s="4" t="s">
        <v>16125</v>
      </c>
      <c r="WVG1" s="4" t="s">
        <v>16126</v>
      </c>
      <c r="WVH1" s="4" t="s">
        <v>16127</v>
      </c>
      <c r="WVI1" s="4" t="s">
        <v>16128</v>
      </c>
      <c r="WVJ1" s="4" t="s">
        <v>16129</v>
      </c>
      <c r="WVK1" s="4" t="s">
        <v>16130</v>
      </c>
      <c r="WVL1" s="4" t="s">
        <v>16131</v>
      </c>
      <c r="WVM1" s="4" t="s">
        <v>16132</v>
      </c>
      <c r="WVN1" s="4" t="s">
        <v>16133</v>
      </c>
      <c r="WVO1" s="4" t="s">
        <v>16134</v>
      </c>
      <c r="WVP1" s="4" t="s">
        <v>16135</v>
      </c>
      <c r="WVQ1" s="4" t="s">
        <v>16136</v>
      </c>
      <c r="WVR1" s="4" t="s">
        <v>16137</v>
      </c>
      <c r="WVS1" s="4" t="s">
        <v>16138</v>
      </c>
      <c r="WVT1" s="4" t="s">
        <v>16139</v>
      </c>
      <c r="WVU1" s="4" t="s">
        <v>16140</v>
      </c>
      <c r="WVV1" s="4" t="s">
        <v>16141</v>
      </c>
      <c r="WVW1" s="4" t="s">
        <v>16142</v>
      </c>
      <c r="WVX1" s="4" t="s">
        <v>16143</v>
      </c>
      <c r="WVY1" s="4" t="s">
        <v>16144</v>
      </c>
      <c r="WVZ1" s="4" t="s">
        <v>16145</v>
      </c>
      <c r="WWA1" s="4" t="s">
        <v>16146</v>
      </c>
      <c r="WWB1" s="4" t="s">
        <v>16147</v>
      </c>
      <c r="WWC1" s="4" t="s">
        <v>16148</v>
      </c>
      <c r="WWD1" s="4" t="s">
        <v>16149</v>
      </c>
      <c r="WWE1" s="4" t="s">
        <v>16150</v>
      </c>
      <c r="WWF1" s="4" t="s">
        <v>16151</v>
      </c>
      <c r="WWG1" s="4" t="s">
        <v>16152</v>
      </c>
      <c r="WWH1" s="4" t="s">
        <v>16153</v>
      </c>
      <c r="WWI1" s="4" t="s">
        <v>16154</v>
      </c>
      <c r="WWJ1" s="4" t="s">
        <v>16155</v>
      </c>
      <c r="WWK1" s="4" t="s">
        <v>16156</v>
      </c>
      <c r="WWL1" s="4" t="s">
        <v>16157</v>
      </c>
      <c r="WWM1" s="4" t="s">
        <v>16158</v>
      </c>
      <c r="WWN1" s="4" t="s">
        <v>16159</v>
      </c>
      <c r="WWO1" s="4" t="s">
        <v>16160</v>
      </c>
      <c r="WWP1" s="4" t="s">
        <v>16161</v>
      </c>
      <c r="WWQ1" s="4" t="s">
        <v>16162</v>
      </c>
      <c r="WWR1" s="4" t="s">
        <v>16163</v>
      </c>
      <c r="WWS1" s="4" t="s">
        <v>16164</v>
      </c>
      <c r="WWT1" s="4" t="s">
        <v>16165</v>
      </c>
      <c r="WWU1" s="4" t="s">
        <v>16166</v>
      </c>
      <c r="WWV1" s="4" t="s">
        <v>16167</v>
      </c>
      <c r="WWW1" s="4" t="s">
        <v>16168</v>
      </c>
      <c r="WWX1" s="4" t="s">
        <v>16169</v>
      </c>
      <c r="WWY1" s="4" t="s">
        <v>16170</v>
      </c>
      <c r="WWZ1" s="4" t="s">
        <v>16171</v>
      </c>
      <c r="WXA1" s="4" t="s">
        <v>16172</v>
      </c>
      <c r="WXB1" s="4" t="s">
        <v>16173</v>
      </c>
      <c r="WXC1" s="4" t="s">
        <v>16174</v>
      </c>
      <c r="WXD1" s="4" t="s">
        <v>16175</v>
      </c>
      <c r="WXE1" s="4" t="s">
        <v>16176</v>
      </c>
      <c r="WXF1" s="4" t="s">
        <v>16177</v>
      </c>
      <c r="WXG1" s="4" t="s">
        <v>16178</v>
      </c>
      <c r="WXH1" s="4" t="s">
        <v>16179</v>
      </c>
      <c r="WXI1" s="4" t="s">
        <v>16180</v>
      </c>
      <c r="WXJ1" s="4" t="s">
        <v>16181</v>
      </c>
      <c r="WXK1" s="4" t="s">
        <v>16182</v>
      </c>
      <c r="WXL1" s="4" t="s">
        <v>16183</v>
      </c>
      <c r="WXM1" s="4" t="s">
        <v>16184</v>
      </c>
      <c r="WXN1" s="4" t="s">
        <v>16185</v>
      </c>
      <c r="WXO1" s="4" t="s">
        <v>16186</v>
      </c>
      <c r="WXP1" s="4" t="s">
        <v>16187</v>
      </c>
      <c r="WXQ1" s="4" t="s">
        <v>16188</v>
      </c>
      <c r="WXR1" s="4" t="s">
        <v>16189</v>
      </c>
      <c r="WXS1" s="4" t="s">
        <v>16190</v>
      </c>
      <c r="WXT1" s="4" t="s">
        <v>16191</v>
      </c>
      <c r="WXU1" s="4" t="s">
        <v>16192</v>
      </c>
      <c r="WXV1" s="4" t="s">
        <v>16193</v>
      </c>
      <c r="WXW1" s="4" t="s">
        <v>16194</v>
      </c>
      <c r="WXX1" s="4" t="s">
        <v>16195</v>
      </c>
      <c r="WXY1" s="4" t="s">
        <v>16196</v>
      </c>
      <c r="WXZ1" s="4" t="s">
        <v>16197</v>
      </c>
      <c r="WYA1" s="4" t="s">
        <v>16198</v>
      </c>
      <c r="WYB1" s="4" t="s">
        <v>16199</v>
      </c>
      <c r="WYC1" s="4" t="s">
        <v>16200</v>
      </c>
      <c r="WYD1" s="4" t="s">
        <v>16201</v>
      </c>
      <c r="WYE1" s="4" t="s">
        <v>16202</v>
      </c>
      <c r="WYF1" s="4" t="s">
        <v>16203</v>
      </c>
      <c r="WYG1" s="4" t="s">
        <v>16204</v>
      </c>
      <c r="WYH1" s="4" t="s">
        <v>16205</v>
      </c>
      <c r="WYI1" s="4" t="s">
        <v>16206</v>
      </c>
      <c r="WYJ1" s="4" t="s">
        <v>16207</v>
      </c>
      <c r="WYK1" s="4" t="s">
        <v>16208</v>
      </c>
      <c r="WYL1" s="4" t="s">
        <v>16209</v>
      </c>
      <c r="WYM1" s="4" t="s">
        <v>16210</v>
      </c>
      <c r="WYN1" s="4" t="s">
        <v>16211</v>
      </c>
      <c r="WYO1" s="4" t="s">
        <v>16212</v>
      </c>
      <c r="WYP1" s="4" t="s">
        <v>16213</v>
      </c>
      <c r="WYQ1" s="4" t="s">
        <v>16214</v>
      </c>
      <c r="WYR1" s="4" t="s">
        <v>16215</v>
      </c>
      <c r="WYS1" s="4" t="s">
        <v>16216</v>
      </c>
      <c r="WYT1" s="4" t="s">
        <v>16217</v>
      </c>
      <c r="WYU1" s="4" t="s">
        <v>16218</v>
      </c>
      <c r="WYV1" s="4" t="s">
        <v>16219</v>
      </c>
      <c r="WYW1" s="4" t="s">
        <v>16220</v>
      </c>
      <c r="WYX1" s="4" t="s">
        <v>16221</v>
      </c>
      <c r="WYY1" s="4" t="s">
        <v>16222</v>
      </c>
      <c r="WYZ1" s="4" t="s">
        <v>16223</v>
      </c>
      <c r="WZA1" s="4" t="s">
        <v>16224</v>
      </c>
      <c r="WZB1" s="4" t="s">
        <v>16225</v>
      </c>
      <c r="WZC1" s="4" t="s">
        <v>16226</v>
      </c>
      <c r="WZD1" s="4" t="s">
        <v>16227</v>
      </c>
      <c r="WZE1" s="4" t="s">
        <v>16228</v>
      </c>
      <c r="WZF1" s="4" t="s">
        <v>16229</v>
      </c>
      <c r="WZG1" s="4" t="s">
        <v>16230</v>
      </c>
      <c r="WZH1" s="4" t="s">
        <v>16231</v>
      </c>
      <c r="WZI1" s="4" t="s">
        <v>16232</v>
      </c>
      <c r="WZJ1" s="4" t="s">
        <v>16233</v>
      </c>
      <c r="WZK1" s="4" t="s">
        <v>16234</v>
      </c>
      <c r="WZL1" s="4" t="s">
        <v>16235</v>
      </c>
      <c r="WZM1" s="4" t="s">
        <v>16236</v>
      </c>
      <c r="WZN1" s="4" t="s">
        <v>16237</v>
      </c>
      <c r="WZO1" s="4" t="s">
        <v>16238</v>
      </c>
      <c r="WZP1" s="4" t="s">
        <v>16239</v>
      </c>
      <c r="WZQ1" s="4" t="s">
        <v>16240</v>
      </c>
      <c r="WZR1" s="4" t="s">
        <v>16241</v>
      </c>
      <c r="WZS1" s="4" t="s">
        <v>16242</v>
      </c>
      <c r="WZT1" s="4" t="s">
        <v>16243</v>
      </c>
      <c r="WZU1" s="4" t="s">
        <v>16244</v>
      </c>
      <c r="WZV1" s="4" t="s">
        <v>16245</v>
      </c>
      <c r="WZW1" s="4" t="s">
        <v>16246</v>
      </c>
      <c r="WZX1" s="4" t="s">
        <v>16247</v>
      </c>
      <c r="WZY1" s="4" t="s">
        <v>16248</v>
      </c>
      <c r="WZZ1" s="4" t="s">
        <v>16249</v>
      </c>
      <c r="XAA1" s="4" t="s">
        <v>16250</v>
      </c>
      <c r="XAB1" s="4" t="s">
        <v>16251</v>
      </c>
      <c r="XAC1" s="4" t="s">
        <v>16252</v>
      </c>
      <c r="XAD1" s="4" t="s">
        <v>16253</v>
      </c>
      <c r="XAE1" s="4" t="s">
        <v>16254</v>
      </c>
      <c r="XAF1" s="4" t="s">
        <v>16255</v>
      </c>
      <c r="XAG1" s="4" t="s">
        <v>16256</v>
      </c>
      <c r="XAH1" s="4" t="s">
        <v>16257</v>
      </c>
      <c r="XAI1" s="4" t="s">
        <v>16258</v>
      </c>
      <c r="XAJ1" s="4" t="s">
        <v>16259</v>
      </c>
      <c r="XAK1" s="4" t="s">
        <v>16260</v>
      </c>
      <c r="XAL1" s="4" t="s">
        <v>16261</v>
      </c>
      <c r="XAM1" s="4" t="s">
        <v>16262</v>
      </c>
      <c r="XAN1" s="4" t="s">
        <v>16263</v>
      </c>
      <c r="XAO1" s="4" t="s">
        <v>16264</v>
      </c>
      <c r="XAP1" s="4" t="s">
        <v>16265</v>
      </c>
      <c r="XAQ1" s="4" t="s">
        <v>16266</v>
      </c>
      <c r="XAR1" s="4" t="s">
        <v>16267</v>
      </c>
      <c r="XAS1" s="4" t="s">
        <v>16268</v>
      </c>
      <c r="XAT1" s="4" t="s">
        <v>16269</v>
      </c>
      <c r="XAU1" s="4" t="s">
        <v>16270</v>
      </c>
      <c r="XAV1" s="4" t="s">
        <v>16271</v>
      </c>
      <c r="XAW1" s="4" t="s">
        <v>16272</v>
      </c>
      <c r="XAX1" s="4" t="s">
        <v>16273</v>
      </c>
      <c r="XAY1" s="4" t="s">
        <v>16274</v>
      </c>
      <c r="XAZ1" s="4" t="s">
        <v>16275</v>
      </c>
      <c r="XBA1" s="4" t="s">
        <v>16276</v>
      </c>
      <c r="XBB1" s="4" t="s">
        <v>16277</v>
      </c>
      <c r="XBC1" s="4" t="s">
        <v>16278</v>
      </c>
      <c r="XBD1" s="4" t="s">
        <v>16279</v>
      </c>
      <c r="XBE1" s="4" t="s">
        <v>16280</v>
      </c>
      <c r="XBF1" s="4" t="s">
        <v>16281</v>
      </c>
      <c r="XBG1" s="4" t="s">
        <v>16282</v>
      </c>
      <c r="XBH1" s="4" t="s">
        <v>16283</v>
      </c>
      <c r="XBI1" s="4" t="s">
        <v>16284</v>
      </c>
      <c r="XBJ1" s="4" t="s">
        <v>16285</v>
      </c>
      <c r="XBK1" s="4" t="s">
        <v>16286</v>
      </c>
      <c r="XBL1" s="4" t="s">
        <v>16287</v>
      </c>
      <c r="XBM1" s="4" t="s">
        <v>16288</v>
      </c>
      <c r="XBN1" s="4" t="s">
        <v>16289</v>
      </c>
      <c r="XBO1" s="4" t="s">
        <v>16290</v>
      </c>
      <c r="XBP1" s="4" t="s">
        <v>16291</v>
      </c>
      <c r="XBQ1" s="4" t="s">
        <v>16292</v>
      </c>
      <c r="XBR1" s="4" t="s">
        <v>16293</v>
      </c>
      <c r="XBS1" s="4" t="s">
        <v>16294</v>
      </c>
      <c r="XBT1" s="4" t="s">
        <v>16295</v>
      </c>
      <c r="XBU1" s="4" t="s">
        <v>16296</v>
      </c>
      <c r="XBV1" s="4" t="s">
        <v>16297</v>
      </c>
      <c r="XBW1" s="4" t="s">
        <v>16298</v>
      </c>
      <c r="XBX1" s="4" t="s">
        <v>16299</v>
      </c>
      <c r="XBY1" s="4" t="s">
        <v>16300</v>
      </c>
      <c r="XBZ1" s="4" t="s">
        <v>16301</v>
      </c>
      <c r="XCA1" s="4" t="s">
        <v>16302</v>
      </c>
      <c r="XCB1" s="4" t="s">
        <v>16303</v>
      </c>
      <c r="XCC1" s="4" t="s">
        <v>16304</v>
      </c>
      <c r="XCD1" s="4" t="s">
        <v>16305</v>
      </c>
      <c r="XCE1" s="4" t="s">
        <v>16306</v>
      </c>
      <c r="XCF1" s="4" t="s">
        <v>16307</v>
      </c>
      <c r="XCG1" s="4" t="s">
        <v>16308</v>
      </c>
      <c r="XCH1" s="4" t="s">
        <v>16309</v>
      </c>
      <c r="XCI1" s="4" t="s">
        <v>16310</v>
      </c>
      <c r="XCJ1" s="4" t="s">
        <v>16311</v>
      </c>
      <c r="XCK1" s="4" t="s">
        <v>16312</v>
      </c>
      <c r="XCL1" s="4" t="s">
        <v>16313</v>
      </c>
      <c r="XCM1" s="4" t="s">
        <v>16314</v>
      </c>
      <c r="XCN1" s="4" t="s">
        <v>16315</v>
      </c>
      <c r="XCO1" s="4" t="s">
        <v>16316</v>
      </c>
      <c r="XCP1" s="4" t="s">
        <v>16317</v>
      </c>
      <c r="XCQ1" s="4" t="s">
        <v>16318</v>
      </c>
      <c r="XCR1" s="4" t="s">
        <v>16319</v>
      </c>
      <c r="XCS1" s="4" t="s">
        <v>16320</v>
      </c>
      <c r="XCT1" s="4" t="s">
        <v>16321</v>
      </c>
      <c r="XCU1" s="4" t="s">
        <v>16322</v>
      </c>
      <c r="XCV1" s="4" t="s">
        <v>16323</v>
      </c>
      <c r="XCW1" s="4" t="s">
        <v>16324</v>
      </c>
      <c r="XCX1" s="4" t="s">
        <v>16325</v>
      </c>
      <c r="XCY1" s="4" t="s">
        <v>16326</v>
      </c>
      <c r="XCZ1" s="4" t="s">
        <v>16327</v>
      </c>
      <c r="XDA1" s="4" t="s">
        <v>16328</v>
      </c>
      <c r="XDB1" s="4" t="s">
        <v>16329</v>
      </c>
      <c r="XDC1" s="4" t="s">
        <v>16330</v>
      </c>
      <c r="XDD1" s="4" t="s">
        <v>16331</v>
      </c>
      <c r="XDE1" s="4" t="s">
        <v>16332</v>
      </c>
      <c r="XDF1" s="4" t="s">
        <v>16333</v>
      </c>
      <c r="XDG1" s="4" t="s">
        <v>16334</v>
      </c>
      <c r="XDH1" s="4" t="s">
        <v>16335</v>
      </c>
      <c r="XDI1" s="4" t="s">
        <v>16336</v>
      </c>
      <c r="XDJ1" s="4" t="s">
        <v>16337</v>
      </c>
      <c r="XDK1" s="4" t="s">
        <v>16338</v>
      </c>
      <c r="XDL1" s="4" t="s">
        <v>16339</v>
      </c>
      <c r="XDM1" s="4" t="s">
        <v>16340</v>
      </c>
      <c r="XDN1" s="4" t="s">
        <v>16341</v>
      </c>
      <c r="XDO1" s="4" t="s">
        <v>16342</v>
      </c>
      <c r="XDP1" s="4" t="s">
        <v>16343</v>
      </c>
      <c r="XDQ1" s="4" t="s">
        <v>16344</v>
      </c>
      <c r="XDR1" s="4" t="s">
        <v>16345</v>
      </c>
      <c r="XDS1" s="4" t="s">
        <v>16346</v>
      </c>
      <c r="XDT1" s="4" t="s">
        <v>16347</v>
      </c>
      <c r="XDU1" s="4" t="s">
        <v>16348</v>
      </c>
      <c r="XDV1" s="4" t="s">
        <v>16349</v>
      </c>
      <c r="XDW1" s="4" t="s">
        <v>16350</v>
      </c>
      <c r="XDX1" s="4" t="s">
        <v>16351</v>
      </c>
      <c r="XDY1" s="4" t="s">
        <v>16352</v>
      </c>
      <c r="XDZ1" s="4" t="s">
        <v>16353</v>
      </c>
      <c r="XEA1" s="4" t="s">
        <v>16354</v>
      </c>
      <c r="XEB1" s="4" t="s">
        <v>16355</v>
      </c>
      <c r="XEC1" s="4" t="s">
        <v>16356</v>
      </c>
      <c r="XED1" s="4" t="s">
        <v>16357</v>
      </c>
      <c r="XEE1" s="4" t="s">
        <v>16358</v>
      </c>
      <c r="XEF1" s="4" t="s">
        <v>16359</v>
      </c>
      <c r="XEG1" s="4" t="s">
        <v>16360</v>
      </c>
      <c r="XEH1" s="4" t="s">
        <v>16361</v>
      </c>
      <c r="XEI1" s="4" t="s">
        <v>16362</v>
      </c>
      <c r="XEJ1" s="4" t="s">
        <v>16363</v>
      </c>
      <c r="XEK1" s="4" t="s">
        <v>16364</v>
      </c>
      <c r="XEL1" s="4" t="s">
        <v>16365</v>
      </c>
      <c r="XEM1" s="4" t="s">
        <v>16366</v>
      </c>
      <c r="XEN1" s="4" t="s">
        <v>16367</v>
      </c>
      <c r="XEO1" s="4" t="s">
        <v>16368</v>
      </c>
      <c r="XEP1" s="4" t="s">
        <v>16369</v>
      </c>
      <c r="XEQ1" s="4" t="s">
        <v>16370</v>
      </c>
      <c r="XER1" s="4" t="s">
        <v>16371</v>
      </c>
      <c r="XES1" s="4" t="s">
        <v>16372</v>
      </c>
      <c r="XET1" s="4" t="s">
        <v>16373</v>
      </c>
      <c r="XEU1" s="4" t="s">
        <v>16374</v>
      </c>
      <c r="XEV1" s="4" t="s">
        <v>16375</v>
      </c>
      <c r="XEW1" s="4" t="s">
        <v>16376</v>
      </c>
      <c r="XEX1" s="4" t="s">
        <v>16377</v>
      </c>
      <c r="XEY1" s="4" t="s">
        <v>16378</v>
      </c>
      <c r="XEZ1" s="4" t="s">
        <v>16379</v>
      </c>
      <c r="XFA1" s="4" t="s">
        <v>16380</v>
      </c>
      <c r="XFB1" s="4" t="s">
        <v>16381</v>
      </c>
      <c r="XFC1" s="4" t="s">
        <v>16382</v>
      </c>
      <c r="XFD1" s="4" t="s">
        <v>16383</v>
      </c>
    </row>
    <row r="2" spans="1:16384" s="10" customFormat="1" ht="18" customHeight="1" x14ac:dyDescent="0.25">
      <c r="A2" s="7" t="s">
        <v>16384</v>
      </c>
      <c r="B2" s="8">
        <v>2011</v>
      </c>
      <c r="C2" s="7" t="s">
        <v>16511</v>
      </c>
      <c r="D2" s="17">
        <v>3.2</v>
      </c>
      <c r="E2" s="47">
        <f>D2/0.99</f>
        <v>3.2323232323232327</v>
      </c>
      <c r="G2" s="13"/>
      <c r="H2" s="13"/>
      <c r="I2" s="13"/>
      <c r="J2" s="13"/>
      <c r="K2" s="13"/>
      <c r="L2" s="13"/>
      <c r="M2" s="13"/>
      <c r="N2" s="13"/>
      <c r="U2" s="12" t="s">
        <v>16512</v>
      </c>
    </row>
    <row r="3" spans="1:16384" s="10" customFormat="1" ht="18" customHeight="1" x14ac:dyDescent="0.25">
      <c r="A3" s="7" t="s">
        <v>16384</v>
      </c>
      <c r="B3" s="8">
        <v>2012</v>
      </c>
      <c r="C3" s="7" t="s">
        <v>16511</v>
      </c>
      <c r="D3" s="17">
        <v>11.2</v>
      </c>
      <c r="E3" s="47">
        <f>D3/1</f>
        <v>11.2</v>
      </c>
      <c r="G3" s="13"/>
      <c r="H3" s="13"/>
      <c r="I3" s="13"/>
      <c r="J3" s="13"/>
      <c r="K3" s="13"/>
      <c r="L3" s="13"/>
      <c r="M3" s="13"/>
      <c r="N3" s="13"/>
      <c r="U3" s="11" t="s">
        <v>16512</v>
      </c>
    </row>
    <row r="4" spans="1:16384" s="10" customFormat="1" ht="18" customHeight="1" x14ac:dyDescent="0.25">
      <c r="A4" s="7" t="s">
        <v>16384</v>
      </c>
      <c r="B4" s="8">
        <v>2013</v>
      </c>
      <c r="C4" s="7" t="s">
        <v>16511</v>
      </c>
      <c r="D4" s="17">
        <v>23.14</v>
      </c>
      <c r="E4" s="47">
        <f>D4/1.03</f>
        <v>22.466019417475728</v>
      </c>
      <c r="G4" s="13"/>
      <c r="H4" s="13"/>
      <c r="I4" s="13"/>
      <c r="J4" s="13"/>
      <c r="K4" s="13"/>
      <c r="L4" s="13"/>
      <c r="M4" s="13"/>
      <c r="N4" s="13"/>
      <c r="U4" s="11" t="s">
        <v>16512</v>
      </c>
    </row>
    <row r="5" spans="1:16384" s="10" customFormat="1" ht="18" customHeight="1" x14ac:dyDescent="0.25">
      <c r="A5" s="7" t="s">
        <v>16384</v>
      </c>
      <c r="B5" s="8">
        <v>2014</v>
      </c>
      <c r="C5" s="7" t="s">
        <v>16511</v>
      </c>
      <c r="D5" s="17">
        <v>51.39</v>
      </c>
      <c r="E5" s="47">
        <f>D5/1.1</f>
        <v>46.718181818181812</v>
      </c>
      <c r="G5" s="13"/>
      <c r="H5" s="13"/>
      <c r="I5" s="13"/>
      <c r="J5" s="13"/>
      <c r="K5" s="13"/>
      <c r="L5" s="13"/>
      <c r="M5" s="13"/>
      <c r="N5" s="13"/>
      <c r="U5" s="11" t="s">
        <v>16512</v>
      </c>
    </row>
    <row r="6" spans="1:16384" s="10" customFormat="1" ht="18" customHeight="1" x14ac:dyDescent="0.25">
      <c r="A6" s="7" t="s">
        <v>16384</v>
      </c>
      <c r="B6" s="8">
        <v>2015</v>
      </c>
      <c r="C6" s="7" t="s">
        <v>16511</v>
      </c>
      <c r="D6" s="17">
        <v>89.009999999999991</v>
      </c>
      <c r="E6" s="47">
        <f>D6/1.28</f>
        <v>69.539062499999986</v>
      </c>
      <c r="G6" s="13"/>
      <c r="H6" s="13"/>
      <c r="I6" s="13"/>
      <c r="J6" s="13"/>
      <c r="K6" s="13"/>
      <c r="L6" s="13"/>
      <c r="M6" s="13"/>
      <c r="N6" s="13"/>
      <c r="U6" s="11" t="s">
        <v>16512</v>
      </c>
    </row>
    <row r="7" spans="1:16384" s="10" customFormat="1" ht="18" customHeight="1" x14ac:dyDescent="0.25">
      <c r="A7" s="7" t="s">
        <v>16384</v>
      </c>
      <c r="B7" s="8">
        <v>2016</v>
      </c>
      <c r="C7" s="7" t="s">
        <v>16511</v>
      </c>
      <c r="D7" s="17">
        <v>117.91</v>
      </c>
      <c r="E7" s="47">
        <f>D7/1.33</f>
        <v>88.654135338345853</v>
      </c>
      <c r="G7" s="13"/>
      <c r="H7" s="13"/>
      <c r="I7" s="13"/>
      <c r="J7" s="13"/>
      <c r="K7" s="13"/>
      <c r="L7" s="13"/>
      <c r="M7" s="13"/>
      <c r="N7" s="13"/>
      <c r="U7" s="11" t="s">
        <v>16512</v>
      </c>
    </row>
    <row r="8" spans="1:16384" s="10" customFormat="1" ht="18" customHeight="1" x14ac:dyDescent="0.25">
      <c r="A8" s="7" t="s">
        <v>16384</v>
      </c>
      <c r="B8" s="8">
        <v>2017</v>
      </c>
      <c r="C8" s="7" t="s">
        <v>16511</v>
      </c>
      <c r="D8" s="17">
        <v>183.62</v>
      </c>
      <c r="E8" s="47">
        <f>D8/1.3</f>
        <v>141.24615384615385</v>
      </c>
      <c r="G8" s="13"/>
      <c r="H8" s="13"/>
      <c r="I8" s="13"/>
      <c r="J8" s="13"/>
      <c r="K8" s="13"/>
      <c r="L8" s="13"/>
      <c r="M8" s="13"/>
      <c r="N8" s="13"/>
      <c r="U8" s="11" t="s">
        <v>16512</v>
      </c>
    </row>
    <row r="9" spans="1:16384" s="10" customFormat="1" ht="18" customHeight="1" x14ac:dyDescent="0.25">
      <c r="A9" s="7" t="s">
        <v>16384</v>
      </c>
      <c r="B9" s="8">
        <v>2018</v>
      </c>
      <c r="C9" s="7" t="s">
        <v>16511</v>
      </c>
      <c r="D9" s="17">
        <v>240.29000000000002</v>
      </c>
      <c r="E9" s="47">
        <f>D9/1.3</f>
        <v>184.83846153846156</v>
      </c>
      <c r="G9" s="13"/>
      <c r="H9" s="13"/>
      <c r="I9" s="13"/>
      <c r="J9" s="13"/>
      <c r="K9" s="13"/>
      <c r="L9" s="13"/>
      <c r="M9" s="13"/>
      <c r="N9" s="13"/>
      <c r="U9" s="11" t="s">
        <v>16512</v>
      </c>
    </row>
    <row r="10" spans="1:16384" s="10" customFormat="1" ht="18" customHeight="1" x14ac:dyDescent="0.25">
      <c r="A10" s="7" t="s">
        <v>16384</v>
      </c>
      <c r="B10" s="8">
        <v>2019</v>
      </c>
      <c r="C10" s="7" t="s">
        <v>16511</v>
      </c>
      <c r="D10" s="17">
        <v>305.43</v>
      </c>
      <c r="E10" s="47">
        <f>D10/1.33</f>
        <v>229.64661654135338</v>
      </c>
      <c r="G10" s="55"/>
      <c r="H10" s="55"/>
      <c r="I10" s="55"/>
      <c r="J10" s="55"/>
      <c r="K10" s="55"/>
      <c r="L10" s="55"/>
      <c r="M10" s="55"/>
      <c r="N10" s="55"/>
      <c r="U10" s="11" t="s">
        <v>16512</v>
      </c>
    </row>
    <row r="11" spans="1:16384" s="10" customFormat="1" ht="18" customHeight="1" x14ac:dyDescent="0.25">
      <c r="A11" s="7" t="s">
        <v>16384</v>
      </c>
      <c r="B11" s="8">
        <v>2020</v>
      </c>
      <c r="C11" s="7" t="s">
        <v>16511</v>
      </c>
      <c r="D11" s="17">
        <v>376.64000000000004</v>
      </c>
      <c r="E11" s="47">
        <f>D11/1.34</f>
        <v>281.07462686567163</v>
      </c>
      <c r="G11" s="13"/>
      <c r="H11" s="13"/>
      <c r="I11" s="13"/>
      <c r="J11" s="13"/>
      <c r="K11" s="13"/>
      <c r="L11" s="13"/>
      <c r="M11" s="13"/>
      <c r="N11" s="13"/>
      <c r="U11" s="11" t="s">
        <v>16512</v>
      </c>
    </row>
    <row r="12" spans="1:16384" s="10" customFormat="1" ht="18" customHeight="1" x14ac:dyDescent="0.25">
      <c r="A12" s="7" t="s">
        <v>16384</v>
      </c>
      <c r="B12" s="8">
        <v>2021</v>
      </c>
      <c r="C12" s="7" t="s">
        <v>16511</v>
      </c>
      <c r="D12" s="17">
        <v>508.05</v>
      </c>
      <c r="E12" s="47">
        <f>D12/1.25</f>
        <v>406.44</v>
      </c>
      <c r="G12" s="13"/>
      <c r="H12" s="13"/>
      <c r="I12" s="13"/>
      <c r="J12" s="13"/>
      <c r="K12" s="13"/>
      <c r="L12" s="13"/>
      <c r="M12" s="13"/>
      <c r="N12" s="13"/>
      <c r="U12" s="11" t="s">
        <v>16512</v>
      </c>
    </row>
    <row r="13" spans="1:16384" s="10" customFormat="1" ht="18" customHeight="1" x14ac:dyDescent="0.25">
      <c r="A13" s="7" t="s">
        <v>16384</v>
      </c>
      <c r="B13" s="8">
        <v>2022</v>
      </c>
      <c r="C13" s="7" t="s">
        <v>16511</v>
      </c>
      <c r="D13" s="18">
        <v>444.75</v>
      </c>
      <c r="E13" s="47">
        <f>D13/1.3</f>
        <v>342.11538461538458</v>
      </c>
      <c r="G13" s="13"/>
      <c r="H13" s="13"/>
      <c r="I13" s="13"/>
      <c r="J13" s="13"/>
      <c r="K13" s="13"/>
      <c r="L13" s="13"/>
      <c r="M13" s="13"/>
      <c r="N13" s="13"/>
      <c r="U13" s="11" t="s">
        <v>16512</v>
      </c>
    </row>
    <row r="14" spans="1:16384" s="10" customFormat="1" ht="18" customHeight="1" x14ac:dyDescent="0.25">
      <c r="A14" s="7" t="s">
        <v>16384</v>
      </c>
      <c r="B14" s="8">
        <v>2023</v>
      </c>
      <c r="C14" s="7" t="s">
        <v>16511</v>
      </c>
      <c r="D14" s="9">
        <v>532.62</v>
      </c>
      <c r="E14" s="47">
        <f>D14/1.3</f>
        <v>409.7076923076923</v>
      </c>
      <c r="G14" s="13"/>
      <c r="H14" s="13"/>
      <c r="I14" s="13"/>
      <c r="J14" s="13"/>
      <c r="K14" s="13"/>
      <c r="L14" s="13"/>
      <c r="M14" s="13"/>
      <c r="N14" s="13"/>
      <c r="U14" s="11"/>
    </row>
    <row r="15" spans="1:16384" s="10" customFormat="1" ht="18" customHeight="1" x14ac:dyDescent="0.25">
      <c r="A15" s="7" t="s">
        <v>16384</v>
      </c>
      <c r="B15" s="8">
        <v>1984</v>
      </c>
      <c r="C15" s="7" t="s">
        <v>16458</v>
      </c>
      <c r="D15" s="9">
        <f>SUM(F15,I15,J15)</f>
        <v>769.2</v>
      </c>
      <c r="E15" s="47">
        <f>D15/1.3</f>
        <v>591.69230769230774</v>
      </c>
      <c r="I15" s="17">
        <v>526.20000000000005</v>
      </c>
      <c r="J15" s="17">
        <v>243</v>
      </c>
      <c r="K15" s="20"/>
      <c r="L15" s="20"/>
      <c r="M15" s="20"/>
      <c r="N15" s="17"/>
      <c r="O15" s="17"/>
      <c r="P15" s="17"/>
      <c r="Q15" s="17"/>
      <c r="R15" s="17"/>
      <c r="S15" s="17"/>
      <c r="T15" s="17"/>
      <c r="U15" s="17"/>
      <c r="V15" s="17"/>
    </row>
    <row r="16" spans="1:16384" s="10" customFormat="1" ht="18" customHeight="1" x14ac:dyDescent="0.25">
      <c r="A16" s="7" t="s">
        <v>16384</v>
      </c>
      <c r="B16" s="8">
        <v>1988</v>
      </c>
      <c r="C16" s="7" t="s">
        <v>16458</v>
      </c>
      <c r="D16" s="9">
        <f>SUM(F16,I16,J16)</f>
        <v>894.9</v>
      </c>
      <c r="E16" s="47">
        <f>D16/1.23</f>
        <v>727.56097560975604</v>
      </c>
      <c r="I16" s="17">
        <v>627.9</v>
      </c>
      <c r="J16" s="17">
        <v>267</v>
      </c>
      <c r="K16" s="20"/>
      <c r="L16" s="20"/>
      <c r="M16" s="20"/>
      <c r="U16" s="11" t="s">
        <v>16459</v>
      </c>
    </row>
    <row r="17" spans="1:22" s="10" customFormat="1" ht="18" customHeight="1" x14ac:dyDescent="0.25">
      <c r="A17" s="7" t="s">
        <v>16384</v>
      </c>
      <c r="B17" s="8">
        <v>1992</v>
      </c>
      <c r="C17" s="7" t="s">
        <v>16458</v>
      </c>
      <c r="D17" s="9">
        <f>SUM(F17,I17,J17)</f>
        <v>985.9</v>
      </c>
      <c r="E17" s="47">
        <f>D17/1.21</f>
        <v>814.7933884297521</v>
      </c>
      <c r="I17" s="17">
        <v>724.5</v>
      </c>
      <c r="J17" s="17">
        <v>261.39999999999998</v>
      </c>
      <c r="K17" s="20"/>
      <c r="L17" s="20"/>
      <c r="M17" s="20"/>
      <c r="U17" s="11" t="s">
        <v>16459</v>
      </c>
    </row>
    <row r="18" spans="1:22" s="10" customFormat="1" ht="18" customHeight="1" x14ac:dyDescent="0.25">
      <c r="A18" s="7" t="s">
        <v>16384</v>
      </c>
      <c r="B18" s="8">
        <v>1996</v>
      </c>
      <c r="C18" s="7" t="s">
        <v>16458</v>
      </c>
      <c r="D18" s="9">
        <f>SUM(F18,I18,J18)</f>
        <v>1043.4000000000001</v>
      </c>
      <c r="E18" s="47">
        <f>D18/1.36</f>
        <v>767.20588235294122</v>
      </c>
      <c r="I18" s="17">
        <v>763.8</v>
      </c>
      <c r="J18" s="17">
        <v>279.60000000000002</v>
      </c>
      <c r="K18" s="20"/>
      <c r="L18" s="20"/>
      <c r="M18" s="20"/>
      <c r="U18" s="11" t="s">
        <v>16459</v>
      </c>
    </row>
    <row r="19" spans="1:22" s="10" customFormat="1" ht="18" customHeight="1" x14ac:dyDescent="0.25">
      <c r="A19" s="7" t="s">
        <v>16384</v>
      </c>
      <c r="B19" s="8">
        <v>2000</v>
      </c>
      <c r="C19" s="7" t="s">
        <v>16458</v>
      </c>
      <c r="D19" s="9">
        <f>SUM(F19,I19,J19)</f>
        <v>1256.2</v>
      </c>
      <c r="E19" s="47">
        <f>D19/1.49</f>
        <v>843.08724832214773</v>
      </c>
      <c r="I19" s="17">
        <v>984.9</v>
      </c>
      <c r="J19" s="17">
        <v>271.3</v>
      </c>
      <c r="K19" s="20"/>
      <c r="L19" s="20"/>
      <c r="M19" s="20"/>
      <c r="U19" s="11" t="s">
        <v>16459</v>
      </c>
    </row>
    <row r="20" spans="1:22" s="10" customFormat="1" ht="18" customHeight="1" x14ac:dyDescent="0.25">
      <c r="A20" s="7" t="s">
        <v>16384</v>
      </c>
      <c r="B20" s="8">
        <v>2004</v>
      </c>
      <c r="C20" s="7" t="s">
        <v>16458</v>
      </c>
      <c r="D20" s="9">
        <f>SUM(F20,I20,J20)</f>
        <v>1513.8999999999999</v>
      </c>
      <c r="E20" s="47">
        <f>D20/1.3</f>
        <v>1164.5384615384614</v>
      </c>
      <c r="I20" s="17">
        <v>1208.0999999999999</v>
      </c>
      <c r="J20" s="17">
        <v>305.8</v>
      </c>
      <c r="K20" s="20"/>
      <c r="L20" s="20"/>
      <c r="M20" s="20"/>
      <c r="U20" s="11" t="s">
        <v>16459</v>
      </c>
    </row>
    <row r="21" spans="1:22" s="10" customFormat="1" ht="18" customHeight="1" x14ac:dyDescent="0.25">
      <c r="A21" s="7" t="s">
        <v>16384</v>
      </c>
      <c r="B21" s="8">
        <v>2008</v>
      </c>
      <c r="C21" s="7" t="s">
        <v>16458</v>
      </c>
      <c r="D21" s="9">
        <f>SUM(F21,I21,J21)</f>
        <v>2078.64</v>
      </c>
      <c r="E21" s="47">
        <f>D21/1.07</f>
        <v>1942.6542056074763</v>
      </c>
      <c r="F21" s="17">
        <v>122.01</v>
      </c>
      <c r="I21" s="17">
        <v>1560.03</v>
      </c>
      <c r="J21" s="17">
        <v>396.6</v>
      </c>
      <c r="K21" s="44"/>
      <c r="L21" s="44"/>
      <c r="M21" s="44"/>
      <c r="U21" s="11" t="s">
        <v>16460</v>
      </c>
    </row>
    <row r="22" spans="1:22" s="10" customFormat="1" ht="18" customHeight="1" x14ac:dyDescent="0.25">
      <c r="A22" s="7" t="s">
        <v>16384</v>
      </c>
      <c r="B22" s="8">
        <v>2010</v>
      </c>
      <c r="C22" s="7" t="s">
        <v>16458</v>
      </c>
      <c r="D22" s="9">
        <f>SUM(F22,I22,J22)</f>
        <v>2211.9900000000002</v>
      </c>
      <c r="E22" s="47">
        <f>D22/1.03</f>
        <v>2147.5631067961167</v>
      </c>
      <c r="F22" s="17">
        <v>189.48</v>
      </c>
      <c r="I22" s="17">
        <v>1664.21</v>
      </c>
      <c r="J22" s="17">
        <v>358.3</v>
      </c>
      <c r="K22" s="44"/>
      <c r="L22" s="44"/>
      <c r="M22" s="44"/>
      <c r="U22" s="17" t="s">
        <v>16461</v>
      </c>
      <c r="V22" s="17" t="s">
        <v>16462</v>
      </c>
    </row>
    <row r="23" spans="1:22" s="10" customFormat="1" ht="18" customHeight="1" x14ac:dyDescent="0.25">
      <c r="A23" s="7" t="s">
        <v>16384</v>
      </c>
      <c r="B23" s="8">
        <v>2011</v>
      </c>
      <c r="C23" s="7" t="s">
        <v>16458</v>
      </c>
      <c r="D23" s="9">
        <f>SUM(F23,I23,J23)</f>
        <v>2301.3000000000002</v>
      </c>
      <c r="E23" s="47">
        <f>D23/0.99</f>
        <v>2324.545454545455</v>
      </c>
      <c r="F23" s="17">
        <v>238.39</v>
      </c>
      <c r="I23" s="17">
        <v>1735.61</v>
      </c>
      <c r="J23" s="17">
        <v>327.3</v>
      </c>
      <c r="K23" s="44"/>
      <c r="L23" s="44"/>
      <c r="M23" s="44"/>
      <c r="U23" s="17" t="s">
        <v>16463</v>
      </c>
    </row>
    <row r="24" spans="1:22" s="10" customFormat="1" ht="18" customHeight="1" x14ac:dyDescent="0.25">
      <c r="A24" s="7" t="s">
        <v>16384</v>
      </c>
      <c r="B24" s="8">
        <v>2012</v>
      </c>
      <c r="C24" s="7" t="s">
        <v>16458</v>
      </c>
      <c r="D24" s="9">
        <f>SUM(F24,I24,J24)</f>
        <v>2295.7400000000002</v>
      </c>
      <c r="E24" s="47">
        <f>D24/1</f>
        <v>2295.7400000000002</v>
      </c>
      <c r="F24" s="17">
        <v>259.60000000000002</v>
      </c>
      <c r="I24" s="17">
        <v>1719.64</v>
      </c>
      <c r="J24" s="17">
        <v>316.5</v>
      </c>
      <c r="K24" s="44"/>
      <c r="L24" s="44"/>
      <c r="M24" s="44"/>
      <c r="U24" s="17" t="s">
        <v>16464</v>
      </c>
    </row>
    <row r="25" spans="1:22" s="10" customFormat="1" ht="18" customHeight="1" x14ac:dyDescent="0.25">
      <c r="A25" s="7" t="s">
        <v>16384</v>
      </c>
      <c r="B25" s="8">
        <v>2013</v>
      </c>
      <c r="C25" s="7" t="s">
        <v>16458</v>
      </c>
      <c r="D25" s="9">
        <f>SUM(F25,I25,J25)</f>
        <v>2261.13</v>
      </c>
      <c r="E25" s="47">
        <f>D25/1.03</f>
        <v>2195.2718446601943</v>
      </c>
      <c r="F25" s="17">
        <v>232.35</v>
      </c>
      <c r="I25" s="17">
        <v>1719.28</v>
      </c>
      <c r="J25" s="17">
        <v>309.5</v>
      </c>
      <c r="K25" s="44"/>
      <c r="L25" s="44"/>
      <c r="M25" s="44"/>
      <c r="U25" s="17" t="s">
        <v>16463</v>
      </c>
    </row>
    <row r="26" spans="1:22" s="10" customFormat="1" ht="18" customHeight="1" x14ac:dyDescent="0.25">
      <c r="A26" s="7" t="s">
        <v>16384</v>
      </c>
      <c r="B26" s="8">
        <v>2014</v>
      </c>
      <c r="C26" s="7" t="s">
        <v>16458</v>
      </c>
      <c r="D26" s="9">
        <f>SUM(F26,I26,J26)</f>
        <v>2169.7999999999997</v>
      </c>
      <c r="E26" s="47">
        <f>D26/1.1</f>
        <v>1972.545454545454</v>
      </c>
      <c r="F26" s="17">
        <v>262.8</v>
      </c>
      <c r="I26" s="17">
        <v>1615.3</v>
      </c>
      <c r="J26" s="17">
        <v>291.7</v>
      </c>
      <c r="K26" s="44"/>
      <c r="L26" s="44"/>
      <c r="M26" s="44"/>
      <c r="U26" s="11" t="s">
        <v>16465</v>
      </c>
    </row>
    <row r="27" spans="1:22" s="10" customFormat="1" ht="18" customHeight="1" x14ac:dyDescent="0.25">
      <c r="A27" s="7" t="s">
        <v>16384</v>
      </c>
      <c r="B27" s="8">
        <v>2015</v>
      </c>
      <c r="C27" s="7" t="s">
        <v>16458</v>
      </c>
      <c r="D27" s="9">
        <f>SUM(F27,I27,J27)</f>
        <v>2175.66</v>
      </c>
      <c r="E27" s="47">
        <f>D27/1.28</f>
        <v>1699.7343749999998</v>
      </c>
      <c r="F27" s="17">
        <v>298.26</v>
      </c>
      <c r="I27" s="17">
        <v>1608.5</v>
      </c>
      <c r="J27" s="17">
        <v>268.89999999999998</v>
      </c>
      <c r="K27" s="44"/>
      <c r="L27" s="44"/>
      <c r="M27" s="44"/>
      <c r="U27" s="11" t="s">
        <v>16466</v>
      </c>
    </row>
    <row r="28" spans="1:22" s="10" customFormat="1" ht="18" customHeight="1" x14ac:dyDescent="0.25">
      <c r="A28" s="7" t="s">
        <v>16384</v>
      </c>
      <c r="B28" s="8">
        <v>2016</v>
      </c>
      <c r="C28" s="7" t="s">
        <v>16458</v>
      </c>
      <c r="D28" s="9">
        <f>SUM(F28,I28,J28)</f>
        <v>2119.19</v>
      </c>
      <c r="E28" s="47">
        <f>D28/1.33</f>
        <v>1593.375939849624</v>
      </c>
      <c r="F28" s="17">
        <v>287.63</v>
      </c>
      <c r="I28" s="17">
        <v>1550.6</v>
      </c>
      <c r="J28" s="17">
        <v>280.95999999999998</v>
      </c>
      <c r="K28" s="18"/>
      <c r="L28" s="18"/>
      <c r="M28" s="18"/>
      <c r="U28" s="11" t="s">
        <v>16467</v>
      </c>
    </row>
    <row r="29" spans="1:22" s="10" customFormat="1" ht="18" customHeight="1" x14ac:dyDescent="0.25">
      <c r="A29" s="7" t="s">
        <v>16384</v>
      </c>
      <c r="B29" s="8">
        <v>2017</v>
      </c>
      <c r="C29" s="7" t="s">
        <v>16458</v>
      </c>
      <c r="D29" s="9">
        <f>SUM(F29,I29,J29)</f>
        <v>2257.0700000000002</v>
      </c>
      <c r="E29" s="47">
        <f>D29/1.3</f>
        <v>1736.2076923076925</v>
      </c>
      <c r="F29" s="17">
        <v>422.17</v>
      </c>
      <c r="I29" s="17">
        <v>1520.8</v>
      </c>
      <c r="J29" s="17">
        <v>314.10000000000002</v>
      </c>
      <c r="K29" s="18"/>
      <c r="L29" s="18"/>
      <c r="M29" s="18"/>
      <c r="U29" s="11" t="s">
        <v>16468</v>
      </c>
    </row>
    <row r="30" spans="1:22" s="10" customFormat="1" ht="18" customHeight="1" x14ac:dyDescent="0.25">
      <c r="A30" s="7" t="s">
        <v>16384</v>
      </c>
      <c r="B30" s="8">
        <v>2018</v>
      </c>
      <c r="C30" s="7" t="s">
        <v>16458</v>
      </c>
      <c r="D30" s="9">
        <f>SUM(F30,I30,J30)</f>
        <v>2327.8199999999997</v>
      </c>
      <c r="E30" s="47">
        <f>D30/1.3</f>
        <v>1790.6307692307689</v>
      </c>
      <c r="F30" s="17">
        <v>467.32</v>
      </c>
      <c r="I30" s="17">
        <v>1512.3</v>
      </c>
      <c r="J30" s="17">
        <v>348.2</v>
      </c>
      <c r="K30" s="18"/>
      <c r="L30" s="18"/>
      <c r="M30" s="18"/>
      <c r="U30" s="11" t="s">
        <v>16469</v>
      </c>
    </row>
    <row r="31" spans="1:22" s="10" customFormat="1" ht="18" customHeight="1" x14ac:dyDescent="0.25">
      <c r="A31" s="7" t="s">
        <v>16384</v>
      </c>
      <c r="B31" s="8">
        <v>2019</v>
      </c>
      <c r="C31" s="7" t="s">
        <v>16458</v>
      </c>
      <c r="D31" s="9">
        <f>SUM(F31,I31,J31)</f>
        <v>2301.9100000000003</v>
      </c>
      <c r="E31" s="47">
        <f>D31/1.33</f>
        <v>1730.7593984962407</v>
      </c>
      <c r="F31" s="17">
        <v>486.91</v>
      </c>
      <c r="I31" s="17">
        <v>1452.2</v>
      </c>
      <c r="J31" s="17">
        <v>362.8</v>
      </c>
      <c r="K31" s="18"/>
      <c r="L31" s="18"/>
      <c r="M31" s="18"/>
      <c r="U31" s="11" t="s">
        <v>16470</v>
      </c>
    </row>
    <row r="32" spans="1:22" s="10" customFormat="1" ht="18" customHeight="1" x14ac:dyDescent="0.25">
      <c r="A32" s="7" t="s">
        <v>16384</v>
      </c>
      <c r="B32" s="8">
        <v>2020</v>
      </c>
      <c r="C32" s="7" t="s">
        <v>16458</v>
      </c>
      <c r="D32" s="9">
        <f>SUM(F32,I32,J32)</f>
        <v>2009.3899999999999</v>
      </c>
      <c r="E32" s="47">
        <f>D32/1.34</f>
        <v>1499.5447761194027</v>
      </c>
      <c r="F32" s="17">
        <v>487.84</v>
      </c>
      <c r="I32" s="17">
        <v>1149.8499999999999</v>
      </c>
      <c r="J32" s="17">
        <v>371.7</v>
      </c>
      <c r="K32" s="18"/>
      <c r="L32" s="18"/>
      <c r="M32" s="18"/>
      <c r="U32" s="11" t="s">
        <v>16471</v>
      </c>
    </row>
    <row r="33" spans="1:21" s="10" customFormat="1" ht="18" customHeight="1" x14ac:dyDescent="0.25">
      <c r="A33" s="7" t="s">
        <v>16384</v>
      </c>
      <c r="B33" s="8">
        <v>2021</v>
      </c>
      <c r="C33" s="7" t="s">
        <v>16458</v>
      </c>
      <c r="D33" s="9">
        <f>SUM(F33,I33,J33)</f>
        <v>1936.6100000000001</v>
      </c>
      <c r="E33" s="47">
        <f>D33/1.25</f>
        <v>1549.288</v>
      </c>
      <c r="F33" s="17">
        <v>470.17</v>
      </c>
      <c r="H33" s="13"/>
      <c r="I33" s="17">
        <v>1073.74</v>
      </c>
      <c r="J33" s="17">
        <v>392.7</v>
      </c>
      <c r="K33" s="18"/>
      <c r="L33" s="18"/>
      <c r="M33" s="18"/>
      <c r="N33" s="13"/>
      <c r="U33" s="10" t="s">
        <v>16471</v>
      </c>
    </row>
    <row r="34" spans="1:21" s="10" customFormat="1" ht="18" customHeight="1" x14ac:dyDescent="0.25">
      <c r="A34" s="7" t="s">
        <v>16384</v>
      </c>
      <c r="B34" s="8">
        <v>2022</v>
      </c>
      <c r="C34" s="7" t="s">
        <v>16458</v>
      </c>
      <c r="D34" s="9">
        <f>SUM(F34,I34,J34)</f>
        <v>2000.16</v>
      </c>
      <c r="E34" s="47">
        <f>D34/1.3</f>
        <v>1538.5846153846153</v>
      </c>
      <c r="F34" s="17">
        <v>531.73</v>
      </c>
      <c r="H34" s="13"/>
      <c r="I34" s="17">
        <v>1109.93</v>
      </c>
      <c r="J34" s="17">
        <v>358.5</v>
      </c>
      <c r="K34" s="18"/>
      <c r="L34" s="18"/>
      <c r="M34" s="18"/>
      <c r="N34" s="13"/>
      <c r="U34" s="10" t="s">
        <v>16472</v>
      </c>
    </row>
    <row r="35" spans="1:21" s="10" customFormat="1" ht="18" customHeight="1" x14ac:dyDescent="0.25">
      <c r="A35" s="7" t="s">
        <v>16384</v>
      </c>
      <c r="B35" s="8">
        <v>2023</v>
      </c>
      <c r="C35" s="7" t="s">
        <v>16458</v>
      </c>
      <c r="D35" s="9">
        <f>SUM(F35,I35,J35)</f>
        <v>1999.48</v>
      </c>
      <c r="E35" s="47">
        <f>D35/1.3</f>
        <v>1538.0615384615385</v>
      </c>
      <c r="F35" s="17">
        <v>520.69000000000005</v>
      </c>
      <c r="G35" s="13"/>
      <c r="H35" s="13"/>
      <c r="I35" s="17">
        <v>1103.79</v>
      </c>
      <c r="J35" s="17">
        <v>375</v>
      </c>
      <c r="K35" s="42"/>
      <c r="L35" s="42"/>
      <c r="M35" s="42"/>
      <c r="N35" s="13"/>
      <c r="U35" s="11" t="s">
        <v>16473</v>
      </c>
    </row>
    <row r="36" spans="1:21" s="31" customFormat="1" x14ac:dyDescent="0.25">
      <c r="A36" s="60" t="s">
        <v>16384</v>
      </c>
      <c r="B36" s="56">
        <v>2024</v>
      </c>
      <c r="C36" s="60" t="s">
        <v>16458</v>
      </c>
      <c r="D36" s="57">
        <v>2017.0687559999999</v>
      </c>
      <c r="E36" s="31">
        <v>1472.527928</v>
      </c>
      <c r="F36" s="31">
        <v>508.19875580000001</v>
      </c>
      <c r="I36" s="31">
        <v>1093.57</v>
      </c>
      <c r="J36" s="31">
        <v>415.3</v>
      </c>
      <c r="U36" s="59" t="s">
        <v>18847</v>
      </c>
    </row>
    <row r="37" spans="1:21" s="10" customFormat="1" ht="18" customHeight="1" x14ac:dyDescent="0.25">
      <c r="A37" s="7" t="s">
        <v>16384</v>
      </c>
      <c r="B37" s="8">
        <v>1984</v>
      </c>
      <c r="C37" s="7" t="s">
        <v>16423</v>
      </c>
      <c r="D37" s="9">
        <f>I37+J37+T37</f>
        <v>1459.3229999999999</v>
      </c>
      <c r="E37" s="47">
        <f>D37/1.3</f>
        <v>1122.5561538461536</v>
      </c>
      <c r="I37" s="19">
        <v>873.22299999999996</v>
      </c>
      <c r="J37" s="20">
        <v>586.1</v>
      </c>
      <c r="K37" s="35"/>
      <c r="L37" s="20"/>
      <c r="M37" s="20"/>
      <c r="U37" s="17" t="s">
        <v>16424</v>
      </c>
    </row>
    <row r="38" spans="1:21" s="10" customFormat="1" ht="18" customHeight="1" x14ac:dyDescent="0.25">
      <c r="A38" s="7" t="s">
        <v>16384</v>
      </c>
      <c r="B38" s="8">
        <v>1988</v>
      </c>
      <c r="C38" s="7" t="s">
        <v>16423</v>
      </c>
      <c r="D38" s="9">
        <f>I38+J38+T38</f>
        <v>1956.7870000000003</v>
      </c>
      <c r="E38" s="47">
        <f>D38/1.23</f>
        <v>1590.8837398373987</v>
      </c>
      <c r="I38" s="19">
        <v>1250.4870000000001</v>
      </c>
      <c r="J38" s="20">
        <v>643.9</v>
      </c>
      <c r="K38" s="35"/>
      <c r="L38" s="20"/>
      <c r="M38" s="20"/>
      <c r="T38" s="21">
        <v>62.4</v>
      </c>
      <c r="U38" s="17" t="s">
        <v>16424</v>
      </c>
    </row>
    <row r="39" spans="1:21" s="24" customFormat="1" ht="18" customHeight="1" x14ac:dyDescent="0.25">
      <c r="A39" s="7" t="s">
        <v>16384</v>
      </c>
      <c r="B39" s="22">
        <v>1990</v>
      </c>
      <c r="C39" s="23" t="s">
        <v>16423</v>
      </c>
      <c r="D39" s="9">
        <f>I39+J39+T39</f>
        <v>0</v>
      </c>
      <c r="E39" s="47">
        <f>D39/1.17</f>
        <v>0</v>
      </c>
      <c r="G39" s="25"/>
      <c r="H39" s="25"/>
      <c r="I39" s="26"/>
      <c r="J39" s="27"/>
      <c r="K39" s="35"/>
      <c r="L39" s="27"/>
      <c r="M39" s="27"/>
      <c r="N39" s="25"/>
      <c r="T39" s="28"/>
      <c r="U39" s="29"/>
    </row>
    <row r="40" spans="1:21" s="10" customFormat="1" ht="18" customHeight="1" x14ac:dyDescent="0.25">
      <c r="A40" s="7" t="s">
        <v>16384</v>
      </c>
      <c r="B40" s="8">
        <v>1992</v>
      </c>
      <c r="C40" s="7" t="s">
        <v>16423</v>
      </c>
      <c r="D40" s="9">
        <f>I40+J40+T40</f>
        <v>2346.9160000000002</v>
      </c>
      <c r="E40" s="47">
        <f>D40/1.21</f>
        <v>1939.6000000000001</v>
      </c>
      <c r="I40" s="19">
        <v>1588.5160000000001</v>
      </c>
      <c r="J40" s="20">
        <v>630.4</v>
      </c>
      <c r="K40" s="35"/>
      <c r="L40" s="20"/>
      <c r="M40" s="20"/>
      <c r="T40" s="21">
        <v>128</v>
      </c>
      <c r="U40" s="17" t="s">
        <v>16424</v>
      </c>
    </row>
    <row r="41" spans="1:21" s="10" customFormat="1" ht="18" customHeight="1" x14ac:dyDescent="0.25">
      <c r="A41" s="7" t="s">
        <v>16384</v>
      </c>
      <c r="B41" s="8">
        <v>1996</v>
      </c>
      <c r="C41" s="7" t="s">
        <v>16423</v>
      </c>
      <c r="D41" s="9">
        <f>I41+J41+T41</f>
        <v>2471.192</v>
      </c>
      <c r="E41" s="47">
        <f>D41/1.36</f>
        <v>1817.0529411764705</v>
      </c>
      <c r="I41" s="19">
        <v>1700.3920000000001</v>
      </c>
      <c r="J41" s="20">
        <v>674.3</v>
      </c>
      <c r="K41" s="35"/>
      <c r="L41" s="20"/>
      <c r="M41" s="20"/>
      <c r="T41" s="21">
        <v>96.5</v>
      </c>
      <c r="U41" s="17" t="s">
        <v>16424</v>
      </c>
    </row>
    <row r="42" spans="1:21" s="24" customFormat="1" ht="18" customHeight="1" x14ac:dyDescent="0.25">
      <c r="A42" s="7" t="s">
        <v>16384</v>
      </c>
      <c r="B42" s="22">
        <v>1998</v>
      </c>
      <c r="C42" s="23" t="s">
        <v>16423</v>
      </c>
      <c r="D42" s="9">
        <f>I42+J42+T42</f>
        <v>0</v>
      </c>
      <c r="E42" s="47">
        <f>D42/1.48</f>
        <v>0</v>
      </c>
      <c r="G42" s="25"/>
      <c r="H42" s="25"/>
      <c r="I42" s="26"/>
      <c r="J42" s="27"/>
      <c r="K42" s="35"/>
      <c r="L42" s="27"/>
      <c r="M42" s="27"/>
      <c r="N42" s="25"/>
      <c r="T42" s="28"/>
      <c r="U42" s="29"/>
    </row>
    <row r="43" spans="1:21" s="10" customFormat="1" ht="18" customHeight="1" x14ac:dyDescent="0.25">
      <c r="A43" s="7" t="s">
        <v>16384</v>
      </c>
      <c r="B43" s="8">
        <v>2000</v>
      </c>
      <c r="C43" s="7" t="s">
        <v>16423</v>
      </c>
      <c r="D43" s="9">
        <f>I43+J43+T43</f>
        <v>2989.9110000000001</v>
      </c>
      <c r="E43" s="47">
        <f>D43/1.49</f>
        <v>2006.6516778523489</v>
      </c>
      <c r="I43" s="19">
        <v>2111.4110000000001</v>
      </c>
      <c r="J43" s="30">
        <v>654.29999999999995</v>
      </c>
      <c r="K43" s="35"/>
      <c r="L43" s="30"/>
      <c r="M43" s="30"/>
      <c r="T43" s="21">
        <v>224.2</v>
      </c>
      <c r="U43" s="17" t="s">
        <v>16424</v>
      </c>
    </row>
    <row r="44" spans="1:21" s="10" customFormat="1" ht="18" customHeight="1" x14ac:dyDescent="0.25">
      <c r="A44" s="7" t="s">
        <v>16384</v>
      </c>
      <c r="B44" s="8">
        <v>2004</v>
      </c>
      <c r="C44" s="7" t="s">
        <v>16423</v>
      </c>
      <c r="D44" s="9">
        <f>I44+J44+T44</f>
        <v>2927.9520000000002</v>
      </c>
      <c r="E44" s="47">
        <f>D44/1.3</f>
        <v>2252.2707692307695</v>
      </c>
      <c r="I44" s="19">
        <v>2136.652</v>
      </c>
      <c r="J44" s="30">
        <v>737.5</v>
      </c>
      <c r="K44" s="35"/>
      <c r="L44" s="30"/>
      <c r="M44" s="30"/>
      <c r="T44" s="21">
        <v>53.8</v>
      </c>
      <c r="U44" s="17" t="s">
        <v>16424</v>
      </c>
    </row>
    <row r="45" spans="1:21" s="10" customFormat="1" ht="18" customHeight="1" x14ac:dyDescent="0.25">
      <c r="A45" s="7" t="s">
        <v>16384</v>
      </c>
      <c r="B45" s="8">
        <v>2008</v>
      </c>
      <c r="C45" s="7" t="s">
        <v>16423</v>
      </c>
      <c r="D45" s="9">
        <f>I45+J45+T45</f>
        <v>3187.317</v>
      </c>
      <c r="E45" s="47">
        <f>D45/1.07</f>
        <v>2978.8009345794389</v>
      </c>
      <c r="I45" s="19">
        <v>2294.7169999999996</v>
      </c>
      <c r="J45" s="30">
        <v>745.3</v>
      </c>
      <c r="K45" s="35"/>
      <c r="L45" s="30"/>
      <c r="M45" s="30"/>
      <c r="T45" s="21">
        <v>147.30000000000001</v>
      </c>
      <c r="U45" s="17" t="s">
        <v>16424</v>
      </c>
    </row>
    <row r="46" spans="1:21" s="10" customFormat="1" ht="18" customHeight="1" x14ac:dyDescent="0.25">
      <c r="A46" s="7" t="s">
        <v>16384</v>
      </c>
      <c r="B46" s="8">
        <v>2010</v>
      </c>
      <c r="C46" s="7" t="s">
        <v>16423</v>
      </c>
      <c r="D46" s="9">
        <f>I46+J46+T46</f>
        <v>3354.5639999999999</v>
      </c>
      <c r="E46" s="47">
        <f>D46/1.03</f>
        <v>3256.8582524271842</v>
      </c>
      <c r="I46" s="19">
        <v>2272.364</v>
      </c>
      <c r="J46" s="31">
        <v>860.6</v>
      </c>
      <c r="K46" s="35"/>
      <c r="L46" s="31"/>
      <c r="M46" s="31"/>
      <c r="T46" s="21">
        <v>221.6</v>
      </c>
      <c r="U46" s="11" t="s">
        <v>16425</v>
      </c>
    </row>
    <row r="47" spans="1:21" s="10" customFormat="1" ht="18" customHeight="1" x14ac:dyDescent="0.25">
      <c r="A47" s="7" t="s">
        <v>16384</v>
      </c>
      <c r="B47" s="8">
        <v>2011</v>
      </c>
      <c r="C47" s="7" t="s">
        <v>16423</v>
      </c>
      <c r="D47" s="9">
        <f>I47+J47+T47</f>
        <v>3359.634</v>
      </c>
      <c r="E47" s="47">
        <f>D47/0.99</f>
        <v>3393.5696969696969</v>
      </c>
      <c r="I47" s="19">
        <v>2341.7339999999999</v>
      </c>
      <c r="J47" s="30">
        <v>839.1</v>
      </c>
      <c r="K47" s="35"/>
      <c r="L47" s="30"/>
      <c r="M47" s="30"/>
      <c r="T47" s="21">
        <v>178.8</v>
      </c>
      <c r="U47" s="11" t="s">
        <v>16426</v>
      </c>
    </row>
    <row r="48" spans="1:21" s="10" customFormat="1" ht="18" customHeight="1" x14ac:dyDescent="0.25">
      <c r="A48" s="7" t="s">
        <v>16384</v>
      </c>
      <c r="B48" s="8">
        <v>2012</v>
      </c>
      <c r="C48" s="7" t="s">
        <v>16423</v>
      </c>
      <c r="D48" s="9">
        <f>I48+J48+T48</f>
        <v>3272.2000000000003</v>
      </c>
      <c r="E48" s="47">
        <f>D48/1</f>
        <v>3272.2000000000003</v>
      </c>
      <c r="I48" s="20">
        <v>2092.9</v>
      </c>
      <c r="J48" s="20">
        <v>861.38</v>
      </c>
      <c r="K48" s="35"/>
      <c r="L48" s="20"/>
      <c r="M48" s="20"/>
      <c r="N48" s="21"/>
      <c r="O48" s="21"/>
      <c r="P48" s="21"/>
      <c r="Q48" s="21"/>
      <c r="R48" s="21"/>
      <c r="S48" s="21"/>
      <c r="T48" s="32">
        <v>317.92</v>
      </c>
      <c r="U48" s="11" t="s">
        <v>16427</v>
      </c>
    </row>
    <row r="49" spans="1:21" s="10" customFormat="1" ht="18" customHeight="1" x14ac:dyDescent="0.25">
      <c r="A49" s="7" t="s">
        <v>16384</v>
      </c>
      <c r="B49" s="8">
        <v>2013</v>
      </c>
      <c r="C49" s="7" t="s">
        <v>16423</v>
      </c>
      <c r="D49" s="9">
        <f>I49+J49+T49</f>
        <v>3113.12</v>
      </c>
      <c r="E49" s="47">
        <f>D49/1.03</f>
        <v>3022.4466019417473</v>
      </c>
      <c r="I49" s="20">
        <v>1979.01</v>
      </c>
      <c r="J49" s="31">
        <v>837.7</v>
      </c>
      <c r="K49" s="35"/>
      <c r="L49" s="31"/>
      <c r="M49" s="31"/>
      <c r="N49" s="21"/>
      <c r="O49" s="21"/>
      <c r="P49" s="21"/>
      <c r="Q49" s="21"/>
      <c r="R49" s="21"/>
      <c r="S49" s="21"/>
      <c r="T49" s="32">
        <v>296.41000000000003</v>
      </c>
      <c r="U49" s="11" t="s">
        <v>16428</v>
      </c>
    </row>
    <row r="50" spans="1:21" s="10" customFormat="1" ht="18" customHeight="1" x14ac:dyDescent="0.25">
      <c r="A50" s="7" t="s">
        <v>16384</v>
      </c>
      <c r="B50" s="8">
        <v>2014</v>
      </c>
      <c r="C50" s="7" t="s">
        <v>16423</v>
      </c>
      <c r="D50" s="9">
        <f>I50+J50+T50</f>
        <v>3067.53</v>
      </c>
      <c r="E50" s="47">
        <f>D50/1.1</f>
        <v>2788.6636363636362</v>
      </c>
      <c r="I50" s="20">
        <v>2005.7</v>
      </c>
      <c r="J50" s="31">
        <v>789.2</v>
      </c>
      <c r="K50" s="35"/>
      <c r="L50" s="31"/>
      <c r="M50" s="31"/>
      <c r="N50" s="21"/>
      <c r="O50" s="21"/>
      <c r="P50" s="21"/>
      <c r="Q50" s="21"/>
      <c r="R50" s="21"/>
      <c r="S50" s="21"/>
      <c r="T50" s="32">
        <v>272.63</v>
      </c>
      <c r="U50" s="12" t="s">
        <v>16429</v>
      </c>
    </row>
    <row r="51" spans="1:21" s="10" customFormat="1" ht="18" customHeight="1" x14ac:dyDescent="0.25">
      <c r="A51" s="7" t="s">
        <v>16384</v>
      </c>
      <c r="B51" s="8">
        <v>2015</v>
      </c>
      <c r="C51" s="7" t="s">
        <v>16423</v>
      </c>
      <c r="D51" s="9">
        <f>I51+J51+T51</f>
        <v>2742.82</v>
      </c>
      <c r="E51" s="47">
        <f>D51/1.28</f>
        <v>2142.828125</v>
      </c>
      <c r="I51" s="20">
        <v>1742.02</v>
      </c>
      <c r="J51" s="31">
        <v>765.7</v>
      </c>
      <c r="K51" s="35"/>
      <c r="L51" s="31"/>
      <c r="M51" s="31"/>
      <c r="N51" s="21"/>
      <c r="O51" s="21"/>
      <c r="P51" s="21"/>
      <c r="Q51" s="21"/>
      <c r="R51" s="21"/>
      <c r="S51" s="21"/>
      <c r="T51" s="32">
        <v>235.1</v>
      </c>
      <c r="U51" s="11" t="s">
        <v>16430</v>
      </c>
    </row>
    <row r="52" spans="1:21" s="10" customFormat="1" ht="18" customHeight="1" x14ac:dyDescent="0.25">
      <c r="A52" s="7" t="s">
        <v>16384</v>
      </c>
      <c r="B52" s="8">
        <v>2016</v>
      </c>
      <c r="C52" s="7" t="s">
        <v>16423</v>
      </c>
      <c r="D52" s="9">
        <f>I52+J52+T52</f>
        <v>2756.17</v>
      </c>
      <c r="E52" s="47">
        <f>D52/1.33</f>
        <v>2072.3082706766918</v>
      </c>
      <c r="I52" s="20">
        <v>1805.05</v>
      </c>
      <c r="J52" s="20">
        <v>812.26</v>
      </c>
      <c r="K52" s="35"/>
      <c r="L52" s="20"/>
      <c r="M52" s="20"/>
      <c r="N52" s="21"/>
      <c r="O52" s="21"/>
      <c r="P52" s="21"/>
      <c r="Q52" s="21"/>
      <c r="R52" s="21"/>
      <c r="S52" s="21"/>
      <c r="T52" s="32">
        <v>138.86000000000001</v>
      </c>
      <c r="U52" s="11" t="s">
        <v>16431</v>
      </c>
    </row>
    <row r="53" spans="1:21" s="10" customFormat="1" ht="18" customHeight="1" x14ac:dyDescent="0.25">
      <c r="A53" s="7" t="s">
        <v>16384</v>
      </c>
      <c r="B53" s="8">
        <v>2017</v>
      </c>
      <c r="C53" s="7" t="s">
        <v>16423</v>
      </c>
      <c r="D53" s="9">
        <f>I53+J53+T53</f>
        <v>2559.31</v>
      </c>
      <c r="E53" s="47">
        <f>D53/1.3</f>
        <v>1968.6999999999998</v>
      </c>
      <c r="I53" s="20">
        <v>1666.02</v>
      </c>
      <c r="J53" s="31">
        <v>767.1</v>
      </c>
      <c r="K53" s="35"/>
      <c r="L53" s="31"/>
      <c r="M53" s="31"/>
      <c r="N53" s="20"/>
      <c r="O53" s="21"/>
      <c r="P53" s="21"/>
      <c r="Q53" s="21"/>
      <c r="R53" s="21"/>
      <c r="S53" s="21"/>
      <c r="T53" s="32">
        <v>126.19</v>
      </c>
      <c r="U53" s="11" t="s">
        <v>16432</v>
      </c>
    </row>
    <row r="54" spans="1:21" s="10" customFormat="1" ht="18" customHeight="1" x14ac:dyDescent="0.25">
      <c r="A54" s="7" t="s">
        <v>16384</v>
      </c>
      <c r="B54" s="8">
        <v>2018</v>
      </c>
      <c r="C54" s="7" t="s">
        <v>16423</v>
      </c>
      <c r="D54" s="9">
        <f>I54+J54+T54</f>
        <v>2623.1</v>
      </c>
      <c r="E54" s="47">
        <f>D54/1.3</f>
        <v>2017.7692307692307</v>
      </c>
      <c r="I54" s="33">
        <v>1648.6</v>
      </c>
      <c r="J54" s="31">
        <v>841.5</v>
      </c>
      <c r="K54" s="35"/>
      <c r="L54" s="31"/>
      <c r="M54" s="31"/>
      <c r="N54" s="21"/>
      <c r="O54" s="21"/>
      <c r="P54" s="21"/>
      <c r="Q54" s="21"/>
      <c r="R54" s="21"/>
      <c r="S54" s="21"/>
      <c r="T54" s="32">
        <v>133</v>
      </c>
      <c r="U54" s="11" t="s">
        <v>16433</v>
      </c>
    </row>
    <row r="55" spans="1:21" s="10" customFormat="1" ht="18" customHeight="1" x14ac:dyDescent="0.25">
      <c r="A55" s="7" t="s">
        <v>16384</v>
      </c>
      <c r="B55" s="8">
        <v>2019</v>
      </c>
      <c r="C55" s="7" t="s">
        <v>16423</v>
      </c>
      <c r="D55" s="9">
        <f>I55+J55+T55</f>
        <v>2564.12</v>
      </c>
      <c r="E55" s="47">
        <f>D55/1.33</f>
        <v>1927.9097744360899</v>
      </c>
      <c r="I55" s="33">
        <v>1620.83</v>
      </c>
      <c r="J55" s="31">
        <v>822</v>
      </c>
      <c r="K55" s="35"/>
      <c r="L55" s="31"/>
      <c r="M55" s="31"/>
      <c r="N55" s="21"/>
      <c r="O55" s="21"/>
      <c r="P55" s="21"/>
      <c r="Q55" s="21"/>
      <c r="R55" s="21"/>
      <c r="S55" s="21"/>
      <c r="T55" s="32">
        <v>121.29</v>
      </c>
      <c r="U55" s="11" t="s">
        <v>16434</v>
      </c>
    </row>
    <row r="56" spans="1:21" s="10" customFormat="1" ht="18" customHeight="1" x14ac:dyDescent="0.25">
      <c r="A56" s="7" t="s">
        <v>16384</v>
      </c>
      <c r="B56" s="8">
        <v>2020</v>
      </c>
      <c r="C56" s="7" t="s">
        <v>16423</v>
      </c>
      <c r="D56" s="9">
        <f>I56+J56+T56</f>
        <v>2315.7900000000004</v>
      </c>
      <c r="E56" s="47">
        <f>D56/1.34</f>
        <v>1728.2014925373137</v>
      </c>
      <c r="F56" s="34"/>
      <c r="I56" s="33">
        <v>1393.67</v>
      </c>
      <c r="J56" s="31">
        <v>808.8</v>
      </c>
      <c r="K56" s="35"/>
      <c r="L56" s="31"/>
      <c r="M56" s="31"/>
      <c r="N56" s="21"/>
      <c r="O56" s="21"/>
      <c r="P56" s="21"/>
      <c r="Q56" s="21"/>
      <c r="R56" s="21"/>
      <c r="S56" s="21"/>
      <c r="T56" s="32">
        <v>113.32</v>
      </c>
      <c r="U56" s="12" t="s">
        <v>16435</v>
      </c>
    </row>
    <row r="57" spans="1:21" s="10" customFormat="1" ht="18" customHeight="1" x14ac:dyDescent="0.25">
      <c r="A57" s="7" t="s">
        <v>16384</v>
      </c>
      <c r="B57" s="8">
        <v>2021</v>
      </c>
      <c r="C57" s="7" t="s">
        <v>16423</v>
      </c>
      <c r="D57" s="9">
        <f>I57+J57+T57</f>
        <v>2526.6999999999998</v>
      </c>
      <c r="E57" s="47">
        <f>D57/1.25</f>
        <v>2021.36</v>
      </c>
      <c r="F57" s="34"/>
      <c r="I57" s="33">
        <v>1528.1</v>
      </c>
      <c r="J57" s="31">
        <v>870.4</v>
      </c>
      <c r="K57" s="35"/>
      <c r="L57" s="31"/>
      <c r="M57" s="31"/>
      <c r="N57" s="21"/>
      <c r="O57" s="21"/>
      <c r="P57" s="21"/>
      <c r="Q57" s="21"/>
      <c r="R57" s="21"/>
      <c r="S57" s="21"/>
      <c r="T57" s="32">
        <v>128.19999999999999</v>
      </c>
      <c r="U57" s="12" t="s">
        <v>16436</v>
      </c>
    </row>
    <row r="58" spans="1:21" s="10" customFormat="1" ht="18" customHeight="1" x14ac:dyDescent="0.25">
      <c r="A58" s="7" t="s">
        <v>16384</v>
      </c>
      <c r="B58" s="8">
        <v>2022</v>
      </c>
      <c r="C58" s="7" t="s">
        <v>16423</v>
      </c>
      <c r="D58" s="9">
        <f>I58+J58+T58</f>
        <v>2571.4299999999998</v>
      </c>
      <c r="E58" s="47">
        <f>D58/1.3</f>
        <v>1978.0230769230768</v>
      </c>
      <c r="G58" s="13"/>
      <c r="H58" s="13"/>
      <c r="I58" s="33">
        <v>1624.13</v>
      </c>
      <c r="J58" s="31">
        <v>837.7</v>
      </c>
      <c r="K58" s="35"/>
      <c r="L58" s="31"/>
      <c r="M58" s="31"/>
      <c r="N58" s="35"/>
      <c r="O58" s="21"/>
      <c r="P58" s="21"/>
      <c r="Q58" s="21"/>
      <c r="R58" s="21"/>
      <c r="S58" s="21"/>
      <c r="T58" s="32">
        <v>109.6</v>
      </c>
      <c r="U58" s="36" t="s">
        <v>16437</v>
      </c>
    </row>
    <row r="59" spans="1:21" s="10" customFormat="1" ht="18" customHeight="1" x14ac:dyDescent="0.25">
      <c r="A59" s="7" t="s">
        <v>16384</v>
      </c>
      <c r="B59" s="8">
        <v>2023</v>
      </c>
      <c r="C59" s="7" t="s">
        <v>16423</v>
      </c>
      <c r="D59" s="9">
        <f>I59+J59+T59</f>
        <v>2404.3799999999997</v>
      </c>
      <c r="E59" s="47">
        <f>D59/1.3</f>
        <v>1849.5230769230766</v>
      </c>
      <c r="G59" s="13"/>
      <c r="H59" s="13"/>
      <c r="I59" s="37">
        <v>1456.79</v>
      </c>
      <c r="J59" s="38">
        <v>847.1</v>
      </c>
      <c r="K59" s="35"/>
      <c r="L59" s="13"/>
      <c r="M59" s="13"/>
      <c r="N59" s="35"/>
      <c r="O59" s="21"/>
      <c r="P59" s="21"/>
      <c r="Q59" s="21"/>
      <c r="R59" s="21"/>
      <c r="S59" s="21"/>
      <c r="T59" s="21">
        <v>100.49</v>
      </c>
      <c r="U59" s="12" t="s">
        <v>16438</v>
      </c>
    </row>
    <row r="60" spans="1:21" s="31" customFormat="1" x14ac:dyDescent="0.25">
      <c r="A60" s="60" t="s">
        <v>16384</v>
      </c>
      <c r="B60" s="56">
        <v>2024</v>
      </c>
      <c r="C60" s="60" t="s">
        <v>16423</v>
      </c>
      <c r="D60" s="57">
        <v>2510.9</v>
      </c>
      <c r="E60" s="31">
        <v>1833.04132</v>
      </c>
      <c r="I60" s="31">
        <v>1540</v>
      </c>
      <c r="J60" s="31">
        <v>970.9</v>
      </c>
      <c r="U60" s="59" t="s">
        <v>18844</v>
      </c>
    </row>
    <row r="61" spans="1:21" s="10" customFormat="1" ht="18" customHeight="1" x14ac:dyDescent="0.25">
      <c r="A61" s="7" t="s">
        <v>16384</v>
      </c>
      <c r="B61" s="8">
        <v>2010</v>
      </c>
      <c r="C61" s="7" t="s">
        <v>16454</v>
      </c>
      <c r="D61" s="18">
        <f>SUM(K61:M61)+T61</f>
        <v>915.26551180000001</v>
      </c>
      <c r="E61" s="47">
        <f>D61/1.03</f>
        <v>888.60729300970877</v>
      </c>
      <c r="K61" s="17">
        <v>451.47</v>
      </c>
      <c r="L61" s="17">
        <v>367.4</v>
      </c>
      <c r="M61" s="17">
        <v>18.617246099999999</v>
      </c>
      <c r="T61" s="17">
        <v>77.778265700000006</v>
      </c>
      <c r="U61" s="12" t="s">
        <v>16455</v>
      </c>
    </row>
    <row r="62" spans="1:21" s="10" customFormat="1" ht="18" customHeight="1" x14ac:dyDescent="0.25">
      <c r="A62" s="7" t="s">
        <v>16384</v>
      </c>
      <c r="B62" s="8">
        <v>2011</v>
      </c>
      <c r="C62" s="7" t="s">
        <v>16454</v>
      </c>
      <c r="D62" s="18">
        <f>SUM(K62:M62)+T62</f>
        <v>989.33585559999995</v>
      </c>
      <c r="E62" s="47">
        <f>D62/0.99</f>
        <v>999.32914707070699</v>
      </c>
      <c r="K62" s="17">
        <v>437.53</v>
      </c>
      <c r="L62" s="17">
        <v>363.3</v>
      </c>
      <c r="M62" s="17">
        <v>105.090925</v>
      </c>
      <c r="T62" s="17">
        <v>83.414930600000005</v>
      </c>
      <c r="U62" s="12" t="s">
        <v>16455</v>
      </c>
    </row>
    <row r="63" spans="1:21" s="10" customFormat="1" ht="18" customHeight="1" x14ac:dyDescent="0.25">
      <c r="A63" s="7" t="s">
        <v>16384</v>
      </c>
      <c r="B63" s="8">
        <v>2012</v>
      </c>
      <c r="C63" s="7" t="s">
        <v>16454</v>
      </c>
      <c r="D63" s="18">
        <f>SUM(K63:M63)+T63</f>
        <v>1124.9397956999999</v>
      </c>
      <c r="E63" s="47">
        <f>D63/1</f>
        <v>1124.9397956999999</v>
      </c>
      <c r="K63" s="17">
        <v>446.37</v>
      </c>
      <c r="L63" s="17">
        <v>378.2</v>
      </c>
      <c r="M63" s="17">
        <v>206.19409200000001</v>
      </c>
      <c r="T63" s="17">
        <v>94.1757037</v>
      </c>
      <c r="U63" s="12" t="s">
        <v>16455</v>
      </c>
    </row>
    <row r="64" spans="1:21" s="10" customFormat="1" ht="18" customHeight="1" x14ac:dyDescent="0.25">
      <c r="A64" s="7" t="s">
        <v>16384</v>
      </c>
      <c r="B64" s="8">
        <v>2013</v>
      </c>
      <c r="C64" s="7" t="s">
        <v>16454</v>
      </c>
      <c r="D64" s="18">
        <f>SUM(K64:M64)+T64</f>
        <v>1303.0980349999998</v>
      </c>
      <c r="E64" s="47">
        <f>D64/1.03</f>
        <v>1265.1437233009706</v>
      </c>
      <c r="K64" s="17">
        <v>464.27</v>
      </c>
      <c r="L64" s="17">
        <v>401.3</v>
      </c>
      <c r="M64" s="17">
        <v>329.13117</v>
      </c>
      <c r="T64" s="17">
        <v>108.39686500000001</v>
      </c>
      <c r="U64" s="12" t="s">
        <v>16455</v>
      </c>
    </row>
    <row r="65" spans="1:21" s="10" customFormat="1" ht="18" customHeight="1" x14ac:dyDescent="0.25">
      <c r="A65" s="7" t="s">
        <v>16384</v>
      </c>
      <c r="B65" s="8">
        <v>2014</v>
      </c>
      <c r="C65" s="7" t="s">
        <v>16454</v>
      </c>
      <c r="D65" s="18">
        <f>SUM(K65:M65)+T65</f>
        <v>1563.8880479999998</v>
      </c>
      <c r="E65" s="47">
        <f>D65/1.1</f>
        <v>1421.7164072727269</v>
      </c>
      <c r="K65" s="17">
        <v>500.57</v>
      </c>
      <c r="L65" s="17">
        <v>441.5</v>
      </c>
      <c r="M65" s="17">
        <v>492.48086899999998</v>
      </c>
      <c r="T65" s="17">
        <v>129.33717899999999</v>
      </c>
      <c r="U65" s="12" t="s">
        <v>16455</v>
      </c>
    </row>
    <row r="66" spans="1:21" s="10" customFormat="1" ht="18" customHeight="1" x14ac:dyDescent="0.25">
      <c r="A66" s="7" t="s">
        <v>16384</v>
      </c>
      <c r="B66" s="8">
        <v>2015</v>
      </c>
      <c r="C66" s="7" t="s">
        <v>16454</v>
      </c>
      <c r="D66" s="18">
        <f>SUM(K66:M66)+T66</f>
        <v>2076.2889260000002</v>
      </c>
      <c r="E66" s="47">
        <f>D66/1.28</f>
        <v>1622.1007234375002</v>
      </c>
      <c r="K66" s="17">
        <v>597.20000000000005</v>
      </c>
      <c r="L66" s="17">
        <v>537.5</v>
      </c>
      <c r="M66" s="17">
        <v>725.14321700000005</v>
      </c>
      <c r="T66" s="17">
        <v>216.44570899999999</v>
      </c>
      <c r="U66" s="12" t="s">
        <v>16455</v>
      </c>
    </row>
    <row r="67" spans="1:21" s="10" customFormat="1" ht="18" customHeight="1" x14ac:dyDescent="0.25">
      <c r="A67" s="7" t="s">
        <v>16384</v>
      </c>
      <c r="B67" s="8">
        <v>2016</v>
      </c>
      <c r="C67" s="7" t="s">
        <v>16454</v>
      </c>
      <c r="D67" s="18">
        <f>SUM(K67:M67)+T67</f>
        <v>2244.3016520000006</v>
      </c>
      <c r="E67" s="47">
        <f>D67/1.33</f>
        <v>1687.4448511278199</v>
      </c>
      <c r="K67" s="17">
        <v>625.89</v>
      </c>
      <c r="L67" s="17">
        <v>576.20000000000005</v>
      </c>
      <c r="M67" s="17">
        <v>876.02756199999999</v>
      </c>
      <c r="T67" s="17">
        <v>166.18409</v>
      </c>
      <c r="U67" s="12" t="s">
        <v>16455</v>
      </c>
    </row>
    <row r="68" spans="1:21" s="10" customFormat="1" ht="18" customHeight="1" x14ac:dyDescent="0.25">
      <c r="A68" s="7" t="s">
        <v>16384</v>
      </c>
      <c r="B68" s="8">
        <v>2017</v>
      </c>
      <c r="C68" s="7" t="s">
        <v>16454</v>
      </c>
      <c r="D68" s="18">
        <f>SUM(K68:M68)+T68</f>
        <v>2371.4710879999998</v>
      </c>
      <c r="E68" s="47">
        <f>D68/1.3</f>
        <v>1824.208529230769</v>
      </c>
      <c r="K68" s="17">
        <v>634.79999999999995</v>
      </c>
      <c r="L68" s="17">
        <v>589.5</v>
      </c>
      <c r="M68" s="17">
        <v>983.86487899999997</v>
      </c>
      <c r="T68" s="17">
        <v>163.306209</v>
      </c>
      <c r="U68" s="12" t="s">
        <v>16455</v>
      </c>
    </row>
    <row r="69" spans="1:21" s="10" customFormat="1" ht="18" customHeight="1" x14ac:dyDescent="0.25">
      <c r="A69" s="7" t="s">
        <v>16384</v>
      </c>
      <c r="B69" s="8">
        <v>2018</v>
      </c>
      <c r="C69" s="7" t="s">
        <v>16454</v>
      </c>
      <c r="D69" s="18">
        <f>SUM(K69:M69)+T69</f>
        <v>3507.25614</v>
      </c>
      <c r="E69" s="47">
        <f>D69/1.3</f>
        <v>2697.8893384615385</v>
      </c>
      <c r="K69" s="17">
        <v>936.53</v>
      </c>
      <c r="L69" s="17">
        <v>755.3</v>
      </c>
      <c r="M69" s="17">
        <v>1815.42614</v>
      </c>
      <c r="T69" s="17">
        <v>0</v>
      </c>
      <c r="U69" s="12" t="s">
        <v>16455</v>
      </c>
    </row>
    <row r="70" spans="1:21" s="10" customFormat="1" ht="18" customHeight="1" x14ac:dyDescent="0.25">
      <c r="A70" s="7" t="s">
        <v>16384</v>
      </c>
      <c r="B70" s="8">
        <v>2019</v>
      </c>
      <c r="C70" s="7" t="s">
        <v>16454</v>
      </c>
      <c r="D70" s="18">
        <f>SUM(K70:M70)+T70</f>
        <v>3592.8869699999996</v>
      </c>
      <c r="E70" s="47">
        <f>D70/1.33</f>
        <v>2701.4187744360897</v>
      </c>
      <c r="K70" s="17">
        <v>1072.57</v>
      </c>
      <c r="L70" s="17">
        <v>799.4</v>
      </c>
      <c r="M70" s="17">
        <v>1720.91697</v>
      </c>
      <c r="T70" s="17">
        <v>0</v>
      </c>
      <c r="U70" s="12" t="s">
        <v>16455</v>
      </c>
    </row>
    <row r="71" spans="1:21" s="10" customFormat="1" ht="18" customHeight="1" x14ac:dyDescent="0.25">
      <c r="A71" s="7" t="s">
        <v>16384</v>
      </c>
      <c r="B71" s="8">
        <v>2020</v>
      </c>
      <c r="C71" s="7" t="s">
        <v>16454</v>
      </c>
      <c r="D71" s="18">
        <f>SUM(K71:M71)+T71</f>
        <v>3488.2343600000004</v>
      </c>
      <c r="E71" s="47">
        <f>D71/1.34</f>
        <v>2603.1599701492537</v>
      </c>
      <c r="K71" s="17">
        <v>959.35</v>
      </c>
      <c r="L71" s="17">
        <v>783.2</v>
      </c>
      <c r="M71" s="17">
        <v>1745.68436</v>
      </c>
      <c r="T71" s="17">
        <v>0</v>
      </c>
      <c r="U71" s="12" t="s">
        <v>16456</v>
      </c>
    </row>
    <row r="72" spans="1:21" s="10" customFormat="1" ht="18" customHeight="1" x14ac:dyDescent="0.25">
      <c r="A72" s="7" t="s">
        <v>16384</v>
      </c>
      <c r="B72" s="8">
        <v>2021</v>
      </c>
      <c r="C72" s="7" t="s">
        <v>16454</v>
      </c>
      <c r="D72" s="18">
        <f>SUM(K72:M72)+T72</f>
        <v>3932.5196900000001</v>
      </c>
      <c r="E72" s="47">
        <f>D72/1.25</f>
        <v>3146.0157520000002</v>
      </c>
      <c r="G72" s="13"/>
      <c r="H72" s="13"/>
      <c r="I72" s="13"/>
      <c r="J72" s="13"/>
      <c r="K72" s="17">
        <v>1011.55</v>
      </c>
      <c r="L72" s="17">
        <v>738.1</v>
      </c>
      <c r="M72" s="17">
        <v>2182.86969</v>
      </c>
      <c r="N72" s="13"/>
      <c r="T72" s="17">
        <v>0</v>
      </c>
      <c r="U72" s="12" t="s">
        <v>16456</v>
      </c>
    </row>
    <row r="73" spans="1:21" s="10" customFormat="1" ht="18" customHeight="1" x14ac:dyDescent="0.25">
      <c r="A73" s="7" t="s">
        <v>16384</v>
      </c>
      <c r="B73" s="8">
        <v>2022</v>
      </c>
      <c r="C73" s="7" t="s">
        <v>16454</v>
      </c>
      <c r="D73" s="18">
        <f>SUM(K73:M73)+T73</f>
        <v>4294.6438799999996</v>
      </c>
      <c r="E73" s="47">
        <f>D73/1.3</f>
        <v>3303.572215384615</v>
      </c>
      <c r="G73" s="13"/>
      <c r="H73" s="13"/>
      <c r="I73" s="13"/>
      <c r="J73" s="13"/>
      <c r="K73" s="17">
        <v>1126.6400000000001</v>
      </c>
      <c r="L73" s="17">
        <v>880.9</v>
      </c>
      <c r="M73" s="17">
        <v>2287.1038800000001</v>
      </c>
      <c r="N73" s="13"/>
      <c r="T73" s="17">
        <v>0</v>
      </c>
      <c r="U73" s="12" t="s">
        <v>16455</v>
      </c>
    </row>
    <row r="74" spans="1:21" s="10" customFormat="1" ht="18" customHeight="1" x14ac:dyDescent="0.25">
      <c r="A74" s="7" t="s">
        <v>16384</v>
      </c>
      <c r="B74" s="8">
        <v>2023</v>
      </c>
      <c r="C74" s="7" t="s">
        <v>16454</v>
      </c>
      <c r="D74" s="18">
        <f>SUM(K74:M74)+T74</f>
        <v>4332.1270000000004</v>
      </c>
      <c r="E74" s="47">
        <f>D74/1.3</f>
        <v>3332.4053846153847</v>
      </c>
      <c r="G74" s="13"/>
      <c r="H74" s="13"/>
      <c r="I74" s="13"/>
      <c r="J74" s="13"/>
      <c r="K74" s="38">
        <v>1144.8599999999999</v>
      </c>
      <c r="L74" s="38">
        <v>865.2</v>
      </c>
      <c r="M74" s="38">
        <v>2274.0070000000001</v>
      </c>
      <c r="N74" s="13"/>
      <c r="T74" s="10">
        <v>48.06</v>
      </c>
      <c r="U74" s="12" t="s">
        <v>16457</v>
      </c>
    </row>
    <row r="75" spans="1:21" s="31" customFormat="1" x14ac:dyDescent="0.25">
      <c r="A75" s="60" t="s">
        <v>16384</v>
      </c>
      <c r="B75" s="56">
        <v>2024</v>
      </c>
      <c r="C75" s="60" t="s">
        <v>16454</v>
      </c>
      <c r="D75" s="57">
        <v>4614.9742980000001</v>
      </c>
      <c r="E75" s="31">
        <v>3369.0862160000001</v>
      </c>
      <c r="K75" s="31">
        <v>1000.931503</v>
      </c>
      <c r="L75" s="31">
        <v>870.09078360000001</v>
      </c>
      <c r="M75" s="31">
        <v>2743.9520120000002</v>
      </c>
      <c r="U75" s="59"/>
    </row>
    <row r="76" spans="1:21" s="10" customFormat="1" ht="18" customHeight="1" x14ac:dyDescent="0.25">
      <c r="A76" s="7" t="s">
        <v>16384</v>
      </c>
      <c r="B76" s="8">
        <v>2000</v>
      </c>
      <c r="C76" s="8" t="s">
        <v>16498</v>
      </c>
      <c r="D76" s="9">
        <v>141.4</v>
      </c>
      <c r="E76" s="47">
        <f>D76/1.49</f>
        <v>94.899328859060404</v>
      </c>
      <c r="U76" s="11" t="s">
        <v>16499</v>
      </c>
    </row>
    <row r="77" spans="1:21" s="10" customFormat="1" ht="18" customHeight="1" x14ac:dyDescent="0.25">
      <c r="A77" s="7" t="s">
        <v>16384</v>
      </c>
      <c r="B77" s="8">
        <v>2004</v>
      </c>
      <c r="C77" s="8" t="s">
        <v>16498</v>
      </c>
      <c r="D77" s="9">
        <v>364</v>
      </c>
      <c r="E77" s="47">
        <f>D77/1.3</f>
        <v>280</v>
      </c>
      <c r="G77" s="38"/>
      <c r="H77" s="38"/>
      <c r="I77" s="38"/>
      <c r="J77" s="38"/>
      <c r="K77" s="38"/>
      <c r="L77" s="38"/>
      <c r="M77" s="38"/>
      <c r="N77" s="38"/>
      <c r="U77" s="11" t="s">
        <v>16499</v>
      </c>
    </row>
    <row r="78" spans="1:21" s="10" customFormat="1" ht="18" customHeight="1" x14ac:dyDescent="0.25">
      <c r="A78" s="7" t="s">
        <v>16384</v>
      </c>
      <c r="B78" s="8">
        <v>2008</v>
      </c>
      <c r="C78" s="8" t="s">
        <v>16498</v>
      </c>
      <c r="D78" s="9">
        <v>1609</v>
      </c>
      <c r="E78" s="47">
        <f>D78/1.07</f>
        <v>1503.7383177570093</v>
      </c>
      <c r="G78" s="38"/>
      <c r="H78" s="38"/>
      <c r="I78" s="38"/>
      <c r="J78" s="38"/>
      <c r="K78" s="38"/>
      <c r="L78" s="38"/>
      <c r="M78" s="38"/>
      <c r="N78" s="38"/>
      <c r="U78" s="11" t="s">
        <v>16500</v>
      </c>
    </row>
    <row r="79" spans="1:21" s="10" customFormat="1" ht="18" customHeight="1" x14ac:dyDescent="0.25">
      <c r="A79" s="7" t="s">
        <v>16384</v>
      </c>
      <c r="B79" s="8">
        <v>2010</v>
      </c>
      <c r="C79" s="8" t="s">
        <v>16498</v>
      </c>
      <c r="D79" s="9">
        <v>2279</v>
      </c>
      <c r="E79" s="47">
        <f>D79/1.03</f>
        <v>2212.6213592233007</v>
      </c>
      <c r="G79" s="38"/>
      <c r="H79" s="38"/>
      <c r="I79" s="38"/>
      <c r="J79" s="38"/>
      <c r="K79" s="38"/>
      <c r="L79" s="38"/>
      <c r="M79" s="38"/>
      <c r="N79" s="38"/>
      <c r="U79" s="11" t="s">
        <v>16500</v>
      </c>
    </row>
    <row r="80" spans="1:21" s="10" customFormat="1" ht="18" customHeight="1" x14ac:dyDescent="0.25">
      <c r="A80" s="7" t="s">
        <v>16384</v>
      </c>
      <c r="B80" s="8">
        <v>2011</v>
      </c>
      <c r="C80" s="8" t="s">
        <v>16498</v>
      </c>
      <c r="D80" s="9">
        <v>2674</v>
      </c>
      <c r="E80" s="47">
        <f>D80/0.99</f>
        <v>2701.0101010101012</v>
      </c>
      <c r="G80" s="38"/>
      <c r="H80" s="38"/>
      <c r="I80" s="38"/>
      <c r="J80" s="38"/>
      <c r="K80" s="38"/>
      <c r="L80" s="38"/>
      <c r="M80" s="38"/>
      <c r="N80" s="38"/>
      <c r="U80" s="11" t="s">
        <v>16500</v>
      </c>
    </row>
    <row r="81" spans="1:21" s="10" customFormat="1" ht="18" customHeight="1" x14ac:dyDescent="0.25">
      <c r="A81" s="7" t="s">
        <v>16384</v>
      </c>
      <c r="B81" s="8">
        <v>2012</v>
      </c>
      <c r="C81" s="8" t="s">
        <v>16498</v>
      </c>
      <c r="D81" s="9">
        <v>3085</v>
      </c>
      <c r="E81" s="47">
        <f>D81/1</f>
        <v>3085</v>
      </c>
      <c r="G81" s="38"/>
      <c r="H81" s="38"/>
      <c r="I81" s="38"/>
      <c r="J81" s="38"/>
      <c r="K81" s="38"/>
      <c r="L81" s="38"/>
      <c r="M81" s="38"/>
      <c r="N81" s="38"/>
      <c r="U81" s="11" t="s">
        <v>16500</v>
      </c>
    </row>
    <row r="82" spans="1:21" s="10" customFormat="1" ht="18" customHeight="1" x14ac:dyDescent="0.25">
      <c r="A82" s="7" t="s">
        <v>16384</v>
      </c>
      <c r="B82" s="8">
        <v>2013</v>
      </c>
      <c r="C82" s="8" t="s">
        <v>16498</v>
      </c>
      <c r="D82" s="9">
        <v>3418</v>
      </c>
      <c r="E82" s="47">
        <f>D82/1.03</f>
        <v>3318.4466019417473</v>
      </c>
      <c r="G82" s="38"/>
      <c r="H82" s="38"/>
      <c r="I82" s="38"/>
      <c r="J82" s="38"/>
      <c r="K82" s="38"/>
      <c r="L82" s="38"/>
      <c r="M82" s="38"/>
      <c r="N82" s="38"/>
      <c r="U82" s="11" t="s">
        <v>16501</v>
      </c>
    </row>
    <row r="83" spans="1:21" s="10" customFormat="1" ht="18" customHeight="1" x14ac:dyDescent="0.25">
      <c r="A83" s="7" t="s">
        <v>16384</v>
      </c>
      <c r="B83" s="8">
        <v>2014</v>
      </c>
      <c r="C83" s="8" t="s">
        <v>16498</v>
      </c>
      <c r="D83" s="9">
        <v>3793</v>
      </c>
      <c r="E83" s="47">
        <f>D83/1.1</f>
        <v>3448.181818181818</v>
      </c>
      <c r="G83" s="38"/>
      <c r="H83" s="38"/>
      <c r="I83" s="38"/>
      <c r="J83" s="38"/>
      <c r="K83" s="38"/>
      <c r="L83" s="38"/>
      <c r="M83" s="38"/>
      <c r="N83" s="38"/>
      <c r="U83" s="11" t="s">
        <v>16502</v>
      </c>
    </row>
    <row r="84" spans="1:21" s="10" customFormat="1" ht="18" customHeight="1" x14ac:dyDescent="0.25">
      <c r="A84" s="7" t="s">
        <v>16384</v>
      </c>
      <c r="B84" s="8">
        <v>2015</v>
      </c>
      <c r="C84" s="8" t="s">
        <v>16498</v>
      </c>
      <c r="D84" s="9">
        <v>4604</v>
      </c>
      <c r="E84" s="47">
        <f>D84/1.28</f>
        <v>3596.875</v>
      </c>
      <c r="G84" s="38"/>
      <c r="H84" s="38"/>
      <c r="I84" s="38"/>
      <c r="J84" s="38"/>
      <c r="K84" s="38"/>
      <c r="L84" s="38"/>
      <c r="M84" s="38"/>
      <c r="N84" s="38"/>
      <c r="U84" s="10" t="s">
        <v>16503</v>
      </c>
    </row>
    <row r="85" spans="1:21" s="10" customFormat="1" ht="18" customHeight="1" x14ac:dyDescent="0.25">
      <c r="A85" s="7" t="s">
        <v>16384</v>
      </c>
      <c r="B85" s="8">
        <v>2016</v>
      </c>
      <c r="C85" s="8" t="s">
        <v>16498</v>
      </c>
      <c r="D85" s="9">
        <v>5485</v>
      </c>
      <c r="E85" s="47">
        <f>D85/1.33</f>
        <v>4124.0601503759399</v>
      </c>
      <c r="G85" s="38"/>
      <c r="H85" s="38"/>
      <c r="I85" s="38"/>
      <c r="J85" s="38"/>
      <c r="K85" s="38"/>
      <c r="L85" s="38"/>
      <c r="M85" s="38"/>
      <c r="N85" s="38"/>
      <c r="U85" s="10" t="s">
        <v>16504</v>
      </c>
    </row>
    <row r="86" spans="1:21" s="10" customFormat="1" ht="18" customHeight="1" x14ac:dyDescent="0.25">
      <c r="A86" s="7" t="s">
        <v>16384</v>
      </c>
      <c r="B86" s="8">
        <v>2017</v>
      </c>
      <c r="C86" s="8" t="s">
        <v>16498</v>
      </c>
      <c r="D86" s="9">
        <v>6771</v>
      </c>
      <c r="E86" s="47">
        <f>D86/1.3</f>
        <v>5208.4615384615381</v>
      </c>
      <c r="G86" s="38"/>
      <c r="H86" s="38"/>
      <c r="I86" s="38"/>
      <c r="J86" s="38"/>
      <c r="K86" s="38"/>
      <c r="L86" s="38"/>
      <c r="M86" s="38"/>
      <c r="N86" s="38"/>
      <c r="U86" s="10" t="s">
        <v>16505</v>
      </c>
    </row>
    <row r="87" spans="1:21" s="10" customFormat="1" ht="18" customHeight="1" x14ac:dyDescent="0.25">
      <c r="A87" s="7" t="s">
        <v>16384</v>
      </c>
      <c r="B87" s="8">
        <v>2018</v>
      </c>
      <c r="C87" s="8" t="s">
        <v>16498</v>
      </c>
      <c r="D87" s="9">
        <v>7592</v>
      </c>
      <c r="E87" s="47">
        <f>D87/1.3</f>
        <v>5840</v>
      </c>
      <c r="G87" s="11"/>
      <c r="H87" s="11"/>
      <c r="I87" s="11"/>
      <c r="J87" s="11"/>
      <c r="K87" s="11"/>
      <c r="L87" s="11"/>
      <c r="M87" s="11"/>
      <c r="N87" s="11"/>
      <c r="U87" s="10" t="s">
        <v>16506</v>
      </c>
    </row>
    <row r="88" spans="1:21" s="10" customFormat="1" ht="18" customHeight="1" x14ac:dyDescent="0.25">
      <c r="A88" s="7" t="s">
        <v>16384</v>
      </c>
      <c r="B88" s="8">
        <v>2019</v>
      </c>
      <c r="C88" s="8" t="s">
        <v>16498</v>
      </c>
      <c r="D88" s="9">
        <v>8760</v>
      </c>
      <c r="E88" s="47">
        <f>D88/1.33</f>
        <v>6586.4661654135334</v>
      </c>
      <c r="U88" s="11" t="s">
        <v>16507</v>
      </c>
    </row>
    <row r="89" spans="1:21" s="10" customFormat="1" ht="18" customHeight="1" x14ac:dyDescent="0.25">
      <c r="A89" s="7" t="s">
        <v>16384</v>
      </c>
      <c r="B89" s="8">
        <v>2020</v>
      </c>
      <c r="C89" s="8" t="s">
        <v>16498</v>
      </c>
      <c r="D89" s="9">
        <v>9624</v>
      </c>
      <c r="E89" s="47">
        <f>D89/1.34</f>
        <v>7182.0895522388055</v>
      </c>
      <c r="U89" s="11" t="s">
        <v>16507</v>
      </c>
    </row>
    <row r="90" spans="1:21" s="10" customFormat="1" ht="18" customHeight="1" x14ac:dyDescent="0.25">
      <c r="A90" s="7" t="s">
        <v>16384</v>
      </c>
      <c r="B90" s="8">
        <v>2021</v>
      </c>
      <c r="C90" s="8" t="s">
        <v>16498</v>
      </c>
      <c r="D90" s="51">
        <v>12869.49</v>
      </c>
      <c r="E90" s="47">
        <f>D90/1.25</f>
        <v>10295.592000000001</v>
      </c>
      <c r="G90" s="13"/>
      <c r="H90" s="13"/>
      <c r="I90" s="13"/>
      <c r="J90" s="13"/>
      <c r="K90" s="13"/>
      <c r="L90" s="13"/>
      <c r="M90" s="13"/>
      <c r="N90" s="13"/>
      <c r="U90" s="52" t="s">
        <v>16508</v>
      </c>
    </row>
    <row r="91" spans="1:21" s="10" customFormat="1" ht="18" customHeight="1" x14ac:dyDescent="0.25">
      <c r="A91" s="7" t="s">
        <v>16384</v>
      </c>
      <c r="B91" s="8">
        <v>2022</v>
      </c>
      <c r="C91" s="8" t="s">
        <v>16498</v>
      </c>
      <c r="D91" s="9">
        <v>14391</v>
      </c>
      <c r="E91" s="47">
        <f>D91/1.3</f>
        <v>11070</v>
      </c>
      <c r="G91" s="13"/>
      <c r="H91" s="13"/>
      <c r="I91" s="13"/>
      <c r="J91" s="13"/>
      <c r="K91" s="13"/>
      <c r="L91" s="13"/>
      <c r="M91" s="13"/>
      <c r="N91" s="13"/>
      <c r="U91" s="53" t="s">
        <v>16509</v>
      </c>
    </row>
    <row r="92" spans="1:21" s="10" customFormat="1" ht="18" customHeight="1" x14ac:dyDescent="0.25">
      <c r="A92" s="7" t="s">
        <v>16384</v>
      </c>
      <c r="B92" s="8">
        <v>2023</v>
      </c>
      <c r="C92" s="8" t="s">
        <v>16498</v>
      </c>
      <c r="D92" s="9">
        <v>16551.37</v>
      </c>
      <c r="E92" s="47">
        <f>D92/1.3</f>
        <v>12731.823076923076</v>
      </c>
      <c r="G92" s="13"/>
      <c r="H92" s="13"/>
      <c r="I92" s="13"/>
      <c r="J92" s="13"/>
      <c r="K92" s="13"/>
      <c r="L92" s="13"/>
      <c r="M92" s="13"/>
      <c r="N92" s="13"/>
      <c r="U92" s="53" t="s">
        <v>16510</v>
      </c>
    </row>
    <row r="93" spans="1:21" s="10" customFormat="1" ht="18" customHeight="1" x14ac:dyDescent="0.25">
      <c r="A93" s="7" t="s">
        <v>16384</v>
      </c>
      <c r="B93" s="8">
        <v>1996</v>
      </c>
      <c r="C93" s="7" t="s">
        <v>16409</v>
      </c>
      <c r="D93" s="9">
        <v>239</v>
      </c>
      <c r="E93" s="47">
        <f>D93/1.36</f>
        <v>175.73529411764704</v>
      </c>
      <c r="F93" s="9">
        <v>239</v>
      </c>
      <c r="U93" s="11" t="s">
        <v>16410</v>
      </c>
    </row>
    <row r="94" spans="1:21" s="10" customFormat="1" ht="18" customHeight="1" x14ac:dyDescent="0.25">
      <c r="A94" s="7" t="s">
        <v>16384</v>
      </c>
      <c r="B94" s="8">
        <v>2000</v>
      </c>
      <c r="C94" s="7" t="s">
        <v>16409</v>
      </c>
      <c r="D94" s="15">
        <v>1800</v>
      </c>
      <c r="E94" s="47">
        <f>D94/1.49</f>
        <v>1208.0536912751677</v>
      </c>
      <c r="F94" s="15">
        <v>1800</v>
      </c>
      <c r="U94" s="11"/>
    </row>
    <row r="95" spans="1:21" s="10" customFormat="1" ht="18" customHeight="1" x14ac:dyDescent="0.25">
      <c r="A95" s="7" t="s">
        <v>16384</v>
      </c>
      <c r="B95" s="8">
        <v>2004</v>
      </c>
      <c r="C95" s="7" t="s">
        <v>16409</v>
      </c>
      <c r="D95" s="15">
        <v>4200</v>
      </c>
      <c r="E95" s="47">
        <f>D95/1.3</f>
        <v>3230.7692307692305</v>
      </c>
      <c r="F95" s="15">
        <v>4200</v>
      </c>
      <c r="U95" s="11"/>
    </row>
    <row r="96" spans="1:21" s="10" customFormat="1" ht="18" customHeight="1" x14ac:dyDescent="0.25">
      <c r="A96" s="7" t="s">
        <v>16384</v>
      </c>
      <c r="B96" s="8">
        <v>2008</v>
      </c>
      <c r="C96" s="7" t="s">
        <v>16409</v>
      </c>
      <c r="D96" s="15">
        <v>6200</v>
      </c>
      <c r="E96" s="47">
        <f>D96/1.07</f>
        <v>5794.3925233644859</v>
      </c>
      <c r="F96" s="15">
        <v>6200</v>
      </c>
      <c r="U96" s="11"/>
    </row>
    <row r="97" spans="1:21" s="10" customFormat="1" ht="18" customHeight="1" x14ac:dyDescent="0.25">
      <c r="A97" s="7" t="s">
        <v>16384</v>
      </c>
      <c r="B97" s="8">
        <v>2010</v>
      </c>
      <c r="C97" s="7" t="s">
        <v>16409</v>
      </c>
      <c r="D97" s="15">
        <v>6426</v>
      </c>
      <c r="E97" s="47">
        <f>D97/1.03</f>
        <v>6238.8349514563106</v>
      </c>
      <c r="F97" s="15">
        <v>6426</v>
      </c>
      <c r="U97" s="11" t="s">
        <v>16411</v>
      </c>
    </row>
    <row r="98" spans="1:21" s="10" customFormat="1" ht="18" customHeight="1" x14ac:dyDescent="0.25">
      <c r="A98" s="7" t="s">
        <v>16384</v>
      </c>
      <c r="B98" s="8">
        <v>2011</v>
      </c>
      <c r="C98" s="7" t="s">
        <v>16409</v>
      </c>
      <c r="D98" s="15">
        <v>6791</v>
      </c>
      <c r="E98" s="47">
        <f>D98/0.99</f>
        <v>6859.5959595959594</v>
      </c>
      <c r="F98" s="15">
        <v>6791</v>
      </c>
      <c r="U98" s="11" t="s">
        <v>16411</v>
      </c>
    </row>
    <row r="99" spans="1:21" s="10" customFormat="1" ht="18" customHeight="1" x14ac:dyDescent="0.25">
      <c r="A99" s="7" t="s">
        <v>16384</v>
      </c>
      <c r="B99" s="8">
        <v>2012</v>
      </c>
      <c r="C99" s="7" t="s">
        <v>16409</v>
      </c>
      <c r="D99" s="15">
        <v>7196</v>
      </c>
      <c r="E99" s="47">
        <f>D99/1</f>
        <v>7196</v>
      </c>
      <c r="F99" s="15">
        <v>7196</v>
      </c>
      <c r="U99" s="11" t="s">
        <v>16411</v>
      </c>
    </row>
    <row r="100" spans="1:21" s="10" customFormat="1" ht="18" customHeight="1" x14ac:dyDescent="0.25">
      <c r="A100" s="7" t="s">
        <v>16384</v>
      </c>
      <c r="B100" s="8">
        <v>2013</v>
      </c>
      <c r="C100" s="7" t="s">
        <v>16409</v>
      </c>
      <c r="D100" s="16">
        <v>7724.7</v>
      </c>
      <c r="E100" s="47">
        <f>D100/1.03</f>
        <v>7499.7087378640772</v>
      </c>
      <c r="F100" s="16">
        <v>7724.7</v>
      </c>
      <c r="U100" s="11" t="s">
        <v>16412</v>
      </c>
    </row>
    <row r="101" spans="1:21" s="10" customFormat="1" ht="18" customHeight="1" x14ac:dyDescent="0.25">
      <c r="A101" s="7" t="s">
        <v>16384</v>
      </c>
      <c r="B101" s="8">
        <v>2014</v>
      </c>
      <c r="C101" s="7" t="s">
        <v>16409</v>
      </c>
      <c r="D101" s="17">
        <v>8414.2000000000007</v>
      </c>
      <c r="E101" s="47">
        <f>D101/1.1</f>
        <v>7649.272727272727</v>
      </c>
      <c r="F101" s="15">
        <v>8400</v>
      </c>
      <c r="U101" s="11" t="s">
        <v>16412</v>
      </c>
    </row>
    <row r="102" spans="1:21" s="10" customFormat="1" ht="18" customHeight="1" x14ac:dyDescent="0.25">
      <c r="A102" s="7" t="s">
        <v>16384</v>
      </c>
      <c r="B102" s="8">
        <v>2015</v>
      </c>
      <c r="C102" s="7" t="s">
        <v>16409</v>
      </c>
      <c r="D102" s="15">
        <v>9249</v>
      </c>
      <c r="E102" s="47">
        <f>D102/1.28</f>
        <v>7225.78125</v>
      </c>
      <c r="F102" s="15">
        <v>9249</v>
      </c>
      <c r="U102" s="11" t="s">
        <v>16412</v>
      </c>
    </row>
    <row r="103" spans="1:21" s="10" customFormat="1" ht="18" customHeight="1" x14ac:dyDescent="0.25">
      <c r="A103" s="7" t="s">
        <v>16384</v>
      </c>
      <c r="B103" s="8">
        <v>2016</v>
      </c>
      <c r="C103" s="7" t="s">
        <v>16409</v>
      </c>
      <c r="D103" s="15">
        <v>10200</v>
      </c>
      <c r="E103" s="47">
        <f>D103/1.33</f>
        <v>7669.1729323308264</v>
      </c>
      <c r="F103" s="15">
        <v>10200</v>
      </c>
      <c r="U103" s="11" t="s">
        <v>16412</v>
      </c>
    </row>
    <row r="104" spans="1:21" s="10" customFormat="1" ht="18" customHeight="1" x14ac:dyDescent="0.25">
      <c r="A104" s="7" t="s">
        <v>16384</v>
      </c>
      <c r="B104" s="8">
        <v>2017</v>
      </c>
      <c r="C104" s="7" t="s">
        <v>16409</v>
      </c>
      <c r="D104" s="15">
        <v>11000</v>
      </c>
      <c r="E104" s="47">
        <f>D104/1.3</f>
        <v>8461.538461538461</v>
      </c>
      <c r="F104" s="15">
        <v>11000</v>
      </c>
      <c r="U104" s="11" t="s">
        <v>16412</v>
      </c>
    </row>
    <row r="105" spans="1:21" s="10" customFormat="1" ht="18" customHeight="1" x14ac:dyDescent="0.25">
      <c r="A105" s="7" t="s">
        <v>16384</v>
      </c>
      <c r="B105" s="8">
        <v>2018</v>
      </c>
      <c r="C105" s="7" t="s">
        <v>16409</v>
      </c>
      <c r="D105" s="15">
        <v>11765.4</v>
      </c>
      <c r="E105" s="47">
        <f>D105/1.3</f>
        <v>9050.3076923076915</v>
      </c>
      <c r="F105" s="15">
        <v>11765.4</v>
      </c>
      <c r="U105" s="11" t="s">
        <v>16412</v>
      </c>
    </row>
    <row r="106" spans="1:21" s="10" customFormat="1" ht="18" customHeight="1" x14ac:dyDescent="0.25">
      <c r="A106" s="7" t="s">
        <v>16384</v>
      </c>
      <c r="B106" s="8">
        <v>2019</v>
      </c>
      <c r="C106" s="7" t="s">
        <v>16409</v>
      </c>
      <c r="D106" s="15">
        <v>12830</v>
      </c>
      <c r="E106" s="47">
        <f>D106/1.33</f>
        <v>9646.6165413533836</v>
      </c>
      <c r="F106" s="15">
        <v>12830</v>
      </c>
      <c r="U106" s="11" t="s">
        <v>16412</v>
      </c>
    </row>
    <row r="107" spans="1:21" s="10" customFormat="1" ht="18" customHeight="1" x14ac:dyDescent="0.25">
      <c r="A107" s="7" t="s">
        <v>16384</v>
      </c>
      <c r="B107" s="8">
        <v>2020</v>
      </c>
      <c r="C107" s="7" t="s">
        <v>16409</v>
      </c>
      <c r="D107" s="15">
        <v>13336</v>
      </c>
      <c r="E107" s="47">
        <f>D107/1.34</f>
        <v>9952.238805970148</v>
      </c>
      <c r="F107" s="15">
        <v>13336</v>
      </c>
      <c r="U107" s="11" t="s">
        <v>16412</v>
      </c>
    </row>
    <row r="108" spans="1:21" s="10" customFormat="1" ht="18" customHeight="1" x14ac:dyDescent="0.25">
      <c r="A108" s="7" t="s">
        <v>16384</v>
      </c>
      <c r="B108" s="8">
        <v>2021</v>
      </c>
      <c r="C108" s="7" t="s">
        <v>16409</v>
      </c>
      <c r="D108" s="15">
        <v>14531</v>
      </c>
      <c r="E108" s="47">
        <f>D108/1.25</f>
        <v>11624.8</v>
      </c>
      <c r="F108" s="15">
        <v>14531</v>
      </c>
      <c r="G108" s="13"/>
      <c r="H108" s="13"/>
      <c r="I108" s="13"/>
      <c r="J108" s="13"/>
      <c r="K108" s="13"/>
      <c r="L108" s="13"/>
      <c r="M108" s="13"/>
      <c r="N108" s="13"/>
      <c r="U108" s="11" t="s">
        <v>16412</v>
      </c>
    </row>
    <row r="109" spans="1:21" s="10" customFormat="1" ht="18" customHeight="1" x14ac:dyDescent="0.25">
      <c r="A109" s="7" t="s">
        <v>16384</v>
      </c>
      <c r="B109" s="8">
        <v>2022</v>
      </c>
      <c r="C109" s="7" t="s">
        <v>16409</v>
      </c>
      <c r="D109" s="15">
        <v>15248.49</v>
      </c>
      <c r="E109" s="47">
        <f>D109/1.3</f>
        <v>11729.607692307693</v>
      </c>
      <c r="F109" s="15">
        <v>15248.49</v>
      </c>
      <c r="G109" s="13"/>
      <c r="H109" s="13"/>
      <c r="I109" s="13"/>
      <c r="J109" s="13"/>
      <c r="K109" s="13"/>
      <c r="L109" s="13"/>
      <c r="M109" s="13"/>
      <c r="N109" s="13"/>
      <c r="U109" s="11" t="s">
        <v>16412</v>
      </c>
    </row>
    <row r="110" spans="1:21" s="10" customFormat="1" ht="18" customHeight="1" x14ac:dyDescent="0.25">
      <c r="A110" s="7" t="s">
        <v>16384</v>
      </c>
      <c r="B110" s="8">
        <v>2023</v>
      </c>
      <c r="C110" s="7" t="s">
        <v>16409</v>
      </c>
      <c r="D110" s="18">
        <v>15949</v>
      </c>
      <c r="E110" s="18">
        <f>D110/1.3</f>
        <v>12268.461538461537</v>
      </c>
      <c r="F110" s="18">
        <v>15949</v>
      </c>
      <c r="G110" s="13"/>
      <c r="H110" s="13"/>
      <c r="I110" s="13"/>
      <c r="J110" s="13"/>
      <c r="K110" s="13"/>
      <c r="L110" s="13"/>
      <c r="M110" s="13"/>
      <c r="N110" s="13"/>
      <c r="U110" s="11" t="s">
        <v>16413</v>
      </c>
    </row>
    <row r="111" spans="1:21" s="31" customFormat="1" x14ac:dyDescent="0.25">
      <c r="A111" s="60" t="s">
        <v>16384</v>
      </c>
      <c r="B111" s="56">
        <v>2024</v>
      </c>
      <c r="C111" s="60" t="s">
        <v>16409</v>
      </c>
      <c r="D111" s="57">
        <v>16454.29</v>
      </c>
      <c r="E111" s="31">
        <v>12012.18426</v>
      </c>
      <c r="F111" s="31">
        <v>16454.29</v>
      </c>
      <c r="U111" s="59" t="s">
        <v>18842</v>
      </c>
    </row>
    <row r="112" spans="1:21" s="10" customFormat="1" ht="18" customHeight="1" x14ac:dyDescent="0.25">
      <c r="A112" s="7" t="s">
        <v>16384</v>
      </c>
      <c r="B112" s="8">
        <v>1984</v>
      </c>
      <c r="C112" s="7" t="s">
        <v>16486</v>
      </c>
      <c r="D112" s="39">
        <v>771</v>
      </c>
      <c r="E112" s="47">
        <f>D112/1.3</f>
        <v>593.07692307692309</v>
      </c>
      <c r="U112" s="11"/>
    </row>
    <row r="113" spans="1:21" s="10" customFormat="1" ht="18" customHeight="1" x14ac:dyDescent="0.25">
      <c r="A113" s="7" t="s">
        <v>16384</v>
      </c>
      <c r="B113" s="8">
        <v>1988</v>
      </c>
      <c r="C113" s="7" t="s">
        <v>16486</v>
      </c>
      <c r="D113" s="39">
        <v>775</v>
      </c>
      <c r="E113" s="47">
        <f>D113/1.23</f>
        <v>630.08130081300817</v>
      </c>
      <c r="U113" s="11"/>
    </row>
    <row r="114" spans="1:21" s="10" customFormat="1" ht="18" customHeight="1" x14ac:dyDescent="0.25">
      <c r="A114" s="7" t="s">
        <v>16384</v>
      </c>
      <c r="B114" s="8">
        <v>1992</v>
      </c>
      <c r="C114" s="7" t="s">
        <v>16486</v>
      </c>
      <c r="D114" s="39">
        <v>993.9</v>
      </c>
      <c r="E114" s="47">
        <f>D114/1.21</f>
        <v>821.40495867768595</v>
      </c>
      <c r="U114" s="11"/>
    </row>
    <row r="115" spans="1:21" s="10" customFormat="1" ht="18" customHeight="1" x14ac:dyDescent="0.25">
      <c r="A115" s="7" t="s">
        <v>16384</v>
      </c>
      <c r="B115" s="8">
        <v>1996</v>
      </c>
      <c r="C115" s="7" t="s">
        <v>16486</v>
      </c>
      <c r="D115" s="39">
        <v>1011.2</v>
      </c>
      <c r="E115" s="47">
        <f>D115/1.36</f>
        <v>743.52941176470586</v>
      </c>
      <c r="U115" s="11"/>
    </row>
    <row r="116" spans="1:21" s="10" customFormat="1" ht="18" customHeight="1" x14ac:dyDescent="0.25">
      <c r="A116" s="7" t="s">
        <v>16384</v>
      </c>
      <c r="B116" s="8">
        <v>2000</v>
      </c>
      <c r="C116" s="7" t="s">
        <v>16486</v>
      </c>
      <c r="D116" s="39">
        <v>1300</v>
      </c>
      <c r="E116" s="47">
        <f>D116/1.49</f>
        <v>872.48322147651004</v>
      </c>
      <c r="U116" s="11"/>
    </row>
    <row r="117" spans="1:21" s="10" customFormat="1" ht="18" customHeight="1" x14ac:dyDescent="0.25">
      <c r="A117" s="7" t="s">
        <v>16384</v>
      </c>
      <c r="B117" s="8">
        <v>2004</v>
      </c>
      <c r="C117" s="7" t="s">
        <v>16486</v>
      </c>
      <c r="D117" s="39">
        <v>1847.1</v>
      </c>
      <c r="E117" s="47">
        <f>D117/1.3</f>
        <v>1420.8461538461538</v>
      </c>
      <c r="U117" s="11"/>
    </row>
    <row r="118" spans="1:21" s="10" customFormat="1" ht="18" customHeight="1" x14ac:dyDescent="0.25">
      <c r="A118" s="7" t="s">
        <v>16384</v>
      </c>
      <c r="B118" s="8">
        <v>2008</v>
      </c>
      <c r="C118" s="7" t="s">
        <v>16486</v>
      </c>
      <c r="D118" s="39">
        <v>2394.4</v>
      </c>
      <c r="E118" s="47">
        <f>D118/1.07</f>
        <v>2237.7570093457944</v>
      </c>
      <c r="U118" s="11" t="s">
        <v>16487</v>
      </c>
    </row>
    <row r="119" spans="1:21" s="10" customFormat="1" ht="18" customHeight="1" x14ac:dyDescent="0.25">
      <c r="A119" s="7" t="s">
        <v>16384</v>
      </c>
      <c r="B119" s="8">
        <v>2010</v>
      </c>
      <c r="C119" s="7" t="s">
        <v>16486</v>
      </c>
      <c r="D119" s="39">
        <v>2134.5</v>
      </c>
      <c r="E119" s="47">
        <f>D119/1.03</f>
        <v>2072.3300970873784</v>
      </c>
      <c r="U119" s="11" t="s">
        <v>16488</v>
      </c>
    </row>
    <row r="120" spans="1:21" s="10" customFormat="1" ht="18" customHeight="1" x14ac:dyDescent="0.25">
      <c r="A120" s="7" t="s">
        <v>16384</v>
      </c>
      <c r="B120" s="8">
        <v>2011</v>
      </c>
      <c r="C120" s="7" t="s">
        <v>16486</v>
      </c>
      <c r="D120" s="39">
        <v>2088</v>
      </c>
      <c r="E120" s="47">
        <f>D120/0.99</f>
        <v>2109.090909090909</v>
      </c>
      <c r="U120" s="11" t="s">
        <v>16487</v>
      </c>
    </row>
    <row r="121" spans="1:21" s="10" customFormat="1" ht="18" customHeight="1" x14ac:dyDescent="0.25">
      <c r="A121" s="7" t="s">
        <v>16384</v>
      </c>
      <c r="B121" s="8">
        <v>2012</v>
      </c>
      <c r="C121" s="7" t="s">
        <v>16486</v>
      </c>
      <c r="D121" s="39">
        <v>1922</v>
      </c>
      <c r="E121" s="47">
        <f>D121/1</f>
        <v>1922</v>
      </c>
      <c r="U121" s="11" t="s">
        <v>16489</v>
      </c>
    </row>
    <row r="122" spans="1:21" s="10" customFormat="1" ht="18" customHeight="1" x14ac:dyDescent="0.25">
      <c r="A122" s="7" t="s">
        <v>16384</v>
      </c>
      <c r="B122" s="8">
        <v>2013</v>
      </c>
      <c r="C122" s="7" t="s">
        <v>16486</v>
      </c>
      <c r="D122" s="39">
        <v>1968.4</v>
      </c>
      <c r="E122" s="47">
        <f>D122/1.03</f>
        <v>1911.0679611650485</v>
      </c>
      <c r="U122" s="293" t="s">
        <v>16487</v>
      </c>
    </row>
    <row r="123" spans="1:21" s="10" customFormat="1" ht="18" customHeight="1" x14ac:dyDescent="0.25">
      <c r="A123" s="7" t="s">
        <v>16384</v>
      </c>
      <c r="B123" s="8">
        <v>2014</v>
      </c>
      <c r="C123" s="7" t="s">
        <v>16486</v>
      </c>
      <c r="D123" s="39">
        <v>1779.9</v>
      </c>
      <c r="E123" s="47">
        <f>D123/1.1</f>
        <v>1618.090909090909</v>
      </c>
      <c r="U123" s="11" t="s">
        <v>16490</v>
      </c>
    </row>
    <row r="124" spans="1:21" s="10" customFormat="1" ht="18" customHeight="1" x14ac:dyDescent="0.25">
      <c r="A124" s="7" t="s">
        <v>16384</v>
      </c>
      <c r="B124" s="8">
        <v>2015</v>
      </c>
      <c r="C124" s="7" t="s">
        <v>16486</v>
      </c>
      <c r="D124" s="50">
        <v>1591.4</v>
      </c>
      <c r="E124" s="47">
        <f>D124/1.28</f>
        <v>1243.28125</v>
      </c>
      <c r="U124" s="11" t="s">
        <v>16491</v>
      </c>
    </row>
    <row r="125" spans="1:21" s="10" customFormat="1" ht="18" customHeight="1" x14ac:dyDescent="0.25">
      <c r="A125" s="7" t="s">
        <v>16384</v>
      </c>
      <c r="B125" s="8">
        <v>2016</v>
      </c>
      <c r="C125" s="7" t="s">
        <v>16486</v>
      </c>
      <c r="D125" s="50">
        <v>1449.4</v>
      </c>
      <c r="E125" s="47">
        <f>D125/1.33</f>
        <v>1089.7744360902257</v>
      </c>
      <c r="U125" s="11" t="s">
        <v>16492</v>
      </c>
    </row>
    <row r="126" spans="1:21" s="10" customFormat="1" ht="18" customHeight="1" x14ac:dyDescent="0.25">
      <c r="A126" s="7" t="s">
        <v>16384</v>
      </c>
      <c r="B126" s="8">
        <v>2017</v>
      </c>
      <c r="C126" s="7" t="s">
        <v>16486</v>
      </c>
      <c r="D126" s="50">
        <v>1314.7</v>
      </c>
      <c r="E126" s="47">
        <f>D126/1.3</f>
        <v>1011.3076923076923</v>
      </c>
      <c r="U126" s="292" t="s">
        <v>16493</v>
      </c>
    </row>
    <row r="127" spans="1:21" s="10" customFormat="1" ht="18" customHeight="1" x14ac:dyDescent="0.25">
      <c r="A127" s="7" t="s">
        <v>16384</v>
      </c>
      <c r="B127" s="8">
        <v>2018</v>
      </c>
      <c r="C127" s="7" t="s">
        <v>16486</v>
      </c>
      <c r="D127" s="15">
        <v>1247.1500000000001</v>
      </c>
      <c r="E127" s="47">
        <f>D127/1.3</f>
        <v>959.34615384615392</v>
      </c>
      <c r="U127" s="292" t="s">
        <v>16494</v>
      </c>
    </row>
    <row r="128" spans="1:21" s="10" customFormat="1" ht="18" customHeight="1" x14ac:dyDescent="0.25">
      <c r="A128" s="7" t="s">
        <v>16384</v>
      </c>
      <c r="B128" s="8">
        <v>2019</v>
      </c>
      <c r="C128" s="7" t="s">
        <v>16486</v>
      </c>
      <c r="D128" s="9">
        <v>1175.7</v>
      </c>
      <c r="E128" s="47">
        <f>D128/1.33</f>
        <v>883.98496240601503</v>
      </c>
      <c r="U128" s="11" t="s">
        <v>16493</v>
      </c>
    </row>
    <row r="129" spans="1:21" s="10" customFormat="1" ht="18" customHeight="1" x14ac:dyDescent="0.25">
      <c r="A129" s="7" t="s">
        <v>16384</v>
      </c>
      <c r="B129" s="8">
        <v>2020</v>
      </c>
      <c r="C129" s="7" t="s">
        <v>16486</v>
      </c>
      <c r="D129" s="50">
        <v>1079.25</v>
      </c>
      <c r="E129" s="47">
        <f>D129/1.34</f>
        <v>805.41044776119395</v>
      </c>
      <c r="U129" s="11" t="s">
        <v>16495</v>
      </c>
    </row>
    <row r="130" spans="1:21" s="10" customFormat="1" ht="18" customHeight="1" x14ac:dyDescent="0.25">
      <c r="A130" s="7" t="s">
        <v>16384</v>
      </c>
      <c r="B130" s="8">
        <v>2021</v>
      </c>
      <c r="C130" s="7" t="s">
        <v>16486</v>
      </c>
      <c r="D130" s="50">
        <v>982.8</v>
      </c>
      <c r="E130" s="47">
        <f>D130/1.25</f>
        <v>786.24</v>
      </c>
      <c r="G130" s="13"/>
      <c r="H130" s="13"/>
      <c r="I130" s="13"/>
      <c r="J130" s="13"/>
      <c r="K130" s="13"/>
      <c r="L130" s="13"/>
      <c r="M130" s="13"/>
      <c r="N130" s="13"/>
      <c r="U130" s="11" t="s">
        <v>16493</v>
      </c>
    </row>
    <row r="131" spans="1:21" s="10" customFormat="1" ht="18" customHeight="1" x14ac:dyDescent="0.25">
      <c r="A131" s="7" t="s">
        <v>16384</v>
      </c>
      <c r="B131" s="8">
        <v>2022</v>
      </c>
      <c r="C131" s="7" t="s">
        <v>16486</v>
      </c>
      <c r="D131" s="50">
        <v>946.7</v>
      </c>
      <c r="E131" s="47">
        <f>D131/1.3</f>
        <v>728.23076923076928</v>
      </c>
      <c r="G131" s="13"/>
      <c r="H131" s="13"/>
      <c r="I131" s="13"/>
      <c r="J131" s="13"/>
      <c r="K131" s="13"/>
      <c r="L131" s="13"/>
      <c r="M131" s="13"/>
      <c r="N131" s="13"/>
      <c r="U131" s="11" t="s">
        <v>16496</v>
      </c>
    </row>
    <row r="132" spans="1:21" s="10" customFormat="1" ht="18" customHeight="1" x14ac:dyDescent="0.25">
      <c r="A132" s="7" t="s">
        <v>16384</v>
      </c>
      <c r="B132" s="8">
        <v>2023</v>
      </c>
      <c r="C132" s="7" t="s">
        <v>16486</v>
      </c>
      <c r="D132" s="50">
        <f>D131-(D131*0.0306)</f>
        <v>917.73098000000005</v>
      </c>
      <c r="E132" s="47">
        <f>D132/1.3</f>
        <v>705.94690769230772</v>
      </c>
      <c r="G132" s="13"/>
      <c r="H132" s="13"/>
      <c r="I132" s="13"/>
      <c r="J132" s="13"/>
      <c r="K132" s="13"/>
      <c r="L132" s="13"/>
      <c r="M132" s="13"/>
      <c r="N132" s="13"/>
      <c r="U132" s="11" t="s">
        <v>16497</v>
      </c>
    </row>
    <row r="133" spans="1:21" s="10" customFormat="1" ht="18" customHeight="1" x14ac:dyDescent="0.25">
      <c r="A133" s="7" t="s">
        <v>16384</v>
      </c>
      <c r="B133" s="8">
        <v>1984</v>
      </c>
      <c r="C133" s="7" t="s">
        <v>16414</v>
      </c>
      <c r="D133" s="9">
        <v>716.3</v>
      </c>
      <c r="E133" s="47">
        <f>D133/1.3</f>
        <v>551</v>
      </c>
      <c r="F133" s="9">
        <v>716.3</v>
      </c>
      <c r="U133" s="11"/>
    </row>
    <row r="134" spans="1:21" s="10" customFormat="1" ht="18" customHeight="1" x14ac:dyDescent="0.25">
      <c r="A134" s="7" t="s">
        <v>16384</v>
      </c>
      <c r="B134" s="8">
        <v>1988</v>
      </c>
      <c r="C134" s="7" t="s">
        <v>16414</v>
      </c>
      <c r="D134" s="9">
        <v>1242.9000000000001</v>
      </c>
      <c r="E134" s="47">
        <f>D134/1.23</f>
        <v>1010.4878048780489</v>
      </c>
      <c r="F134" s="9">
        <v>1242.9000000000001</v>
      </c>
      <c r="U134" s="11"/>
    </row>
    <row r="135" spans="1:21" s="10" customFormat="1" ht="18" customHeight="1" x14ac:dyDescent="0.25">
      <c r="A135" s="7" t="s">
        <v>16384</v>
      </c>
      <c r="B135" s="8">
        <v>1992</v>
      </c>
      <c r="C135" s="7" t="s">
        <v>16414</v>
      </c>
      <c r="D135" s="9">
        <v>1651.4</v>
      </c>
      <c r="E135" s="47">
        <f>D135/1.21</f>
        <v>1364.7933884297522</v>
      </c>
      <c r="F135" s="9">
        <v>1651.4</v>
      </c>
      <c r="U135" s="11"/>
    </row>
    <row r="136" spans="1:21" s="10" customFormat="1" ht="18" customHeight="1" x14ac:dyDescent="0.25">
      <c r="A136" s="7" t="s">
        <v>16384</v>
      </c>
      <c r="B136" s="8">
        <v>1996</v>
      </c>
      <c r="C136" s="7" t="s">
        <v>16414</v>
      </c>
      <c r="D136" s="9">
        <v>2677.4</v>
      </c>
      <c r="E136" s="47">
        <f>D136/1.36</f>
        <v>1968.6764705882351</v>
      </c>
      <c r="F136" s="9">
        <v>2677.4</v>
      </c>
      <c r="U136" s="11"/>
    </row>
    <row r="137" spans="1:21" s="10" customFormat="1" ht="18" customHeight="1" x14ac:dyDescent="0.25">
      <c r="A137" s="7" t="s">
        <v>16384</v>
      </c>
      <c r="B137" s="8">
        <v>2000</v>
      </c>
      <c r="C137" s="7" t="s">
        <v>16414</v>
      </c>
      <c r="D137" s="9">
        <v>4218.5</v>
      </c>
      <c r="E137" s="47">
        <f>D137/1.49</f>
        <v>2831.2080536912754</v>
      </c>
      <c r="F137" s="9">
        <v>4218.5</v>
      </c>
      <c r="U137" s="11"/>
    </row>
    <row r="138" spans="1:21" s="10" customFormat="1" ht="18" customHeight="1" x14ac:dyDescent="0.25">
      <c r="A138" s="7" t="s">
        <v>16384</v>
      </c>
      <c r="B138" s="8">
        <v>2004</v>
      </c>
      <c r="C138" s="7" t="s">
        <v>16414</v>
      </c>
      <c r="D138" s="9">
        <v>5039.3999999999996</v>
      </c>
      <c r="E138" s="47">
        <f>D138/1.3</f>
        <v>3876.4615384615381</v>
      </c>
      <c r="F138" s="9">
        <v>5039.3999999999996</v>
      </c>
      <c r="U138" s="11"/>
    </row>
    <row r="139" spans="1:21" s="10" customFormat="1" ht="18" customHeight="1" x14ac:dyDescent="0.25">
      <c r="A139" s="7" t="s">
        <v>16384</v>
      </c>
      <c r="B139" s="8">
        <v>2008</v>
      </c>
      <c r="C139" s="7" t="s">
        <v>16414</v>
      </c>
      <c r="D139" s="9">
        <v>6953.5</v>
      </c>
      <c r="E139" s="47">
        <f>D139/1.07</f>
        <v>6498.598130841121</v>
      </c>
      <c r="F139" s="9">
        <v>6953.5</v>
      </c>
      <c r="U139" s="11"/>
    </row>
    <row r="140" spans="1:21" s="10" customFormat="1" ht="18" customHeight="1" x14ac:dyDescent="0.25">
      <c r="A140" s="7" t="s">
        <v>16384</v>
      </c>
      <c r="B140" s="8">
        <v>2010</v>
      </c>
      <c r="C140" s="7" t="s">
        <v>16414</v>
      </c>
      <c r="D140" s="9">
        <v>8129.9</v>
      </c>
      <c r="E140" s="47">
        <f>D140/1.03</f>
        <v>7893.1067961165045</v>
      </c>
      <c r="F140" s="9">
        <v>8129.9</v>
      </c>
      <c r="U140" s="11" t="s">
        <v>16415</v>
      </c>
    </row>
    <row r="141" spans="1:21" s="10" customFormat="1" ht="18" customHeight="1" x14ac:dyDescent="0.25">
      <c r="A141" s="7" t="s">
        <v>16384</v>
      </c>
      <c r="B141" s="8">
        <v>2011</v>
      </c>
      <c r="C141" s="7" t="s">
        <v>16414</v>
      </c>
      <c r="D141" s="9">
        <v>8459.1</v>
      </c>
      <c r="E141" s="47">
        <f>D141/0.99</f>
        <v>8544.5454545454559</v>
      </c>
      <c r="F141" s="9">
        <v>8459.1</v>
      </c>
      <c r="U141" s="11" t="s">
        <v>16416</v>
      </c>
    </row>
    <row r="142" spans="1:21" s="10" customFormat="1" ht="18" customHeight="1" x14ac:dyDescent="0.25">
      <c r="A142" s="7" t="s">
        <v>16384</v>
      </c>
      <c r="B142" s="8">
        <v>2012</v>
      </c>
      <c r="C142" s="7" t="s">
        <v>16414</v>
      </c>
      <c r="D142" s="9">
        <v>8560.7999999999993</v>
      </c>
      <c r="E142" s="47">
        <f>D142/1</f>
        <v>8560.7999999999993</v>
      </c>
      <c r="F142" s="9">
        <v>8560.7999999999993</v>
      </c>
      <c r="U142" s="11" t="s">
        <v>16416</v>
      </c>
    </row>
    <row r="143" spans="1:21" s="10" customFormat="1" ht="18" customHeight="1" x14ac:dyDescent="0.25">
      <c r="A143" s="7" t="s">
        <v>16384</v>
      </c>
      <c r="B143" s="8">
        <v>2013</v>
      </c>
      <c r="C143" s="7" t="s">
        <v>16414</v>
      </c>
      <c r="D143" s="9">
        <v>8793.9</v>
      </c>
      <c r="E143" s="47">
        <f>D143/1.03</f>
        <v>8537.7669902912621</v>
      </c>
      <c r="F143" s="9">
        <v>8793.9</v>
      </c>
      <c r="U143" s="11" t="s">
        <v>16416</v>
      </c>
    </row>
    <row r="144" spans="1:21" s="10" customFormat="1" ht="18" customHeight="1" x14ac:dyDescent="0.25">
      <c r="A144" s="7" t="s">
        <v>16384</v>
      </c>
      <c r="B144" s="8">
        <v>2014</v>
      </c>
      <c r="C144" s="7" t="s">
        <v>16414</v>
      </c>
      <c r="D144" s="9">
        <v>8942.4</v>
      </c>
      <c r="E144" s="47">
        <f>D144/1.1</f>
        <v>8129.4545454545441</v>
      </c>
      <c r="F144" s="9">
        <v>8942.4</v>
      </c>
      <c r="U144" s="11" t="s">
        <v>16416</v>
      </c>
    </row>
    <row r="145" spans="1:21" s="10" customFormat="1" ht="18" customHeight="1" x14ac:dyDescent="0.25">
      <c r="A145" s="7" t="s">
        <v>16384</v>
      </c>
      <c r="B145" s="8">
        <v>2015</v>
      </c>
      <c r="C145" s="7" t="s">
        <v>16414</v>
      </c>
      <c r="D145" s="9">
        <v>8936</v>
      </c>
      <c r="E145" s="47">
        <f>D145/1.28</f>
        <v>6981.25</v>
      </c>
      <c r="F145" s="9">
        <v>8936</v>
      </c>
      <c r="U145" s="11" t="s">
        <v>16417</v>
      </c>
    </row>
    <row r="146" spans="1:21" s="10" customFormat="1" ht="18" customHeight="1" x14ac:dyDescent="0.25">
      <c r="A146" s="7" t="s">
        <v>16384</v>
      </c>
      <c r="B146" s="8">
        <v>2016</v>
      </c>
      <c r="C146" s="7" t="s">
        <v>16414</v>
      </c>
      <c r="D146" s="9">
        <v>8779.1</v>
      </c>
      <c r="E146" s="47">
        <f>D146/1.33</f>
        <v>6600.8270676691727</v>
      </c>
      <c r="F146" s="9">
        <v>8779.1</v>
      </c>
      <c r="U146" s="11" t="s">
        <v>16417</v>
      </c>
    </row>
    <row r="147" spans="1:21" s="10" customFormat="1" ht="18" customHeight="1" x14ac:dyDescent="0.25">
      <c r="A147" s="7" t="s">
        <v>16384</v>
      </c>
      <c r="B147" s="8">
        <v>2017</v>
      </c>
      <c r="C147" s="7" t="s">
        <v>16414</v>
      </c>
      <c r="D147" s="9">
        <v>8581.1</v>
      </c>
      <c r="E147" s="47">
        <f>D147/1.3</f>
        <v>6600.8461538461543</v>
      </c>
      <c r="F147" s="9">
        <v>8581.1</v>
      </c>
      <c r="U147" s="11" t="s">
        <v>16418</v>
      </c>
    </row>
    <row r="148" spans="1:21" s="10" customFormat="1" ht="18" customHeight="1" x14ac:dyDescent="0.25">
      <c r="A148" s="7" t="s">
        <v>16384</v>
      </c>
      <c r="B148" s="8">
        <v>2018</v>
      </c>
      <c r="C148" s="7" t="s">
        <v>16414</v>
      </c>
      <c r="D148" s="9">
        <v>8424.4</v>
      </c>
      <c r="E148" s="47">
        <f>D148/1.3</f>
        <v>6480.3076923076915</v>
      </c>
      <c r="F148" s="9">
        <v>8424.4</v>
      </c>
      <c r="U148" s="11" t="s">
        <v>16418</v>
      </c>
    </row>
    <row r="149" spans="1:21" s="10" customFormat="1" ht="18" customHeight="1" x14ac:dyDescent="0.25">
      <c r="A149" s="7" t="s">
        <v>16384</v>
      </c>
      <c r="B149" s="8">
        <v>2019</v>
      </c>
      <c r="C149" s="7" t="s">
        <v>16414</v>
      </c>
      <c r="D149" s="9">
        <v>8364.2000000000007</v>
      </c>
      <c r="E149" s="47">
        <f>D149/1.33</f>
        <v>6288.8721804511279</v>
      </c>
      <c r="F149" s="9">
        <v>8364.2000000000007</v>
      </c>
      <c r="U149" s="11" t="s">
        <v>16418</v>
      </c>
    </row>
    <row r="150" spans="1:21" s="10" customFormat="1" ht="18" customHeight="1" x14ac:dyDescent="0.25">
      <c r="A150" s="7" t="s">
        <v>16384</v>
      </c>
      <c r="B150" s="8">
        <v>2020</v>
      </c>
      <c r="C150" s="7" t="s">
        <v>16414</v>
      </c>
      <c r="D150" s="9">
        <v>8099.44</v>
      </c>
      <c r="E150" s="47">
        <f>D150/1.34</f>
        <v>6044.3582089552228</v>
      </c>
      <c r="F150" s="9">
        <v>8099.44</v>
      </c>
      <c r="U150" s="11" t="s">
        <v>16419</v>
      </c>
    </row>
    <row r="151" spans="1:21" s="10" customFormat="1" ht="18" customHeight="1" x14ac:dyDescent="0.25">
      <c r="A151" s="7" t="s">
        <v>16384</v>
      </c>
      <c r="B151" s="8">
        <v>2021</v>
      </c>
      <c r="C151" s="7" t="s">
        <v>16414</v>
      </c>
      <c r="D151" s="9">
        <v>7839.09</v>
      </c>
      <c r="E151" s="47">
        <f>D151/1.25</f>
        <v>6271.2719999999999</v>
      </c>
      <c r="F151" s="9">
        <v>7839.09</v>
      </c>
      <c r="U151" s="11" t="s">
        <v>16420</v>
      </c>
    </row>
    <row r="152" spans="1:21" s="10" customFormat="1" ht="18" customHeight="1" x14ac:dyDescent="0.25">
      <c r="A152" s="7" t="s">
        <v>16384</v>
      </c>
      <c r="B152" s="8">
        <v>2022</v>
      </c>
      <c r="C152" s="7" t="s">
        <v>16414</v>
      </c>
      <c r="D152" s="9">
        <v>7421.49</v>
      </c>
      <c r="E152" s="47">
        <f>D152/1.3</f>
        <v>5708.8384615384612</v>
      </c>
      <c r="F152" s="9">
        <v>7421.49</v>
      </c>
      <c r="G152" s="13"/>
      <c r="H152" s="13"/>
      <c r="I152" s="13"/>
      <c r="J152" s="13"/>
      <c r="K152" s="13"/>
      <c r="L152" s="13"/>
      <c r="M152" s="13"/>
      <c r="N152" s="13"/>
      <c r="U152" s="11" t="s">
        <v>16421</v>
      </c>
    </row>
    <row r="153" spans="1:21" s="10" customFormat="1" ht="18" customHeight="1" x14ac:dyDescent="0.25">
      <c r="A153" s="7" t="s">
        <v>16384</v>
      </c>
      <c r="B153" s="8">
        <v>2023</v>
      </c>
      <c r="C153" s="7" t="s">
        <v>16414</v>
      </c>
      <c r="D153" s="9">
        <v>7023.97</v>
      </c>
      <c r="E153" s="47">
        <f>D153/1.3</f>
        <v>5403.0538461538463</v>
      </c>
      <c r="F153" s="9">
        <v>7023.97</v>
      </c>
      <c r="G153" s="13"/>
      <c r="H153" s="13"/>
      <c r="I153" s="13"/>
      <c r="J153" s="13"/>
      <c r="K153" s="13"/>
      <c r="L153" s="13"/>
      <c r="M153" s="13"/>
      <c r="N153" s="13"/>
      <c r="U153" s="11" t="s">
        <v>16422</v>
      </c>
    </row>
    <row r="154" spans="1:21" s="31" customFormat="1" x14ac:dyDescent="0.25">
      <c r="A154" s="60" t="s">
        <v>16384</v>
      </c>
      <c r="B154" s="56">
        <v>2024</v>
      </c>
      <c r="C154" s="60" t="s">
        <v>16414</v>
      </c>
      <c r="D154" s="57">
        <v>6443.8580000000002</v>
      </c>
      <c r="E154" s="31">
        <v>4704.2327349999996</v>
      </c>
      <c r="F154" s="31">
        <v>6443.8580000000002</v>
      </c>
      <c r="U154" s="59" t="s">
        <v>18843</v>
      </c>
    </row>
    <row r="155" spans="1:21" s="10" customFormat="1" ht="18" customHeight="1" x14ac:dyDescent="0.25">
      <c r="A155" s="7" t="s">
        <v>16384</v>
      </c>
      <c r="B155" s="8">
        <v>1984</v>
      </c>
      <c r="C155" s="7" t="s">
        <v>16474</v>
      </c>
      <c r="D155" s="18">
        <f>SUM(F155,I155,J155,N155,O155,Q155,R155,T155)</f>
        <v>666.69</v>
      </c>
      <c r="E155" s="47">
        <f>D155/1.3</f>
        <v>512.83846153846162</v>
      </c>
      <c r="F155" s="17"/>
      <c r="H155" s="13"/>
      <c r="I155" s="17"/>
      <c r="J155" s="42"/>
      <c r="K155" s="42"/>
      <c r="L155" s="42"/>
      <c r="M155" s="42"/>
      <c r="N155" s="17">
        <v>291.86</v>
      </c>
      <c r="O155" s="17">
        <v>0</v>
      </c>
      <c r="Q155" s="17">
        <v>315.83999999999997</v>
      </c>
      <c r="R155" s="17">
        <v>58.99</v>
      </c>
      <c r="U155" s="11"/>
    </row>
    <row r="156" spans="1:21" s="10" customFormat="1" ht="18" customHeight="1" x14ac:dyDescent="0.25">
      <c r="A156" s="7" t="s">
        <v>16384</v>
      </c>
      <c r="B156" s="8">
        <v>1988</v>
      </c>
      <c r="C156" s="7" t="s">
        <v>16474</v>
      </c>
      <c r="D156" s="18">
        <f>SUM(F156,I156,J156,N156,O156,Q156,R156,T156)</f>
        <v>874.9899999999999</v>
      </c>
      <c r="E156" s="47">
        <f>D156/1.23</f>
        <v>711.37398373983729</v>
      </c>
      <c r="F156" s="17"/>
      <c r="H156" s="13"/>
      <c r="I156" s="17"/>
      <c r="J156" s="42"/>
      <c r="K156" s="42"/>
      <c r="L156" s="42"/>
      <c r="M156" s="42"/>
      <c r="N156" s="17">
        <v>406.49</v>
      </c>
      <c r="O156" s="17"/>
      <c r="Q156" s="17">
        <v>386.34</v>
      </c>
      <c r="R156" s="17">
        <v>82.16</v>
      </c>
      <c r="U156" s="11" t="s">
        <v>16475</v>
      </c>
    </row>
    <row r="157" spans="1:21" s="10" customFormat="1" ht="18" customHeight="1" x14ac:dyDescent="0.25">
      <c r="A157" s="7" t="s">
        <v>16384</v>
      </c>
      <c r="B157" s="8">
        <v>1992</v>
      </c>
      <c r="C157" s="7" t="s">
        <v>16474</v>
      </c>
      <c r="D157" s="18">
        <f>SUM(F157,I157,J157,N157,O157,Q157,R157,T157)</f>
        <v>1234.28</v>
      </c>
      <c r="E157" s="47">
        <f>D157/1.21</f>
        <v>1020.0661157024794</v>
      </c>
      <c r="F157" s="17"/>
      <c r="H157" s="13"/>
      <c r="I157" s="17"/>
      <c r="J157" s="42"/>
      <c r="K157" s="42"/>
      <c r="L157" s="42"/>
      <c r="M157" s="42"/>
      <c r="N157" s="17">
        <v>633.63</v>
      </c>
      <c r="O157" s="17"/>
      <c r="Q157" s="17">
        <v>472.59</v>
      </c>
      <c r="R157" s="17">
        <v>128.06</v>
      </c>
      <c r="U157" s="11" t="s">
        <v>16475</v>
      </c>
    </row>
    <row r="158" spans="1:21" s="45" customFormat="1" ht="18" customHeight="1" x14ac:dyDescent="0.25">
      <c r="A158" s="7" t="s">
        <v>16384</v>
      </c>
      <c r="B158" s="8">
        <v>1996</v>
      </c>
      <c r="C158" s="7" t="s">
        <v>16474</v>
      </c>
      <c r="D158" s="18">
        <f>SUM(F158,I158,J158,N158,O158,Q158,R158,T158)</f>
        <v>1626.73</v>
      </c>
      <c r="E158" s="47">
        <f>D158/1.36</f>
        <v>1196.125</v>
      </c>
      <c r="F158" s="17"/>
      <c r="G158" s="10"/>
      <c r="I158" s="17"/>
      <c r="N158" s="17">
        <v>891.65</v>
      </c>
      <c r="O158" s="17"/>
      <c r="Q158" s="17">
        <v>578.08000000000004</v>
      </c>
      <c r="R158" s="17">
        <v>157</v>
      </c>
      <c r="U158" s="11" t="s">
        <v>16475</v>
      </c>
    </row>
    <row r="159" spans="1:21" s="45" customFormat="1" ht="18" customHeight="1" x14ac:dyDescent="0.25">
      <c r="A159" s="7" t="s">
        <v>16384</v>
      </c>
      <c r="B159" s="8">
        <v>2000</v>
      </c>
      <c r="C159" s="7" t="s">
        <v>16474</v>
      </c>
      <c r="D159" s="18">
        <f>SUM(F159,I159,J159,N159,O159,Q159,R159,T159)</f>
        <v>1742.6289999999999</v>
      </c>
      <c r="E159" s="47">
        <f>D159/1.49</f>
        <v>1169.5496644295301</v>
      </c>
      <c r="F159" s="17"/>
      <c r="G159" s="10"/>
      <c r="I159" s="17"/>
      <c r="N159" s="17">
        <v>861.4</v>
      </c>
      <c r="O159" s="17"/>
      <c r="Q159" s="17">
        <v>707.12900000000002</v>
      </c>
      <c r="R159" s="17">
        <v>174.1</v>
      </c>
      <c r="U159" s="11" t="s">
        <v>16475</v>
      </c>
    </row>
    <row r="160" spans="1:21" s="45" customFormat="1" ht="18" customHeight="1" x14ac:dyDescent="0.25">
      <c r="A160" s="7" t="s">
        <v>16384</v>
      </c>
      <c r="B160" s="8">
        <v>2004</v>
      </c>
      <c r="C160" s="7" t="s">
        <v>16474</v>
      </c>
      <c r="D160" s="18">
        <f>SUM(F160,I160,J160,N160,O160,Q160,R160,T160)</f>
        <v>1478.049</v>
      </c>
      <c r="E160" s="47">
        <f>D160/1.3</f>
        <v>1136.9607692307691</v>
      </c>
      <c r="F160" s="18"/>
      <c r="G160" s="10"/>
      <c r="I160" s="17"/>
      <c r="N160" s="17">
        <v>586.53</v>
      </c>
      <c r="O160" s="17"/>
      <c r="Q160" s="17">
        <v>700.01900000000001</v>
      </c>
      <c r="R160" s="17">
        <v>191.5</v>
      </c>
      <c r="S160" s="46"/>
      <c r="U160" s="11" t="s">
        <v>16475</v>
      </c>
    </row>
    <row r="161" spans="1:21" s="45" customFormat="1" ht="18" customHeight="1" x14ac:dyDescent="0.25">
      <c r="A161" s="7" t="s">
        <v>16384</v>
      </c>
      <c r="B161" s="8">
        <v>2008</v>
      </c>
      <c r="C161" s="7" t="s">
        <v>16474</v>
      </c>
      <c r="D161" s="18">
        <f>SUM(F161,I161,J161,N161,O161,Q161,R161,T161)</f>
        <v>1389.432</v>
      </c>
      <c r="E161" s="47">
        <f>D161/1.07</f>
        <v>1298.5345794392522</v>
      </c>
      <c r="F161" s="18">
        <v>15.28</v>
      </c>
      <c r="G161" s="10"/>
      <c r="I161" s="17">
        <v>0</v>
      </c>
      <c r="N161" s="17">
        <v>339.4</v>
      </c>
      <c r="O161" s="17">
        <v>131.41</v>
      </c>
      <c r="Q161" s="17">
        <v>647.64200000000005</v>
      </c>
      <c r="R161" s="17">
        <v>255.7</v>
      </c>
      <c r="U161" s="11" t="s">
        <v>16475</v>
      </c>
    </row>
    <row r="162" spans="1:21" s="45" customFormat="1" ht="18" customHeight="1" x14ac:dyDescent="0.25">
      <c r="A162" s="7" t="s">
        <v>16384</v>
      </c>
      <c r="B162" s="8">
        <v>2010</v>
      </c>
      <c r="C162" s="7" t="s">
        <v>16474</v>
      </c>
      <c r="D162" s="18">
        <f>SUM(F162,I162,J162,N162,O162,Q162,R162,T162)</f>
        <v>1362.498</v>
      </c>
      <c r="E162" s="47">
        <f>D162/1.03</f>
        <v>1322.8135922330098</v>
      </c>
      <c r="F162" s="18">
        <v>14.15</v>
      </c>
      <c r="G162" s="10"/>
      <c r="I162" s="17">
        <v>0</v>
      </c>
      <c r="N162" s="17">
        <v>274.10000000000002</v>
      </c>
      <c r="O162" s="17">
        <v>168.67</v>
      </c>
      <c r="Q162" s="17">
        <v>630.57799999999997</v>
      </c>
      <c r="R162" s="17">
        <v>275</v>
      </c>
      <c r="T162" s="18"/>
      <c r="U162" s="11" t="s">
        <v>16475</v>
      </c>
    </row>
    <row r="163" spans="1:21" s="45" customFormat="1" ht="18" customHeight="1" x14ac:dyDescent="0.25">
      <c r="A163" s="7" t="s">
        <v>16384</v>
      </c>
      <c r="B163" s="8">
        <v>2011</v>
      </c>
      <c r="C163" s="7" t="s">
        <v>16474</v>
      </c>
      <c r="D163" s="18">
        <f>SUM(F163,I163,J163,N163,O163,Q163,R163,T163)</f>
        <v>1356.7080000000001</v>
      </c>
      <c r="E163" s="47">
        <f>D163/0.99</f>
        <v>1370.4121212121213</v>
      </c>
      <c r="F163" s="18">
        <v>15.86</v>
      </c>
      <c r="I163" s="17">
        <v>0</v>
      </c>
      <c r="N163" s="17">
        <v>258.10000000000002</v>
      </c>
      <c r="O163" s="17">
        <v>193.86</v>
      </c>
      <c r="Q163" s="17">
        <v>621.88800000000003</v>
      </c>
      <c r="R163" s="17">
        <v>267</v>
      </c>
      <c r="T163" s="18"/>
      <c r="U163" s="11" t="s">
        <v>16475</v>
      </c>
    </row>
    <row r="164" spans="1:21" s="45" customFormat="1" ht="18" customHeight="1" x14ac:dyDescent="0.25">
      <c r="A164" s="7" t="s">
        <v>16384</v>
      </c>
      <c r="B164" s="8">
        <v>2012</v>
      </c>
      <c r="C164" s="7" t="s">
        <v>16474</v>
      </c>
      <c r="D164" s="18">
        <f>SUM(F164,I164,J164,N164,O164,Q164,R164,T164)</f>
        <v>1368.94</v>
      </c>
      <c r="E164" s="47">
        <f>D164/1</f>
        <v>1368.94</v>
      </c>
      <c r="F164" s="18">
        <v>21.99</v>
      </c>
      <c r="I164" s="17">
        <v>0</v>
      </c>
      <c r="N164" s="17">
        <v>212</v>
      </c>
      <c r="O164" s="17">
        <v>210.99</v>
      </c>
      <c r="Q164" s="17">
        <v>650.96</v>
      </c>
      <c r="R164" s="17">
        <v>273</v>
      </c>
      <c r="T164" s="18"/>
      <c r="U164" s="11" t="s">
        <v>16475</v>
      </c>
    </row>
    <row r="165" spans="1:21" s="45" customFormat="1" ht="18" customHeight="1" x14ac:dyDescent="0.25">
      <c r="A165" s="7" t="s">
        <v>16384</v>
      </c>
      <c r="B165" s="8">
        <v>2013</v>
      </c>
      <c r="C165" s="7" t="s">
        <v>16474</v>
      </c>
      <c r="D165" s="18">
        <f>SUM(F165,I165,J165,N165,O165,Q165,R165,T165)</f>
        <v>1405.0329999999999</v>
      </c>
      <c r="E165" s="47">
        <f>D165/1.03</f>
        <v>1364.1097087378639</v>
      </c>
      <c r="F165" s="18">
        <v>42.88</v>
      </c>
      <c r="I165" s="17">
        <v>13.31</v>
      </c>
      <c r="N165" s="17">
        <v>183</v>
      </c>
      <c r="O165" s="17">
        <v>217.39</v>
      </c>
      <c r="Q165" s="17">
        <v>672.053</v>
      </c>
      <c r="R165" s="17">
        <v>276.39999999999998</v>
      </c>
      <c r="T165" s="18"/>
      <c r="U165" s="11" t="s">
        <v>16475</v>
      </c>
    </row>
    <row r="166" spans="1:21" s="45" customFormat="1" ht="18" customHeight="1" x14ac:dyDescent="0.25">
      <c r="A166" s="7" t="s">
        <v>16384</v>
      </c>
      <c r="B166" s="8">
        <v>2014</v>
      </c>
      <c r="C166" s="7" t="s">
        <v>16474</v>
      </c>
      <c r="D166" s="18">
        <f>SUM(F166,I166,J166,N166,O166,Q166,R166,T166)</f>
        <v>1403.8249999999998</v>
      </c>
      <c r="E166" s="47">
        <f>D166/1.1</f>
        <v>1276.2045454545453</v>
      </c>
      <c r="F166" s="18">
        <v>54.84</v>
      </c>
      <c r="I166" s="17">
        <v>18.27</v>
      </c>
      <c r="N166" s="17">
        <v>145</v>
      </c>
      <c r="O166" s="17">
        <v>207.31</v>
      </c>
      <c r="Q166" s="17">
        <v>679.005</v>
      </c>
      <c r="R166" s="17">
        <v>299.39999999999998</v>
      </c>
      <c r="T166" s="18"/>
      <c r="U166" s="11" t="s">
        <v>16475</v>
      </c>
    </row>
    <row r="167" spans="1:21" s="45" customFormat="1" ht="18" customHeight="1" x14ac:dyDescent="0.25">
      <c r="A167" s="7" t="s">
        <v>16384</v>
      </c>
      <c r="B167" s="8">
        <v>2015</v>
      </c>
      <c r="C167" s="7" t="s">
        <v>16474</v>
      </c>
      <c r="D167" s="18">
        <f>SUM(F167,I167,J167,N167,O167,Q167,R167,T167)</f>
        <v>1500.3899999999999</v>
      </c>
      <c r="E167" s="47">
        <f>D167/1.28</f>
        <v>1172.1796874999998</v>
      </c>
      <c r="F167" s="18">
        <v>100.97</v>
      </c>
      <c r="I167" s="17">
        <v>28.3</v>
      </c>
      <c r="N167" s="17">
        <v>152</v>
      </c>
      <c r="O167" s="17">
        <v>225.4</v>
      </c>
      <c r="Q167" s="17">
        <v>685.72</v>
      </c>
      <c r="R167" s="17">
        <v>308</v>
      </c>
      <c r="T167" s="18"/>
      <c r="U167" s="11" t="s">
        <v>16475</v>
      </c>
    </row>
    <row r="168" spans="1:21" s="45" customFormat="1" ht="18" customHeight="1" x14ac:dyDescent="0.25">
      <c r="A168" s="7" t="s">
        <v>16384</v>
      </c>
      <c r="B168" s="8">
        <v>2016</v>
      </c>
      <c r="C168" s="7" t="s">
        <v>16474</v>
      </c>
      <c r="D168" s="18">
        <f>SUM(F168,I168,J168,N168,O168,Q168,R168,T168)</f>
        <v>1617.6079999999999</v>
      </c>
      <c r="E168" s="47">
        <f>D168/1.33</f>
        <v>1216.2466165413532</v>
      </c>
      <c r="F168" s="18">
        <v>206.77</v>
      </c>
      <c r="I168" s="17">
        <v>41.64</v>
      </c>
      <c r="N168" s="17">
        <v>131</v>
      </c>
      <c r="O168" s="17">
        <v>173.34</v>
      </c>
      <c r="Q168" s="17">
        <v>734.85799999999995</v>
      </c>
      <c r="R168" s="17">
        <v>330</v>
      </c>
      <c r="T168" s="18"/>
      <c r="U168" s="11" t="s">
        <v>16475</v>
      </c>
    </row>
    <row r="169" spans="1:21" s="45" customFormat="1" ht="18" customHeight="1" x14ac:dyDescent="0.25">
      <c r="A169" s="7" t="s">
        <v>16384</v>
      </c>
      <c r="B169" s="8">
        <v>2017</v>
      </c>
      <c r="C169" s="7" t="s">
        <v>16474</v>
      </c>
      <c r="D169" s="18">
        <f>SUM(F169,I169,J169,N169,O169,Q169,R169,T169)</f>
        <v>1739.4299999999998</v>
      </c>
      <c r="E169" s="47">
        <f>D169/1.3</f>
        <v>1338.0230769230768</v>
      </c>
      <c r="F169" s="18">
        <v>328.45</v>
      </c>
      <c r="G169" s="10"/>
      <c r="H169" s="10"/>
      <c r="I169" s="17">
        <v>62.72</v>
      </c>
      <c r="J169" s="10"/>
      <c r="K169" s="10"/>
      <c r="L169" s="10"/>
      <c r="M169" s="10"/>
      <c r="N169" s="17">
        <v>117</v>
      </c>
      <c r="O169" s="17">
        <v>127</v>
      </c>
      <c r="Q169" s="17">
        <v>766.66</v>
      </c>
      <c r="R169" s="17">
        <v>337.6</v>
      </c>
      <c r="U169" s="11" t="s">
        <v>16475</v>
      </c>
    </row>
    <row r="170" spans="1:21" s="45" customFormat="1" ht="18" customHeight="1" x14ac:dyDescent="0.25">
      <c r="A170" s="7" t="s">
        <v>16384</v>
      </c>
      <c r="B170" s="8">
        <v>2018</v>
      </c>
      <c r="C170" s="7" t="s">
        <v>16474</v>
      </c>
      <c r="D170" s="18">
        <f>SUM(F170,I170,J170,N170,O170,Q170,R170,T170)</f>
        <v>1916.8200000000002</v>
      </c>
      <c r="E170" s="47">
        <f>D170/1.3</f>
        <v>1474.4769230769232</v>
      </c>
      <c r="F170" s="18">
        <v>440.73</v>
      </c>
      <c r="G170" s="10"/>
      <c r="H170" s="10"/>
      <c r="I170" s="17">
        <v>123.18</v>
      </c>
      <c r="J170" s="10"/>
      <c r="K170" s="10"/>
      <c r="L170" s="10"/>
      <c r="M170" s="10"/>
      <c r="N170" s="17">
        <v>83.44</v>
      </c>
      <c r="O170" s="17">
        <v>126.24</v>
      </c>
      <c r="Q170" s="17">
        <v>760.36</v>
      </c>
      <c r="R170" s="17">
        <v>375</v>
      </c>
      <c r="T170" s="17">
        <v>7.87</v>
      </c>
      <c r="U170" s="11" t="s">
        <v>16475</v>
      </c>
    </row>
    <row r="171" spans="1:21" s="45" customFormat="1" ht="18" customHeight="1" x14ac:dyDescent="0.25">
      <c r="A171" s="7" t="s">
        <v>16384</v>
      </c>
      <c r="B171" s="8">
        <v>2019</v>
      </c>
      <c r="C171" s="7" t="s">
        <v>16474</v>
      </c>
      <c r="D171" s="18">
        <f>SUM(F171,I171,J171,N171,O171,Q171,R171,T171)</f>
        <v>2103.2600000000002</v>
      </c>
      <c r="E171" s="47">
        <f>D171/1.33</f>
        <v>1581.3984962406016</v>
      </c>
      <c r="F171" s="18">
        <v>568.36</v>
      </c>
      <c r="G171" s="21"/>
      <c r="H171" s="21"/>
      <c r="I171" s="17">
        <v>137.84</v>
      </c>
      <c r="J171" s="21"/>
      <c r="K171" s="21"/>
      <c r="L171" s="21"/>
      <c r="M171" s="21"/>
      <c r="N171" s="17">
        <v>73.97</v>
      </c>
      <c r="O171" s="17">
        <v>92.9</v>
      </c>
      <c r="Q171" s="17">
        <v>808.94</v>
      </c>
      <c r="R171" s="17">
        <v>405.6</v>
      </c>
      <c r="T171" s="17">
        <v>15.65</v>
      </c>
      <c r="U171" s="11" t="s">
        <v>16475</v>
      </c>
    </row>
    <row r="172" spans="1:21" s="45" customFormat="1" ht="18" customHeight="1" x14ac:dyDescent="0.25">
      <c r="A172" s="7" t="s">
        <v>16384</v>
      </c>
      <c r="B172" s="8">
        <v>2020</v>
      </c>
      <c r="C172" s="7" t="s">
        <v>16474</v>
      </c>
      <c r="D172" s="18">
        <f>SUM(F172,I172,J172,N172,O172,Q172,R172,T172)</f>
        <v>1551.9800000000002</v>
      </c>
      <c r="E172" s="47">
        <f>D172/1.34</f>
        <v>1158.1940298507463</v>
      </c>
      <c r="F172" s="18">
        <v>673.06</v>
      </c>
      <c r="G172" s="21"/>
      <c r="H172" s="21"/>
      <c r="I172" s="17">
        <v>134.18</v>
      </c>
      <c r="J172" s="21"/>
      <c r="K172" s="21"/>
      <c r="L172" s="21"/>
      <c r="M172" s="21"/>
      <c r="N172" s="17">
        <v>72.7</v>
      </c>
      <c r="O172" s="17">
        <v>64.87</v>
      </c>
      <c r="Q172" s="17">
        <v>192.07</v>
      </c>
      <c r="R172" s="17">
        <v>391.2</v>
      </c>
      <c r="T172" s="17">
        <v>23.9</v>
      </c>
      <c r="U172" s="11" t="s">
        <v>16475</v>
      </c>
    </row>
    <row r="173" spans="1:21" s="45" customFormat="1" ht="18.75" customHeight="1" x14ac:dyDescent="0.25">
      <c r="A173" s="7" t="s">
        <v>16384</v>
      </c>
      <c r="B173" s="8">
        <v>2021</v>
      </c>
      <c r="C173" s="7" t="s">
        <v>16474</v>
      </c>
      <c r="D173" s="18">
        <f>SUM(F173,I173,J173,N173,O173,Q173,R173,T173)</f>
        <v>1875.1599999999999</v>
      </c>
      <c r="E173" s="47">
        <f>D173/1.25</f>
        <v>1500.1279999999999</v>
      </c>
      <c r="F173" s="18">
        <v>802.03</v>
      </c>
      <c r="G173" s="35"/>
      <c r="H173" s="35"/>
      <c r="I173" s="17">
        <v>142.53</v>
      </c>
      <c r="J173" s="35"/>
      <c r="K173" s="35"/>
      <c r="L173" s="35"/>
      <c r="M173" s="35"/>
      <c r="N173" s="17">
        <v>84.41</v>
      </c>
      <c r="O173" s="17">
        <v>46.36</v>
      </c>
      <c r="Q173" s="17">
        <v>348.77</v>
      </c>
      <c r="R173" s="17">
        <v>416</v>
      </c>
      <c r="T173" s="17">
        <v>35.06</v>
      </c>
      <c r="U173" s="12" t="s">
        <v>16475</v>
      </c>
    </row>
    <row r="174" spans="1:21" s="45" customFormat="1" ht="18.75" customHeight="1" x14ac:dyDescent="0.25">
      <c r="A174" s="7" t="s">
        <v>16384</v>
      </c>
      <c r="B174" s="8">
        <v>2022</v>
      </c>
      <c r="C174" s="7" t="s">
        <v>16474</v>
      </c>
      <c r="D174" s="18">
        <f>SUM(F174,I174,J174,N174,O174,Q174,R174,T174)</f>
        <v>2603.8172999999997</v>
      </c>
      <c r="E174" s="47">
        <f>D174/1.3</f>
        <v>2002.9363846153842</v>
      </c>
      <c r="F174" s="18">
        <v>852.87</v>
      </c>
      <c r="G174" s="35"/>
      <c r="H174" s="35"/>
      <c r="I174" s="17">
        <v>161.68</v>
      </c>
      <c r="J174" s="35"/>
      <c r="K174" s="35"/>
      <c r="L174" s="35"/>
      <c r="M174" s="35"/>
      <c r="N174" s="17">
        <v>87.78</v>
      </c>
      <c r="O174" s="17">
        <v>38.75</v>
      </c>
      <c r="Q174" s="17">
        <v>938.2373</v>
      </c>
      <c r="R174" s="17">
        <v>484</v>
      </c>
      <c r="T174" s="17">
        <v>40.5</v>
      </c>
      <c r="U174" s="11" t="s">
        <v>16475</v>
      </c>
    </row>
    <row r="175" spans="1:21" s="188" customFormat="1" ht="18.75" customHeight="1" x14ac:dyDescent="0.25">
      <c r="A175" s="23" t="s">
        <v>16384</v>
      </c>
      <c r="B175" s="22">
        <v>2023</v>
      </c>
      <c r="C175" s="23" t="s">
        <v>16474</v>
      </c>
      <c r="D175" s="41">
        <f>SUM(F175,I175,J175,N175,O175,Q175,R175,T175)</f>
        <v>2999.7148000000002</v>
      </c>
      <c r="E175" s="43">
        <f>D175/1.3</f>
        <v>2307.4729230769231</v>
      </c>
      <c r="F175" s="43">
        <v>925.33</v>
      </c>
      <c r="G175" s="27"/>
      <c r="H175" s="27"/>
      <c r="I175" s="187">
        <v>182.31</v>
      </c>
      <c r="J175" s="27"/>
      <c r="K175" s="27"/>
      <c r="L175" s="27"/>
      <c r="M175" s="27"/>
      <c r="N175" s="187">
        <v>106.17</v>
      </c>
      <c r="O175" s="24">
        <v>25.54</v>
      </c>
      <c r="Q175" s="24">
        <v>1193.1348</v>
      </c>
      <c r="R175" s="24">
        <v>523.4</v>
      </c>
      <c r="T175" s="24">
        <v>43.83</v>
      </c>
      <c r="U175" s="289" t="s">
        <v>16476</v>
      </c>
    </row>
    <row r="176" spans="1:21" s="31" customFormat="1" x14ac:dyDescent="0.25">
      <c r="A176" s="60" t="s">
        <v>16384</v>
      </c>
      <c r="B176" s="56">
        <v>2024</v>
      </c>
      <c r="C176" s="60" t="s">
        <v>16474</v>
      </c>
      <c r="D176" s="57">
        <v>3156.59</v>
      </c>
      <c r="E176" s="31">
        <v>2304.4167029999999</v>
      </c>
      <c r="F176" s="31">
        <v>1018.31</v>
      </c>
      <c r="I176" s="31">
        <v>172.59</v>
      </c>
      <c r="N176" s="31">
        <v>180.81360000000001</v>
      </c>
      <c r="O176" s="31">
        <v>27.048070800000001</v>
      </c>
      <c r="Q176" s="31">
        <v>1210.9032</v>
      </c>
      <c r="R176" s="31">
        <v>559</v>
      </c>
      <c r="T176" s="31">
        <v>59.829639210000003</v>
      </c>
      <c r="U176" s="59" t="s">
        <v>18848</v>
      </c>
    </row>
    <row r="177" spans="1:21" s="10" customFormat="1" ht="18" customHeight="1" x14ac:dyDescent="0.25">
      <c r="A177" s="7" t="s">
        <v>16384</v>
      </c>
      <c r="B177" s="8">
        <v>1984</v>
      </c>
      <c r="C177" s="7" t="s">
        <v>16477</v>
      </c>
      <c r="D177" s="18">
        <v>2190</v>
      </c>
      <c r="E177" s="47">
        <f>D177/1.3</f>
        <v>1684.6153846153845</v>
      </c>
      <c r="F177" s="18"/>
      <c r="P177" s="48"/>
      <c r="Q177" s="48"/>
      <c r="U177" s="12"/>
    </row>
    <row r="178" spans="1:21" s="10" customFormat="1" ht="18" customHeight="1" x14ac:dyDescent="0.25">
      <c r="A178" s="7" t="s">
        <v>16384</v>
      </c>
      <c r="B178" s="8">
        <v>1988</v>
      </c>
      <c r="C178" s="7" t="s">
        <v>16477</v>
      </c>
      <c r="D178" s="18">
        <v>2925</v>
      </c>
      <c r="E178" s="47">
        <f>D178/1.23</f>
        <v>2378.0487804878048</v>
      </c>
      <c r="F178" s="18"/>
      <c r="P178" s="48"/>
      <c r="Q178" s="48"/>
      <c r="U178" s="11"/>
    </row>
    <row r="179" spans="1:21" s="10" customFormat="1" ht="18" customHeight="1" x14ac:dyDescent="0.25">
      <c r="A179" s="7" t="s">
        <v>16384</v>
      </c>
      <c r="B179" s="8">
        <v>1992</v>
      </c>
      <c r="C179" s="7" t="s">
        <v>16477</v>
      </c>
      <c r="D179" s="18">
        <v>2790</v>
      </c>
      <c r="E179" s="47">
        <f>D179/1.21</f>
        <v>2305.7851239669421</v>
      </c>
      <c r="F179" s="18"/>
      <c r="Q179" s="48"/>
      <c r="U179" s="11"/>
    </row>
    <row r="180" spans="1:21" s="10" customFormat="1" ht="18" customHeight="1" x14ac:dyDescent="0.25">
      <c r="A180" s="7" t="s">
        <v>16384</v>
      </c>
      <c r="B180" s="8">
        <v>1996</v>
      </c>
      <c r="C180" s="7" t="s">
        <v>16477</v>
      </c>
      <c r="D180" s="18">
        <v>3310</v>
      </c>
      <c r="E180" s="47">
        <f>D180/1.36</f>
        <v>2433.8235294117644</v>
      </c>
      <c r="Q180" s="48"/>
      <c r="U180" s="11"/>
    </row>
    <row r="181" spans="1:21" s="10" customFormat="1" ht="18" customHeight="1" x14ac:dyDescent="0.25">
      <c r="A181" s="7" t="s">
        <v>16384</v>
      </c>
      <c r="B181" s="8">
        <v>2000</v>
      </c>
      <c r="C181" s="7" t="s">
        <v>16477</v>
      </c>
      <c r="D181" s="18">
        <v>3999.960626</v>
      </c>
      <c r="E181" s="47">
        <f>D181/1.49</f>
        <v>2684.5373328859059</v>
      </c>
      <c r="Q181" s="48"/>
      <c r="U181" s="11"/>
    </row>
    <row r="182" spans="1:21" s="10" customFormat="1" ht="18" customHeight="1" x14ac:dyDescent="0.25">
      <c r="A182" s="7" t="s">
        <v>16384</v>
      </c>
      <c r="B182" s="8">
        <v>2004</v>
      </c>
      <c r="C182" s="7" t="s">
        <v>16477</v>
      </c>
      <c r="D182" s="18">
        <f>SUM(F182,I182,J182,N182,O182,Q182,R182,T182)</f>
        <v>4317.2183897396471</v>
      </c>
      <c r="E182" s="47">
        <f>D182/1.3</f>
        <v>3320.9372228766515</v>
      </c>
      <c r="F182" s="202">
        <v>745.07050000000004</v>
      </c>
      <c r="G182" s="18"/>
      <c r="H182" s="18"/>
      <c r="I182" s="202">
        <v>3572.1478897396473</v>
      </c>
      <c r="J182" s="202">
        <v>0</v>
      </c>
      <c r="K182" s="18"/>
      <c r="L182" s="18"/>
      <c r="M182" s="18"/>
      <c r="N182" s="18"/>
      <c r="U182" s="11" t="s">
        <v>16478</v>
      </c>
    </row>
    <row r="183" spans="1:21" s="10" customFormat="1" ht="18" customHeight="1" x14ac:dyDescent="0.25">
      <c r="A183" s="7" t="s">
        <v>16384</v>
      </c>
      <c r="B183" s="8">
        <v>2008</v>
      </c>
      <c r="C183" s="7" t="s">
        <v>16477</v>
      </c>
      <c r="D183" s="18">
        <f>SUM(F183,I183,J183,N183,O183,Q183,R183,T183)</f>
        <v>4688.822254460445</v>
      </c>
      <c r="E183" s="47">
        <f>D183/1.07</f>
        <v>4382.0768733275181</v>
      </c>
      <c r="F183" s="202">
        <v>808.327</v>
      </c>
      <c r="G183" s="18"/>
      <c r="H183" s="18"/>
      <c r="I183" s="202">
        <v>3880.4952544604448</v>
      </c>
      <c r="J183" s="202">
        <v>0</v>
      </c>
      <c r="K183" s="18"/>
      <c r="L183" s="18"/>
      <c r="M183" s="18"/>
      <c r="N183" s="18"/>
      <c r="T183" s="10">
        <v>0</v>
      </c>
      <c r="U183" s="11" t="s">
        <v>16478</v>
      </c>
    </row>
    <row r="184" spans="1:21" s="10" customFormat="1" ht="18" customHeight="1" x14ac:dyDescent="0.25">
      <c r="A184" s="7" t="s">
        <v>16384</v>
      </c>
      <c r="B184" s="8">
        <v>2010</v>
      </c>
      <c r="C184" s="7" t="s">
        <v>16477</v>
      </c>
      <c r="D184" s="18">
        <f>SUM(F184,I184,J184,N184,O184,Q184,R184,T184)</f>
        <v>4358.1679999999997</v>
      </c>
      <c r="E184" s="47">
        <f>D184/1.03</f>
        <v>4231.2310679611646</v>
      </c>
      <c r="F184">
        <v>867.16800000000001</v>
      </c>
      <c r="G184" s="18"/>
      <c r="H184" s="18"/>
      <c r="I184">
        <v>3491</v>
      </c>
      <c r="J184">
        <v>0</v>
      </c>
      <c r="K184" s="18"/>
      <c r="L184" s="18"/>
      <c r="M184" s="18"/>
      <c r="N184" s="18"/>
      <c r="T184" s="10">
        <v>0</v>
      </c>
      <c r="U184" s="11" t="s">
        <v>16478</v>
      </c>
    </row>
    <row r="185" spans="1:21" s="10" customFormat="1" ht="18" customHeight="1" x14ac:dyDescent="0.25">
      <c r="A185" s="7" t="s">
        <v>16384</v>
      </c>
      <c r="B185" s="8">
        <v>2011</v>
      </c>
      <c r="C185" s="7" t="s">
        <v>16477</v>
      </c>
      <c r="D185" s="18">
        <f>SUM(F185,I185,J185,N185,O185,Q185,R185,T185)</f>
        <v>4263.8649999999998</v>
      </c>
      <c r="E185" s="47">
        <f>D185/0.99</f>
        <v>4306.9343434343436</v>
      </c>
      <c r="F185">
        <v>836.86500000000001</v>
      </c>
      <c r="G185" s="18"/>
      <c r="H185" s="18"/>
      <c r="I185">
        <v>3427</v>
      </c>
      <c r="J185">
        <v>0</v>
      </c>
      <c r="K185" s="18"/>
      <c r="L185" s="18"/>
      <c r="M185" s="18"/>
      <c r="N185" s="18"/>
      <c r="T185" s="10">
        <v>0</v>
      </c>
      <c r="U185" s="11" t="s">
        <v>16478</v>
      </c>
    </row>
    <row r="186" spans="1:21" s="10" customFormat="1" ht="18" customHeight="1" x14ac:dyDescent="0.25">
      <c r="A186" s="7" t="s">
        <v>16384</v>
      </c>
      <c r="B186" s="8">
        <v>2012</v>
      </c>
      <c r="C186" s="7" t="s">
        <v>16477</v>
      </c>
      <c r="D186" s="18">
        <f>SUM(F186,I186,J186,N186,O186,Q186,R186,T186)</f>
        <v>4335.7759999999998</v>
      </c>
      <c r="E186" s="47">
        <f>D186/1</f>
        <v>4335.7759999999998</v>
      </c>
      <c r="F186">
        <v>786.77599999999995</v>
      </c>
      <c r="G186" s="18"/>
      <c r="H186" s="18"/>
      <c r="I186">
        <v>3549</v>
      </c>
      <c r="J186">
        <v>0</v>
      </c>
      <c r="K186" s="18"/>
      <c r="L186" s="18"/>
      <c r="M186" s="18"/>
      <c r="N186" s="18"/>
      <c r="T186" s="10">
        <v>0</v>
      </c>
      <c r="U186" s="11" t="s">
        <v>16478</v>
      </c>
    </row>
    <row r="187" spans="1:21" s="10" customFormat="1" ht="18" customHeight="1" x14ac:dyDescent="0.25">
      <c r="A187" s="7" t="s">
        <v>16384</v>
      </c>
      <c r="B187" s="8">
        <v>2013</v>
      </c>
      <c r="C187" s="7" t="s">
        <v>16477</v>
      </c>
      <c r="D187" s="18">
        <f>SUM(F187,I187,J187,N187,O187,Q187,R187,T187)</f>
        <v>3726.8670000000002</v>
      </c>
      <c r="E187" s="47">
        <f>D187/1.03</f>
        <v>3618.3174757281554</v>
      </c>
      <c r="F187">
        <v>791.86699999999996</v>
      </c>
      <c r="G187" s="18"/>
      <c r="H187" s="18"/>
      <c r="I187">
        <v>2935</v>
      </c>
      <c r="J187">
        <v>0</v>
      </c>
      <c r="K187" s="18"/>
      <c r="L187" s="18"/>
      <c r="M187" s="18"/>
      <c r="N187" s="18"/>
      <c r="P187" s="48"/>
      <c r="Q187" s="48"/>
      <c r="R187" s="48"/>
      <c r="S187" s="48"/>
      <c r="T187" s="10">
        <v>0</v>
      </c>
      <c r="U187" s="293" t="s">
        <v>16478</v>
      </c>
    </row>
    <row r="188" spans="1:21" s="10" customFormat="1" ht="18" customHeight="1" x14ac:dyDescent="0.25">
      <c r="A188" s="7" t="s">
        <v>16384</v>
      </c>
      <c r="B188" s="8">
        <v>2014</v>
      </c>
      <c r="C188" s="7" t="s">
        <v>16477</v>
      </c>
      <c r="D188" s="18">
        <f>SUM(F188,I188,J188,N188,O188,Q188,R188,T188)</f>
        <v>3581.105</v>
      </c>
      <c r="E188" s="47">
        <f>D188/1.1</f>
        <v>3255.5499999999997</v>
      </c>
      <c r="F188" s="202">
        <v>784.19999999999993</v>
      </c>
      <c r="G188" s="18"/>
      <c r="H188" s="18"/>
      <c r="I188" s="202">
        <v>2646</v>
      </c>
      <c r="J188" s="202">
        <v>0</v>
      </c>
      <c r="K188" s="18"/>
      <c r="L188" s="18"/>
      <c r="M188" s="18"/>
      <c r="N188" s="18"/>
      <c r="T188" s="10">
        <v>150.905</v>
      </c>
      <c r="U188" s="11" t="s">
        <v>16478</v>
      </c>
    </row>
    <row r="189" spans="1:21" s="10" customFormat="1" ht="18" customHeight="1" x14ac:dyDescent="0.25">
      <c r="A189" s="7" t="s">
        <v>16384</v>
      </c>
      <c r="B189" s="8">
        <v>2015</v>
      </c>
      <c r="C189" s="7" t="s">
        <v>16477</v>
      </c>
      <c r="D189" s="18">
        <f>SUM(F189,I189,J189,N189,O189,Q189,R189,T189)</f>
        <v>3190.556</v>
      </c>
      <c r="E189" s="47">
        <f>D189/1.28</f>
        <v>2492.6218749999998</v>
      </c>
      <c r="F189" s="202">
        <v>727.27599999999995</v>
      </c>
      <c r="G189" s="18"/>
      <c r="H189" s="18"/>
      <c r="I189" s="202">
        <v>2304</v>
      </c>
      <c r="J189" s="202">
        <v>0</v>
      </c>
      <c r="K189" s="18"/>
      <c r="L189" s="18"/>
      <c r="M189" s="18"/>
      <c r="N189" s="18"/>
      <c r="T189" s="10">
        <v>159.28</v>
      </c>
      <c r="U189" s="11" t="s">
        <v>16478</v>
      </c>
    </row>
    <row r="190" spans="1:21" s="10" customFormat="1" ht="18" customHeight="1" x14ac:dyDescent="0.25">
      <c r="A190" s="7" t="s">
        <v>16384</v>
      </c>
      <c r="B190" s="8">
        <v>2016</v>
      </c>
      <c r="C190" s="7" t="s">
        <v>16477</v>
      </c>
      <c r="D190" s="18">
        <f>SUM(F190,I190,J190,N190,O190,Q190,R190,T190)</f>
        <v>2846.3050000000003</v>
      </c>
      <c r="E190" s="47">
        <f>D190/1.33</f>
        <v>2140.0789473684213</v>
      </c>
      <c r="F190" s="202">
        <v>678.30500000000006</v>
      </c>
      <c r="G190" s="18"/>
      <c r="H190" s="18"/>
      <c r="I190" s="202">
        <v>2130</v>
      </c>
      <c r="J190" s="202">
        <v>0</v>
      </c>
      <c r="K190" s="18"/>
      <c r="L190" s="18"/>
      <c r="M190" s="18"/>
      <c r="N190" s="18"/>
      <c r="T190" s="10">
        <v>38</v>
      </c>
      <c r="U190" s="11" t="s">
        <v>16479</v>
      </c>
    </row>
    <row r="191" spans="1:21" s="10" customFormat="1" ht="18" customHeight="1" x14ac:dyDescent="0.25">
      <c r="A191" s="7" t="s">
        <v>16384</v>
      </c>
      <c r="B191" s="8">
        <v>2017</v>
      </c>
      <c r="C191" s="7" t="s">
        <v>16477</v>
      </c>
      <c r="D191" s="18">
        <f>SUM(F191,I191,J191,N191,O191,Q191,R191,T191)</f>
        <v>2529.5190000000002</v>
      </c>
      <c r="E191" s="47">
        <f>D191/1.3</f>
        <v>1945.7838461538463</v>
      </c>
      <c r="F191" s="202">
        <v>634.51900000000001</v>
      </c>
      <c r="G191" s="18"/>
      <c r="H191" s="18"/>
      <c r="I191" s="202">
        <v>1835</v>
      </c>
      <c r="J191" s="202">
        <v>0</v>
      </c>
      <c r="K191" s="18"/>
      <c r="L191" s="18"/>
      <c r="M191" s="18"/>
      <c r="N191" s="18"/>
      <c r="T191" s="10">
        <v>60</v>
      </c>
      <c r="U191" s="11" t="s">
        <v>16480</v>
      </c>
    </row>
    <row r="192" spans="1:21" s="10" customFormat="1" ht="18" customHeight="1" x14ac:dyDescent="0.25">
      <c r="A192" s="7" t="s">
        <v>16384</v>
      </c>
      <c r="B192" s="8">
        <v>2018</v>
      </c>
      <c r="C192" s="7" t="s">
        <v>16477</v>
      </c>
      <c r="D192" s="18">
        <f>SUM(F192,I192,J192,N192,O192,Q192,R192,T192)</f>
        <v>2396.09</v>
      </c>
      <c r="E192" s="47">
        <f>D192/1.3</f>
        <v>1843.146153846154</v>
      </c>
      <c r="F192" s="202">
        <v>649.19000000000005</v>
      </c>
      <c r="G192" s="18"/>
      <c r="H192" s="18"/>
      <c r="I192" s="202">
        <v>1655.9</v>
      </c>
      <c r="J192" s="202">
        <v>0</v>
      </c>
      <c r="K192" s="18"/>
      <c r="L192" s="18"/>
      <c r="M192" s="18"/>
      <c r="N192" s="18"/>
      <c r="T192" s="10">
        <v>91</v>
      </c>
      <c r="U192" s="11" t="s">
        <v>16481</v>
      </c>
    </row>
    <row r="193" spans="1:21" s="10" customFormat="1" ht="18" customHeight="1" x14ac:dyDescent="0.25">
      <c r="A193" s="7" t="s">
        <v>16384</v>
      </c>
      <c r="B193" s="8">
        <v>2019</v>
      </c>
      <c r="C193" s="7" t="s">
        <v>16477</v>
      </c>
      <c r="D193" s="18">
        <f>SUM(F193,I193,J193,N193,O193,Q193,R193,T193)</f>
        <v>2088.7919999999999</v>
      </c>
      <c r="E193" s="47">
        <f>D193/1.33</f>
        <v>1570.5203007518796</v>
      </c>
      <c r="F193" s="202">
        <v>625.79200000000003</v>
      </c>
      <c r="G193" s="18"/>
      <c r="H193" s="18"/>
      <c r="I193" s="202">
        <v>1408</v>
      </c>
      <c r="J193" s="202">
        <v>55</v>
      </c>
      <c r="K193" s="18"/>
      <c r="L193" s="18"/>
      <c r="M193" s="18"/>
      <c r="N193" s="18"/>
      <c r="T193" s="10">
        <v>0</v>
      </c>
      <c r="U193" s="11" t="s">
        <v>16482</v>
      </c>
    </row>
    <row r="194" spans="1:21" s="10" customFormat="1" ht="18" customHeight="1" x14ac:dyDescent="0.25">
      <c r="A194" s="7" t="s">
        <v>16384</v>
      </c>
      <c r="B194" s="8">
        <v>2020</v>
      </c>
      <c r="C194" s="7" t="s">
        <v>16477</v>
      </c>
      <c r="D194" s="18">
        <f>SUM(F194,I194,J194,N194,O194,Q194,R194,T194)</f>
        <v>1695.5</v>
      </c>
      <c r="E194" s="47">
        <f>D194/1.34</f>
        <v>1265.2985074626865</v>
      </c>
      <c r="F194" s="202">
        <v>601.70000000000005</v>
      </c>
      <c r="G194" s="18"/>
      <c r="H194" s="18"/>
      <c r="I194" s="202">
        <v>978.8</v>
      </c>
      <c r="J194" s="202">
        <v>115</v>
      </c>
      <c r="K194" s="18"/>
      <c r="L194" s="18"/>
      <c r="M194" s="18"/>
      <c r="N194" s="18"/>
      <c r="T194" s="10">
        <v>0</v>
      </c>
      <c r="U194" s="10" t="s">
        <v>16483</v>
      </c>
    </row>
    <row r="195" spans="1:21" s="10" customFormat="1" ht="18" customHeight="1" x14ac:dyDescent="0.25">
      <c r="A195" s="7" t="s">
        <v>16384</v>
      </c>
      <c r="B195" s="8">
        <v>2021</v>
      </c>
      <c r="C195" s="7" t="s">
        <v>16477</v>
      </c>
      <c r="D195" s="18">
        <f>SUM(F195,I195,J195,N195,O195,Q195,R195,T195)</f>
        <v>1709.7324666666666</v>
      </c>
      <c r="E195" s="47">
        <f>D195/1.25</f>
        <v>1367.7859733333332</v>
      </c>
      <c r="F195" s="202">
        <v>596.01580000000001</v>
      </c>
      <c r="G195" s="49"/>
      <c r="H195" s="49"/>
      <c r="I195" s="202">
        <v>967.05</v>
      </c>
      <c r="J195" s="202">
        <v>146.66666666666666</v>
      </c>
      <c r="K195" s="18"/>
      <c r="L195" s="18"/>
      <c r="M195" s="18"/>
      <c r="N195" s="49"/>
      <c r="T195" s="10">
        <v>0</v>
      </c>
      <c r="U195" s="10" t="s">
        <v>16484</v>
      </c>
    </row>
    <row r="196" spans="1:21" s="10" customFormat="1" ht="18" customHeight="1" x14ac:dyDescent="0.25">
      <c r="A196" s="7" t="s">
        <v>16384</v>
      </c>
      <c r="B196" s="8">
        <v>2022</v>
      </c>
      <c r="C196" s="7" t="s">
        <v>16477</v>
      </c>
      <c r="D196" s="18">
        <f>SUM(F196,I196,J196,N196,O196,Q196,R196,T196)</f>
        <v>1708.1324666666667</v>
      </c>
      <c r="E196" s="47">
        <f>D196/1.3</f>
        <v>1313.9480512820512</v>
      </c>
      <c r="F196" s="202">
        <v>590.46579999999994</v>
      </c>
      <c r="G196" s="49"/>
      <c r="H196" s="49"/>
      <c r="I196" s="202">
        <v>951</v>
      </c>
      <c r="J196" s="202">
        <v>166.66666666666666</v>
      </c>
      <c r="K196" s="18"/>
      <c r="L196" s="18"/>
      <c r="M196" s="18"/>
      <c r="N196" s="49"/>
      <c r="T196" s="10">
        <v>0</v>
      </c>
      <c r="U196" s="17" t="s">
        <v>16485</v>
      </c>
    </row>
    <row r="197" spans="1:21" s="10" customFormat="1" ht="18" customHeight="1" x14ac:dyDescent="0.25">
      <c r="A197" s="7" t="s">
        <v>16384</v>
      </c>
      <c r="B197" s="8">
        <v>2023</v>
      </c>
      <c r="C197" s="7" t="s">
        <v>16477</v>
      </c>
      <c r="D197" s="18">
        <f>SUM(F197,I197,J197,N197,O197,Q197,R197,T197)</f>
        <v>1689.5629316002808</v>
      </c>
      <c r="E197" s="47">
        <f>D197/1.3</f>
        <v>1299.6637935386775</v>
      </c>
      <c r="F197" s="202">
        <v>584.95485049486422</v>
      </c>
      <c r="G197" s="42"/>
      <c r="H197" s="42"/>
      <c r="I197" s="202">
        <v>937.94141443874992</v>
      </c>
      <c r="J197" s="202">
        <v>166.66666666666666</v>
      </c>
      <c r="K197" s="42"/>
      <c r="L197" s="42"/>
      <c r="M197" s="42"/>
      <c r="N197" s="42"/>
      <c r="U197" s="17" t="s">
        <v>16485</v>
      </c>
    </row>
    <row r="198" spans="1:21" s="10" customFormat="1" ht="18" customHeight="1" x14ac:dyDescent="0.25">
      <c r="A198" s="7" t="s">
        <v>16384</v>
      </c>
      <c r="B198" s="8">
        <v>2011</v>
      </c>
      <c r="C198" s="7" t="s">
        <v>16452</v>
      </c>
      <c r="D198" s="40">
        <f>SUM('Unified sheet'!G1681:G1683)</f>
        <v>170.1</v>
      </c>
      <c r="E198" s="47">
        <f>D198/0.99</f>
        <v>171.81818181818181</v>
      </c>
      <c r="F198" s="17">
        <v>48.5</v>
      </c>
      <c r="I198" s="18">
        <v>87.19</v>
      </c>
      <c r="N198" s="13"/>
      <c r="O198" s="41">
        <v>34.409999999999997</v>
      </c>
      <c r="U198" s="11" t="s">
        <v>16453</v>
      </c>
    </row>
    <row r="199" spans="1:21" s="10" customFormat="1" ht="18" customHeight="1" x14ac:dyDescent="0.25">
      <c r="A199" s="7" t="s">
        <v>16384</v>
      </c>
      <c r="B199" s="8">
        <v>2012</v>
      </c>
      <c r="C199" s="7" t="s">
        <v>16452</v>
      </c>
      <c r="D199" s="40">
        <f>SUM('Unified sheet'!G1684:G1686)</f>
        <v>289.14</v>
      </c>
      <c r="E199" s="47">
        <f>D199/1</f>
        <v>289.14</v>
      </c>
      <c r="F199" s="17">
        <v>134.05000000000001</v>
      </c>
      <c r="I199" s="18">
        <v>106.19</v>
      </c>
      <c r="N199" s="13"/>
      <c r="O199" s="41">
        <v>48.9</v>
      </c>
      <c r="U199" s="11" t="s">
        <v>16453</v>
      </c>
    </row>
    <row r="200" spans="1:21" s="10" customFormat="1" ht="18" customHeight="1" x14ac:dyDescent="0.25">
      <c r="A200" s="7" t="s">
        <v>16384</v>
      </c>
      <c r="B200" s="8">
        <v>2013</v>
      </c>
      <c r="C200" s="7" t="s">
        <v>16452</v>
      </c>
      <c r="D200" s="32">
        <f>SUM('Unified sheet'!G1687:G1689)</f>
        <v>397.15000000000003</v>
      </c>
      <c r="E200" s="47">
        <f>D200/1.03</f>
        <v>385.5825242718447</v>
      </c>
      <c r="F200" s="17">
        <v>229.02</v>
      </c>
      <c r="I200" s="18">
        <v>106.19</v>
      </c>
      <c r="N200" s="13"/>
      <c r="O200" s="41">
        <v>61.94</v>
      </c>
      <c r="U200" s="11" t="s">
        <v>16453</v>
      </c>
    </row>
    <row r="201" spans="1:21" s="10" customFormat="1" ht="18" customHeight="1" x14ac:dyDescent="0.25">
      <c r="A201" s="7" t="s">
        <v>16384</v>
      </c>
      <c r="B201" s="8">
        <v>2014</v>
      </c>
      <c r="C201" s="7" t="s">
        <v>16452</v>
      </c>
      <c r="D201" s="32">
        <f>SUM('Unified sheet'!G1690:G1693)</f>
        <v>580.39</v>
      </c>
      <c r="E201" s="47">
        <f>D201/1.1</f>
        <v>527.62727272727273</v>
      </c>
      <c r="F201" s="17">
        <v>351.1</v>
      </c>
      <c r="I201" s="18">
        <v>85.77</v>
      </c>
      <c r="N201" s="13"/>
      <c r="O201" s="41">
        <v>143.52000000000001</v>
      </c>
      <c r="U201" s="11" t="s">
        <v>16453</v>
      </c>
    </row>
    <row r="202" spans="1:21" s="10" customFormat="1" ht="18" customHeight="1" x14ac:dyDescent="0.25">
      <c r="A202" s="7" t="s">
        <v>16384</v>
      </c>
      <c r="B202" s="8">
        <v>2015</v>
      </c>
      <c r="C202" s="7" t="s">
        <v>16452</v>
      </c>
      <c r="D202" s="32">
        <f>SUM('Unified sheet'!G1694:G1700)</f>
        <v>766.48</v>
      </c>
      <c r="E202" s="47">
        <f>D202/1.28</f>
        <v>598.8125</v>
      </c>
      <c r="F202" s="17">
        <v>504.17</v>
      </c>
      <c r="I202" s="18">
        <v>157.22</v>
      </c>
      <c r="N202" s="13"/>
      <c r="O202" s="41">
        <v>105.09</v>
      </c>
      <c r="U202" s="11" t="s">
        <v>16453</v>
      </c>
    </row>
    <row r="203" spans="1:21" s="10" customFormat="1" ht="18" customHeight="1" x14ac:dyDescent="0.25">
      <c r="A203" s="7" t="s">
        <v>16384</v>
      </c>
      <c r="B203" s="8">
        <v>2016</v>
      </c>
      <c r="C203" s="7" t="s">
        <v>16452</v>
      </c>
      <c r="D203" s="32">
        <f>SUM('Unified sheet'!G1701:G1707)</f>
        <v>1049.1400000000001</v>
      </c>
      <c r="E203" s="47">
        <f>D203/1.33</f>
        <v>788.82706766917295</v>
      </c>
      <c r="F203" s="17">
        <v>725.44</v>
      </c>
      <c r="G203" s="34"/>
      <c r="I203" s="18">
        <v>228</v>
      </c>
      <c r="N203" s="13"/>
      <c r="O203" s="41">
        <v>95.7</v>
      </c>
      <c r="U203" s="11" t="s">
        <v>16453</v>
      </c>
    </row>
    <row r="204" spans="1:21" s="10" customFormat="1" ht="18" customHeight="1" x14ac:dyDescent="0.25">
      <c r="A204" s="7" t="s">
        <v>16384</v>
      </c>
      <c r="B204" s="8">
        <v>2017</v>
      </c>
      <c r="C204" s="7" t="s">
        <v>16452</v>
      </c>
      <c r="D204" s="32">
        <f>SUM('Unified sheet'!G1708:G1714)</f>
        <v>1269.7390000000003</v>
      </c>
      <c r="E204" s="47">
        <f>D204/1.3</f>
        <v>976.72230769230782</v>
      </c>
      <c r="F204" s="17">
        <v>921.87</v>
      </c>
      <c r="I204" s="18">
        <v>293.86</v>
      </c>
      <c r="N204" s="13"/>
      <c r="O204" s="41">
        <v>82.91</v>
      </c>
      <c r="U204" s="11" t="s">
        <v>16453</v>
      </c>
    </row>
    <row r="205" spans="1:21" s="10" customFormat="1" ht="18" customHeight="1" x14ac:dyDescent="0.25">
      <c r="A205" s="7" t="s">
        <v>16384</v>
      </c>
      <c r="B205" s="8">
        <v>2018</v>
      </c>
      <c r="C205" s="7" t="s">
        <v>16452</v>
      </c>
      <c r="D205" s="32">
        <f>SUM('Unified sheet'!G1715:G1722)</f>
        <v>1730.0288237</v>
      </c>
      <c r="E205" s="47">
        <f>D205/1.3</f>
        <v>1330.7914028461537</v>
      </c>
      <c r="F205" s="17">
        <v>1215.8</v>
      </c>
      <c r="I205" s="18">
        <v>362.45</v>
      </c>
      <c r="N205" s="13"/>
      <c r="O205" s="41">
        <v>106.3709642</v>
      </c>
      <c r="U205" s="11" t="s">
        <v>16453</v>
      </c>
    </row>
    <row r="206" spans="1:21" s="10" customFormat="1" ht="18" customHeight="1" x14ac:dyDescent="0.25">
      <c r="A206" s="7" t="s">
        <v>16384</v>
      </c>
      <c r="B206" s="8">
        <v>2019</v>
      </c>
      <c r="C206" s="7" t="s">
        <v>16452</v>
      </c>
      <c r="D206" s="32">
        <f>SUM('Unified sheet'!G1723:G1733)</f>
        <v>2516.2837554000002</v>
      </c>
      <c r="E206" s="47">
        <f>D206/1.33</f>
        <v>1891.9426732330828</v>
      </c>
      <c r="F206" s="17">
        <v>1708.64</v>
      </c>
      <c r="I206" s="18">
        <v>490.07</v>
      </c>
      <c r="N206" s="13"/>
      <c r="O206" s="41">
        <v>117.36</v>
      </c>
      <c r="U206" s="11" t="s">
        <v>16453</v>
      </c>
    </row>
    <row r="207" spans="1:21" s="10" customFormat="1" ht="18" customHeight="1" x14ac:dyDescent="0.25">
      <c r="A207" s="7" t="s">
        <v>16384</v>
      </c>
      <c r="B207" s="8">
        <v>2020</v>
      </c>
      <c r="C207" s="7" t="s">
        <v>16452</v>
      </c>
      <c r="D207" s="32">
        <f>SUM('Unified sheet'!G1734:G1745)</f>
        <v>3234.7005299999996</v>
      </c>
      <c r="E207" s="47">
        <f>D207/1.34</f>
        <v>2413.9556194029847</v>
      </c>
      <c r="F207" s="17">
        <v>2361.59</v>
      </c>
      <c r="I207" s="18">
        <v>660.72</v>
      </c>
      <c r="N207" s="13"/>
      <c r="O207" s="41">
        <v>164.11758130000001</v>
      </c>
      <c r="U207" s="11" t="s">
        <v>16453</v>
      </c>
    </row>
    <row r="208" spans="1:21" s="10" customFormat="1" ht="18" customHeight="1" x14ac:dyDescent="0.25">
      <c r="A208" s="7" t="s">
        <v>16384</v>
      </c>
      <c r="B208" s="8">
        <v>2021</v>
      </c>
      <c r="C208" s="7" t="s">
        <v>16452</v>
      </c>
      <c r="D208" s="32">
        <f>SUM('Unified sheet'!G1746:G1757)</f>
        <v>3895.5200381182672</v>
      </c>
      <c r="E208" s="47">
        <f>D208/1.25</f>
        <v>3116.4160304946136</v>
      </c>
      <c r="F208" s="17">
        <v>2943.33</v>
      </c>
      <c r="G208" s="13"/>
      <c r="H208" s="13"/>
      <c r="I208" s="18">
        <v>799.91</v>
      </c>
      <c r="J208" s="13"/>
      <c r="K208" s="13"/>
      <c r="L208" s="13"/>
      <c r="M208" s="13"/>
      <c r="N208" s="13"/>
      <c r="O208" s="41">
        <v>168.95174510000001</v>
      </c>
      <c r="U208" s="11" t="s">
        <v>16453</v>
      </c>
    </row>
    <row r="209" spans="1:21" s="10" customFormat="1" ht="18" customHeight="1" x14ac:dyDescent="0.25">
      <c r="A209" s="7" t="s">
        <v>16384</v>
      </c>
      <c r="B209" s="8">
        <v>2022</v>
      </c>
      <c r="C209" s="7" t="s">
        <v>16452</v>
      </c>
      <c r="D209" s="32">
        <f>SUM('Unified sheet'!G1758:G1769)</f>
        <v>4582.5848820000001</v>
      </c>
      <c r="E209" s="47">
        <f>D209/1.3</f>
        <v>3525.065293846154</v>
      </c>
      <c r="F209" s="10">
        <v>3397.06</v>
      </c>
      <c r="G209" s="13"/>
      <c r="H209" s="13"/>
      <c r="I209" s="18">
        <v>1033.75</v>
      </c>
      <c r="J209" s="13"/>
      <c r="K209" s="13"/>
      <c r="L209" s="13"/>
      <c r="M209" s="13"/>
      <c r="N209" s="13"/>
      <c r="O209" s="41">
        <v>180.17015910000001</v>
      </c>
      <c r="U209" s="11" t="s">
        <v>16453</v>
      </c>
    </row>
    <row r="210" spans="1:21" s="10" customFormat="1" ht="18" customHeight="1" x14ac:dyDescent="0.25">
      <c r="A210" s="7" t="s">
        <v>16384</v>
      </c>
      <c r="B210" s="8">
        <v>2023</v>
      </c>
      <c r="C210" s="7" t="s">
        <v>16452</v>
      </c>
      <c r="D210" s="32">
        <f>SUM('Unified sheet'!G1770:G1781)</f>
        <v>5164.4464609999995</v>
      </c>
      <c r="E210" s="47">
        <f>D210/1.3</f>
        <v>3972.6511238461535</v>
      </c>
      <c r="F210" s="47">
        <v>3881.022661</v>
      </c>
      <c r="G210" s="13"/>
      <c r="H210" s="13"/>
      <c r="I210" s="200">
        <v>1242.913</v>
      </c>
      <c r="J210" s="13"/>
      <c r="K210" s="13"/>
      <c r="L210" s="13"/>
      <c r="M210" s="13"/>
      <c r="N210" s="13"/>
      <c r="O210" s="138">
        <v>40.5</v>
      </c>
      <c r="U210" s="11" t="s">
        <v>16453</v>
      </c>
    </row>
    <row r="211" spans="1:21" s="31" customFormat="1" x14ac:dyDescent="0.25">
      <c r="A211" s="60" t="s">
        <v>16384</v>
      </c>
      <c r="B211" s="56">
        <v>2024</v>
      </c>
      <c r="C211" s="60" t="s">
        <v>16452</v>
      </c>
      <c r="D211" s="57">
        <v>4814.7927980000004</v>
      </c>
      <c r="E211" s="31">
        <v>3514.960431</v>
      </c>
      <c r="U211" s="59" t="s">
        <v>18846</v>
      </c>
    </row>
    <row r="212" spans="1:21" s="10" customFormat="1" ht="18" customHeight="1" x14ac:dyDescent="0.25">
      <c r="A212" s="7" t="s">
        <v>16384</v>
      </c>
      <c r="B212" s="8">
        <v>1984</v>
      </c>
      <c r="C212" s="7" t="s">
        <v>16439</v>
      </c>
      <c r="D212" s="39">
        <v>93.8</v>
      </c>
      <c r="E212" s="47">
        <f>D212/1.3</f>
        <v>72.153846153846146</v>
      </c>
      <c r="U212" s="11"/>
    </row>
    <row r="213" spans="1:21" s="10" customFormat="1" ht="18" customHeight="1" x14ac:dyDescent="0.25">
      <c r="A213" s="7" t="s">
        <v>16384</v>
      </c>
      <c r="B213" s="8">
        <v>1988</v>
      </c>
      <c r="C213" s="7" t="s">
        <v>16439</v>
      </c>
      <c r="D213" s="39">
        <v>142.4</v>
      </c>
      <c r="E213" s="47">
        <f>D213/1.23</f>
        <v>115.77235772357724</v>
      </c>
      <c r="U213" s="11"/>
    </row>
    <row r="214" spans="1:21" s="10" customFormat="1" ht="18" customHeight="1" x14ac:dyDescent="0.25">
      <c r="A214" s="7" t="s">
        <v>16384</v>
      </c>
      <c r="B214" s="8">
        <v>1990</v>
      </c>
      <c r="C214" s="7" t="s">
        <v>16439</v>
      </c>
      <c r="D214" s="39">
        <v>322.09699999999998</v>
      </c>
      <c r="E214" s="47">
        <f>D214/1.17</f>
        <v>275.2965811965812</v>
      </c>
      <c r="U214" s="11"/>
    </row>
    <row r="215" spans="1:21" s="10" customFormat="1" ht="18" customHeight="1" x14ac:dyDescent="0.25">
      <c r="A215" s="7" t="s">
        <v>16384</v>
      </c>
      <c r="B215" s="8">
        <v>1992</v>
      </c>
      <c r="C215" s="7" t="s">
        <v>16439</v>
      </c>
      <c r="D215" s="39">
        <v>395.18400000000003</v>
      </c>
      <c r="E215" s="47">
        <f>D215/1.21</f>
        <v>326.59834710743803</v>
      </c>
      <c r="U215" s="11"/>
    </row>
    <row r="216" spans="1:21" s="10" customFormat="1" ht="18" customHeight="1" x14ac:dyDescent="0.25">
      <c r="A216" s="7" t="s">
        <v>16384</v>
      </c>
      <c r="B216" s="8">
        <v>1996</v>
      </c>
      <c r="C216" s="7" t="s">
        <v>16439</v>
      </c>
      <c r="D216" s="39">
        <v>664.48</v>
      </c>
      <c r="E216" s="47">
        <f>D216/1.36</f>
        <v>488.58823529411762</v>
      </c>
      <c r="U216" s="11"/>
    </row>
    <row r="217" spans="1:21" s="10" customFormat="1" ht="18" customHeight="1" x14ac:dyDescent="0.25">
      <c r="A217" s="7" t="s">
        <v>16384</v>
      </c>
      <c r="B217" s="8">
        <v>1998</v>
      </c>
      <c r="C217" s="7" t="s">
        <v>16439</v>
      </c>
      <c r="D217" s="40">
        <v>842.08199999999999</v>
      </c>
      <c r="E217" s="47">
        <f>D217/1.48</f>
        <v>568.97432432432436</v>
      </c>
      <c r="U217" s="11"/>
    </row>
    <row r="218" spans="1:21" s="10" customFormat="1" ht="18" customHeight="1" x14ac:dyDescent="0.25">
      <c r="A218" s="7" t="s">
        <v>16384</v>
      </c>
      <c r="B218" s="8">
        <v>2000</v>
      </c>
      <c r="C218" s="7" t="s">
        <v>16439</v>
      </c>
      <c r="D218" s="40">
        <v>1270.431</v>
      </c>
      <c r="E218" s="47">
        <f>D218/1.49</f>
        <v>852.63825503355713</v>
      </c>
      <c r="U218" s="11"/>
    </row>
    <row r="219" spans="1:21" s="10" customFormat="1" ht="18" customHeight="1" x14ac:dyDescent="0.25">
      <c r="A219" s="7" t="s">
        <v>16384</v>
      </c>
      <c r="B219" s="8">
        <v>2004</v>
      </c>
      <c r="C219" s="7" t="s">
        <v>16439</v>
      </c>
      <c r="D219" s="40">
        <v>2065.201</v>
      </c>
      <c r="E219" s="47">
        <f>D219/1.3</f>
        <v>1588.6161538461538</v>
      </c>
      <c r="U219" s="11" t="s">
        <v>16440</v>
      </c>
    </row>
    <row r="220" spans="1:21" s="10" customFormat="1" ht="18" customHeight="1" x14ac:dyDescent="0.25">
      <c r="A220" s="7" t="s">
        <v>16384</v>
      </c>
      <c r="B220" s="8">
        <v>2008</v>
      </c>
      <c r="C220" s="7" t="s">
        <v>16439</v>
      </c>
      <c r="D220" s="40">
        <v>2931.1410000000001</v>
      </c>
      <c r="E220" s="47">
        <f>D220/1.07</f>
        <v>2739.3841121495325</v>
      </c>
      <c r="U220" s="11" t="s">
        <v>16441</v>
      </c>
    </row>
    <row r="221" spans="1:21" s="10" customFormat="1" ht="18" customHeight="1" x14ac:dyDescent="0.25">
      <c r="A221" s="7" t="s">
        <v>16384</v>
      </c>
      <c r="B221" s="8">
        <v>2010</v>
      </c>
      <c r="C221" s="7" t="s">
        <v>16439</v>
      </c>
      <c r="D221" s="40">
        <v>3474.62</v>
      </c>
      <c r="E221" s="47">
        <f>D221/1.03</f>
        <v>3373.4174757281553</v>
      </c>
      <c r="U221" s="11" t="s">
        <v>16442</v>
      </c>
    </row>
    <row r="222" spans="1:21" s="10" customFormat="1" ht="18" customHeight="1" x14ac:dyDescent="0.25">
      <c r="A222" s="7" t="s">
        <v>16384</v>
      </c>
      <c r="B222" s="8">
        <v>2011</v>
      </c>
      <c r="C222" s="7" t="s">
        <v>16439</v>
      </c>
      <c r="D222" s="40">
        <v>3748.0920000000001</v>
      </c>
      <c r="E222" s="47">
        <f>D222/0.99</f>
        <v>3785.9515151515152</v>
      </c>
      <c r="U222" s="11" t="s">
        <v>16441</v>
      </c>
    </row>
    <row r="223" spans="1:21" s="10" customFormat="1" ht="18" customHeight="1" x14ac:dyDescent="0.25">
      <c r="A223" s="7" t="s">
        <v>16384</v>
      </c>
      <c r="B223" s="8">
        <v>2012</v>
      </c>
      <c r="C223" s="7" t="s">
        <v>16439</v>
      </c>
      <c r="D223" s="40">
        <v>3967.587</v>
      </c>
      <c r="E223" s="47">
        <f>D223/1</f>
        <v>3967.587</v>
      </c>
      <c r="U223" s="11" t="s">
        <v>16442</v>
      </c>
    </row>
    <row r="224" spans="1:21" s="10" customFormat="1" ht="18" customHeight="1" x14ac:dyDescent="0.25">
      <c r="A224" s="7" t="s">
        <v>16384</v>
      </c>
      <c r="B224" s="8">
        <v>2013</v>
      </c>
      <c r="C224" s="7" t="s">
        <v>16439</v>
      </c>
      <c r="D224" s="40">
        <v>4090.9940000000001</v>
      </c>
      <c r="E224" s="47">
        <f>D224/1.03</f>
        <v>3971.8388349514562</v>
      </c>
      <c r="U224" s="11" t="s">
        <v>16442</v>
      </c>
    </row>
    <row r="225" spans="1:21" s="10" customFormat="1" ht="18" customHeight="1" x14ac:dyDescent="0.25">
      <c r="A225" s="7" t="s">
        <v>16384</v>
      </c>
      <c r="B225" s="8">
        <v>2014</v>
      </c>
      <c r="C225" s="7" t="s">
        <v>16439</v>
      </c>
      <c r="D225" s="40">
        <v>4235.6000000000004</v>
      </c>
      <c r="E225" s="47">
        <f>D225/1.1</f>
        <v>3850.5454545454545</v>
      </c>
      <c r="U225" s="11" t="s">
        <v>16442</v>
      </c>
    </row>
    <row r="226" spans="1:21" s="10" customFormat="1" ht="18" customHeight="1" x14ac:dyDescent="0.25">
      <c r="A226" s="7" t="s">
        <v>16384</v>
      </c>
      <c r="B226" s="8">
        <v>2015</v>
      </c>
      <c r="C226" s="7" t="s">
        <v>16439</v>
      </c>
      <c r="D226" s="40">
        <v>4254.6000000000004</v>
      </c>
      <c r="E226" s="47">
        <f>D226/1.28</f>
        <v>3323.90625</v>
      </c>
      <c r="U226" s="11" t="s">
        <v>16443</v>
      </c>
    </row>
    <row r="227" spans="1:21" s="10" customFormat="1" ht="18" customHeight="1" x14ac:dyDescent="0.25">
      <c r="A227" s="7" t="s">
        <v>16384</v>
      </c>
      <c r="B227" s="8">
        <v>2016</v>
      </c>
      <c r="C227" s="7" t="s">
        <v>16439</v>
      </c>
      <c r="D227" s="40">
        <v>4415.6000000000004</v>
      </c>
      <c r="E227" s="47">
        <f>D227/1.33</f>
        <v>3320</v>
      </c>
      <c r="U227" s="11" t="s">
        <v>16444</v>
      </c>
    </row>
    <row r="228" spans="1:21" s="10" customFormat="1" ht="18" customHeight="1" x14ac:dyDescent="0.25">
      <c r="A228" s="7" t="s">
        <v>16384</v>
      </c>
      <c r="B228" s="8">
        <v>2017</v>
      </c>
      <c r="C228" s="7" t="s">
        <v>16439</v>
      </c>
      <c r="D228" s="40">
        <v>4365</v>
      </c>
      <c r="E228" s="47">
        <f>D228/1.3</f>
        <v>3357.6923076923076</v>
      </c>
      <c r="U228" s="11" t="s">
        <v>16445</v>
      </c>
    </row>
    <row r="229" spans="1:21" s="10" customFormat="1" ht="18" customHeight="1" x14ac:dyDescent="0.25">
      <c r="A229" s="7" t="s">
        <v>16384</v>
      </c>
      <c r="B229" s="8">
        <v>2018</v>
      </c>
      <c r="C229" s="7" t="s">
        <v>16439</v>
      </c>
      <c r="D229" s="40">
        <v>4247.16</v>
      </c>
      <c r="E229" s="47">
        <f>D229/1.3</f>
        <v>3267.0461538461536</v>
      </c>
      <c r="U229" s="11" t="s">
        <v>16446</v>
      </c>
    </row>
    <row r="230" spans="1:21" s="10" customFormat="1" ht="18" customHeight="1" x14ac:dyDescent="0.25">
      <c r="A230" s="7" t="s">
        <v>16384</v>
      </c>
      <c r="B230" s="8">
        <v>2019</v>
      </c>
      <c r="C230" s="7" t="s">
        <v>16439</v>
      </c>
      <c r="D230" s="40">
        <v>4233.1289999999999</v>
      </c>
      <c r="E230" s="47">
        <f>D230/1.33</f>
        <v>3182.8037593984959</v>
      </c>
      <c r="U230" s="11" t="s">
        <v>16447</v>
      </c>
    </row>
    <row r="231" spans="1:21" s="10" customFormat="1" ht="18" customHeight="1" x14ac:dyDescent="0.25">
      <c r="A231" s="7" t="s">
        <v>16384</v>
      </c>
      <c r="B231" s="8">
        <v>2020</v>
      </c>
      <c r="C231" s="7" t="s">
        <v>16439</v>
      </c>
      <c r="D231" s="40">
        <v>3929.1</v>
      </c>
      <c r="E231" s="47">
        <f>D231/1.34</f>
        <v>2932.1641791044772</v>
      </c>
      <c r="U231" s="11" t="s">
        <v>16448</v>
      </c>
    </row>
    <row r="232" spans="1:21" s="10" customFormat="1" ht="18" customHeight="1" x14ac:dyDescent="0.25">
      <c r="A232" s="7" t="s">
        <v>16384</v>
      </c>
      <c r="B232" s="8">
        <v>2021</v>
      </c>
      <c r="C232" s="7" t="s">
        <v>16439</v>
      </c>
      <c r="D232" s="40">
        <v>3960</v>
      </c>
      <c r="E232" s="47">
        <f>D232/1.25</f>
        <v>3168</v>
      </c>
      <c r="G232" s="13"/>
      <c r="H232" s="13"/>
      <c r="I232" s="13"/>
      <c r="J232" s="13"/>
      <c r="K232" s="13"/>
      <c r="L232" s="13"/>
      <c r="M232" s="13"/>
      <c r="N232" s="13"/>
      <c r="U232" s="291" t="s">
        <v>16449</v>
      </c>
    </row>
    <row r="233" spans="1:21" s="10" customFormat="1" ht="18" customHeight="1" x14ac:dyDescent="0.25">
      <c r="A233" s="7" t="s">
        <v>16384</v>
      </c>
      <c r="B233" s="8">
        <v>2022</v>
      </c>
      <c r="C233" s="7" t="s">
        <v>16439</v>
      </c>
      <c r="D233" s="40">
        <v>4091.87</v>
      </c>
      <c r="E233" s="47">
        <f>D233/1.3</f>
        <v>3147.5923076923077</v>
      </c>
      <c r="G233" s="13"/>
      <c r="H233" s="13"/>
      <c r="I233" s="13"/>
      <c r="J233" s="13"/>
      <c r="K233" s="13"/>
      <c r="L233" s="13"/>
      <c r="M233" s="13"/>
      <c r="N233" s="13"/>
      <c r="U233" s="291" t="s">
        <v>16450</v>
      </c>
    </row>
    <row r="234" spans="1:21" s="10" customFormat="1" ht="18" customHeight="1" x14ac:dyDescent="0.25">
      <c r="A234" s="7" t="s">
        <v>16384</v>
      </c>
      <c r="B234" s="8">
        <v>2023</v>
      </c>
      <c r="C234" s="7" t="s">
        <v>16439</v>
      </c>
      <c r="D234" s="40">
        <v>3833.65</v>
      </c>
      <c r="E234" s="47">
        <f>D234/1.3</f>
        <v>2948.9615384615386</v>
      </c>
      <c r="G234" s="13"/>
      <c r="H234" s="13"/>
      <c r="I234" s="13"/>
      <c r="J234" s="13"/>
      <c r="K234" s="13"/>
      <c r="L234" s="13"/>
      <c r="M234" s="13"/>
      <c r="N234" s="13"/>
      <c r="U234" s="17" t="s">
        <v>16451</v>
      </c>
    </row>
    <row r="235" spans="1:21" s="31" customFormat="1" x14ac:dyDescent="0.25">
      <c r="A235" s="60" t="s">
        <v>16384</v>
      </c>
      <c r="B235" s="56">
        <v>2024</v>
      </c>
      <c r="C235" s="60" t="s">
        <v>16439</v>
      </c>
      <c r="D235" s="57">
        <v>3764.067</v>
      </c>
      <c r="E235" s="31">
        <v>2747.895313</v>
      </c>
      <c r="U235" s="59" t="s">
        <v>18845</v>
      </c>
    </row>
    <row r="236" spans="1:21" s="10" customFormat="1" ht="18" customHeight="1" x14ac:dyDescent="0.25">
      <c r="A236" s="7" t="s">
        <v>16384</v>
      </c>
      <c r="B236" s="8">
        <v>1985</v>
      </c>
      <c r="C236" s="7" t="s">
        <v>16396</v>
      </c>
      <c r="D236" s="9">
        <f>SUM('Unified sheet'!G298:G299)</f>
        <v>321</v>
      </c>
      <c r="E236" s="47">
        <f>D236/1.37</f>
        <v>234.30656934306569</v>
      </c>
      <c r="F236" s="9">
        <v>321</v>
      </c>
      <c r="U236" s="11"/>
    </row>
    <row r="237" spans="1:21" s="10" customFormat="1" ht="18" customHeight="1" x14ac:dyDescent="0.25">
      <c r="A237" s="7" t="s">
        <v>16384</v>
      </c>
      <c r="B237" s="8">
        <v>1988</v>
      </c>
      <c r="C237" s="7" t="s">
        <v>16396</v>
      </c>
      <c r="D237" s="9">
        <f>SUM('Unified sheet'!G300:G301)</f>
        <v>565.20000000000005</v>
      </c>
      <c r="E237" s="47">
        <f>D237/1.23</f>
        <v>459.51219512195127</v>
      </c>
      <c r="F237" s="9">
        <v>565.20000000000005</v>
      </c>
      <c r="U237" s="11"/>
    </row>
    <row r="238" spans="1:21" s="10" customFormat="1" ht="18" customHeight="1" x14ac:dyDescent="0.25">
      <c r="A238" s="7" t="s">
        <v>16384</v>
      </c>
      <c r="B238" s="8">
        <v>1992</v>
      </c>
      <c r="C238" s="7" t="s">
        <v>16396</v>
      </c>
      <c r="D238" s="9">
        <f>SUM('Unified sheet'!G302:G303)</f>
        <v>1035.3</v>
      </c>
      <c r="E238" s="47">
        <f>D238/1.21</f>
        <v>855.61983471074382</v>
      </c>
      <c r="F238" s="9">
        <v>1035.3</v>
      </c>
      <c r="U238" s="11"/>
    </row>
    <row r="239" spans="1:21" s="10" customFormat="1" ht="18" customHeight="1" x14ac:dyDescent="0.25">
      <c r="A239" s="7" t="s">
        <v>16384</v>
      </c>
      <c r="B239" s="8">
        <v>1996</v>
      </c>
      <c r="C239" s="7" t="s">
        <v>16396</v>
      </c>
      <c r="D239" s="9">
        <f>SUM('Unified sheet'!G304:G307)</f>
        <v>2190.2999999999997</v>
      </c>
      <c r="E239" s="47">
        <f>D239/1.36</f>
        <v>1610.5147058823527</v>
      </c>
      <c r="F239" s="9">
        <v>2175</v>
      </c>
      <c r="U239" s="11"/>
    </row>
    <row r="240" spans="1:21" s="10" customFormat="1" ht="18" customHeight="1" x14ac:dyDescent="0.25">
      <c r="A240" s="7" t="s">
        <v>16384</v>
      </c>
      <c r="B240" s="8">
        <v>2000</v>
      </c>
      <c r="C240" s="7" t="s">
        <v>16396</v>
      </c>
      <c r="D240" s="9">
        <f>SUM('Unified sheet'!G308:G314)</f>
        <v>5406.2000000000007</v>
      </c>
      <c r="E240" s="47">
        <f>D240/1.49</f>
        <v>3628.3221476510071</v>
      </c>
      <c r="F240" s="9">
        <v>5400</v>
      </c>
      <c r="U240" s="11"/>
    </row>
    <row r="241" spans="1:21" s="10" customFormat="1" ht="18" customHeight="1" x14ac:dyDescent="0.25">
      <c r="A241" s="7" t="s">
        <v>16384</v>
      </c>
      <c r="B241" s="8">
        <v>2004</v>
      </c>
      <c r="C241" s="7" t="s">
        <v>16396</v>
      </c>
      <c r="D241" s="9">
        <f>SUM('Unified sheet'!G315:G320)</f>
        <v>9196.5999999999985</v>
      </c>
      <c r="E241" s="47">
        <f>D241/1.3</f>
        <v>7074.3076923076906</v>
      </c>
      <c r="F241" s="9">
        <v>9200</v>
      </c>
      <c r="U241" s="11"/>
    </row>
    <row r="242" spans="1:21" s="10" customFormat="1" ht="18" customHeight="1" x14ac:dyDescent="0.25">
      <c r="A242" s="7" t="s">
        <v>16384</v>
      </c>
      <c r="B242" s="8">
        <v>2008</v>
      </c>
      <c r="C242" s="7" t="s">
        <v>16396</v>
      </c>
      <c r="D242" s="9">
        <f>SUM('Unified sheet'!G321:G327)</f>
        <v>16233.1</v>
      </c>
      <c r="E242" s="47">
        <f>D242/1.07</f>
        <v>15171.121495327103</v>
      </c>
      <c r="F242" s="9">
        <v>16200</v>
      </c>
      <c r="U242" s="11"/>
    </row>
    <row r="243" spans="1:21" s="10" customFormat="1" ht="18" customHeight="1" x14ac:dyDescent="0.25">
      <c r="A243" s="7" t="s">
        <v>16384</v>
      </c>
      <c r="B243" s="8">
        <v>2010</v>
      </c>
      <c r="C243" s="7" t="s">
        <v>16396</v>
      </c>
      <c r="D243" s="9">
        <f>SUM('Unified sheet'!G328:G338)</f>
        <v>17939.355799999998</v>
      </c>
      <c r="E243" s="47">
        <f>D243/1.03</f>
        <v>17416.850291262133</v>
      </c>
      <c r="F243" s="9">
        <v>18000</v>
      </c>
      <c r="U243" s="11"/>
    </row>
    <row r="244" spans="1:21" s="10" customFormat="1" ht="18" customHeight="1" x14ac:dyDescent="0.25">
      <c r="A244" s="7" t="s">
        <v>16384</v>
      </c>
      <c r="B244" s="8">
        <v>2011</v>
      </c>
      <c r="C244" s="7" t="s">
        <v>16396</v>
      </c>
      <c r="D244" s="9">
        <f>SUM('Unified sheet'!G339:G349)</f>
        <v>19127.948</v>
      </c>
      <c r="E244" s="47">
        <f>D244/0.99</f>
        <v>19321.159595959598</v>
      </c>
      <c r="F244" s="9">
        <v>19100</v>
      </c>
      <c r="U244" s="11" t="s">
        <v>16397</v>
      </c>
    </row>
    <row r="245" spans="1:21" s="10" customFormat="1" ht="18" customHeight="1" x14ac:dyDescent="0.25">
      <c r="A245" s="7" t="s">
        <v>16384</v>
      </c>
      <c r="B245" s="8">
        <v>2012</v>
      </c>
      <c r="C245" s="7" t="s">
        <v>16396</v>
      </c>
      <c r="D245" s="9">
        <f>SUM('Unified sheet'!G350:G360)</f>
        <v>20249.807999999997</v>
      </c>
      <c r="E245" s="47">
        <f>D245/1</f>
        <v>20249.807999999997</v>
      </c>
      <c r="F245" s="9">
        <v>20400</v>
      </c>
      <c r="U245" s="11" t="s">
        <v>16398</v>
      </c>
    </row>
    <row r="246" spans="1:21" s="10" customFormat="1" ht="18" customHeight="1" x14ac:dyDescent="0.25">
      <c r="A246" s="7" t="s">
        <v>16384</v>
      </c>
      <c r="B246" s="8">
        <v>2013</v>
      </c>
      <c r="C246" s="7" t="s">
        <v>16396</v>
      </c>
      <c r="D246" s="9">
        <f>SUM('Unified sheet'!G361:G371)</f>
        <v>20944.484999999997</v>
      </c>
      <c r="E246" s="47">
        <f>D246/1.03</f>
        <v>20334.451456310675</v>
      </c>
      <c r="F246" s="9">
        <v>21200</v>
      </c>
      <c r="U246" s="11" t="s">
        <v>16399</v>
      </c>
    </row>
    <row r="247" spans="1:21" s="10" customFormat="1" ht="18" customHeight="1" x14ac:dyDescent="0.25">
      <c r="A247" s="7" t="s">
        <v>16384</v>
      </c>
      <c r="B247" s="8">
        <v>2014</v>
      </c>
      <c r="C247" s="7" t="s">
        <v>16396</v>
      </c>
      <c r="D247" s="9">
        <f>SUM('Unified sheet'!G372:G382)</f>
        <v>22001.232</v>
      </c>
      <c r="E247" s="47">
        <f>D247/1.1</f>
        <v>20001.12</v>
      </c>
      <c r="F247" s="9">
        <v>22000</v>
      </c>
      <c r="U247" s="11" t="s">
        <v>16399</v>
      </c>
    </row>
    <row r="248" spans="1:21" s="10" customFormat="1" ht="18" customHeight="1" x14ac:dyDescent="0.25">
      <c r="A248" s="7" t="s">
        <v>16384</v>
      </c>
      <c r="B248" s="8">
        <v>2015</v>
      </c>
      <c r="C248" s="7" t="s">
        <v>16396</v>
      </c>
      <c r="D248" s="9">
        <f>SUM('Unified sheet'!G383:G390)</f>
        <v>23231.750000000004</v>
      </c>
      <c r="E248" s="47">
        <f>D248/1.28</f>
        <v>18149.804687500004</v>
      </c>
      <c r="F248" s="9">
        <v>23118.600000000002</v>
      </c>
      <c r="U248" s="11" t="s">
        <v>16400</v>
      </c>
    </row>
    <row r="249" spans="1:21" s="10" customFormat="1" ht="18" customHeight="1" x14ac:dyDescent="0.25">
      <c r="A249" s="7" t="s">
        <v>16384</v>
      </c>
      <c r="B249" s="8">
        <v>2016</v>
      </c>
      <c r="C249" s="7" t="s">
        <v>16396</v>
      </c>
      <c r="D249" s="9">
        <f>SUM('Unified sheet'!G391:G398)</f>
        <v>24186.746999999999</v>
      </c>
      <c r="E249" s="47">
        <f>D249/1.33</f>
        <v>18185.524060150376</v>
      </c>
      <c r="F249" s="9">
        <v>24118.600000000002</v>
      </c>
      <c r="U249" s="11" t="s">
        <v>16401</v>
      </c>
    </row>
    <row r="250" spans="1:21" s="10" customFormat="1" ht="18" customHeight="1" x14ac:dyDescent="0.25">
      <c r="A250" s="7" t="s">
        <v>16384</v>
      </c>
      <c r="B250" s="8">
        <v>2017</v>
      </c>
      <c r="C250" s="7" t="s">
        <v>16396</v>
      </c>
      <c r="D250" s="9">
        <f>SUM('Unified sheet'!G399:G405)</f>
        <v>25612.71</v>
      </c>
      <c r="E250" s="47">
        <f>D250/1.3</f>
        <v>19702.084615384614</v>
      </c>
      <c r="F250" s="9">
        <v>25800</v>
      </c>
      <c r="U250" s="11" t="s">
        <v>16402</v>
      </c>
    </row>
    <row r="251" spans="1:21" s="10" customFormat="1" ht="18" customHeight="1" x14ac:dyDescent="0.25">
      <c r="A251" s="7" t="s">
        <v>16384</v>
      </c>
      <c r="B251" s="8">
        <v>2018</v>
      </c>
      <c r="C251" s="7" t="s">
        <v>16396</v>
      </c>
      <c r="D251" s="9">
        <f>SUM('Unified sheet'!G406:G413)</f>
        <v>28639.210999999996</v>
      </c>
      <c r="E251" s="47">
        <f>D251/1.3</f>
        <v>22030.162307692302</v>
      </c>
      <c r="F251" s="9">
        <v>28207</v>
      </c>
      <c r="U251" s="11" t="s">
        <v>16403</v>
      </c>
    </row>
    <row r="252" spans="1:21" s="10" customFormat="1" ht="18" customHeight="1" x14ac:dyDescent="0.25">
      <c r="A252" s="7" t="s">
        <v>16384</v>
      </c>
      <c r="B252" s="8">
        <v>2019</v>
      </c>
      <c r="C252" s="7" t="s">
        <v>16396</v>
      </c>
      <c r="D252" s="9">
        <f>SUM('Unified sheet'!G414:G421)</f>
        <v>29091.99</v>
      </c>
      <c r="E252" s="47">
        <f>D252/1.33</f>
        <v>21873.676691729324</v>
      </c>
      <c r="F252" s="9">
        <v>29203.1</v>
      </c>
      <c r="U252" s="11" t="s">
        <v>16404</v>
      </c>
    </row>
    <row r="253" spans="1:21" s="10" customFormat="1" ht="18" customHeight="1" x14ac:dyDescent="0.25">
      <c r="A253" s="7" t="s">
        <v>16384</v>
      </c>
      <c r="B253" s="8">
        <v>2020</v>
      </c>
      <c r="C253" s="7" t="s">
        <v>16396</v>
      </c>
      <c r="D253" s="9">
        <f>SUM('Unified sheet'!G422:G436)</f>
        <v>28055.82</v>
      </c>
      <c r="E253" s="47">
        <f>D253/1.34</f>
        <v>20937.179104477611</v>
      </c>
      <c r="F253" s="14">
        <v>28090.52</v>
      </c>
      <c r="U253" s="12" t="s">
        <v>16405</v>
      </c>
    </row>
    <row r="254" spans="1:21" s="10" customFormat="1" ht="18" customHeight="1" x14ac:dyDescent="0.25">
      <c r="A254" s="7" t="s">
        <v>16384</v>
      </c>
      <c r="B254" s="8">
        <v>2021</v>
      </c>
      <c r="C254" s="7" t="s">
        <v>16396</v>
      </c>
      <c r="D254" s="9">
        <f>SUM('Unified sheet'!G437:G445)</f>
        <v>29318.240000000002</v>
      </c>
      <c r="E254" s="47">
        <f>D254/1.25</f>
        <v>23454.592000000001</v>
      </c>
      <c r="F254" s="14">
        <v>29268.34</v>
      </c>
      <c r="U254" s="11" t="s">
        <v>16406</v>
      </c>
    </row>
    <row r="255" spans="1:21" s="10" customFormat="1" ht="18" customHeight="1" x14ac:dyDescent="0.25">
      <c r="A255" s="7" t="s">
        <v>16384</v>
      </c>
      <c r="B255" s="8">
        <v>2022</v>
      </c>
      <c r="C255" s="7" t="s">
        <v>16396</v>
      </c>
      <c r="D255" s="9">
        <f>SUM('Unified sheet'!G446:G453)</f>
        <v>30866.38</v>
      </c>
      <c r="E255" s="47">
        <f>D255/1.3</f>
        <v>23743.369230769229</v>
      </c>
      <c r="F255" s="14">
        <v>30868.080000000002</v>
      </c>
      <c r="G255" s="13"/>
      <c r="H255" s="13"/>
      <c r="I255" s="13"/>
      <c r="J255" s="13"/>
      <c r="K255" s="13"/>
      <c r="L255" s="13"/>
      <c r="M255" s="13"/>
      <c r="N255" s="13"/>
      <c r="U255" s="11" t="s">
        <v>16407</v>
      </c>
    </row>
    <row r="256" spans="1:21" s="10" customFormat="1" ht="18" customHeight="1" x14ac:dyDescent="0.25">
      <c r="A256" s="7" t="s">
        <v>16384</v>
      </c>
      <c r="B256" s="8">
        <v>2023</v>
      </c>
      <c r="C256" s="7" t="s">
        <v>16396</v>
      </c>
      <c r="D256" s="9">
        <v>32477.962</v>
      </c>
      <c r="E256" s="47">
        <f>D256/1.3</f>
        <v>24983.047692307689</v>
      </c>
      <c r="F256" s="135">
        <v>32478</v>
      </c>
      <c r="G256" s="13"/>
      <c r="H256" s="13"/>
      <c r="I256" s="13"/>
      <c r="J256" s="13"/>
      <c r="K256" s="13"/>
      <c r="L256" s="13"/>
      <c r="M256" s="13"/>
      <c r="N256" s="13"/>
      <c r="U256" s="11" t="s">
        <v>16408</v>
      </c>
    </row>
    <row r="257" spans="1:21" s="31" customFormat="1" ht="18" customHeight="1" x14ac:dyDescent="0.25">
      <c r="A257" s="60" t="s">
        <v>16384</v>
      </c>
      <c r="B257" s="56">
        <v>2024</v>
      </c>
      <c r="C257" s="290" t="s">
        <v>16396</v>
      </c>
      <c r="D257" s="57">
        <v>33230</v>
      </c>
      <c r="E257" s="57">
        <v>24259.015909999998</v>
      </c>
      <c r="F257" s="57">
        <v>33230</v>
      </c>
      <c r="G257" s="57"/>
      <c r="H257" s="57"/>
      <c r="I257" s="57"/>
      <c r="J257" s="57"/>
      <c r="K257" s="57"/>
      <c r="L257" s="57"/>
      <c r="M257" s="57"/>
      <c r="N257" s="57"/>
      <c r="O257" s="57"/>
      <c r="P257" s="57"/>
      <c r="Q257" s="57"/>
      <c r="R257" s="57"/>
      <c r="S257" s="58"/>
      <c r="U257" s="59"/>
    </row>
    <row r="258" spans="1:21" s="10" customFormat="1" ht="18" customHeight="1" x14ac:dyDescent="0.25">
      <c r="A258" s="7" t="s">
        <v>16384</v>
      </c>
      <c r="B258" s="8">
        <v>1984</v>
      </c>
      <c r="C258" s="7" t="s">
        <v>16385</v>
      </c>
      <c r="D258" s="9">
        <v>12787</v>
      </c>
      <c r="E258" s="47">
        <f>D258/1.3</f>
        <v>9836.1538461538457</v>
      </c>
      <c r="F258" s="9">
        <v>12787</v>
      </c>
      <c r="U258" s="11" t="s">
        <v>16386</v>
      </c>
    </row>
    <row r="259" spans="1:21" s="10" customFormat="1" ht="18" customHeight="1" x14ac:dyDescent="0.25">
      <c r="A259" s="7" t="s">
        <v>16384</v>
      </c>
      <c r="B259" s="8">
        <v>1988</v>
      </c>
      <c r="C259" s="7" t="s">
        <v>16385</v>
      </c>
      <c r="D259" s="9">
        <v>14007</v>
      </c>
      <c r="E259" s="47">
        <f>D259/1.23</f>
        <v>11387.804878048781</v>
      </c>
      <c r="F259" s="9">
        <v>14007</v>
      </c>
      <c r="U259" s="11"/>
    </row>
    <row r="260" spans="1:21" s="10" customFormat="1" ht="18" customHeight="1" x14ac:dyDescent="0.25">
      <c r="A260" s="7" t="s">
        <v>16384</v>
      </c>
      <c r="B260" s="8">
        <v>1992</v>
      </c>
      <c r="C260" s="7" t="s">
        <v>16385</v>
      </c>
      <c r="D260" s="9">
        <v>14700</v>
      </c>
      <c r="E260" s="47">
        <f>D260/1.21</f>
        <v>12148.760330578512</v>
      </c>
      <c r="F260" s="9">
        <v>14700</v>
      </c>
      <c r="U260" s="11"/>
    </row>
    <row r="261" spans="1:21" s="10" customFormat="1" ht="18" customHeight="1" x14ac:dyDescent="0.25">
      <c r="A261" s="7" t="s">
        <v>16384</v>
      </c>
      <c r="B261" s="8">
        <v>1996</v>
      </c>
      <c r="C261" s="7" t="s">
        <v>16385</v>
      </c>
      <c r="D261" s="9">
        <v>17900</v>
      </c>
      <c r="E261" s="47">
        <f>D261/1.36</f>
        <v>13161.764705882351</v>
      </c>
      <c r="F261" s="9">
        <v>17900</v>
      </c>
      <c r="U261" s="11"/>
    </row>
    <row r="262" spans="1:21" s="10" customFormat="1" ht="18" customHeight="1" x14ac:dyDescent="0.25">
      <c r="A262" s="7" t="s">
        <v>16384</v>
      </c>
      <c r="B262" s="8">
        <v>2000</v>
      </c>
      <c r="C262" s="7" t="s">
        <v>16385</v>
      </c>
      <c r="D262" s="9">
        <v>21200</v>
      </c>
      <c r="E262" s="47">
        <f>D262/1.49</f>
        <v>14228.187919463087</v>
      </c>
      <c r="F262" s="9">
        <v>21200</v>
      </c>
      <c r="U262" s="11"/>
    </row>
    <row r="263" spans="1:21" s="10" customFormat="1" ht="18" customHeight="1" x14ac:dyDescent="0.25">
      <c r="A263" s="7" t="s">
        <v>16384</v>
      </c>
      <c r="B263" s="8">
        <v>2004</v>
      </c>
      <c r="C263" s="7" t="s">
        <v>16385</v>
      </c>
      <c r="D263" s="9">
        <v>19800</v>
      </c>
      <c r="E263" s="47">
        <f>D263/1.3</f>
        <v>15230.76923076923</v>
      </c>
      <c r="F263" s="9">
        <v>19800</v>
      </c>
      <c r="U263" s="11" t="s">
        <v>16387</v>
      </c>
    </row>
    <row r="264" spans="1:21" s="10" customFormat="1" ht="18" customHeight="1" x14ac:dyDescent="0.25">
      <c r="A264" s="7" t="s">
        <v>16384</v>
      </c>
      <c r="B264" s="8">
        <v>2008</v>
      </c>
      <c r="C264" s="7" t="s">
        <v>16385</v>
      </c>
      <c r="D264" s="9">
        <v>18000</v>
      </c>
      <c r="E264" s="47">
        <f>D264/1.07</f>
        <v>16822.429906542056</v>
      </c>
      <c r="F264" s="9">
        <v>18000</v>
      </c>
      <c r="U264" s="11" t="s">
        <v>16388</v>
      </c>
    </row>
    <row r="265" spans="1:21" s="10" customFormat="1" ht="18" customHeight="1" x14ac:dyDescent="0.25">
      <c r="A265" s="7" t="s">
        <v>16384</v>
      </c>
      <c r="B265" s="8">
        <v>2010</v>
      </c>
      <c r="C265" s="7" t="s">
        <v>16385</v>
      </c>
      <c r="D265" s="9">
        <v>16900</v>
      </c>
      <c r="E265" s="47">
        <f>D265/1.03</f>
        <v>16407.76699029126</v>
      </c>
      <c r="F265" s="9">
        <v>16900</v>
      </c>
      <c r="U265" s="11" t="s">
        <v>16389</v>
      </c>
    </row>
    <row r="266" spans="1:21" s="10" customFormat="1" ht="18" customHeight="1" x14ac:dyDescent="0.25">
      <c r="A266" s="7" t="s">
        <v>16384</v>
      </c>
      <c r="B266" s="8">
        <v>2011</v>
      </c>
      <c r="C266" s="7" t="s">
        <v>16385</v>
      </c>
      <c r="D266" s="9">
        <v>16400</v>
      </c>
      <c r="E266" s="47">
        <f>D266/0.99</f>
        <v>16565.656565656565</v>
      </c>
      <c r="F266" s="9">
        <v>16400</v>
      </c>
      <c r="U266" s="11" t="s">
        <v>16390</v>
      </c>
    </row>
    <row r="267" spans="1:21" s="10" customFormat="1" ht="18" customHeight="1" x14ac:dyDescent="0.25">
      <c r="A267" s="7" t="s">
        <v>16384</v>
      </c>
      <c r="B267" s="8">
        <v>2012</v>
      </c>
      <c r="C267" s="7" t="s">
        <v>16385</v>
      </c>
      <c r="D267" s="9">
        <v>15900</v>
      </c>
      <c r="E267" s="47">
        <f>D267/1</f>
        <v>15900</v>
      </c>
      <c r="F267" s="9">
        <v>15900</v>
      </c>
      <c r="U267" s="11" t="s">
        <v>16391</v>
      </c>
    </row>
    <row r="268" spans="1:21" s="10" customFormat="1" ht="18" customHeight="1" x14ac:dyDescent="0.25">
      <c r="A268" s="7" t="s">
        <v>16384</v>
      </c>
      <c r="B268" s="8">
        <v>2013</v>
      </c>
      <c r="C268" s="7" t="s">
        <v>16385</v>
      </c>
      <c r="D268" s="9">
        <v>15600</v>
      </c>
      <c r="E268" s="47">
        <f>D268/1.03</f>
        <v>15145.631067961165</v>
      </c>
      <c r="F268" s="9">
        <v>15600</v>
      </c>
      <c r="U268" s="11" t="s">
        <v>16392</v>
      </c>
    </row>
    <row r="269" spans="1:21" s="10" customFormat="1" ht="18" customHeight="1" x14ac:dyDescent="0.25">
      <c r="A269" s="7" t="s">
        <v>16384</v>
      </c>
      <c r="B269" s="8">
        <v>2014</v>
      </c>
      <c r="C269" s="7" t="s">
        <v>16385</v>
      </c>
      <c r="D269" s="284">
        <v>15500</v>
      </c>
      <c r="E269" s="47">
        <f>D269/1.1</f>
        <v>14090.90909090909</v>
      </c>
      <c r="F269" s="9">
        <v>15500</v>
      </c>
      <c r="U269" s="11" t="s">
        <v>16393</v>
      </c>
    </row>
    <row r="270" spans="1:21" s="254" customFormat="1" ht="18" customHeight="1" x14ac:dyDescent="0.25">
      <c r="A270" s="275" t="s">
        <v>16384</v>
      </c>
      <c r="B270" s="276">
        <v>2015</v>
      </c>
      <c r="C270" s="275" t="s">
        <v>16385</v>
      </c>
      <c r="D270" s="284">
        <v>14761.071599999999</v>
      </c>
      <c r="E270" s="277">
        <f>D270/1.28</f>
        <v>11532.087187499999</v>
      </c>
      <c r="F270" s="51">
        <v>14761.071599999999</v>
      </c>
      <c r="U270" s="278" t="s">
        <v>16394</v>
      </c>
    </row>
    <row r="271" spans="1:21" s="254" customFormat="1" ht="18" customHeight="1" x14ac:dyDescent="0.25">
      <c r="A271" s="275" t="s">
        <v>16384</v>
      </c>
      <c r="B271" s="276">
        <v>2016</v>
      </c>
      <c r="C271" s="275" t="s">
        <v>16385</v>
      </c>
      <c r="D271" s="51">
        <v>14174.731480999997</v>
      </c>
      <c r="E271" s="277">
        <f>D271/1.33</f>
        <v>10657.692842857141</v>
      </c>
      <c r="F271" s="51">
        <v>14174.731480999997</v>
      </c>
      <c r="U271" s="254" t="s">
        <v>16395</v>
      </c>
    </row>
    <row r="272" spans="1:21" s="254" customFormat="1" ht="18" customHeight="1" x14ac:dyDescent="0.25">
      <c r="A272" s="275" t="s">
        <v>16384</v>
      </c>
      <c r="B272" s="276">
        <v>2017</v>
      </c>
      <c r="C272" s="275" t="s">
        <v>16385</v>
      </c>
      <c r="D272" s="51">
        <v>13247.426229999999</v>
      </c>
      <c r="E272" s="277">
        <f>D272/1.3</f>
        <v>10190.327869230769</v>
      </c>
      <c r="F272" s="51">
        <v>13247.426229999999</v>
      </c>
      <c r="U272" s="254" t="s">
        <v>16395</v>
      </c>
    </row>
    <row r="273" spans="1:21" s="254" customFormat="1" ht="18" customHeight="1" x14ac:dyDescent="0.25">
      <c r="A273" s="275" t="s">
        <v>16384</v>
      </c>
      <c r="B273" s="276">
        <v>2018</v>
      </c>
      <c r="C273" s="275" t="s">
        <v>16385</v>
      </c>
      <c r="D273" s="51">
        <v>13355.369553000002</v>
      </c>
      <c r="E273" s="277">
        <f>D273/1.3</f>
        <v>10273.361194615385</v>
      </c>
      <c r="F273" s="51">
        <v>13355.369553000002</v>
      </c>
      <c r="U273" s="254" t="s">
        <v>16395</v>
      </c>
    </row>
    <row r="274" spans="1:21" s="254" customFormat="1" ht="18" customHeight="1" x14ac:dyDescent="0.25">
      <c r="A274" s="275" t="s">
        <v>16384</v>
      </c>
      <c r="B274" s="276">
        <v>2019</v>
      </c>
      <c r="C274" s="275" t="s">
        <v>16385</v>
      </c>
      <c r="D274" s="51">
        <v>13327.004270000001</v>
      </c>
      <c r="E274" s="277">
        <f>D274/1.33</f>
        <v>10020.303962406015</v>
      </c>
      <c r="F274" s="51">
        <v>13327.004270000001</v>
      </c>
      <c r="U274" s="279" t="s">
        <v>16395</v>
      </c>
    </row>
    <row r="275" spans="1:21" s="254" customFormat="1" ht="18" customHeight="1" x14ac:dyDescent="0.25">
      <c r="A275" s="275" t="s">
        <v>16384</v>
      </c>
      <c r="B275" s="276">
        <v>2020</v>
      </c>
      <c r="C275" s="275" t="s">
        <v>16385</v>
      </c>
      <c r="D275" s="51">
        <v>12251.840999999999</v>
      </c>
      <c r="E275" s="277">
        <f>D275/1.34</f>
        <v>9143.1649253731321</v>
      </c>
      <c r="F275" s="51">
        <v>12251.840999999999</v>
      </c>
      <c r="U275" s="254" t="s">
        <v>16395</v>
      </c>
    </row>
    <row r="276" spans="1:21" s="254" customFormat="1" ht="18" customHeight="1" x14ac:dyDescent="0.25">
      <c r="A276" s="275" t="s">
        <v>16384</v>
      </c>
      <c r="B276" s="276">
        <v>2021</v>
      </c>
      <c r="C276" s="275" t="s">
        <v>16385</v>
      </c>
      <c r="D276" s="51">
        <v>12629.709419999999</v>
      </c>
      <c r="E276" s="277">
        <f>D276/1.25</f>
        <v>10103.767535999999</v>
      </c>
      <c r="F276" s="51">
        <v>12629.709419999999</v>
      </c>
      <c r="G276" s="280"/>
      <c r="H276" s="280"/>
      <c r="I276" s="280"/>
      <c r="J276" s="280"/>
      <c r="K276" s="280"/>
      <c r="L276" s="280"/>
      <c r="M276" s="280"/>
      <c r="N276" s="280"/>
      <c r="U276" s="254" t="s">
        <v>16395</v>
      </c>
    </row>
    <row r="277" spans="1:21" s="254" customFormat="1" ht="18" customHeight="1" x14ac:dyDescent="0.25">
      <c r="A277" s="275" t="s">
        <v>16384</v>
      </c>
      <c r="B277" s="276">
        <v>2022</v>
      </c>
      <c r="C277" s="275" t="s">
        <v>16385</v>
      </c>
      <c r="D277" s="51">
        <v>12335.876184000001</v>
      </c>
      <c r="E277" s="277">
        <f>D277/1.3</f>
        <v>9489.1355261538465</v>
      </c>
      <c r="F277" s="51">
        <v>12335.876184000001</v>
      </c>
      <c r="G277" s="280"/>
      <c r="H277" s="280"/>
      <c r="I277" s="280"/>
      <c r="J277" s="280"/>
      <c r="K277" s="280"/>
      <c r="L277" s="280"/>
      <c r="M277" s="280"/>
      <c r="N277" s="280"/>
      <c r="U277" s="254" t="s">
        <v>16395</v>
      </c>
    </row>
    <row r="278" spans="1:21" s="254" customFormat="1" ht="18" customHeight="1" x14ac:dyDescent="0.25">
      <c r="A278" s="275" t="s">
        <v>16384</v>
      </c>
      <c r="B278" s="276">
        <v>2023</v>
      </c>
      <c r="C278" s="275" t="s">
        <v>16385</v>
      </c>
      <c r="D278" s="51">
        <v>13354.793175999999</v>
      </c>
      <c r="E278" s="277">
        <f>D278/1.3</f>
        <v>10272.917827692307</v>
      </c>
      <c r="F278" s="51">
        <v>13354.793175999999</v>
      </c>
      <c r="G278" s="280"/>
      <c r="H278" s="280"/>
      <c r="I278" s="280"/>
      <c r="J278" s="280"/>
      <c r="K278" s="280"/>
      <c r="L278" s="280"/>
      <c r="M278" s="280"/>
      <c r="N278" s="280"/>
      <c r="U278" s="254" t="s">
        <v>16395</v>
      </c>
    </row>
    <row r="279" spans="1:21" s="31" customFormat="1" ht="18" customHeight="1" x14ac:dyDescent="0.25">
      <c r="A279" s="60" t="s">
        <v>16384</v>
      </c>
      <c r="B279" s="56">
        <v>2024</v>
      </c>
      <c r="C279" s="290" t="s">
        <v>16385</v>
      </c>
      <c r="D279" s="57">
        <v>14989.532810000001</v>
      </c>
      <c r="E279" s="57">
        <v>10942.86233</v>
      </c>
      <c r="F279" s="57">
        <v>13354.793180000001</v>
      </c>
      <c r="G279" s="57"/>
      <c r="H279" s="57"/>
      <c r="I279" s="57"/>
      <c r="J279" s="57"/>
      <c r="K279" s="57"/>
      <c r="L279" s="57"/>
      <c r="M279" s="57"/>
      <c r="N279" s="57"/>
      <c r="O279" s="58"/>
      <c r="U279" s="59"/>
    </row>
    <row r="280" spans="1:21" s="31" customFormat="1" x14ac:dyDescent="0.25">
      <c r="A280" s="60"/>
      <c r="B280" s="56"/>
      <c r="C280" s="60"/>
      <c r="D280" s="57"/>
      <c r="U280" s="59"/>
    </row>
    <row r="281" spans="1:21" s="31" customFormat="1" x14ac:dyDescent="0.25">
      <c r="A281" s="60"/>
      <c r="B281" s="56"/>
      <c r="C281" s="60"/>
      <c r="D281" s="57"/>
      <c r="U281" s="59" t="s">
        <v>18849</v>
      </c>
    </row>
    <row r="282" spans="1:21" s="31" customFormat="1" x14ac:dyDescent="0.25">
      <c r="A282" s="60"/>
      <c r="B282" s="56"/>
      <c r="C282" s="60"/>
      <c r="D282" s="57"/>
      <c r="U282" s="59"/>
    </row>
    <row r="283" spans="1:21" s="31" customFormat="1" x14ac:dyDescent="0.25">
      <c r="A283" s="60"/>
      <c r="B283" s="56"/>
      <c r="C283" s="60"/>
      <c r="D283" s="57"/>
      <c r="U283" s="59" t="s">
        <v>18850</v>
      </c>
    </row>
    <row r="284" spans="1:21" s="31" customFormat="1" x14ac:dyDescent="0.25">
      <c r="A284" s="60"/>
      <c r="B284" s="56"/>
      <c r="C284" s="60"/>
      <c r="D284" s="57"/>
      <c r="U284" s="59"/>
    </row>
    <row r="285" spans="1:21" s="31" customFormat="1" x14ac:dyDescent="0.25">
      <c r="A285" s="60"/>
      <c r="B285" s="56"/>
      <c r="C285" s="60"/>
      <c r="D285" s="57"/>
      <c r="U285" s="59" t="s">
        <v>18851</v>
      </c>
    </row>
    <row r="286" spans="1:21" s="31" customFormat="1" x14ac:dyDescent="0.25">
      <c r="A286" s="60"/>
      <c r="B286" s="56"/>
      <c r="C286" s="60"/>
      <c r="D286" s="57"/>
      <c r="U286" s="59"/>
    </row>
    <row r="287" spans="1:21" s="31" customFormat="1" x14ac:dyDescent="0.25">
      <c r="A287" s="60"/>
      <c r="B287" s="56"/>
      <c r="C287" s="60"/>
      <c r="D287" s="57"/>
      <c r="U287" s="59" t="s">
        <v>18852</v>
      </c>
    </row>
    <row r="288" spans="1:21" s="31" customFormat="1" x14ac:dyDescent="0.25">
      <c r="A288" s="60"/>
      <c r="B288" s="56"/>
      <c r="C288" s="60"/>
      <c r="D288" s="57"/>
      <c r="U288" s="59"/>
    </row>
    <row r="289" spans="1:21" s="31" customFormat="1" x14ac:dyDescent="0.25">
      <c r="A289" s="60"/>
      <c r="B289" s="56"/>
      <c r="C289" s="60"/>
      <c r="D289" s="57"/>
      <c r="U289" s="59" t="s">
        <v>18853</v>
      </c>
    </row>
    <row r="290" spans="1:21" s="31" customFormat="1" x14ac:dyDescent="0.25">
      <c r="A290" s="60"/>
      <c r="B290" s="56"/>
      <c r="C290" s="60"/>
      <c r="D290" s="57"/>
      <c r="U290" s="59"/>
    </row>
    <row r="291" spans="1:21" s="31" customFormat="1" x14ac:dyDescent="0.25">
      <c r="A291" s="60"/>
      <c r="B291" s="56"/>
      <c r="C291" s="60"/>
      <c r="D291" s="57"/>
      <c r="U291" s="59" t="s">
        <v>18854</v>
      </c>
    </row>
    <row r="292" spans="1:21" s="31" customFormat="1" x14ac:dyDescent="0.25">
      <c r="A292" s="60" t="s">
        <v>16384</v>
      </c>
      <c r="B292" s="56">
        <v>2024</v>
      </c>
      <c r="C292" s="60" t="s">
        <v>16477</v>
      </c>
      <c r="D292" s="57">
        <v>1498.784236</v>
      </c>
      <c r="E292" s="31">
        <v>1094.162824</v>
      </c>
      <c r="F292" s="31">
        <v>569</v>
      </c>
      <c r="I292" s="31">
        <v>904.78423629999998</v>
      </c>
      <c r="J292" s="31">
        <v>25</v>
      </c>
      <c r="U292" s="59" t="s">
        <v>18855</v>
      </c>
    </row>
    <row r="293" spans="1:21" s="31" customFormat="1" x14ac:dyDescent="0.25">
      <c r="A293" s="60"/>
      <c r="B293" s="56"/>
      <c r="C293" s="60"/>
      <c r="D293" s="57"/>
      <c r="U293" s="59"/>
    </row>
    <row r="294" spans="1:21" s="31" customFormat="1" x14ac:dyDescent="0.25">
      <c r="A294" s="60"/>
      <c r="B294" s="56"/>
      <c r="C294" s="60"/>
      <c r="D294" s="57"/>
      <c r="U294" s="59" t="s">
        <v>18856</v>
      </c>
    </row>
    <row r="295" spans="1:21" s="31" customFormat="1" x14ac:dyDescent="0.25">
      <c r="A295" s="60" t="s">
        <v>16384</v>
      </c>
      <c r="B295" s="56">
        <v>2024</v>
      </c>
      <c r="C295" s="60" t="s">
        <v>16486</v>
      </c>
      <c r="D295" s="57">
        <v>775.96034399999996</v>
      </c>
      <c r="E295" s="31">
        <v>566.47710910000001</v>
      </c>
      <c r="U295" s="59" t="s">
        <v>18857</v>
      </c>
    </row>
    <row r="296" spans="1:21" s="31" customFormat="1" x14ac:dyDescent="0.25">
      <c r="A296" s="60" t="s">
        <v>16384</v>
      </c>
      <c r="B296" s="56">
        <v>2024</v>
      </c>
      <c r="C296" s="60" t="s">
        <v>16498</v>
      </c>
      <c r="D296" s="57">
        <v>18437.693739999999</v>
      </c>
      <c r="E296" s="31">
        <v>13460.13559</v>
      </c>
      <c r="U296" s="59" t="s">
        <v>18858</v>
      </c>
    </row>
    <row r="297" spans="1:21" s="31" customFormat="1" x14ac:dyDescent="0.25">
      <c r="A297" s="60" t="s">
        <v>16384</v>
      </c>
      <c r="B297" s="56">
        <v>2024</v>
      </c>
      <c r="C297" s="60" t="s">
        <v>16511</v>
      </c>
      <c r="D297" s="57">
        <v>547.52676029999998</v>
      </c>
      <c r="E297" s="31">
        <v>399.7129218</v>
      </c>
      <c r="U297" s="59" t="s">
        <v>18859</v>
      </c>
    </row>
    <row r="298" spans="1:21" s="31" customFormat="1" x14ac:dyDescent="0.25">
      <c r="A298" s="60"/>
      <c r="B298" s="56"/>
      <c r="C298" s="60"/>
      <c r="D298" s="57"/>
      <c r="U298" s="59"/>
    </row>
    <row r="299" spans="1:21" s="31" customFormat="1" x14ac:dyDescent="0.25">
      <c r="A299" s="60"/>
      <c r="B299" s="56"/>
      <c r="C299" s="60"/>
      <c r="D299" s="57"/>
      <c r="U299" s="59" t="s">
        <v>18860</v>
      </c>
    </row>
    <row r="300" spans="1:21" s="31" customFormat="1" x14ac:dyDescent="0.25">
      <c r="A300" s="60"/>
      <c r="B300" s="56"/>
      <c r="C300" s="60"/>
      <c r="D300" s="57"/>
      <c r="U300" s="59"/>
    </row>
    <row r="301" spans="1:21" s="31" customFormat="1" x14ac:dyDescent="0.25">
      <c r="A301" s="60"/>
      <c r="B301" s="56"/>
      <c r="C301" s="60"/>
      <c r="D301" s="57"/>
      <c r="U301" s="59" t="s">
        <v>18861</v>
      </c>
    </row>
    <row r="302" spans="1:21" s="31" customFormat="1" x14ac:dyDescent="0.25">
      <c r="A302" s="60"/>
      <c r="B302" s="56"/>
      <c r="C302" s="60"/>
      <c r="D302" s="57"/>
      <c r="U302" s="59"/>
    </row>
    <row r="303" spans="1:21" s="31" customFormat="1" x14ac:dyDescent="0.25">
      <c r="A303" s="60"/>
      <c r="B303" s="56"/>
      <c r="C303" s="60"/>
      <c r="D303" s="57"/>
      <c r="U303" s="59" t="s">
        <v>18862</v>
      </c>
    </row>
    <row r="304" spans="1:21" s="31" customFormat="1" x14ac:dyDescent="0.25">
      <c r="A304" s="60"/>
      <c r="B304" s="56"/>
      <c r="C304" s="60"/>
      <c r="D304" s="57"/>
      <c r="U304" s="59"/>
    </row>
    <row r="305" spans="1:21" s="31" customFormat="1" x14ac:dyDescent="0.25">
      <c r="A305" s="60"/>
      <c r="B305" s="56"/>
      <c r="C305" s="60"/>
      <c r="D305" s="57"/>
      <c r="U305" s="59" t="s">
        <v>18863</v>
      </c>
    </row>
    <row r="306" spans="1:21" s="31" customFormat="1" x14ac:dyDescent="0.25">
      <c r="A306" s="60" t="s">
        <v>16384</v>
      </c>
      <c r="B306" s="56">
        <v>2024</v>
      </c>
      <c r="C306" s="60" t="s">
        <v>18864</v>
      </c>
      <c r="D306" s="57">
        <v>18653.770369999998</v>
      </c>
      <c r="E306" s="31">
        <v>13617.878790000001</v>
      </c>
      <c r="U306" s="59" t="s">
        <v>18865</v>
      </c>
    </row>
    <row r="307" spans="1:21" s="31" customFormat="1" x14ac:dyDescent="0.25">
      <c r="A307" s="60"/>
      <c r="B307" s="56"/>
      <c r="C307" s="60"/>
      <c r="D307" s="57"/>
      <c r="U307" s="59" t="s">
        <v>18866</v>
      </c>
    </row>
    <row r="308" spans="1:21" s="31" customFormat="1" x14ac:dyDescent="0.25">
      <c r="A308" s="60"/>
      <c r="B308" s="56"/>
      <c r="C308" s="60"/>
      <c r="D308" s="57"/>
      <c r="U308" s="59" t="s">
        <v>18867</v>
      </c>
    </row>
    <row r="309" spans="1:21" s="31" customFormat="1" x14ac:dyDescent="0.25">
      <c r="A309" s="60"/>
      <c r="B309" s="56"/>
      <c r="C309" s="60"/>
      <c r="D309" s="57"/>
      <c r="U309" s="59" t="s">
        <v>18868</v>
      </c>
    </row>
    <row r="310" spans="1:21" s="31" customFormat="1" x14ac:dyDescent="0.25">
      <c r="A310" s="60"/>
      <c r="B310" s="56"/>
      <c r="C310" s="60"/>
      <c r="D310" s="57"/>
      <c r="U310" s="59"/>
    </row>
    <row r="311" spans="1:21" s="31" customFormat="1" x14ac:dyDescent="0.25">
      <c r="A311" s="60"/>
      <c r="B311" s="56"/>
      <c r="C311" s="60"/>
      <c r="D311" s="57"/>
      <c r="U311" s="59" t="s">
        <v>18869</v>
      </c>
    </row>
    <row r="312" spans="1:21" s="31" customFormat="1" x14ac:dyDescent="0.25">
      <c r="A312" s="60"/>
      <c r="B312" s="56"/>
      <c r="C312" s="60"/>
      <c r="D312" s="57"/>
      <c r="U312" s="59"/>
    </row>
    <row r="313" spans="1:21" s="31" customFormat="1" x14ac:dyDescent="0.25">
      <c r="A313" s="60"/>
      <c r="B313" s="56"/>
      <c r="C313" s="60"/>
      <c r="D313" s="57"/>
      <c r="U313" s="59" t="s">
        <v>18870</v>
      </c>
    </row>
    <row r="314" spans="1:21" s="31" customFormat="1" x14ac:dyDescent="0.25">
      <c r="A314" s="60"/>
      <c r="B314" s="56"/>
      <c r="C314" s="60"/>
      <c r="D314" s="57"/>
      <c r="U314" s="59"/>
    </row>
    <row r="315" spans="1:21" s="31" customFormat="1" x14ac:dyDescent="0.25">
      <c r="A315" s="60"/>
      <c r="B315" s="56"/>
      <c r="C315" s="60"/>
      <c r="D315" s="57"/>
      <c r="U315" s="59"/>
    </row>
  </sheetData>
  <autoFilter ref="A1:XFD269" xr:uid="{A0BA5966-7933-4A7B-8EEF-24EFB586069A}">
    <sortState xmlns:xlrd2="http://schemas.microsoft.com/office/spreadsheetml/2017/richdata2" ref="A2:XFD279">
      <sortCondition ref="C1:C269"/>
    </sortState>
  </autoFilter>
  <conditionalFormatting sqref="A1:I1">
    <cfRule type="cellIs" dxfId="16" priority="1" operator="equal">
      <formula>0</formula>
    </cfRule>
  </conditionalFormatting>
  <conditionalFormatting sqref="N1:XFD1">
    <cfRule type="cellIs" dxfId="15" priority="2" operator="equal">
      <formula>0</formula>
    </cfRule>
  </conditionalFormatting>
  <pageMargins left="0.7" right="0.7" top="0.75" bottom="0.75" header="0.3" footer="0.3"/>
  <headerFooter>
    <oddHeader>&amp;R&amp;"Aptos"&amp;12&amp;K000000 Unclassified / Non classifié&amp;1#_x000D_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H5045"/>
  <sheetViews>
    <sheetView zoomScale="70" zoomScaleNormal="70" workbookViewId="0">
      <pane xSplit="4" ySplit="1" topLeftCell="E286" activePane="bottomRight" state="frozen"/>
      <selection pane="topRight" activeCell="E1" sqref="E1"/>
      <selection pane="bottomLeft" activeCell="A2" sqref="A2"/>
      <selection pane="bottomRight" activeCell="F5035" sqref="F5035"/>
    </sheetView>
  </sheetViews>
  <sheetFormatPr defaultColWidth="13.140625" defaultRowHeight="15.75" x14ac:dyDescent="0.25"/>
  <cols>
    <col min="1" max="1" width="12.140625" style="116" customWidth="1"/>
    <col min="2" max="2" width="7.28515625" style="116" customWidth="1"/>
    <col min="3" max="3" width="17.7109375" style="116" customWidth="1"/>
    <col min="4" max="4" width="20.140625" style="205" customWidth="1"/>
    <col min="5" max="5" width="21.42578125" style="205" customWidth="1"/>
    <col min="6" max="6" width="17.28515625" style="205" customWidth="1"/>
    <col min="7" max="7" width="21.28515625" style="234" customWidth="1"/>
    <col min="8" max="8" width="20.28515625" style="138" customWidth="1"/>
    <col min="9" max="9" width="17" style="73" customWidth="1"/>
    <col min="10" max="10" width="20.85546875" style="138" hidden="1" customWidth="1"/>
    <col min="11" max="11" width="19.85546875" style="138" customWidth="1"/>
    <col min="12" max="12" width="22.7109375" style="138" customWidth="1"/>
    <col min="13" max="13" width="14.28515625" style="138" customWidth="1"/>
    <col min="14" max="14" width="19.140625" style="138" hidden="1" customWidth="1"/>
    <col min="15" max="15" width="13" style="138" hidden="1" customWidth="1"/>
    <col min="16" max="16" width="16" style="138" hidden="1" customWidth="1"/>
    <col min="17" max="17" width="17.28515625" style="138" hidden="1" customWidth="1"/>
    <col min="18" max="20" width="19.140625" style="138" hidden="1" customWidth="1"/>
    <col min="21" max="21" width="13.7109375" style="138" hidden="1" customWidth="1"/>
    <col min="22" max="22" width="15.28515625" style="138" hidden="1" customWidth="1"/>
    <col min="23" max="23" width="17.28515625" style="205" hidden="1" customWidth="1"/>
    <col min="24" max="24" width="17.28515625" style="138" hidden="1" customWidth="1"/>
    <col min="25" max="25" width="13.140625" style="138" hidden="1" customWidth="1"/>
    <col min="26" max="26" width="15.28515625" style="205" hidden="1" customWidth="1"/>
    <col min="27" max="27" width="20.28515625" style="170" hidden="1" customWidth="1"/>
    <col min="28" max="28" width="13.140625" style="138" hidden="1" customWidth="1"/>
    <col min="29" max="29" width="15.42578125" style="138" hidden="1" customWidth="1"/>
    <col min="30" max="30" width="15" style="138" hidden="1" customWidth="1"/>
    <col min="31" max="31" width="25.28515625" style="138" customWidth="1"/>
    <col min="32" max="32" width="34.42578125" style="271" customWidth="1"/>
    <col min="33" max="34" width="0" style="73" hidden="1" customWidth="1"/>
    <col min="35" max="16384" width="13.140625" style="73"/>
  </cols>
  <sheetData>
    <row r="1" spans="1:34" s="78" customFormat="1" ht="49.5" customHeight="1" x14ac:dyDescent="0.25">
      <c r="A1" s="206" t="s">
        <v>0</v>
      </c>
      <c r="B1" s="206" t="s">
        <v>1</v>
      </c>
      <c r="C1" s="206" t="s">
        <v>2</v>
      </c>
      <c r="D1" s="257" t="s">
        <v>16513</v>
      </c>
      <c r="E1" s="257" t="s">
        <v>16514</v>
      </c>
      <c r="F1" s="257" t="s">
        <v>16515</v>
      </c>
      <c r="G1" s="207" t="s">
        <v>16516</v>
      </c>
      <c r="H1" s="207" t="s">
        <v>4</v>
      </c>
      <c r="I1" s="208" t="s">
        <v>16517</v>
      </c>
      <c r="J1" s="208" t="s">
        <v>5</v>
      </c>
      <c r="K1" s="208" t="s">
        <v>16518</v>
      </c>
      <c r="L1" s="136" t="s">
        <v>16519</v>
      </c>
      <c r="M1" s="208" t="s">
        <v>16520</v>
      </c>
      <c r="N1" s="137" t="s">
        <v>10</v>
      </c>
      <c r="O1" s="137" t="s">
        <v>11</v>
      </c>
      <c r="P1" s="137" t="s">
        <v>12</v>
      </c>
      <c r="Q1" s="209" t="s">
        <v>14</v>
      </c>
      <c r="R1" s="210" t="s">
        <v>15</v>
      </c>
      <c r="S1" s="210" t="s">
        <v>17</v>
      </c>
      <c r="T1" s="210" t="s">
        <v>16</v>
      </c>
      <c r="U1" s="211" t="s">
        <v>16521</v>
      </c>
      <c r="V1" s="208" t="s">
        <v>16522</v>
      </c>
      <c r="W1" s="259" t="s">
        <v>16523</v>
      </c>
      <c r="X1" s="137" t="s">
        <v>16524</v>
      </c>
      <c r="Y1" s="137" t="s">
        <v>16525</v>
      </c>
      <c r="Z1" s="259" t="s">
        <v>16526</v>
      </c>
      <c r="AA1" s="136" t="s">
        <v>16527</v>
      </c>
      <c r="AB1" s="137" t="s">
        <v>16528</v>
      </c>
      <c r="AC1" s="137" t="s">
        <v>16529</v>
      </c>
      <c r="AD1" s="78" t="s">
        <v>16530</v>
      </c>
      <c r="AE1" s="169" t="s">
        <v>16531</v>
      </c>
      <c r="AF1" s="260" t="s">
        <v>20</v>
      </c>
    </row>
    <row r="2" spans="1:34" hidden="1" x14ac:dyDescent="0.25">
      <c r="A2" s="116" t="s">
        <v>16384</v>
      </c>
      <c r="B2" s="116">
        <v>1984</v>
      </c>
      <c r="C2" s="116" t="s">
        <v>16385</v>
      </c>
      <c r="D2" s="73" t="s">
        <v>16532</v>
      </c>
      <c r="E2" s="73" t="s">
        <v>16533</v>
      </c>
      <c r="F2" s="73" t="s">
        <v>16533</v>
      </c>
      <c r="G2" s="125">
        <v>8874.7000000000007</v>
      </c>
      <c r="H2" s="140">
        <f t="shared" ref="H2:H11" si="0">G2/1.3</f>
        <v>6826.6923076923076</v>
      </c>
      <c r="I2" s="125">
        <f>G2/('Total Revenue (Millions)'!D$2)*100</f>
        <v>277334.375</v>
      </c>
      <c r="N2" s="139"/>
      <c r="O2" s="139"/>
      <c r="P2" s="139"/>
      <c r="R2" s="139"/>
      <c r="S2" s="139"/>
      <c r="T2" s="139"/>
      <c r="W2" s="138"/>
      <c r="Z2" s="138"/>
      <c r="AC2" s="139"/>
      <c r="AF2" s="127" t="s">
        <v>16534</v>
      </c>
      <c r="AG2" s="74" t="s">
        <v>16535</v>
      </c>
      <c r="AH2" s="31" t="s">
        <v>16536</v>
      </c>
    </row>
    <row r="3" spans="1:34" hidden="1" x14ac:dyDescent="0.25">
      <c r="A3" s="116" t="s">
        <v>16384</v>
      </c>
      <c r="B3" s="116">
        <v>1984</v>
      </c>
      <c r="C3" s="116" t="s">
        <v>16385</v>
      </c>
      <c r="D3" s="73" t="s">
        <v>16537</v>
      </c>
      <c r="E3" s="73" t="s">
        <v>16537</v>
      </c>
      <c r="F3" s="73" t="s">
        <v>16537</v>
      </c>
      <c r="G3" s="125">
        <v>1482.3</v>
      </c>
      <c r="H3" s="140">
        <f t="shared" si="0"/>
        <v>1140.2307692307691</v>
      </c>
      <c r="I3" s="125">
        <f>G3/('Total Revenue (Millions)'!D$2)*100</f>
        <v>46321.874999999993</v>
      </c>
      <c r="N3" s="139"/>
      <c r="O3" s="139"/>
      <c r="P3" s="139"/>
      <c r="R3" s="139"/>
      <c r="S3" s="139"/>
      <c r="T3" s="139"/>
      <c r="W3" s="138"/>
      <c r="Z3" s="138"/>
      <c r="AC3" s="139"/>
      <c r="AF3" s="17"/>
      <c r="AG3" s="74" t="s">
        <v>16538</v>
      </c>
      <c r="AH3" s="31" t="s">
        <v>16539</v>
      </c>
    </row>
    <row r="4" spans="1:34" hidden="1" x14ac:dyDescent="0.25">
      <c r="A4" s="116" t="s">
        <v>16384</v>
      </c>
      <c r="B4" s="116">
        <v>1984</v>
      </c>
      <c r="C4" s="116" t="s">
        <v>16385</v>
      </c>
      <c r="D4" s="73" t="s">
        <v>16540</v>
      </c>
      <c r="E4" s="73" t="s">
        <v>16540</v>
      </c>
      <c r="F4" s="73" t="s">
        <v>16540</v>
      </c>
      <c r="G4" s="125">
        <v>971.2</v>
      </c>
      <c r="H4" s="140">
        <f t="shared" si="0"/>
        <v>747.07692307692309</v>
      </c>
      <c r="I4" s="125">
        <f>G4/('Total Revenue (Millions)'!D$2)*100</f>
        <v>30350</v>
      </c>
      <c r="N4" s="139"/>
      <c r="O4" s="139"/>
      <c r="P4" s="139"/>
      <c r="R4" s="139"/>
      <c r="S4" s="139"/>
      <c r="T4" s="139"/>
      <c r="W4" s="138"/>
      <c r="Z4" s="138"/>
      <c r="AC4" s="139"/>
      <c r="AF4" s="17"/>
      <c r="AG4" s="74" t="s">
        <v>16541</v>
      </c>
      <c r="AH4" s="31" t="s">
        <v>16542</v>
      </c>
    </row>
    <row r="5" spans="1:34" hidden="1" x14ac:dyDescent="0.25">
      <c r="A5" s="116" t="s">
        <v>16384</v>
      </c>
      <c r="B5" s="116">
        <v>1984</v>
      </c>
      <c r="C5" s="116" t="s">
        <v>16385</v>
      </c>
      <c r="D5" s="73" t="s">
        <v>16543</v>
      </c>
      <c r="E5" s="73" t="s">
        <v>16543</v>
      </c>
      <c r="F5" s="73" t="s">
        <v>16543</v>
      </c>
      <c r="G5" s="125">
        <v>382.7</v>
      </c>
      <c r="H5" s="140">
        <f t="shared" si="0"/>
        <v>294.38461538461536</v>
      </c>
      <c r="I5" s="125">
        <f>G5/('Total Revenue (Millions)'!D$2)*100</f>
        <v>11959.374999999998</v>
      </c>
      <c r="W5" s="138"/>
      <c r="Z5" s="138"/>
      <c r="AF5" s="61"/>
      <c r="AH5" s="31" t="s">
        <v>16544</v>
      </c>
    </row>
    <row r="6" spans="1:34" hidden="1" x14ac:dyDescent="0.25">
      <c r="A6" s="116" t="s">
        <v>16384</v>
      </c>
      <c r="B6" s="116">
        <v>1984</v>
      </c>
      <c r="C6" s="116" t="s">
        <v>16385</v>
      </c>
      <c r="D6" s="73" t="s">
        <v>16545</v>
      </c>
      <c r="E6" s="73" t="s">
        <v>16546</v>
      </c>
      <c r="F6" s="73" t="s">
        <v>16547</v>
      </c>
      <c r="G6" s="125">
        <v>282.2</v>
      </c>
      <c r="H6" s="140">
        <f t="shared" si="0"/>
        <v>217.07692307692307</v>
      </c>
      <c r="I6" s="125">
        <f>G6/('Total Revenue (Millions)'!D$2)*100</f>
        <v>8818.7499999999982</v>
      </c>
      <c r="N6" s="139"/>
      <c r="O6" s="139"/>
      <c r="P6" s="139"/>
      <c r="R6" s="139"/>
      <c r="S6" s="139"/>
      <c r="T6" s="139"/>
      <c r="W6" s="138"/>
      <c r="Z6" s="138"/>
      <c r="AC6" s="139"/>
      <c r="AF6" s="17"/>
      <c r="AG6" s="74" t="s">
        <v>16548</v>
      </c>
      <c r="AH6" s="31" t="s">
        <v>16549</v>
      </c>
    </row>
    <row r="7" spans="1:34" hidden="1" x14ac:dyDescent="0.25">
      <c r="A7" s="116" t="s">
        <v>16384</v>
      </c>
      <c r="B7" s="116">
        <v>1984</v>
      </c>
      <c r="C7" s="116" t="s">
        <v>16385</v>
      </c>
      <c r="D7" s="73" t="s">
        <v>16550</v>
      </c>
      <c r="E7" s="73" t="s">
        <v>16551</v>
      </c>
      <c r="F7" s="73" t="s">
        <v>16551</v>
      </c>
      <c r="G7" s="125">
        <v>272.60000000000002</v>
      </c>
      <c r="H7" s="140">
        <f t="shared" si="0"/>
        <v>209.69230769230771</v>
      </c>
      <c r="I7" s="125">
        <f>G7/('Total Revenue (Millions)'!D$2)*100</f>
        <v>8518.75</v>
      </c>
      <c r="N7" s="139"/>
      <c r="O7" s="139"/>
      <c r="P7" s="139"/>
      <c r="R7" s="139"/>
      <c r="S7" s="139"/>
      <c r="T7" s="139"/>
      <c r="W7" s="138"/>
      <c r="Z7" s="138"/>
      <c r="AC7" s="139"/>
      <c r="AF7" s="17"/>
      <c r="AG7" s="74" t="s">
        <v>16552</v>
      </c>
      <c r="AH7" s="31" t="s">
        <v>16553</v>
      </c>
    </row>
    <row r="8" spans="1:34" hidden="1" x14ac:dyDescent="0.25">
      <c r="A8" s="116" t="s">
        <v>16384</v>
      </c>
      <c r="B8" s="116">
        <v>1984</v>
      </c>
      <c r="C8" s="116" t="s">
        <v>16385</v>
      </c>
      <c r="D8" s="73" t="s">
        <v>16554</v>
      </c>
      <c r="E8" s="73" t="s">
        <v>16554</v>
      </c>
      <c r="F8" s="73" t="s">
        <v>16554</v>
      </c>
      <c r="G8" s="125">
        <v>229.6</v>
      </c>
      <c r="H8" s="140">
        <f t="shared" si="0"/>
        <v>176.61538461538461</v>
      </c>
      <c r="I8" s="125">
        <f>G8/('Total Revenue (Millions)'!D$2)*100</f>
        <v>7175</v>
      </c>
      <c r="N8" s="139"/>
      <c r="O8" s="139"/>
      <c r="P8" s="139"/>
      <c r="R8" s="139"/>
      <c r="S8" s="139"/>
      <c r="T8" s="139"/>
      <c r="W8" s="138"/>
      <c r="Z8" s="138"/>
      <c r="AC8" s="139"/>
      <c r="AF8" s="17"/>
      <c r="AG8" s="74" t="s">
        <v>16555</v>
      </c>
      <c r="AH8" s="31" t="s">
        <v>16556</v>
      </c>
    </row>
    <row r="9" spans="1:34" hidden="1" x14ac:dyDescent="0.25">
      <c r="A9" s="116" t="s">
        <v>16384</v>
      </c>
      <c r="B9" s="116">
        <v>1984</v>
      </c>
      <c r="C9" s="116" t="s">
        <v>16385</v>
      </c>
      <c r="D9" s="76" t="s">
        <v>16557</v>
      </c>
      <c r="E9" s="76" t="s">
        <v>16557</v>
      </c>
      <c r="F9" s="76" t="s">
        <v>16557</v>
      </c>
      <c r="G9" s="125">
        <v>151.19999999999999</v>
      </c>
      <c r="H9" s="140">
        <f t="shared" si="0"/>
        <v>116.30769230769229</v>
      </c>
      <c r="I9" s="125">
        <f>G9/('Total Revenue (Millions)'!D$2)*100</f>
        <v>4724.9999999999991</v>
      </c>
      <c r="N9" s="139"/>
      <c r="O9" s="139"/>
      <c r="P9" s="139"/>
      <c r="R9" s="139"/>
      <c r="S9" s="139"/>
      <c r="T9" s="139"/>
      <c r="W9" s="138"/>
      <c r="Z9" s="138"/>
      <c r="AC9" s="139"/>
      <c r="AF9" s="17"/>
      <c r="AG9" s="74" t="s">
        <v>16558</v>
      </c>
    </row>
    <row r="10" spans="1:34" hidden="1" x14ac:dyDescent="0.25">
      <c r="A10" s="116" t="s">
        <v>16384</v>
      </c>
      <c r="B10" s="116">
        <v>1984</v>
      </c>
      <c r="C10" s="116" t="s">
        <v>16385</v>
      </c>
      <c r="D10" s="73" t="s">
        <v>16559</v>
      </c>
      <c r="E10" s="73" t="s">
        <v>16559</v>
      </c>
      <c r="F10" s="73" t="s">
        <v>16559</v>
      </c>
      <c r="G10" s="125">
        <v>127</v>
      </c>
      <c r="H10" s="140">
        <f t="shared" si="0"/>
        <v>97.692307692307693</v>
      </c>
      <c r="I10" s="125">
        <f>G10/('Total Revenue (Millions)'!D$2)*100</f>
        <v>3968.75</v>
      </c>
      <c r="W10" s="138"/>
      <c r="Z10" s="138"/>
      <c r="AF10" s="17"/>
    </row>
    <row r="11" spans="1:34" hidden="1" x14ac:dyDescent="0.25">
      <c r="A11" s="116" t="s">
        <v>16384</v>
      </c>
      <c r="B11" s="116">
        <v>1984</v>
      </c>
      <c r="C11" s="116" t="s">
        <v>16385</v>
      </c>
      <c r="D11" s="73" t="s">
        <v>16560</v>
      </c>
      <c r="E11" s="73" t="s">
        <v>16560</v>
      </c>
      <c r="F11" s="73" t="s">
        <v>16560</v>
      </c>
      <c r="G11" s="125">
        <v>13.3</v>
      </c>
      <c r="H11" s="140">
        <f t="shared" si="0"/>
        <v>10.230769230769232</v>
      </c>
      <c r="I11" s="125">
        <f>G11/('Total Revenue (Millions)'!D$2)*100</f>
        <v>415.625</v>
      </c>
      <c r="W11" s="138"/>
      <c r="Z11" s="138"/>
      <c r="AF11" s="17"/>
    </row>
    <row r="12" spans="1:34" hidden="1" x14ac:dyDescent="0.25">
      <c r="A12" s="116" t="s">
        <v>16384</v>
      </c>
      <c r="B12" s="116">
        <v>1988</v>
      </c>
      <c r="C12" s="116" t="s">
        <v>16385</v>
      </c>
      <c r="D12" s="73" t="s">
        <v>16532</v>
      </c>
      <c r="E12" s="73" t="s">
        <v>16533</v>
      </c>
      <c r="F12" s="73" t="s">
        <v>16533</v>
      </c>
      <c r="G12" s="125">
        <v>9017.9</v>
      </c>
      <c r="H12" s="140">
        <f t="shared" ref="H12:H21" si="1">G12/1.23</f>
        <v>7331.626016260162</v>
      </c>
      <c r="I12" s="125">
        <f>G12/('Total Revenue (Millions)'!D$3)*100</f>
        <v>80516.96428571429</v>
      </c>
      <c r="W12" s="138"/>
      <c r="Z12" s="138"/>
      <c r="AF12" s="61"/>
    </row>
    <row r="13" spans="1:34" hidden="1" x14ac:dyDescent="0.25">
      <c r="A13" s="116" t="s">
        <v>16384</v>
      </c>
      <c r="B13" s="116">
        <v>1988</v>
      </c>
      <c r="C13" s="116" t="s">
        <v>16385</v>
      </c>
      <c r="D13" s="73" t="s">
        <v>16537</v>
      </c>
      <c r="E13" s="73" t="s">
        <v>16537</v>
      </c>
      <c r="F13" s="73" t="s">
        <v>16537</v>
      </c>
      <c r="G13" s="125">
        <v>1912</v>
      </c>
      <c r="H13" s="140">
        <f t="shared" si="1"/>
        <v>1554.4715447154472</v>
      </c>
      <c r="I13" s="125">
        <f>G13/('Total Revenue (Millions)'!D$3)*100</f>
        <v>17071.428571428572</v>
      </c>
      <c r="W13" s="138"/>
      <c r="Z13" s="138"/>
      <c r="AF13" s="17"/>
    </row>
    <row r="14" spans="1:34" hidden="1" x14ac:dyDescent="0.25">
      <c r="A14" s="116" t="s">
        <v>16384</v>
      </c>
      <c r="B14" s="116">
        <v>1988</v>
      </c>
      <c r="C14" s="116" t="s">
        <v>16385</v>
      </c>
      <c r="D14" s="73" t="s">
        <v>16540</v>
      </c>
      <c r="E14" s="73" t="s">
        <v>16540</v>
      </c>
      <c r="F14" s="73" t="s">
        <v>16540</v>
      </c>
      <c r="G14" s="125">
        <v>1071.4000000000001</v>
      </c>
      <c r="H14" s="140">
        <f t="shared" si="1"/>
        <v>871.05691056910575</v>
      </c>
      <c r="I14" s="125">
        <f>G14/('Total Revenue (Millions)'!D$3)*100</f>
        <v>9566.0714285714312</v>
      </c>
      <c r="W14" s="138"/>
      <c r="Z14" s="138"/>
      <c r="AF14" s="17"/>
    </row>
    <row r="15" spans="1:34" hidden="1" x14ac:dyDescent="0.25">
      <c r="A15" s="116" t="s">
        <v>16384</v>
      </c>
      <c r="B15" s="116">
        <v>1988</v>
      </c>
      <c r="C15" s="116" t="s">
        <v>16385</v>
      </c>
      <c r="D15" s="73" t="s">
        <v>16543</v>
      </c>
      <c r="E15" s="73" t="s">
        <v>16543</v>
      </c>
      <c r="F15" s="73" t="s">
        <v>16543</v>
      </c>
      <c r="G15" s="125">
        <v>513.4</v>
      </c>
      <c r="H15" s="140">
        <f t="shared" si="1"/>
        <v>417.39837398373982</v>
      </c>
      <c r="I15" s="125">
        <f>G15/('Total Revenue (Millions)'!D$3)*100</f>
        <v>4583.9285714285716</v>
      </c>
      <c r="W15" s="138"/>
      <c r="Z15" s="138"/>
      <c r="AF15" s="61"/>
    </row>
    <row r="16" spans="1:34" hidden="1" x14ac:dyDescent="0.25">
      <c r="A16" s="116" t="s">
        <v>16384</v>
      </c>
      <c r="B16" s="116">
        <v>1988</v>
      </c>
      <c r="C16" s="116" t="s">
        <v>16385</v>
      </c>
      <c r="D16" s="73" t="s">
        <v>16550</v>
      </c>
      <c r="E16" s="73" t="s">
        <v>16551</v>
      </c>
      <c r="F16" s="73" t="s">
        <v>16551</v>
      </c>
      <c r="G16" s="125">
        <v>454.6</v>
      </c>
      <c r="H16" s="140">
        <f t="shared" si="1"/>
        <v>369.59349593495938</v>
      </c>
      <c r="I16" s="125">
        <f>G16/('Total Revenue (Millions)'!D$3)*100</f>
        <v>4058.9285714285725</v>
      </c>
      <c r="W16" s="138"/>
      <c r="Z16" s="138"/>
      <c r="AF16" s="17"/>
    </row>
    <row r="17" spans="1:33" hidden="1" x14ac:dyDescent="0.25">
      <c r="A17" s="116" t="s">
        <v>16384</v>
      </c>
      <c r="B17" s="116">
        <v>1988</v>
      </c>
      <c r="C17" s="116" t="s">
        <v>16385</v>
      </c>
      <c r="D17" s="73" t="s">
        <v>16545</v>
      </c>
      <c r="E17" s="73" t="s">
        <v>16546</v>
      </c>
      <c r="F17" s="73" t="s">
        <v>16547</v>
      </c>
      <c r="G17" s="125">
        <v>385.1</v>
      </c>
      <c r="H17" s="140">
        <f t="shared" si="1"/>
        <v>313.08943089430898</v>
      </c>
      <c r="I17" s="125">
        <f>G17/('Total Revenue (Millions)'!D$3)*100</f>
        <v>3438.3928571428578</v>
      </c>
      <c r="W17" s="138"/>
      <c r="Z17" s="138"/>
      <c r="AF17" s="17"/>
    </row>
    <row r="18" spans="1:33" hidden="1" x14ac:dyDescent="0.25">
      <c r="A18" s="116" t="s">
        <v>16384</v>
      </c>
      <c r="B18" s="116">
        <v>1988</v>
      </c>
      <c r="C18" s="116" t="s">
        <v>16385</v>
      </c>
      <c r="D18" s="73" t="s">
        <v>16554</v>
      </c>
      <c r="E18" s="73" t="s">
        <v>16554</v>
      </c>
      <c r="F18" s="73" t="s">
        <v>16554</v>
      </c>
      <c r="G18" s="125">
        <v>278.10000000000002</v>
      </c>
      <c r="H18" s="140">
        <f t="shared" si="1"/>
        <v>226.09756097560978</v>
      </c>
      <c r="I18" s="125">
        <f>G18/('Total Revenue (Millions)'!D$3)*100</f>
        <v>2483.0357142857147</v>
      </c>
      <c r="W18" s="138"/>
      <c r="Z18" s="138"/>
      <c r="AF18" s="17"/>
    </row>
    <row r="19" spans="1:33" hidden="1" x14ac:dyDescent="0.25">
      <c r="A19" s="116" t="s">
        <v>16384</v>
      </c>
      <c r="B19" s="116">
        <v>1988</v>
      </c>
      <c r="C19" s="116" t="s">
        <v>16385</v>
      </c>
      <c r="D19" s="73" t="s">
        <v>16559</v>
      </c>
      <c r="E19" s="73" t="s">
        <v>16559</v>
      </c>
      <c r="F19" s="73" t="s">
        <v>16559</v>
      </c>
      <c r="G19" s="125">
        <v>192.5</v>
      </c>
      <c r="H19" s="140">
        <f t="shared" si="1"/>
        <v>156.5040650406504</v>
      </c>
      <c r="I19" s="125">
        <f>G19/('Total Revenue (Millions)'!D$3)*100</f>
        <v>1718.75</v>
      </c>
      <c r="W19" s="138"/>
      <c r="Z19" s="138"/>
      <c r="AF19" s="17"/>
    </row>
    <row r="20" spans="1:33" hidden="1" x14ac:dyDescent="0.25">
      <c r="A20" s="116" t="s">
        <v>16384</v>
      </c>
      <c r="B20" s="116">
        <v>1988</v>
      </c>
      <c r="C20" s="116" t="s">
        <v>16385</v>
      </c>
      <c r="D20" s="76" t="s">
        <v>16557</v>
      </c>
      <c r="E20" s="76" t="s">
        <v>16557</v>
      </c>
      <c r="F20" s="76" t="s">
        <v>16557</v>
      </c>
      <c r="G20" s="125">
        <v>164.4</v>
      </c>
      <c r="H20" s="140">
        <f t="shared" si="1"/>
        <v>133.65853658536585</v>
      </c>
      <c r="I20" s="125">
        <f>G20/('Total Revenue (Millions)'!D$3)*100</f>
        <v>1467.8571428571431</v>
      </c>
      <c r="W20" s="138"/>
      <c r="Z20" s="138"/>
      <c r="AF20" s="17"/>
    </row>
    <row r="21" spans="1:33" hidden="1" x14ac:dyDescent="0.25">
      <c r="A21" s="116" t="s">
        <v>16384</v>
      </c>
      <c r="B21" s="116">
        <v>1988</v>
      </c>
      <c r="C21" s="116" t="s">
        <v>16385</v>
      </c>
      <c r="D21" s="73" t="s">
        <v>16560</v>
      </c>
      <c r="E21" s="73" t="s">
        <v>16560</v>
      </c>
      <c r="F21" s="73" t="s">
        <v>16560</v>
      </c>
      <c r="G21" s="125">
        <v>18.100000000000001</v>
      </c>
      <c r="H21" s="140">
        <f t="shared" si="1"/>
        <v>14.715447154471546</v>
      </c>
      <c r="I21" s="125">
        <f>G21/('Total Revenue (Millions)'!D$3)*100</f>
        <v>161.60714285714289</v>
      </c>
      <c r="W21" s="138"/>
      <c r="Z21" s="138"/>
      <c r="AF21" s="17"/>
    </row>
    <row r="22" spans="1:33" hidden="1" x14ac:dyDescent="0.25">
      <c r="A22" s="116" t="s">
        <v>16384</v>
      </c>
      <c r="B22" s="116">
        <v>1992</v>
      </c>
      <c r="C22" s="116" t="s">
        <v>16385</v>
      </c>
      <c r="D22" s="73" t="s">
        <v>16532</v>
      </c>
      <c r="E22" s="73" t="s">
        <v>16533</v>
      </c>
      <c r="F22" s="73" t="s">
        <v>16533</v>
      </c>
      <c r="G22" s="125">
        <v>9161</v>
      </c>
      <c r="H22" s="140">
        <f t="shared" ref="H22:H32" si="2">G22/1.21</f>
        <v>7571.0743801652898</v>
      </c>
      <c r="I22" s="125">
        <f>G22/('Total Revenue (Millions)'!D$4)*100</f>
        <v>39589.455488331892</v>
      </c>
      <c r="W22" s="138"/>
      <c r="Z22" s="138" t="s">
        <v>16561</v>
      </c>
      <c r="AF22" s="61"/>
    </row>
    <row r="23" spans="1:33" hidden="1" x14ac:dyDescent="0.25">
      <c r="A23" s="116" t="s">
        <v>16384</v>
      </c>
      <c r="B23" s="116">
        <v>1992</v>
      </c>
      <c r="C23" s="116" t="s">
        <v>16385</v>
      </c>
      <c r="D23" s="73" t="s">
        <v>16537</v>
      </c>
      <c r="E23" s="73" t="s">
        <v>16537</v>
      </c>
      <c r="F23" s="73" t="s">
        <v>16537</v>
      </c>
      <c r="G23" s="125">
        <v>1977.4</v>
      </c>
      <c r="H23" s="140">
        <f t="shared" si="2"/>
        <v>1634.2148760330579</v>
      </c>
      <c r="I23" s="125">
        <f>G23/('Total Revenue (Millions)'!D$4)*100</f>
        <v>8545.3759723422645</v>
      </c>
      <c r="W23" s="138"/>
      <c r="Z23" s="138"/>
      <c r="AF23" s="17"/>
    </row>
    <row r="24" spans="1:33" hidden="1" x14ac:dyDescent="0.25">
      <c r="A24" s="116" t="s">
        <v>16384</v>
      </c>
      <c r="B24" s="116">
        <v>1992</v>
      </c>
      <c r="C24" s="116" t="s">
        <v>16385</v>
      </c>
      <c r="D24" s="73" t="s">
        <v>16562</v>
      </c>
      <c r="E24" s="73" t="s">
        <v>16562</v>
      </c>
      <c r="F24" s="73" t="s">
        <v>16562</v>
      </c>
      <c r="G24" s="125">
        <v>1268.2</v>
      </c>
      <c r="H24" s="140">
        <f t="shared" si="2"/>
        <v>1048.0991735537191</v>
      </c>
      <c r="I24" s="125">
        <f>G24/('Total Revenue (Millions)'!D$4)*100</f>
        <v>5480.5531547104583</v>
      </c>
      <c r="W24" s="138"/>
      <c r="Z24" s="138"/>
      <c r="AF24" s="61"/>
    </row>
    <row r="25" spans="1:33" hidden="1" x14ac:dyDescent="0.25">
      <c r="A25" s="116" t="s">
        <v>16384</v>
      </c>
      <c r="B25" s="116">
        <v>1992</v>
      </c>
      <c r="C25" s="116" t="s">
        <v>16385</v>
      </c>
      <c r="D25" s="73" t="s">
        <v>16543</v>
      </c>
      <c r="E25" s="73" t="s">
        <v>16543</v>
      </c>
      <c r="F25" s="73" t="s">
        <v>16543</v>
      </c>
      <c r="G25" s="125">
        <v>573.5</v>
      </c>
      <c r="H25" s="140">
        <f t="shared" si="2"/>
        <v>473.96694214876032</v>
      </c>
      <c r="I25" s="125">
        <f>G25/('Total Revenue (Millions)'!D$4)*100</f>
        <v>2478.3923941227313</v>
      </c>
      <c r="W25" s="138"/>
      <c r="Z25" s="138"/>
      <c r="AF25" s="61" t="s">
        <v>16563</v>
      </c>
    </row>
    <row r="26" spans="1:33" hidden="1" x14ac:dyDescent="0.25">
      <c r="A26" s="116" t="s">
        <v>16384</v>
      </c>
      <c r="B26" s="116">
        <v>1992</v>
      </c>
      <c r="C26" s="116" t="s">
        <v>16385</v>
      </c>
      <c r="D26" s="73" t="s">
        <v>16545</v>
      </c>
      <c r="E26" s="73" t="s">
        <v>16546</v>
      </c>
      <c r="F26" s="73" t="s">
        <v>16547</v>
      </c>
      <c r="G26" s="125">
        <v>543.29999999999995</v>
      </c>
      <c r="H26" s="140">
        <f t="shared" si="2"/>
        <v>449.0082644628099</v>
      </c>
      <c r="I26" s="125">
        <f>G26/('Total Revenue (Millions)'!D$4)*100</f>
        <v>2347.8824546240276</v>
      </c>
      <c r="W26" s="138"/>
      <c r="Z26" s="138"/>
      <c r="AF26" s="17"/>
    </row>
    <row r="27" spans="1:33" hidden="1" x14ac:dyDescent="0.25">
      <c r="A27" s="116" t="s">
        <v>16384</v>
      </c>
      <c r="B27" s="116">
        <v>1992</v>
      </c>
      <c r="C27" s="116" t="s">
        <v>16385</v>
      </c>
      <c r="D27" s="73" t="s">
        <v>16550</v>
      </c>
      <c r="E27" s="73" t="s">
        <v>16551</v>
      </c>
      <c r="F27" s="73" t="s">
        <v>16551</v>
      </c>
      <c r="G27" s="125">
        <v>506.3</v>
      </c>
      <c r="H27" s="140">
        <f t="shared" si="2"/>
        <v>418.42975206611573</v>
      </c>
      <c r="I27" s="125">
        <f>G27/('Total Revenue (Millions)'!D$4)*100</f>
        <v>2187.9861711322383</v>
      </c>
      <c r="W27" s="138"/>
      <c r="Z27" s="138"/>
      <c r="AF27" s="17"/>
    </row>
    <row r="28" spans="1:33" hidden="1" x14ac:dyDescent="0.25">
      <c r="A28" s="116" t="s">
        <v>16384</v>
      </c>
      <c r="B28" s="116">
        <v>1992</v>
      </c>
      <c r="C28" s="116" t="s">
        <v>16385</v>
      </c>
      <c r="D28" s="73" t="s">
        <v>16554</v>
      </c>
      <c r="E28" s="73" t="s">
        <v>16554</v>
      </c>
      <c r="F28" s="73" t="s">
        <v>16554</v>
      </c>
      <c r="G28" s="125">
        <v>349.1</v>
      </c>
      <c r="H28" s="140">
        <f t="shared" si="2"/>
        <v>288.51239669421489</v>
      </c>
      <c r="I28" s="125">
        <f>G28/('Total Revenue (Millions)'!D$4)*100</f>
        <v>1508.6430423509075</v>
      </c>
      <c r="W28" s="138"/>
      <c r="Z28" s="138"/>
      <c r="AF28" s="17"/>
    </row>
    <row r="29" spans="1:33" hidden="1" x14ac:dyDescent="0.25">
      <c r="A29" s="116" t="s">
        <v>16384</v>
      </c>
      <c r="B29" s="116">
        <v>1992</v>
      </c>
      <c r="C29" s="116" t="s">
        <v>16385</v>
      </c>
      <c r="D29" s="73" t="s">
        <v>16559</v>
      </c>
      <c r="E29" s="73" t="s">
        <v>16559</v>
      </c>
      <c r="F29" s="73" t="s">
        <v>16559</v>
      </c>
      <c r="G29" s="125">
        <v>272.7</v>
      </c>
      <c r="H29" s="140">
        <f t="shared" si="2"/>
        <v>225.37190082644628</v>
      </c>
      <c r="I29" s="125">
        <f>G29/('Total Revenue (Millions)'!D$4)*100</f>
        <v>1178.47882454624</v>
      </c>
      <c r="W29" s="138"/>
      <c r="Z29" s="138"/>
      <c r="AF29" s="17"/>
    </row>
    <row r="30" spans="1:33" hidden="1" x14ac:dyDescent="0.25">
      <c r="A30" s="116" t="s">
        <v>16384</v>
      </c>
      <c r="B30" s="116">
        <v>1992</v>
      </c>
      <c r="C30" s="116" t="s">
        <v>16385</v>
      </c>
      <c r="D30" s="76" t="s">
        <v>16557</v>
      </c>
      <c r="E30" s="76" t="s">
        <v>16557</v>
      </c>
      <c r="F30" s="76" t="s">
        <v>16557</v>
      </c>
      <c r="G30" s="125">
        <v>176.4</v>
      </c>
      <c r="H30" s="140">
        <f t="shared" si="2"/>
        <v>145.78512396694217</v>
      </c>
      <c r="I30" s="125">
        <f>G30/('Total Revenue (Millions)'!D$4)*100</f>
        <v>762.31633535004323</v>
      </c>
      <c r="W30" s="138"/>
      <c r="Z30" s="138"/>
      <c r="AF30" s="17"/>
    </row>
    <row r="31" spans="1:33" hidden="1" x14ac:dyDescent="0.25">
      <c r="A31" s="116" t="s">
        <v>16384</v>
      </c>
      <c r="B31" s="116">
        <v>1992</v>
      </c>
      <c r="C31" s="116" t="s">
        <v>16385</v>
      </c>
      <c r="D31" s="73" t="s">
        <v>16564</v>
      </c>
      <c r="E31" s="73" t="s">
        <v>16565</v>
      </c>
      <c r="F31" s="73" t="s">
        <v>16565</v>
      </c>
      <c r="G31" s="125">
        <v>82.8</v>
      </c>
      <c r="H31" s="140">
        <f t="shared" si="2"/>
        <v>68.429752066115697</v>
      </c>
      <c r="I31" s="125">
        <f>G31/('Total Revenue (Millions)'!D$4)*100</f>
        <v>357.82195332757129</v>
      </c>
      <c r="W31" s="138"/>
      <c r="Z31" s="138"/>
      <c r="AF31" s="17"/>
    </row>
    <row r="32" spans="1:33" hidden="1" x14ac:dyDescent="0.25">
      <c r="A32" s="116" t="s">
        <v>16384</v>
      </c>
      <c r="B32" s="116">
        <v>1992</v>
      </c>
      <c r="C32" s="116" t="s">
        <v>16385</v>
      </c>
      <c r="D32" s="73" t="s">
        <v>16560</v>
      </c>
      <c r="E32" s="73" t="s">
        <v>16560</v>
      </c>
      <c r="F32" s="73" t="s">
        <v>16560</v>
      </c>
      <c r="G32" s="125">
        <v>25.5</v>
      </c>
      <c r="H32" s="140">
        <f t="shared" si="2"/>
        <v>21.074380165289256</v>
      </c>
      <c r="I32" s="125">
        <f>G32/('Total Revenue (Millions)'!D$4)*100</f>
        <v>110.19878997407086</v>
      </c>
      <c r="W32" s="138"/>
      <c r="Z32" s="138"/>
      <c r="AF32" s="17"/>
      <c r="AG32" s="100"/>
    </row>
    <row r="33" spans="1:32" hidden="1" x14ac:dyDescent="0.25">
      <c r="A33" s="116" t="s">
        <v>16384</v>
      </c>
      <c r="B33" s="116">
        <v>1996</v>
      </c>
      <c r="C33" s="116" t="s">
        <v>16385</v>
      </c>
      <c r="D33" s="73" t="s">
        <v>16532</v>
      </c>
      <c r="E33" s="73" t="s">
        <v>16533</v>
      </c>
      <c r="F33" s="73" t="s">
        <v>16533</v>
      </c>
      <c r="G33" s="125">
        <v>9851</v>
      </c>
      <c r="H33" s="140">
        <f t="shared" ref="H33:H46" si="3">G33/1.36</f>
        <v>7243.3823529411757</v>
      </c>
      <c r="I33" s="125">
        <f>G33/('Total Revenue (Millions)'!D$5)*100</f>
        <v>19169.099046507101</v>
      </c>
      <c r="W33" s="138"/>
      <c r="Z33" s="138"/>
      <c r="AF33" s="61"/>
    </row>
    <row r="34" spans="1:32" hidden="1" x14ac:dyDescent="0.25">
      <c r="A34" s="116" t="s">
        <v>16384</v>
      </c>
      <c r="B34" s="116">
        <v>1996</v>
      </c>
      <c r="C34" s="116" t="s">
        <v>16385</v>
      </c>
      <c r="D34" s="73" t="s">
        <v>16537</v>
      </c>
      <c r="E34" s="73" t="s">
        <v>16537</v>
      </c>
      <c r="F34" s="73" t="s">
        <v>16537</v>
      </c>
      <c r="G34" s="125">
        <v>2449.1</v>
      </c>
      <c r="H34" s="140">
        <f t="shared" si="3"/>
        <v>1800.8088235294115</v>
      </c>
      <c r="I34" s="125">
        <f>G34/('Total Revenue (Millions)'!D$5)*100</f>
        <v>4765.7131737692152</v>
      </c>
      <c r="W34" s="138"/>
      <c r="Z34" s="138"/>
      <c r="AF34" s="17"/>
    </row>
    <row r="35" spans="1:32" hidden="1" x14ac:dyDescent="0.25">
      <c r="A35" s="116" t="s">
        <v>16384</v>
      </c>
      <c r="B35" s="116">
        <v>1996</v>
      </c>
      <c r="C35" s="116" t="s">
        <v>16385</v>
      </c>
      <c r="D35" s="73" t="s">
        <v>16562</v>
      </c>
      <c r="E35" s="73" t="s">
        <v>16562</v>
      </c>
      <c r="F35" s="73" t="s">
        <v>16562</v>
      </c>
      <c r="G35" s="125">
        <v>1677.2</v>
      </c>
      <c r="H35" s="140">
        <f t="shared" si="3"/>
        <v>1233.2352941176471</v>
      </c>
      <c r="I35" s="125">
        <f>G35/('Total Revenue (Millions)'!D$5)*100</f>
        <v>3263.6699747032494</v>
      </c>
      <c r="W35" s="138"/>
      <c r="Z35" s="138"/>
      <c r="AF35" s="61"/>
    </row>
    <row r="36" spans="1:32" hidden="1" x14ac:dyDescent="0.25">
      <c r="A36" s="116" t="s">
        <v>16384</v>
      </c>
      <c r="B36" s="116">
        <v>1996</v>
      </c>
      <c r="C36" s="116" t="s">
        <v>16385</v>
      </c>
      <c r="D36" s="73" t="s">
        <v>16564</v>
      </c>
      <c r="E36" s="73" t="s">
        <v>16565</v>
      </c>
      <c r="F36" s="73" t="s">
        <v>16565</v>
      </c>
      <c r="G36" s="125">
        <v>712.6</v>
      </c>
      <c r="H36" s="140">
        <f t="shared" si="3"/>
        <v>523.97058823529414</v>
      </c>
      <c r="I36" s="125">
        <f>G36/('Total Revenue (Millions)'!D$5)*100</f>
        <v>1386.6510994356879</v>
      </c>
      <c r="W36" s="138"/>
      <c r="Z36" s="138"/>
      <c r="AF36" s="17"/>
    </row>
    <row r="37" spans="1:32" hidden="1" x14ac:dyDescent="0.25">
      <c r="A37" s="116" t="s">
        <v>16384</v>
      </c>
      <c r="B37" s="116">
        <v>1996</v>
      </c>
      <c r="C37" s="116" t="s">
        <v>16385</v>
      </c>
      <c r="D37" s="73" t="s">
        <v>16543</v>
      </c>
      <c r="E37" s="73" t="s">
        <v>16543</v>
      </c>
      <c r="F37" s="73" t="s">
        <v>16543</v>
      </c>
      <c r="G37" s="125">
        <v>608.70000000000005</v>
      </c>
      <c r="H37" s="140">
        <f t="shared" si="3"/>
        <v>447.5735294117647</v>
      </c>
      <c r="I37" s="125">
        <f>G37/('Total Revenue (Millions)'!D$5)*100</f>
        <v>1184.4716870986574</v>
      </c>
      <c r="W37" s="138"/>
      <c r="Z37" s="138"/>
      <c r="AF37" s="61" t="s">
        <v>16566</v>
      </c>
    </row>
    <row r="38" spans="1:32" hidden="1" x14ac:dyDescent="0.25">
      <c r="A38" s="116" t="s">
        <v>16384</v>
      </c>
      <c r="B38" s="116">
        <v>1996</v>
      </c>
      <c r="C38" s="116" t="s">
        <v>16385</v>
      </c>
      <c r="D38" s="73" t="s">
        <v>16545</v>
      </c>
      <c r="E38" s="73" t="s">
        <v>16546</v>
      </c>
      <c r="F38" s="73" t="s">
        <v>16547</v>
      </c>
      <c r="G38" s="125">
        <v>595</v>
      </c>
      <c r="H38" s="140">
        <f t="shared" si="3"/>
        <v>437.49999999999994</v>
      </c>
      <c r="I38" s="125">
        <f>G38/('Total Revenue (Millions)'!D$5)*100</f>
        <v>1157.8128040474801</v>
      </c>
      <c r="W38" s="138"/>
      <c r="Z38" s="138"/>
      <c r="AF38" s="17"/>
    </row>
    <row r="39" spans="1:32" hidden="1" x14ac:dyDescent="0.25">
      <c r="A39" s="116" t="s">
        <v>16384</v>
      </c>
      <c r="B39" s="116">
        <v>1996</v>
      </c>
      <c r="C39" s="116" t="s">
        <v>16385</v>
      </c>
      <c r="D39" s="73" t="s">
        <v>16551</v>
      </c>
      <c r="E39" s="73" t="s">
        <v>16551</v>
      </c>
      <c r="F39" s="73" t="s">
        <v>16551</v>
      </c>
      <c r="G39" s="125">
        <v>528.6</v>
      </c>
      <c r="H39" s="140">
        <f t="shared" si="3"/>
        <v>388.6764705882353</v>
      </c>
      <c r="I39" s="125">
        <f>G39/('Total Revenue (Millions)'!D$5)*100</f>
        <v>1028.604786923526</v>
      </c>
      <c r="W39" s="138"/>
      <c r="Z39" s="138"/>
      <c r="AF39" s="17"/>
    </row>
    <row r="40" spans="1:32" hidden="1" x14ac:dyDescent="0.25">
      <c r="A40" s="116" t="s">
        <v>16384</v>
      </c>
      <c r="B40" s="116">
        <v>1996</v>
      </c>
      <c r="C40" s="116" t="s">
        <v>16385</v>
      </c>
      <c r="D40" s="73" t="s">
        <v>16554</v>
      </c>
      <c r="E40" s="73" t="s">
        <v>16554</v>
      </c>
      <c r="F40" s="73" t="s">
        <v>16554</v>
      </c>
      <c r="G40" s="125">
        <v>446.8</v>
      </c>
      <c r="H40" s="140">
        <f t="shared" si="3"/>
        <v>328.52941176470586</v>
      </c>
      <c r="I40" s="125">
        <f>G40/('Total Revenue (Millions)'!D$5)*100</f>
        <v>869.42985016540183</v>
      </c>
      <c r="W40" s="138"/>
      <c r="Z40" s="138"/>
      <c r="AF40" s="17"/>
    </row>
    <row r="41" spans="1:32" hidden="1" x14ac:dyDescent="0.25">
      <c r="A41" s="116" t="s">
        <v>16384</v>
      </c>
      <c r="B41" s="116">
        <v>1996</v>
      </c>
      <c r="C41" s="116" t="s">
        <v>16385</v>
      </c>
      <c r="D41" s="73" t="s">
        <v>16559</v>
      </c>
      <c r="E41" s="73" t="s">
        <v>16559</v>
      </c>
      <c r="F41" s="73" t="s">
        <v>16559</v>
      </c>
      <c r="G41" s="125">
        <v>317.8</v>
      </c>
      <c r="H41" s="140">
        <f t="shared" si="3"/>
        <v>233.67647058823528</v>
      </c>
      <c r="I41" s="125">
        <f>G41/('Total Revenue (Millions)'!D$5)*100</f>
        <v>618.4082506324188</v>
      </c>
      <c r="W41" s="138"/>
      <c r="Z41" s="138"/>
      <c r="AF41" s="17"/>
    </row>
    <row r="42" spans="1:32" hidden="1" x14ac:dyDescent="0.25">
      <c r="A42" s="116" t="s">
        <v>16384</v>
      </c>
      <c r="B42" s="116">
        <v>1996</v>
      </c>
      <c r="C42" s="116" t="s">
        <v>16385</v>
      </c>
      <c r="D42" s="76" t="s">
        <v>16557</v>
      </c>
      <c r="E42" s="76" t="s">
        <v>16557</v>
      </c>
      <c r="F42" s="76" t="s">
        <v>16557</v>
      </c>
      <c r="G42" s="125">
        <v>214.8</v>
      </c>
      <c r="H42" s="140">
        <f t="shared" si="3"/>
        <v>157.94117647058823</v>
      </c>
      <c r="I42" s="125">
        <f>G42/('Total Revenue (Millions)'!D$5)*100</f>
        <v>417.98015178050207</v>
      </c>
      <c r="W42" s="138"/>
      <c r="Z42" s="138"/>
      <c r="AF42" s="17"/>
    </row>
    <row r="43" spans="1:32" hidden="1" x14ac:dyDescent="0.25">
      <c r="A43" s="116" t="s">
        <v>16384</v>
      </c>
      <c r="B43" s="116">
        <v>1996</v>
      </c>
      <c r="C43" s="116" t="s">
        <v>16385</v>
      </c>
      <c r="D43" s="73" t="s">
        <v>16567</v>
      </c>
      <c r="E43" s="73" t="s">
        <v>16567</v>
      </c>
      <c r="F43" s="73" t="s">
        <v>16567</v>
      </c>
      <c r="G43" s="125">
        <v>75</v>
      </c>
      <c r="H43" s="140">
        <f t="shared" si="3"/>
        <v>55.147058823529406</v>
      </c>
      <c r="I43" s="125">
        <f>G43/('Total Revenue (Millions)'!D$5)*100</f>
        <v>145.94279042615295</v>
      </c>
      <c r="W43" s="138"/>
      <c r="Z43" s="138"/>
      <c r="AF43" s="17"/>
    </row>
    <row r="44" spans="1:32" hidden="1" x14ac:dyDescent="0.25">
      <c r="A44" s="116" t="s">
        <v>16384</v>
      </c>
      <c r="B44" s="116">
        <v>1996</v>
      </c>
      <c r="C44" s="116" t="s">
        <v>16385</v>
      </c>
      <c r="D44" s="73" t="s">
        <v>16560</v>
      </c>
      <c r="E44" s="73" t="s">
        <v>16560</v>
      </c>
      <c r="F44" s="73" t="s">
        <v>16560</v>
      </c>
      <c r="G44" s="125">
        <v>27.9</v>
      </c>
      <c r="H44" s="140">
        <f t="shared" si="3"/>
        <v>20.514705882352938</v>
      </c>
      <c r="I44" s="125">
        <f>G44/('Total Revenue (Millions)'!D$5)*100</f>
        <v>54.290718038528894</v>
      </c>
      <c r="W44" s="138"/>
      <c r="Z44" s="138"/>
      <c r="AF44" s="17"/>
    </row>
    <row r="45" spans="1:32" hidden="1" x14ac:dyDescent="0.25">
      <c r="A45" s="116" t="s">
        <v>16384</v>
      </c>
      <c r="B45" s="116">
        <v>1996</v>
      </c>
      <c r="C45" s="116" t="s">
        <v>16385</v>
      </c>
      <c r="D45" s="73" t="s">
        <v>16568</v>
      </c>
      <c r="E45" s="73" t="s">
        <v>16568</v>
      </c>
      <c r="F45" s="73" t="s">
        <v>16568</v>
      </c>
      <c r="G45" s="125">
        <v>6.3</v>
      </c>
      <c r="H45" s="140">
        <f t="shared" si="3"/>
        <v>4.6323529411764701</v>
      </c>
      <c r="I45" s="125">
        <f>G45/('Total Revenue (Millions)'!D$5)*100</f>
        <v>12.259194395796849</v>
      </c>
      <c r="W45" s="138"/>
      <c r="Z45" s="138"/>
      <c r="AF45" s="17" t="s">
        <v>16569</v>
      </c>
    </row>
    <row r="46" spans="1:32" hidden="1" x14ac:dyDescent="0.25">
      <c r="A46" s="116" t="s">
        <v>16384</v>
      </c>
      <c r="B46" s="116">
        <v>1996</v>
      </c>
      <c r="C46" s="116" t="s">
        <v>16385</v>
      </c>
      <c r="D46" s="73" t="s">
        <v>16570</v>
      </c>
      <c r="E46" s="73" t="s">
        <v>16570</v>
      </c>
      <c r="F46" s="73" t="s">
        <v>16570</v>
      </c>
      <c r="G46" s="125">
        <v>6.3</v>
      </c>
      <c r="H46" s="140">
        <f t="shared" si="3"/>
        <v>4.6323529411764701</v>
      </c>
      <c r="I46" s="125">
        <f>G46/('Total Revenue (Millions)'!D$5)*100</f>
        <v>12.259194395796849</v>
      </c>
      <c r="W46" s="138"/>
      <c r="Z46" s="138"/>
      <c r="AF46" s="17"/>
    </row>
    <row r="47" spans="1:32" hidden="1" x14ac:dyDescent="0.25">
      <c r="A47" s="116" t="s">
        <v>16384</v>
      </c>
      <c r="B47" s="116">
        <v>2000</v>
      </c>
      <c r="C47" s="116" t="s">
        <v>16385</v>
      </c>
      <c r="D47" s="73" t="s">
        <v>16532</v>
      </c>
      <c r="E47" s="73" t="s">
        <v>16533</v>
      </c>
      <c r="F47" s="73" t="s">
        <v>16533</v>
      </c>
      <c r="G47" s="125">
        <v>11510</v>
      </c>
      <c r="H47" s="140">
        <f t="shared" ref="H47:H62" si="4">G47/1.49</f>
        <v>7724.8322147651006</v>
      </c>
      <c r="I47" s="125">
        <f>G47/('Total Revenue (Millions)'!D$6)*100</f>
        <v>12931.131333558027</v>
      </c>
      <c r="W47" s="138"/>
      <c r="Z47" s="138"/>
      <c r="AF47" s="61" t="s">
        <v>16571</v>
      </c>
    </row>
    <row r="48" spans="1:32" hidden="1" x14ac:dyDescent="0.25">
      <c r="A48" s="116" t="s">
        <v>16384</v>
      </c>
      <c r="B48" s="116">
        <v>2000</v>
      </c>
      <c r="C48" s="116" t="s">
        <v>16385</v>
      </c>
      <c r="D48" s="73" t="s">
        <v>16532</v>
      </c>
      <c r="E48" s="73" t="s">
        <v>16572</v>
      </c>
      <c r="F48" s="73" t="s">
        <v>16572</v>
      </c>
      <c r="G48" s="125">
        <v>1229.5999999999999</v>
      </c>
      <c r="H48" s="140">
        <f t="shared" si="4"/>
        <v>825.234899328859</v>
      </c>
      <c r="I48" s="125">
        <f>G48/('Total Revenue (Millions)'!D$6)*100</f>
        <v>1381.4178182226717</v>
      </c>
      <c r="W48" s="138"/>
      <c r="Z48" s="138"/>
      <c r="AF48" s="61" t="s">
        <v>16573</v>
      </c>
    </row>
    <row r="49" spans="1:32" hidden="1" x14ac:dyDescent="0.25">
      <c r="A49" s="116" t="s">
        <v>16384</v>
      </c>
      <c r="B49" s="116">
        <v>2000</v>
      </c>
      <c r="C49" s="116" t="s">
        <v>16385</v>
      </c>
      <c r="D49" s="73" t="s">
        <v>16562</v>
      </c>
      <c r="E49" s="73" t="s">
        <v>16562</v>
      </c>
      <c r="F49" s="73" t="s">
        <v>16562</v>
      </c>
      <c r="G49" s="125">
        <v>4428.49</v>
      </c>
      <c r="H49" s="140">
        <f t="shared" si="4"/>
        <v>2972.1409395973151</v>
      </c>
      <c r="I49" s="125">
        <f>G49/('Total Revenue (Millions)'!D$6)*100</f>
        <v>4975.2724412987309</v>
      </c>
      <c r="W49" s="138"/>
      <c r="Z49" s="138"/>
      <c r="AF49" s="61" t="s">
        <v>16574</v>
      </c>
    </row>
    <row r="50" spans="1:32" hidden="1" x14ac:dyDescent="0.25">
      <c r="A50" s="116" t="s">
        <v>16384</v>
      </c>
      <c r="B50" s="116">
        <v>2000</v>
      </c>
      <c r="C50" s="116" t="s">
        <v>16385</v>
      </c>
      <c r="D50" s="73" t="s">
        <v>16575</v>
      </c>
      <c r="E50" s="73" t="s">
        <v>16575</v>
      </c>
      <c r="F50" s="73" t="s">
        <v>16575</v>
      </c>
      <c r="G50" s="125">
        <v>1458.9</v>
      </c>
      <c r="H50" s="140">
        <f t="shared" si="4"/>
        <v>979.12751677852361</v>
      </c>
      <c r="I50" s="125">
        <f>G50/('Total Revenue (Millions)'!D$6)*100</f>
        <v>1639.0293225480284</v>
      </c>
      <c r="W50" s="138"/>
      <c r="Z50" s="138"/>
      <c r="AF50" s="17"/>
    </row>
    <row r="51" spans="1:32" hidden="1" x14ac:dyDescent="0.25">
      <c r="A51" s="116" t="s">
        <v>16384</v>
      </c>
      <c r="B51" s="116">
        <v>2000</v>
      </c>
      <c r="C51" s="116" t="s">
        <v>16385</v>
      </c>
      <c r="D51" s="73" t="s">
        <v>16551</v>
      </c>
      <c r="E51" s="73" t="s">
        <v>16551</v>
      </c>
      <c r="F51" s="73" t="s">
        <v>16551</v>
      </c>
      <c r="G51" s="125">
        <v>818.3</v>
      </c>
      <c r="H51" s="140">
        <f t="shared" si="4"/>
        <v>549.19463087248323</v>
      </c>
      <c r="I51" s="125">
        <f>G51/('Total Revenue (Millions)'!D$6)*100</f>
        <v>919.33490619031579</v>
      </c>
      <c r="W51" s="138"/>
      <c r="Z51" s="138"/>
      <c r="AF51" s="17" t="s">
        <v>16576</v>
      </c>
    </row>
    <row r="52" spans="1:32" hidden="1" x14ac:dyDescent="0.25">
      <c r="A52" s="116" t="s">
        <v>16384</v>
      </c>
      <c r="B52" s="116">
        <v>2000</v>
      </c>
      <c r="C52" s="116" t="s">
        <v>16385</v>
      </c>
      <c r="D52" s="73" t="s">
        <v>16564</v>
      </c>
      <c r="E52" s="73" t="s">
        <v>16565</v>
      </c>
      <c r="F52" s="73" t="s">
        <v>16565</v>
      </c>
      <c r="G52" s="125">
        <v>758.4</v>
      </c>
      <c r="H52" s="140">
        <f t="shared" si="4"/>
        <v>508.99328859060404</v>
      </c>
      <c r="I52" s="125">
        <f>G52/('Total Revenue (Millions)'!D$6)*100</f>
        <v>852.03909673070439</v>
      </c>
      <c r="W52" s="138"/>
      <c r="Z52" s="138"/>
      <c r="AF52" s="17"/>
    </row>
    <row r="53" spans="1:32" hidden="1" x14ac:dyDescent="0.25">
      <c r="A53" s="116" t="s">
        <v>16384</v>
      </c>
      <c r="B53" s="116">
        <v>2000</v>
      </c>
      <c r="C53" s="116" t="s">
        <v>16385</v>
      </c>
      <c r="D53" s="73" t="s">
        <v>16543</v>
      </c>
      <c r="E53" s="73" t="s">
        <v>16543</v>
      </c>
      <c r="F53" s="73" t="s">
        <v>16543</v>
      </c>
      <c r="G53" s="125">
        <v>559.61</v>
      </c>
      <c r="H53" s="140">
        <f t="shared" si="4"/>
        <v>375.57718120805373</v>
      </c>
      <c r="I53" s="125">
        <f>G53/('Total Revenue (Millions)'!D$6)*100</f>
        <v>628.70463992809812</v>
      </c>
      <c r="W53" s="138"/>
      <c r="Z53" s="138"/>
      <c r="AF53" s="61" t="s">
        <v>16577</v>
      </c>
    </row>
    <row r="54" spans="1:32" hidden="1" x14ac:dyDescent="0.25">
      <c r="A54" s="116" t="s">
        <v>16384</v>
      </c>
      <c r="B54" s="116">
        <v>2000</v>
      </c>
      <c r="C54" s="116" t="s">
        <v>16385</v>
      </c>
      <c r="D54" s="76" t="s">
        <v>16557</v>
      </c>
      <c r="E54" s="76" t="s">
        <v>16557</v>
      </c>
      <c r="F54" s="76" t="s">
        <v>16557</v>
      </c>
      <c r="G54" s="125">
        <v>278.39999999999998</v>
      </c>
      <c r="H54" s="140">
        <f t="shared" si="4"/>
        <v>186.8456375838926</v>
      </c>
      <c r="I54" s="125">
        <f>G54/('Total Revenue (Millions)'!D$6)*100</f>
        <v>312.77384563532189</v>
      </c>
      <c r="W54" s="138"/>
      <c r="Z54" s="138"/>
      <c r="AF54" s="17"/>
    </row>
    <row r="55" spans="1:32" hidden="1" x14ac:dyDescent="0.25">
      <c r="A55" s="116" t="s">
        <v>16384</v>
      </c>
      <c r="B55" s="116">
        <v>2000</v>
      </c>
      <c r="C55" s="116" t="s">
        <v>16385</v>
      </c>
      <c r="D55" s="73" t="s">
        <v>16578</v>
      </c>
      <c r="E55" s="73" t="s">
        <v>16579</v>
      </c>
      <c r="F55" s="73" t="s">
        <v>16579</v>
      </c>
      <c r="G55" s="125">
        <v>269</v>
      </c>
      <c r="H55" s="140">
        <f t="shared" si="4"/>
        <v>180.53691275167785</v>
      </c>
      <c r="I55" s="125">
        <f>G55/('Total Revenue (Millions)'!D$6)*100</f>
        <v>302.21323446803734</v>
      </c>
      <c r="W55" s="138"/>
      <c r="Z55" s="138"/>
      <c r="AF55" s="17"/>
    </row>
    <row r="56" spans="1:32" hidden="1" x14ac:dyDescent="0.25">
      <c r="A56" s="116" t="s">
        <v>16384</v>
      </c>
      <c r="B56" s="116">
        <v>2000</v>
      </c>
      <c r="C56" s="116" t="s">
        <v>16385</v>
      </c>
      <c r="D56" s="73" t="s">
        <v>16580</v>
      </c>
      <c r="E56" s="73" t="s">
        <v>16580</v>
      </c>
      <c r="F56" s="73" t="s">
        <v>16580</v>
      </c>
      <c r="G56" s="125">
        <v>149.19999999999999</v>
      </c>
      <c r="H56" s="140">
        <f t="shared" si="4"/>
        <v>100.13422818791946</v>
      </c>
      <c r="I56" s="125">
        <f>G56/('Total Revenue (Millions)'!D$6)*100</f>
        <v>167.62161554881473</v>
      </c>
      <c r="W56" s="138"/>
      <c r="Z56" s="138"/>
      <c r="AF56" s="17" t="s">
        <v>16581</v>
      </c>
    </row>
    <row r="57" spans="1:32" hidden="1" x14ac:dyDescent="0.25">
      <c r="A57" s="116" t="s">
        <v>16384</v>
      </c>
      <c r="B57" s="116">
        <v>2000</v>
      </c>
      <c r="C57" s="116" t="s">
        <v>16385</v>
      </c>
      <c r="D57" s="73" t="s">
        <v>16582</v>
      </c>
      <c r="E57" s="73" t="s">
        <v>16582</v>
      </c>
      <c r="F57" s="73" t="s">
        <v>16582</v>
      </c>
      <c r="G57" s="125">
        <v>73.3</v>
      </c>
      <c r="H57" s="140">
        <f t="shared" si="4"/>
        <v>49.194630872483216</v>
      </c>
      <c r="I57" s="125">
        <f>G57/('Total Revenue (Millions)'!D$6)*100</f>
        <v>82.350297719357386</v>
      </c>
      <c r="W57" s="138"/>
      <c r="Z57" s="138"/>
      <c r="AF57" s="17"/>
    </row>
    <row r="58" spans="1:32" hidden="1" x14ac:dyDescent="0.25">
      <c r="A58" s="116" t="s">
        <v>16384</v>
      </c>
      <c r="B58" s="116">
        <v>2000</v>
      </c>
      <c r="C58" s="116" t="s">
        <v>16385</v>
      </c>
      <c r="D58" s="73" t="s">
        <v>16583</v>
      </c>
      <c r="E58" s="73" t="s">
        <v>16584</v>
      </c>
      <c r="F58" s="73" t="s">
        <v>16584</v>
      </c>
      <c r="G58" s="125">
        <v>71.5</v>
      </c>
      <c r="H58" s="140">
        <f t="shared" si="4"/>
        <v>47.986577181208055</v>
      </c>
      <c r="I58" s="125">
        <f>G58/('Total Revenue (Millions)'!D$6)*100</f>
        <v>80.328053027749704</v>
      </c>
      <c r="W58" s="138"/>
      <c r="Z58" s="138"/>
      <c r="AF58" s="17"/>
    </row>
    <row r="59" spans="1:32" hidden="1" x14ac:dyDescent="0.25">
      <c r="A59" s="116" t="s">
        <v>16384</v>
      </c>
      <c r="B59" s="116">
        <v>2000</v>
      </c>
      <c r="C59" s="116" t="s">
        <v>16385</v>
      </c>
      <c r="D59" s="73" t="s">
        <v>16568</v>
      </c>
      <c r="E59" s="73" t="s">
        <v>16568</v>
      </c>
      <c r="F59" s="73" t="s">
        <v>16568</v>
      </c>
      <c r="G59" s="125">
        <v>20.8</v>
      </c>
      <c r="H59" s="140">
        <f t="shared" si="4"/>
        <v>13.959731543624162</v>
      </c>
      <c r="I59" s="125">
        <f>G59/('Total Revenue (Millions)'!D$6)*100</f>
        <v>23.368160880799913</v>
      </c>
      <c r="W59" s="138"/>
      <c r="Z59" s="138"/>
      <c r="AF59" s="17"/>
    </row>
    <row r="60" spans="1:32" hidden="1" x14ac:dyDescent="0.25">
      <c r="A60" s="116" t="s">
        <v>16384</v>
      </c>
      <c r="B60" s="116">
        <v>2000</v>
      </c>
      <c r="C60" s="116" t="s">
        <v>16385</v>
      </c>
      <c r="D60" s="73" t="s">
        <v>16570</v>
      </c>
      <c r="E60" s="73" t="s">
        <v>16570</v>
      </c>
      <c r="F60" s="73" t="s">
        <v>16570</v>
      </c>
      <c r="G60" s="125">
        <v>20.8</v>
      </c>
      <c r="H60" s="140">
        <f t="shared" si="4"/>
        <v>13.959731543624162</v>
      </c>
      <c r="I60" s="125">
        <f>G60/('Total Revenue (Millions)'!D$6)*100</f>
        <v>23.368160880799913</v>
      </c>
      <c r="W60" s="138"/>
      <c r="Z60" s="138"/>
      <c r="AF60" s="17"/>
    </row>
    <row r="61" spans="1:32" hidden="1" x14ac:dyDescent="0.25">
      <c r="A61" s="116" t="s">
        <v>16384</v>
      </c>
      <c r="B61" s="116">
        <v>2000</v>
      </c>
      <c r="C61" s="116" t="s">
        <v>16385</v>
      </c>
      <c r="D61" s="73" t="s">
        <v>16585</v>
      </c>
      <c r="E61" s="73" t="s">
        <v>16585</v>
      </c>
      <c r="F61" s="73" t="s">
        <v>16585</v>
      </c>
      <c r="G61" s="125">
        <v>6.7</v>
      </c>
      <c r="H61" s="140">
        <f t="shared" si="4"/>
        <v>4.4966442953020138</v>
      </c>
      <c r="I61" s="125">
        <f>G61/('Total Revenue (Millions)'!D$6)*100</f>
        <v>7.5272441298730497</v>
      </c>
      <c r="W61" s="138"/>
      <c r="Z61" s="138"/>
      <c r="AF61" s="17"/>
    </row>
    <row r="62" spans="1:32" hidden="1" x14ac:dyDescent="0.25">
      <c r="A62" s="116" t="s">
        <v>16384</v>
      </c>
      <c r="B62" s="116">
        <v>2000</v>
      </c>
      <c r="C62" s="116" t="s">
        <v>16385</v>
      </c>
      <c r="D62" s="73" t="s">
        <v>16586</v>
      </c>
      <c r="E62" s="73" t="s">
        <v>16587</v>
      </c>
      <c r="F62" s="73" t="s">
        <v>16587</v>
      </c>
      <c r="G62" s="125">
        <v>2.1</v>
      </c>
      <c r="H62" s="140">
        <f t="shared" si="4"/>
        <v>1.4093959731543624</v>
      </c>
      <c r="I62" s="125">
        <f>G62/('Total Revenue (Millions)'!D$6)*100</f>
        <v>2.359285473542299</v>
      </c>
      <c r="W62" s="138"/>
      <c r="Z62" s="138"/>
      <c r="AF62" s="17"/>
    </row>
    <row r="63" spans="1:32" hidden="1" x14ac:dyDescent="0.25">
      <c r="A63" s="116" t="s">
        <v>16384</v>
      </c>
      <c r="B63" s="116">
        <v>2004</v>
      </c>
      <c r="C63" s="116" t="s">
        <v>16385</v>
      </c>
      <c r="D63" s="73" t="s">
        <v>16532</v>
      </c>
      <c r="E63" s="73" t="s">
        <v>16533</v>
      </c>
      <c r="F63" s="73" t="s">
        <v>16533</v>
      </c>
      <c r="G63" s="125">
        <v>8677.7999999999993</v>
      </c>
      <c r="H63" s="140">
        <f t="shared" ref="H63:H75" si="5">G63/1.3</f>
        <v>6675.2307692307686</v>
      </c>
      <c r="I63" s="125">
        <f>G63/('Total Revenue (Millions)'!D$7)*100</f>
        <v>7359.6811127130859</v>
      </c>
      <c r="W63" s="138"/>
      <c r="Z63" s="138"/>
      <c r="AF63" s="61" t="s">
        <v>16588</v>
      </c>
    </row>
    <row r="64" spans="1:32" hidden="1" x14ac:dyDescent="0.25">
      <c r="A64" s="116" t="s">
        <v>16384</v>
      </c>
      <c r="B64" s="116">
        <v>2004</v>
      </c>
      <c r="C64" s="116" t="s">
        <v>16385</v>
      </c>
      <c r="D64" s="73" t="s">
        <v>16532</v>
      </c>
      <c r="E64" s="73" t="s">
        <v>16572</v>
      </c>
      <c r="F64" s="73" t="s">
        <v>16572</v>
      </c>
      <c r="G64" s="125">
        <v>1098.7</v>
      </c>
      <c r="H64" s="140">
        <f t="shared" si="5"/>
        <v>845.15384615384619</v>
      </c>
      <c r="I64" s="125">
        <f>G64/('Total Revenue (Millions)'!D$7)*100</f>
        <v>931.81239928759237</v>
      </c>
      <c r="W64" s="138"/>
      <c r="Z64" s="138"/>
      <c r="AF64" s="61" t="s">
        <v>16589</v>
      </c>
    </row>
    <row r="65" spans="1:32" hidden="1" x14ac:dyDescent="0.25">
      <c r="A65" s="116" t="s">
        <v>16384</v>
      </c>
      <c r="B65" s="116">
        <v>2004</v>
      </c>
      <c r="C65" s="116" t="s">
        <v>16385</v>
      </c>
      <c r="D65" s="73" t="s">
        <v>16562</v>
      </c>
      <c r="E65" s="73" t="s">
        <v>16562</v>
      </c>
      <c r="F65" s="73" t="s">
        <v>16562</v>
      </c>
      <c r="G65" s="125">
        <v>4201.7</v>
      </c>
      <c r="H65" s="140">
        <f t="shared" si="5"/>
        <v>3232.0769230769229</v>
      </c>
      <c r="I65" s="125">
        <f>G65/('Total Revenue (Millions)'!D$7)*100</f>
        <v>3563.4806208124842</v>
      </c>
      <c r="W65" s="138"/>
      <c r="Z65" s="138"/>
      <c r="AF65" s="61" t="s">
        <v>16590</v>
      </c>
    </row>
    <row r="66" spans="1:32" hidden="1" x14ac:dyDescent="0.25">
      <c r="A66" s="116" t="s">
        <v>16384</v>
      </c>
      <c r="B66" s="116">
        <v>2004</v>
      </c>
      <c r="C66" s="116" t="s">
        <v>16385</v>
      </c>
      <c r="D66" s="73" t="s">
        <v>16551</v>
      </c>
      <c r="E66" s="73" t="s">
        <v>16551</v>
      </c>
      <c r="F66" s="73" t="s">
        <v>16551</v>
      </c>
      <c r="G66" s="125">
        <v>1287.5999999999999</v>
      </c>
      <c r="H66" s="140">
        <f t="shared" si="5"/>
        <v>990.46153846153834</v>
      </c>
      <c r="I66" s="125">
        <f>G66/('Total Revenue (Millions)'!D$7)*100</f>
        <v>1092.0193367822915</v>
      </c>
      <c r="W66" s="138"/>
      <c r="Z66" s="138"/>
      <c r="AF66" s="17"/>
    </row>
    <row r="67" spans="1:32" hidden="1" x14ac:dyDescent="0.25">
      <c r="A67" s="116" t="s">
        <v>16384</v>
      </c>
      <c r="B67" s="116">
        <v>2004</v>
      </c>
      <c r="C67" s="116" t="s">
        <v>16385</v>
      </c>
      <c r="D67" s="73" t="s">
        <v>16564</v>
      </c>
      <c r="E67" s="73" t="s">
        <v>16565</v>
      </c>
      <c r="F67" s="73" t="s">
        <v>16565</v>
      </c>
      <c r="G67" s="125">
        <v>804.2</v>
      </c>
      <c r="H67" s="140">
        <f t="shared" si="5"/>
        <v>618.61538461538464</v>
      </c>
      <c r="I67" s="125">
        <f>G67/('Total Revenue (Millions)'!D$7)*100</f>
        <v>682.04562802137229</v>
      </c>
      <c r="W67" s="138"/>
      <c r="Z67" s="138"/>
      <c r="AF67" s="17"/>
    </row>
    <row r="68" spans="1:32" hidden="1" x14ac:dyDescent="0.25">
      <c r="A68" s="116" t="s">
        <v>16384</v>
      </c>
      <c r="B68" s="116">
        <v>2004</v>
      </c>
      <c r="C68" s="116" t="s">
        <v>16385</v>
      </c>
      <c r="D68" s="73" t="s">
        <v>16543</v>
      </c>
      <c r="E68" s="73" t="s">
        <v>16543</v>
      </c>
      <c r="F68" s="73" t="s">
        <v>16543</v>
      </c>
      <c r="G68" s="125">
        <v>601.14</v>
      </c>
      <c r="H68" s="140">
        <f t="shared" si="5"/>
        <v>462.4153846153846</v>
      </c>
      <c r="I68" s="125">
        <f>G68/('Total Revenue (Millions)'!D$7)*100</f>
        <v>509.82953099821896</v>
      </c>
      <c r="W68" s="138"/>
      <c r="Z68" s="138"/>
      <c r="AF68" s="61" t="s">
        <v>16591</v>
      </c>
    </row>
    <row r="69" spans="1:32" hidden="1" x14ac:dyDescent="0.25">
      <c r="A69" s="116" t="s">
        <v>16384</v>
      </c>
      <c r="B69" s="116">
        <v>2004</v>
      </c>
      <c r="C69" s="116" t="s">
        <v>16385</v>
      </c>
      <c r="D69" s="76" t="s">
        <v>16557</v>
      </c>
      <c r="E69" s="76" t="s">
        <v>16557</v>
      </c>
      <c r="F69" s="76" t="s">
        <v>16557</v>
      </c>
      <c r="G69" s="125">
        <v>369</v>
      </c>
      <c r="H69" s="140">
        <f t="shared" si="5"/>
        <v>283.84615384615381</v>
      </c>
      <c r="I69" s="125">
        <f>G69/('Total Revenue (Millions)'!D$7)*100</f>
        <v>312.95055550843864</v>
      </c>
      <c r="W69" s="138"/>
      <c r="Z69" s="138"/>
      <c r="AF69" s="17"/>
    </row>
    <row r="70" spans="1:32" hidden="1" x14ac:dyDescent="0.25">
      <c r="A70" s="116" t="s">
        <v>16384</v>
      </c>
      <c r="B70" s="116">
        <v>2004</v>
      </c>
      <c r="C70" s="116" t="s">
        <v>16385</v>
      </c>
      <c r="D70" s="73" t="s">
        <v>16578</v>
      </c>
      <c r="E70" s="73" t="s">
        <v>16579</v>
      </c>
      <c r="F70" s="73" t="s">
        <v>16579</v>
      </c>
      <c r="G70" s="125">
        <v>358.5</v>
      </c>
      <c r="H70" s="140">
        <f t="shared" si="5"/>
        <v>275.76923076923077</v>
      </c>
      <c r="I70" s="125">
        <f>G70/('Total Revenue (Millions)'!D$7)*100</f>
        <v>304.04545840047496</v>
      </c>
      <c r="W70" s="138"/>
      <c r="Z70" s="138"/>
      <c r="AF70" s="17"/>
    </row>
    <row r="71" spans="1:32" hidden="1" x14ac:dyDescent="0.25">
      <c r="A71" s="116" t="s">
        <v>16384</v>
      </c>
      <c r="B71" s="116">
        <v>2004</v>
      </c>
      <c r="C71" s="116" t="s">
        <v>16385</v>
      </c>
      <c r="D71" s="73" t="s">
        <v>16580</v>
      </c>
      <c r="E71" s="73" t="s">
        <v>16580</v>
      </c>
      <c r="F71" s="73" t="s">
        <v>16580</v>
      </c>
      <c r="G71" s="125">
        <v>264.3</v>
      </c>
      <c r="H71" s="140">
        <f t="shared" si="5"/>
        <v>203.30769230769232</v>
      </c>
      <c r="I71" s="125">
        <f>G71/('Total Revenue (Millions)'!D$7)*100</f>
        <v>224.15401577474347</v>
      </c>
      <c r="W71" s="138"/>
      <c r="Z71" s="138"/>
      <c r="AF71" s="17" t="s">
        <v>16592</v>
      </c>
    </row>
    <row r="72" spans="1:32" hidden="1" x14ac:dyDescent="0.25">
      <c r="A72" s="116" t="s">
        <v>16384</v>
      </c>
      <c r="B72" s="116">
        <v>2004</v>
      </c>
      <c r="C72" s="116" t="s">
        <v>16385</v>
      </c>
      <c r="D72" s="73" t="s">
        <v>16568</v>
      </c>
      <c r="E72" s="73" t="s">
        <v>16568</v>
      </c>
      <c r="F72" s="73" t="s">
        <v>16568</v>
      </c>
      <c r="G72" s="125">
        <v>43.8</v>
      </c>
      <c r="H72" s="140">
        <f t="shared" si="5"/>
        <v>33.692307692307686</v>
      </c>
      <c r="I72" s="125">
        <f>G72/('Total Revenue (Millions)'!D$7)*100</f>
        <v>37.146976507505727</v>
      </c>
      <c r="W72" s="138"/>
      <c r="Z72" s="138"/>
      <c r="AF72" s="17"/>
    </row>
    <row r="73" spans="1:32" hidden="1" x14ac:dyDescent="0.25">
      <c r="A73" s="116" t="s">
        <v>16384</v>
      </c>
      <c r="B73" s="116">
        <v>2004</v>
      </c>
      <c r="C73" s="116" t="s">
        <v>16385</v>
      </c>
      <c r="D73" s="73" t="s">
        <v>16586</v>
      </c>
      <c r="E73" s="73" t="s">
        <v>16587</v>
      </c>
      <c r="F73" s="73" t="s">
        <v>16587</v>
      </c>
      <c r="G73" s="125">
        <v>27.4</v>
      </c>
      <c r="H73" s="140">
        <f t="shared" si="5"/>
        <v>21.076923076923077</v>
      </c>
      <c r="I73" s="125">
        <f>G73/('Total Revenue (Millions)'!D$7)*100</f>
        <v>23.238062929352896</v>
      </c>
      <c r="W73" s="138"/>
      <c r="Z73" s="138"/>
      <c r="AF73" s="17"/>
    </row>
    <row r="74" spans="1:32" hidden="1" x14ac:dyDescent="0.25">
      <c r="A74" s="116" t="s">
        <v>16384</v>
      </c>
      <c r="B74" s="116">
        <v>2004</v>
      </c>
      <c r="C74" s="116" t="s">
        <v>16385</v>
      </c>
      <c r="D74" s="73" t="s">
        <v>16593</v>
      </c>
      <c r="E74" s="73" t="s">
        <v>16594</v>
      </c>
      <c r="F74" s="73" t="s">
        <v>16594</v>
      </c>
      <c r="G74" s="125">
        <v>10.6</v>
      </c>
      <c r="H74" s="140">
        <f t="shared" si="5"/>
        <v>8.1538461538461533</v>
      </c>
      <c r="I74" s="125">
        <f>G74/('Total Revenue (Millions)'!D$7)*100</f>
        <v>8.989907556610973</v>
      </c>
      <c r="W74" s="138"/>
      <c r="Z74" s="138"/>
      <c r="AF74" s="61"/>
    </row>
    <row r="75" spans="1:32" hidden="1" x14ac:dyDescent="0.25">
      <c r="A75" s="116" t="s">
        <v>16384</v>
      </c>
      <c r="B75" s="116">
        <v>2004</v>
      </c>
      <c r="C75" s="116" t="s">
        <v>16385</v>
      </c>
      <c r="D75" s="73" t="s">
        <v>16595</v>
      </c>
      <c r="E75" s="73" t="s">
        <v>16596</v>
      </c>
      <c r="F75" s="73" t="s">
        <v>16596</v>
      </c>
      <c r="G75" s="125">
        <v>3.75</v>
      </c>
      <c r="H75" s="140">
        <f t="shared" si="5"/>
        <v>2.8846153846153846</v>
      </c>
      <c r="I75" s="125">
        <f>G75/('Total Revenue (Millions)'!D$7)*100</f>
        <v>3.1803918242727507</v>
      </c>
      <c r="W75" s="138"/>
      <c r="Z75" s="138"/>
      <c r="AF75" s="17"/>
    </row>
    <row r="76" spans="1:32" hidden="1" x14ac:dyDescent="0.25">
      <c r="A76" s="116" t="s">
        <v>16384</v>
      </c>
      <c r="B76" s="116">
        <v>2008</v>
      </c>
      <c r="C76" s="116" t="s">
        <v>16385</v>
      </c>
      <c r="D76" s="73" t="s">
        <v>16532</v>
      </c>
      <c r="E76" s="73" t="s">
        <v>16533</v>
      </c>
      <c r="F76" s="73" t="s">
        <v>16533</v>
      </c>
      <c r="G76" s="125">
        <v>7724.84</v>
      </c>
      <c r="H76" s="140">
        <f t="shared" ref="H76:H90" si="6">G76/1.07</f>
        <v>7219.4766355140182</v>
      </c>
      <c r="I76" s="125">
        <f>G76/('Total Revenue (Millions)'!D$8)*100</f>
        <v>4206.9709182006318</v>
      </c>
      <c r="W76" s="138"/>
      <c r="Z76" s="138"/>
      <c r="AF76" s="61" t="s">
        <v>16597</v>
      </c>
    </row>
    <row r="77" spans="1:32" hidden="1" x14ac:dyDescent="0.25">
      <c r="A77" s="116" t="s">
        <v>16384</v>
      </c>
      <c r="B77" s="116">
        <v>2008</v>
      </c>
      <c r="C77" s="116" t="s">
        <v>16385</v>
      </c>
      <c r="D77" s="73" t="s">
        <v>16532</v>
      </c>
      <c r="E77" s="73" t="s">
        <v>16598</v>
      </c>
      <c r="F77" s="73" t="s">
        <v>16598</v>
      </c>
      <c r="G77" s="125">
        <v>2494.4</v>
      </c>
      <c r="H77" s="140">
        <f t="shared" si="6"/>
        <v>2331.2149532710282</v>
      </c>
      <c r="I77" s="125">
        <f>G77/('Total Revenue (Millions)'!D$8)*100</f>
        <v>1358.4576843481102</v>
      </c>
      <c r="W77" s="138"/>
      <c r="Z77" s="138"/>
      <c r="AF77" s="61" t="s">
        <v>16599</v>
      </c>
    </row>
    <row r="78" spans="1:32" hidden="1" x14ac:dyDescent="0.25">
      <c r="A78" s="116" t="s">
        <v>16384</v>
      </c>
      <c r="B78" s="116">
        <v>2008</v>
      </c>
      <c r="C78" s="116" t="s">
        <v>16385</v>
      </c>
      <c r="D78" s="73" t="s">
        <v>16562</v>
      </c>
      <c r="E78" s="73" t="s">
        <v>16562</v>
      </c>
      <c r="F78" s="73" t="s">
        <v>16562</v>
      </c>
      <c r="G78" s="125">
        <v>4336.8999999999996</v>
      </c>
      <c r="H78" s="140">
        <f t="shared" si="6"/>
        <v>4053.1775700934572</v>
      </c>
      <c r="I78" s="125">
        <f>G78/('Total Revenue (Millions)'!D$8)*100</f>
        <v>2361.8886831499831</v>
      </c>
      <c r="W78" s="138"/>
      <c r="Z78" s="138"/>
      <c r="AF78" s="61" t="s">
        <v>16600</v>
      </c>
    </row>
    <row r="79" spans="1:32" hidden="1" x14ac:dyDescent="0.25">
      <c r="A79" s="116" t="s">
        <v>16384</v>
      </c>
      <c r="B79" s="116">
        <v>2008</v>
      </c>
      <c r="C79" s="116" t="s">
        <v>16385</v>
      </c>
      <c r="D79" s="73" t="s">
        <v>16551</v>
      </c>
      <c r="E79" s="73" t="s">
        <v>16551</v>
      </c>
      <c r="F79" s="73" t="s">
        <v>16551</v>
      </c>
      <c r="G79" s="125">
        <v>1446.5</v>
      </c>
      <c r="H79" s="140">
        <f t="shared" si="6"/>
        <v>1351.8691588785045</v>
      </c>
      <c r="I79" s="125">
        <f>G79/('Total Revenue (Millions)'!D$8)*100</f>
        <v>787.76821696982904</v>
      </c>
      <c r="W79" s="138"/>
      <c r="Z79" s="138"/>
      <c r="AF79" s="17" t="s">
        <v>16601</v>
      </c>
    </row>
    <row r="80" spans="1:32" hidden="1" x14ac:dyDescent="0.25">
      <c r="A80" s="116" t="s">
        <v>16384</v>
      </c>
      <c r="B80" s="116">
        <v>2008</v>
      </c>
      <c r="C80" s="116" t="s">
        <v>16385</v>
      </c>
      <c r="D80" s="73" t="s">
        <v>16602</v>
      </c>
      <c r="E80" s="73" t="s">
        <v>16602</v>
      </c>
      <c r="F80" s="73" t="s">
        <v>16602</v>
      </c>
      <c r="G80" s="125">
        <v>514.20000000000005</v>
      </c>
      <c r="H80" s="140">
        <f t="shared" si="6"/>
        <v>480.56074766355141</v>
      </c>
      <c r="I80" s="125">
        <f>G80/('Total Revenue (Millions)'!D$8)*100</f>
        <v>280.03485459100318</v>
      </c>
      <c r="W80" s="138"/>
      <c r="Z80" s="138"/>
      <c r="AF80" s="17" t="s">
        <v>16603</v>
      </c>
    </row>
    <row r="81" spans="1:32" hidden="1" x14ac:dyDescent="0.25">
      <c r="A81" s="116" t="s">
        <v>16384</v>
      </c>
      <c r="B81" s="116">
        <v>2008</v>
      </c>
      <c r="C81" s="116" t="s">
        <v>16385</v>
      </c>
      <c r="D81" s="73" t="s">
        <v>16568</v>
      </c>
      <c r="E81" s="73" t="s">
        <v>16568</v>
      </c>
      <c r="F81" s="73" t="s">
        <v>16568</v>
      </c>
      <c r="G81" s="125">
        <v>489.14</v>
      </c>
      <c r="H81" s="140">
        <f t="shared" si="6"/>
        <v>457.1401869158878</v>
      </c>
      <c r="I81" s="125">
        <f>G81/('Total Revenue (Millions)'!D$8)*100</f>
        <v>266.38710380132881</v>
      </c>
      <c r="W81" s="138"/>
      <c r="Z81" s="138"/>
      <c r="AF81" s="17" t="s">
        <v>16604</v>
      </c>
    </row>
    <row r="82" spans="1:32" hidden="1" x14ac:dyDescent="0.25">
      <c r="A82" s="116" t="s">
        <v>16384</v>
      </c>
      <c r="B82" s="116">
        <v>2008</v>
      </c>
      <c r="C82" s="116" t="s">
        <v>16385</v>
      </c>
      <c r="D82" s="73" t="s">
        <v>16543</v>
      </c>
      <c r="E82" s="73" t="s">
        <v>16543</v>
      </c>
      <c r="F82" s="73" t="s">
        <v>16543</v>
      </c>
      <c r="G82" s="125">
        <v>476.89</v>
      </c>
      <c r="H82" s="140">
        <f t="shared" si="6"/>
        <v>445.69158878504669</v>
      </c>
      <c r="I82" s="125">
        <f>G82/('Total Revenue (Millions)'!D$8)*100</f>
        <v>259.71571724213049</v>
      </c>
      <c r="W82" s="138"/>
      <c r="Z82" s="138"/>
      <c r="AF82" s="61" t="s">
        <v>16605</v>
      </c>
    </row>
    <row r="83" spans="1:32" hidden="1" x14ac:dyDescent="0.25">
      <c r="A83" s="116" t="s">
        <v>16384</v>
      </c>
      <c r="B83" s="116">
        <v>2008</v>
      </c>
      <c r="C83" s="116" t="s">
        <v>16385</v>
      </c>
      <c r="D83" s="76" t="s">
        <v>16557</v>
      </c>
      <c r="E83" s="76" t="s">
        <v>16557</v>
      </c>
      <c r="F83" s="76" t="s">
        <v>16557</v>
      </c>
      <c r="G83" s="125">
        <v>440</v>
      </c>
      <c r="H83" s="140">
        <f t="shared" si="6"/>
        <v>411.21495327102804</v>
      </c>
      <c r="I83" s="125">
        <f>G83/('Total Revenue (Millions)'!D$8)*100</f>
        <v>239.62531314671605</v>
      </c>
      <c r="W83" s="138"/>
      <c r="Z83" s="138"/>
      <c r="AF83" s="17"/>
    </row>
    <row r="84" spans="1:32" hidden="1" x14ac:dyDescent="0.25">
      <c r="A84" s="116" t="s">
        <v>16384</v>
      </c>
      <c r="B84" s="116">
        <v>2008</v>
      </c>
      <c r="C84" s="116" t="s">
        <v>16385</v>
      </c>
      <c r="D84" s="73" t="s">
        <v>16593</v>
      </c>
      <c r="E84" s="73" t="s">
        <v>16594</v>
      </c>
      <c r="F84" s="73" t="s">
        <v>16594</v>
      </c>
      <c r="G84" s="125">
        <v>368.4</v>
      </c>
      <c r="H84" s="140">
        <f t="shared" si="6"/>
        <v>344.29906542056068</v>
      </c>
      <c r="I84" s="125">
        <f>G84/('Total Revenue (Millions)'!D$8)*100</f>
        <v>200.63173946193223</v>
      </c>
      <c r="W84" s="138"/>
      <c r="Z84" s="138"/>
      <c r="AF84" s="61" t="s">
        <v>16606</v>
      </c>
    </row>
    <row r="85" spans="1:32" hidden="1" x14ac:dyDescent="0.25">
      <c r="A85" s="116" t="s">
        <v>16384</v>
      </c>
      <c r="B85" s="116">
        <v>2008</v>
      </c>
      <c r="C85" s="116" t="s">
        <v>16385</v>
      </c>
      <c r="D85" s="73" t="s">
        <v>16580</v>
      </c>
      <c r="E85" s="73" t="s">
        <v>16580</v>
      </c>
      <c r="F85" s="73" t="s">
        <v>16580</v>
      </c>
      <c r="G85" s="125">
        <v>230.2</v>
      </c>
      <c r="H85" s="140">
        <f t="shared" si="6"/>
        <v>215.14018691588782</v>
      </c>
      <c r="I85" s="125">
        <f>G85/('Total Revenue (Millions)'!D$8)*100</f>
        <v>125.36760701448644</v>
      </c>
      <c r="W85" s="138"/>
      <c r="Z85" s="138"/>
      <c r="AF85" s="17" t="s">
        <v>16607</v>
      </c>
    </row>
    <row r="86" spans="1:32" hidden="1" x14ac:dyDescent="0.25">
      <c r="A86" s="116" t="s">
        <v>16384</v>
      </c>
      <c r="B86" s="116">
        <v>2008</v>
      </c>
      <c r="C86" s="116" t="s">
        <v>16385</v>
      </c>
      <c r="D86" s="73" t="s">
        <v>16608</v>
      </c>
      <c r="E86" s="73" t="s">
        <v>16608</v>
      </c>
      <c r="F86" s="73" t="s">
        <v>16608</v>
      </c>
      <c r="G86" s="125">
        <v>79.2</v>
      </c>
      <c r="H86" s="140">
        <f t="shared" si="6"/>
        <v>74.018691588785046</v>
      </c>
      <c r="I86" s="125">
        <f>G86/('Total Revenue (Millions)'!D$8)*100</f>
        <v>43.132556366408885</v>
      </c>
      <c r="W86" s="138"/>
      <c r="Z86" s="138"/>
      <c r="AF86" s="17" t="s">
        <v>16609</v>
      </c>
    </row>
    <row r="87" spans="1:32" hidden="1" x14ac:dyDescent="0.25">
      <c r="A87" s="116" t="s">
        <v>16384</v>
      </c>
      <c r="B87" s="116">
        <v>2008</v>
      </c>
      <c r="C87" s="116" t="s">
        <v>16385</v>
      </c>
      <c r="D87" s="73" t="s">
        <v>16586</v>
      </c>
      <c r="E87" s="73" t="s">
        <v>16587</v>
      </c>
      <c r="F87" s="73" t="s">
        <v>16587</v>
      </c>
      <c r="G87" s="125">
        <v>56.87</v>
      </c>
      <c r="H87" s="140">
        <f t="shared" si="6"/>
        <v>53.149532710280369</v>
      </c>
      <c r="I87" s="125">
        <f>G87/('Total Revenue (Millions)'!D$8)*100</f>
        <v>30.971571724213049</v>
      </c>
      <c r="W87" s="138"/>
      <c r="Z87" s="138"/>
      <c r="AF87" s="17"/>
    </row>
    <row r="88" spans="1:32" hidden="1" x14ac:dyDescent="0.25">
      <c r="A88" s="116" t="s">
        <v>16384</v>
      </c>
      <c r="B88" s="116">
        <v>2008</v>
      </c>
      <c r="C88" s="116" t="s">
        <v>16385</v>
      </c>
      <c r="D88" s="73" t="s">
        <v>16610</v>
      </c>
      <c r="E88" s="73" t="s">
        <v>16610</v>
      </c>
      <c r="F88" s="73" t="s">
        <v>16610</v>
      </c>
      <c r="G88" s="125">
        <v>34.799999999999997</v>
      </c>
      <c r="H88" s="140">
        <f t="shared" si="6"/>
        <v>32.523364485981304</v>
      </c>
      <c r="I88" s="125">
        <f>G88/('Total Revenue (Millions)'!D$8)*100</f>
        <v>18.95218385796754</v>
      </c>
      <c r="W88" s="138"/>
      <c r="Z88" s="138"/>
      <c r="AF88" s="17" t="s">
        <v>16611</v>
      </c>
    </row>
    <row r="89" spans="1:32" hidden="1" x14ac:dyDescent="0.25">
      <c r="A89" s="116" t="s">
        <v>16384</v>
      </c>
      <c r="B89" s="116">
        <v>2008</v>
      </c>
      <c r="C89" s="116" t="s">
        <v>16385</v>
      </c>
      <c r="D89" s="73" t="s">
        <v>16595</v>
      </c>
      <c r="E89" s="73" t="s">
        <v>16596</v>
      </c>
      <c r="F89" s="73" t="s">
        <v>16596</v>
      </c>
      <c r="G89" s="125">
        <v>4.5999999999999996</v>
      </c>
      <c r="H89" s="140">
        <f t="shared" si="6"/>
        <v>4.2990654205607468</v>
      </c>
      <c r="I89" s="125">
        <f>G89/('Total Revenue (Millions)'!D$8)*100</f>
        <v>2.5051737283520312</v>
      </c>
      <c r="W89" s="138"/>
      <c r="Z89" s="138"/>
      <c r="AF89" s="17" t="s">
        <v>16612</v>
      </c>
    </row>
    <row r="90" spans="1:32" hidden="1" x14ac:dyDescent="0.25">
      <c r="A90" s="116" t="s">
        <v>16384</v>
      </c>
      <c r="B90" s="116">
        <v>2008</v>
      </c>
      <c r="C90" s="116" t="s">
        <v>16385</v>
      </c>
      <c r="D90" s="73" t="s">
        <v>16613</v>
      </c>
      <c r="E90" s="73" t="s">
        <v>16613</v>
      </c>
      <c r="F90" s="73" t="s">
        <v>16613</v>
      </c>
      <c r="G90" s="125">
        <v>2.2999999999999998</v>
      </c>
      <c r="H90" s="140">
        <f t="shared" si="6"/>
        <v>2.1495327102803734</v>
      </c>
      <c r="I90" s="125">
        <f>G90/('Total Revenue (Millions)'!D$8)*100</f>
        <v>1.2525868641760156</v>
      </c>
      <c r="W90" s="138"/>
      <c r="Z90" s="138"/>
      <c r="AF90" s="17"/>
    </row>
    <row r="91" spans="1:32" hidden="1" x14ac:dyDescent="0.25">
      <c r="A91" s="116" t="s">
        <v>16384</v>
      </c>
      <c r="B91" s="116">
        <v>2010</v>
      </c>
      <c r="C91" s="116" t="s">
        <v>16385</v>
      </c>
      <c r="D91" s="73" t="s">
        <v>16532</v>
      </c>
      <c r="E91" s="73" t="s">
        <v>16533</v>
      </c>
      <c r="F91" s="73" t="s">
        <v>16533</v>
      </c>
      <c r="G91" s="125">
        <v>7812.3</v>
      </c>
      <c r="H91" s="140">
        <f t="shared" ref="H91:H106" si="7">G91/1.03</f>
        <v>7584.7572815533977</v>
      </c>
      <c r="I91" s="134">
        <f>G91/('Total Revenue (Millions)'!D$9)*100</f>
        <v>3251.1964709309582</v>
      </c>
      <c r="U91" s="138">
        <v>6475.71</v>
      </c>
      <c r="W91" s="138"/>
      <c r="Z91" s="138"/>
      <c r="AF91" s="127" t="s">
        <v>16614</v>
      </c>
    </row>
    <row r="92" spans="1:32" hidden="1" x14ac:dyDescent="0.25">
      <c r="A92" s="116" t="s">
        <v>16384</v>
      </c>
      <c r="B92" s="116">
        <v>2010</v>
      </c>
      <c r="C92" s="116" t="s">
        <v>16385</v>
      </c>
      <c r="D92" s="73" t="s">
        <v>16532</v>
      </c>
      <c r="E92" s="73" t="s">
        <v>16598</v>
      </c>
      <c r="F92" s="73" t="s">
        <v>16598</v>
      </c>
      <c r="G92" s="233">
        <v>2511.88</v>
      </c>
      <c r="H92" s="140">
        <f t="shared" si="7"/>
        <v>2438.7184466019417</v>
      </c>
      <c r="I92" s="134">
        <f>G92/('Total Revenue (Millions)'!D$9)*100</f>
        <v>1045.3535311498606</v>
      </c>
      <c r="U92" s="138">
        <v>2846</v>
      </c>
      <c r="W92" s="138"/>
      <c r="Z92" s="138"/>
      <c r="AF92" s="61" t="s">
        <v>16615</v>
      </c>
    </row>
    <row r="93" spans="1:32" hidden="1" x14ac:dyDescent="0.25">
      <c r="A93" s="116" t="s">
        <v>16384</v>
      </c>
      <c r="B93" s="116">
        <v>2010</v>
      </c>
      <c r="C93" s="116" t="s">
        <v>16385</v>
      </c>
      <c r="D93" s="73" t="s">
        <v>16562</v>
      </c>
      <c r="E93" s="73" t="s">
        <v>16562</v>
      </c>
      <c r="F93" s="73" t="s">
        <v>16562</v>
      </c>
      <c r="G93" s="233">
        <v>3900.29</v>
      </c>
      <c r="H93" s="140">
        <f t="shared" si="7"/>
        <v>3786.6893203883492</v>
      </c>
      <c r="I93" s="134">
        <f>G93/('Total Revenue (Millions)'!D$9)*100</f>
        <v>1623.1595155853342</v>
      </c>
      <c r="W93" s="138"/>
      <c r="Z93" s="138"/>
      <c r="AF93" s="61" t="s">
        <v>16616</v>
      </c>
    </row>
    <row r="94" spans="1:32" hidden="1" x14ac:dyDescent="0.25">
      <c r="A94" s="116" t="s">
        <v>16384</v>
      </c>
      <c r="B94" s="116">
        <v>2010</v>
      </c>
      <c r="C94" s="116" t="s">
        <v>16385</v>
      </c>
      <c r="D94" s="73" t="s">
        <v>16551</v>
      </c>
      <c r="E94" s="73" t="s">
        <v>16551</v>
      </c>
      <c r="F94" s="73" t="s">
        <v>16551</v>
      </c>
      <c r="G94" s="125">
        <v>451.3</v>
      </c>
      <c r="H94" s="140">
        <f t="shared" si="7"/>
        <v>438.15533980582524</v>
      </c>
      <c r="I94" s="125">
        <f>G94/('Total Revenue (Millions)'!D$9)*100</f>
        <v>187.81472387531733</v>
      </c>
      <c r="W94" s="138"/>
      <c r="Z94" s="138"/>
      <c r="AF94" s="17" t="s">
        <v>16617</v>
      </c>
    </row>
    <row r="95" spans="1:32" hidden="1" x14ac:dyDescent="0.25">
      <c r="A95" s="116" t="s">
        <v>16384</v>
      </c>
      <c r="B95" s="116">
        <v>2010</v>
      </c>
      <c r="C95" s="116" t="s">
        <v>16385</v>
      </c>
      <c r="D95" s="73" t="s">
        <v>16568</v>
      </c>
      <c r="E95" s="73" t="s">
        <v>16568</v>
      </c>
      <c r="F95" s="73" t="s">
        <v>16568</v>
      </c>
      <c r="G95" s="125">
        <v>168.13</v>
      </c>
      <c r="H95" s="140">
        <f t="shared" si="7"/>
        <v>163.23300970873785</v>
      </c>
      <c r="I95" s="125">
        <f>G95/('Total Revenue (Millions)'!D$9)*100</f>
        <v>69.969620042448696</v>
      </c>
      <c r="W95" s="138"/>
      <c r="Z95" s="138"/>
      <c r="AF95" s="17" t="s">
        <v>16618</v>
      </c>
    </row>
    <row r="96" spans="1:32" hidden="1" x14ac:dyDescent="0.25">
      <c r="A96" s="116" t="s">
        <v>16384</v>
      </c>
      <c r="B96" s="116">
        <v>2010</v>
      </c>
      <c r="C96" s="116" t="s">
        <v>16385</v>
      </c>
      <c r="D96" s="73" t="s">
        <v>16602</v>
      </c>
      <c r="E96" s="73" t="s">
        <v>16602</v>
      </c>
      <c r="F96" s="73" t="s">
        <v>16602</v>
      </c>
      <c r="G96" s="125">
        <v>507</v>
      </c>
      <c r="H96" s="140">
        <f t="shared" si="7"/>
        <v>492.23300970873782</v>
      </c>
      <c r="I96" s="134">
        <f>G96/('Total Revenue (Millions)'!D$9)*100</f>
        <v>210.99504765075534</v>
      </c>
      <c r="W96" s="138"/>
      <c r="Z96" s="138"/>
      <c r="AF96" s="65" t="s">
        <v>16619</v>
      </c>
    </row>
    <row r="97" spans="1:32" hidden="1" x14ac:dyDescent="0.25">
      <c r="A97" s="116" t="s">
        <v>16384</v>
      </c>
      <c r="B97" s="116">
        <v>2010</v>
      </c>
      <c r="C97" s="116" t="s">
        <v>16385</v>
      </c>
      <c r="D97" s="73" t="s">
        <v>16543</v>
      </c>
      <c r="E97" s="73" t="s">
        <v>16543</v>
      </c>
      <c r="F97" s="73" t="s">
        <v>16543</v>
      </c>
      <c r="G97" s="125">
        <v>471.7</v>
      </c>
      <c r="H97" s="140">
        <f t="shared" si="7"/>
        <v>457.96116504854365</v>
      </c>
      <c r="I97" s="134">
        <f>G97/('Total Revenue (Millions)'!D$9)*100</f>
        <v>196.30446543759621</v>
      </c>
      <c r="W97" s="138"/>
      <c r="Z97" s="138"/>
      <c r="AF97" s="84" t="s">
        <v>16620</v>
      </c>
    </row>
    <row r="98" spans="1:32" hidden="1" x14ac:dyDescent="0.25">
      <c r="A98" s="116" t="s">
        <v>16384</v>
      </c>
      <c r="B98" s="116">
        <v>2010</v>
      </c>
      <c r="C98" s="116" t="s">
        <v>16385</v>
      </c>
      <c r="D98" s="76" t="s">
        <v>16557</v>
      </c>
      <c r="E98" s="76" t="s">
        <v>16557</v>
      </c>
      <c r="F98" s="76" t="s">
        <v>16557</v>
      </c>
      <c r="G98" s="125">
        <v>417.5</v>
      </c>
      <c r="H98" s="140">
        <f t="shared" si="7"/>
        <v>405.33980582524271</v>
      </c>
      <c r="I98" s="125">
        <f>G98/('Total Revenue (Millions)'!D$9)*100</f>
        <v>173.74838736526698</v>
      </c>
      <c r="W98" s="138"/>
      <c r="Z98" s="138"/>
      <c r="AF98" s="17"/>
    </row>
    <row r="99" spans="1:32" hidden="1" x14ac:dyDescent="0.25">
      <c r="A99" s="116" t="s">
        <v>16384</v>
      </c>
      <c r="B99" s="116">
        <v>2010</v>
      </c>
      <c r="C99" s="116" t="s">
        <v>16385</v>
      </c>
      <c r="D99" s="73" t="s">
        <v>16593</v>
      </c>
      <c r="E99" s="73" t="s">
        <v>16594</v>
      </c>
      <c r="F99" s="73" t="s">
        <v>16594</v>
      </c>
      <c r="G99" s="125">
        <v>409.9</v>
      </c>
      <c r="H99" s="140">
        <f t="shared" si="7"/>
        <v>397.96116504854365</v>
      </c>
      <c r="I99" s="125">
        <f>G99/('Total Revenue (Millions)'!D$9)*100</f>
        <v>170.58554246951599</v>
      </c>
      <c r="W99" s="138"/>
      <c r="Z99" s="138"/>
      <c r="AF99" s="61" t="s">
        <v>16621</v>
      </c>
    </row>
    <row r="100" spans="1:32" hidden="1" x14ac:dyDescent="0.25">
      <c r="A100" s="116" t="s">
        <v>16384</v>
      </c>
      <c r="B100" s="116">
        <v>2010</v>
      </c>
      <c r="C100" s="116" t="s">
        <v>16385</v>
      </c>
      <c r="D100" s="73" t="s">
        <v>16580</v>
      </c>
      <c r="E100" s="73" t="s">
        <v>16580</v>
      </c>
      <c r="F100" s="73" t="s">
        <v>16580</v>
      </c>
      <c r="G100" s="125">
        <v>198.5</v>
      </c>
      <c r="H100" s="140">
        <f t="shared" si="7"/>
        <v>192.71844660194174</v>
      </c>
      <c r="I100" s="125">
        <f>G100/('Total Revenue (Millions)'!D$9)*100</f>
        <v>82.608514711390399</v>
      </c>
      <c r="W100" s="138"/>
      <c r="Z100" s="138"/>
      <c r="AF100" s="17" t="s">
        <v>16622</v>
      </c>
    </row>
    <row r="101" spans="1:32" hidden="1" x14ac:dyDescent="0.25">
      <c r="A101" s="116" t="s">
        <v>16384</v>
      </c>
      <c r="B101" s="116">
        <v>2010</v>
      </c>
      <c r="C101" s="116" t="s">
        <v>16385</v>
      </c>
      <c r="D101" s="73" t="s">
        <v>16608</v>
      </c>
      <c r="E101" s="73" t="s">
        <v>16608</v>
      </c>
      <c r="F101" s="73" t="s">
        <v>16608</v>
      </c>
      <c r="G101" s="125">
        <v>132.22</v>
      </c>
      <c r="H101" s="140">
        <f t="shared" si="7"/>
        <v>128.36893203883494</v>
      </c>
      <c r="I101" s="125">
        <f>G101/('Total Revenue (Millions)'!D$9)*100</f>
        <v>55.025177910025377</v>
      </c>
      <c r="W101" s="138"/>
      <c r="Z101" s="138"/>
      <c r="AF101" s="17" t="s">
        <v>16623</v>
      </c>
    </row>
    <row r="102" spans="1:32" hidden="1" x14ac:dyDescent="0.25">
      <c r="A102" s="116" t="s">
        <v>16384</v>
      </c>
      <c r="B102" s="116">
        <v>2010</v>
      </c>
      <c r="C102" s="116" t="s">
        <v>16385</v>
      </c>
      <c r="D102" s="73" t="s">
        <v>16586</v>
      </c>
      <c r="E102" s="73" t="s">
        <v>16587</v>
      </c>
      <c r="F102" s="73" t="s">
        <v>16587</v>
      </c>
      <c r="G102" s="125">
        <v>119.22</v>
      </c>
      <c r="H102" s="140">
        <f t="shared" si="7"/>
        <v>115.74757281553397</v>
      </c>
      <c r="I102" s="125">
        <f>G102/('Total Revenue (Millions)'!D$9)*100</f>
        <v>49.615048483082937</v>
      </c>
      <c r="W102" s="138"/>
      <c r="Z102" s="138"/>
      <c r="AF102" s="17" t="s">
        <v>16624</v>
      </c>
    </row>
    <row r="103" spans="1:32" hidden="1" x14ac:dyDescent="0.25">
      <c r="A103" s="116" t="s">
        <v>16384</v>
      </c>
      <c r="B103" s="116">
        <v>2010</v>
      </c>
      <c r="C103" s="116" t="s">
        <v>16385</v>
      </c>
      <c r="D103" s="73" t="s">
        <v>16625</v>
      </c>
      <c r="E103" s="73" t="s">
        <v>16626</v>
      </c>
      <c r="F103" s="73" t="s">
        <v>16626</v>
      </c>
      <c r="G103" s="125">
        <v>16.737571200000001</v>
      </c>
      <c r="H103" s="140">
        <f t="shared" si="7"/>
        <v>16.250069126213592</v>
      </c>
      <c r="I103" s="125">
        <f>G103/('Total Revenue (Millions)'!D$9)*100</f>
        <v>6.9655712680511046</v>
      </c>
      <c r="W103" s="138"/>
      <c r="Z103" s="138"/>
      <c r="AF103" s="17" t="s">
        <v>16627</v>
      </c>
    </row>
    <row r="104" spans="1:32" hidden="1" x14ac:dyDescent="0.25">
      <c r="A104" s="116" t="s">
        <v>16384</v>
      </c>
      <c r="B104" s="116">
        <v>2010</v>
      </c>
      <c r="C104" s="116" t="s">
        <v>16385</v>
      </c>
      <c r="D104" s="73" t="s">
        <v>16610</v>
      </c>
      <c r="E104" s="73" t="s">
        <v>16610</v>
      </c>
      <c r="F104" s="73" t="s">
        <v>16610</v>
      </c>
      <c r="G104" s="125">
        <v>30.7</v>
      </c>
      <c r="H104" s="140">
        <f t="shared" si="7"/>
        <v>29.805825242718445</v>
      </c>
      <c r="I104" s="125">
        <f>G104/('Total Revenue (Millions)'!D$9)*100</f>
        <v>12.776228723625618</v>
      </c>
      <c r="W104" s="138"/>
      <c r="Z104" s="138"/>
      <c r="AF104" s="17" t="s">
        <v>16611</v>
      </c>
    </row>
    <row r="105" spans="1:32" hidden="1" x14ac:dyDescent="0.25">
      <c r="A105" s="116" t="s">
        <v>16384</v>
      </c>
      <c r="B105" s="116">
        <v>2010</v>
      </c>
      <c r="C105" s="116" t="s">
        <v>16385</v>
      </c>
      <c r="D105" s="73" t="s">
        <v>16595</v>
      </c>
      <c r="E105" s="73" t="s">
        <v>16596</v>
      </c>
      <c r="F105" s="73" t="s">
        <v>16596</v>
      </c>
      <c r="G105" s="125">
        <v>6.2</v>
      </c>
      <c r="H105" s="140">
        <f t="shared" si="7"/>
        <v>6.0194174757281553</v>
      </c>
      <c r="I105" s="125">
        <f>G105/('Total Revenue (Millions)'!D$9)*100</f>
        <v>2.5802155728494736</v>
      </c>
      <c r="W105" s="138"/>
      <c r="Z105" s="138"/>
      <c r="AF105" s="17"/>
    </row>
    <row r="106" spans="1:32" hidden="1" x14ac:dyDescent="0.25">
      <c r="A106" s="116" t="s">
        <v>16384</v>
      </c>
      <c r="B106" s="116">
        <v>2010</v>
      </c>
      <c r="C106" s="116" t="s">
        <v>16385</v>
      </c>
      <c r="D106" s="73" t="s">
        <v>16613</v>
      </c>
      <c r="E106" s="73" t="s">
        <v>16613</v>
      </c>
      <c r="F106" s="73" t="s">
        <v>16613</v>
      </c>
      <c r="G106" s="125">
        <v>2.2999999999999998</v>
      </c>
      <c r="H106" s="140">
        <f t="shared" si="7"/>
        <v>2.233009708737864</v>
      </c>
      <c r="I106" s="125">
        <f>G106/('Total Revenue (Millions)'!D$9)*100</f>
        <v>0.95717674476673997</v>
      </c>
      <c r="W106" s="138"/>
      <c r="Z106" s="138"/>
      <c r="AF106" s="17"/>
    </row>
    <row r="107" spans="1:32" hidden="1" x14ac:dyDescent="0.25">
      <c r="A107" s="116" t="s">
        <v>16384</v>
      </c>
      <c r="B107" s="116">
        <v>2011</v>
      </c>
      <c r="C107" s="116" t="s">
        <v>16385</v>
      </c>
      <c r="D107" s="73" t="s">
        <v>16532</v>
      </c>
      <c r="E107" s="73" t="s">
        <v>16533</v>
      </c>
      <c r="F107" s="73" t="s">
        <v>16533</v>
      </c>
      <c r="G107" s="125">
        <v>7492.3</v>
      </c>
      <c r="H107" s="140">
        <f t="shared" ref="H107:H122" si="8">G107/0.99</f>
        <v>7567.9797979797986</v>
      </c>
      <c r="I107" s="125">
        <f>G107/('Total Revenue (Millions)'!D$10)*100</f>
        <v>2453.0334282814392</v>
      </c>
      <c r="U107" s="138">
        <v>6101.7</v>
      </c>
      <c r="W107" s="138"/>
      <c r="Z107" s="138"/>
      <c r="AF107" s="61" t="s">
        <v>16628</v>
      </c>
    </row>
    <row r="108" spans="1:32" hidden="1" x14ac:dyDescent="0.25">
      <c r="A108" s="116" t="s">
        <v>16384</v>
      </c>
      <c r="B108" s="116">
        <v>2011</v>
      </c>
      <c r="C108" s="116" t="s">
        <v>16385</v>
      </c>
      <c r="D108" s="73" t="s">
        <v>16532</v>
      </c>
      <c r="E108" s="73" t="s">
        <v>16598</v>
      </c>
      <c r="F108" s="73" t="s">
        <v>16598</v>
      </c>
      <c r="G108" s="233">
        <v>2124.75</v>
      </c>
      <c r="H108" s="140">
        <f t="shared" si="8"/>
        <v>2146.212121212121</v>
      </c>
      <c r="I108" s="125">
        <f>G108/('Total Revenue (Millions)'!D$10)*100</f>
        <v>695.65857970729792</v>
      </c>
      <c r="U108" s="138">
        <v>2702.3</v>
      </c>
      <c r="W108" s="138"/>
      <c r="Z108" s="138"/>
      <c r="AF108" s="61" t="s">
        <v>16629</v>
      </c>
    </row>
    <row r="109" spans="1:32" hidden="1" x14ac:dyDescent="0.25">
      <c r="A109" s="116" t="s">
        <v>16384</v>
      </c>
      <c r="B109" s="116">
        <v>2011</v>
      </c>
      <c r="C109" s="116" t="s">
        <v>16385</v>
      </c>
      <c r="D109" s="73" t="s">
        <v>16562</v>
      </c>
      <c r="E109" s="73" t="s">
        <v>16562</v>
      </c>
      <c r="F109" s="73" t="s">
        <v>16562</v>
      </c>
      <c r="G109" s="233">
        <v>3879.55</v>
      </c>
      <c r="H109" s="140">
        <f t="shared" si="8"/>
        <v>3918.7373737373741</v>
      </c>
      <c r="I109" s="125">
        <f>G109/('Total Revenue (Millions)'!D$10)*100</f>
        <v>1270.1928428772551</v>
      </c>
      <c r="W109" s="138"/>
      <c r="Z109" s="138"/>
      <c r="AF109" s="61" t="s">
        <v>16630</v>
      </c>
    </row>
    <row r="110" spans="1:32" hidden="1" x14ac:dyDescent="0.25">
      <c r="A110" s="116" t="s">
        <v>16384</v>
      </c>
      <c r="B110" s="116">
        <v>2011</v>
      </c>
      <c r="C110" s="116" t="s">
        <v>16385</v>
      </c>
      <c r="D110" s="73" t="s">
        <v>16551</v>
      </c>
      <c r="E110" s="73" t="s">
        <v>16551</v>
      </c>
      <c r="F110" s="73" t="s">
        <v>16551</v>
      </c>
      <c r="G110" s="125">
        <v>447.5</v>
      </c>
      <c r="H110" s="140">
        <f t="shared" si="8"/>
        <v>452.02020202020202</v>
      </c>
      <c r="I110" s="125">
        <f>G110/('Total Revenue (Millions)'!D$10)*100</f>
        <v>146.51474969714829</v>
      </c>
      <c r="W110" s="138"/>
      <c r="Z110" s="138"/>
      <c r="AF110" s="17" t="s">
        <v>16631</v>
      </c>
    </row>
    <row r="111" spans="1:32" hidden="1" x14ac:dyDescent="0.25">
      <c r="A111" s="116" t="s">
        <v>16384</v>
      </c>
      <c r="B111" s="116">
        <v>2011</v>
      </c>
      <c r="C111" s="116" t="s">
        <v>16385</v>
      </c>
      <c r="D111" s="73" t="s">
        <v>16568</v>
      </c>
      <c r="E111" s="73" t="s">
        <v>16568</v>
      </c>
      <c r="F111" s="73" t="s">
        <v>16568</v>
      </c>
      <c r="G111" s="125">
        <v>230.83</v>
      </c>
      <c r="H111" s="140">
        <f t="shared" si="8"/>
        <v>233.16161616161617</v>
      </c>
      <c r="I111" s="125">
        <f>G111/('Total Revenue (Millions)'!D$10)*100</f>
        <v>75.575418262777077</v>
      </c>
      <c r="W111" s="138"/>
      <c r="Z111" s="138"/>
      <c r="AF111" s="17" t="s">
        <v>16618</v>
      </c>
    </row>
    <row r="112" spans="1:32" hidden="1" x14ac:dyDescent="0.25">
      <c r="A112" s="116" t="s">
        <v>16384</v>
      </c>
      <c r="B112" s="116">
        <v>2011</v>
      </c>
      <c r="C112" s="116" t="s">
        <v>16385</v>
      </c>
      <c r="D112" s="73" t="s">
        <v>16602</v>
      </c>
      <c r="E112" s="73" t="s">
        <v>16602</v>
      </c>
      <c r="F112" s="73" t="s">
        <v>16602</v>
      </c>
      <c r="G112" s="125">
        <v>505</v>
      </c>
      <c r="H112" s="140">
        <f t="shared" si="8"/>
        <v>510.1010101010101</v>
      </c>
      <c r="I112" s="125">
        <f>G112/('Total Revenue (Millions)'!D$10)*100</f>
        <v>165.34066725599973</v>
      </c>
      <c r="W112" s="138"/>
      <c r="Z112" s="138"/>
      <c r="AF112" s="66" t="s">
        <v>16632</v>
      </c>
    </row>
    <row r="113" spans="1:32" hidden="1" x14ac:dyDescent="0.25">
      <c r="A113" s="116" t="s">
        <v>16384</v>
      </c>
      <c r="B113" s="116">
        <v>2011</v>
      </c>
      <c r="C113" s="116" t="s">
        <v>16385</v>
      </c>
      <c r="D113" s="76" t="s">
        <v>16557</v>
      </c>
      <c r="E113" s="76" t="s">
        <v>16557</v>
      </c>
      <c r="F113" s="76" t="s">
        <v>16557</v>
      </c>
      <c r="G113" s="125">
        <v>469.9</v>
      </c>
      <c r="H113" s="140">
        <f t="shared" si="8"/>
        <v>474.64646464646461</v>
      </c>
      <c r="I113" s="125">
        <f>G113/('Total Revenue (Millions)'!D$10)*100</f>
        <v>153.84867236355302</v>
      </c>
      <c r="W113" s="138"/>
      <c r="Z113" s="138"/>
      <c r="AF113" s="17"/>
    </row>
    <row r="114" spans="1:32" hidden="1" x14ac:dyDescent="0.25">
      <c r="A114" s="116" t="s">
        <v>16384</v>
      </c>
      <c r="B114" s="116">
        <v>2011</v>
      </c>
      <c r="C114" s="116" t="s">
        <v>16385</v>
      </c>
      <c r="D114" s="73" t="s">
        <v>16593</v>
      </c>
      <c r="E114" s="73" t="s">
        <v>16594</v>
      </c>
      <c r="F114" s="73" t="s">
        <v>16594</v>
      </c>
      <c r="G114" s="125">
        <v>436.7</v>
      </c>
      <c r="H114" s="140">
        <f t="shared" si="8"/>
        <v>441.11111111111109</v>
      </c>
      <c r="I114" s="125">
        <f>G114/('Total Revenue (Millions)'!D$10)*100</f>
        <v>142.97875126870315</v>
      </c>
      <c r="W114" s="138"/>
      <c r="Z114" s="138"/>
      <c r="AF114" s="17" t="s">
        <v>16633</v>
      </c>
    </row>
    <row r="115" spans="1:32" hidden="1" x14ac:dyDescent="0.25">
      <c r="A115" s="116" t="s">
        <v>16384</v>
      </c>
      <c r="B115" s="116">
        <v>2011</v>
      </c>
      <c r="C115" s="116" t="s">
        <v>16385</v>
      </c>
      <c r="D115" s="73" t="s">
        <v>16543</v>
      </c>
      <c r="E115" s="73" t="s">
        <v>16543</v>
      </c>
      <c r="F115" s="73" t="s">
        <v>16543</v>
      </c>
      <c r="G115" s="125">
        <v>457.45</v>
      </c>
      <c r="H115" s="140">
        <f t="shared" si="8"/>
        <v>462.07070707070704</v>
      </c>
      <c r="I115" s="125">
        <f>G115/('Total Revenue (Millions)'!D$10)*100</f>
        <v>149.77245195298431</v>
      </c>
      <c r="W115" s="138"/>
      <c r="Z115" s="138"/>
      <c r="AF115" s="84" t="s">
        <v>16634</v>
      </c>
    </row>
    <row r="116" spans="1:32" hidden="1" x14ac:dyDescent="0.25">
      <c r="A116" s="116" t="s">
        <v>16384</v>
      </c>
      <c r="B116" s="116">
        <v>2011</v>
      </c>
      <c r="C116" s="116" t="s">
        <v>16385</v>
      </c>
      <c r="D116" s="73" t="s">
        <v>16608</v>
      </c>
      <c r="E116" s="73" t="s">
        <v>16608</v>
      </c>
      <c r="F116" s="73" t="s">
        <v>16608</v>
      </c>
      <c r="G116" s="125">
        <v>192.28</v>
      </c>
      <c r="H116" s="140">
        <f t="shared" si="8"/>
        <v>194.22222222222223</v>
      </c>
      <c r="I116" s="125">
        <f>G116/('Total Revenue (Millions)'!D$10)*100</f>
        <v>62.953868316799266</v>
      </c>
      <c r="W116" s="138"/>
      <c r="Z116" s="138"/>
      <c r="AF116" s="17" t="s">
        <v>16623</v>
      </c>
    </row>
    <row r="117" spans="1:32" hidden="1" x14ac:dyDescent="0.25">
      <c r="A117" s="116" t="s">
        <v>16384</v>
      </c>
      <c r="B117" s="116">
        <v>2011</v>
      </c>
      <c r="C117" s="116" t="s">
        <v>16385</v>
      </c>
      <c r="D117" s="73" t="s">
        <v>16580</v>
      </c>
      <c r="E117" s="73" t="s">
        <v>16580</v>
      </c>
      <c r="F117" s="73" t="s">
        <v>16580</v>
      </c>
      <c r="G117" s="125">
        <v>182.5</v>
      </c>
      <c r="H117" s="140">
        <f t="shared" si="8"/>
        <v>184.34343434343435</v>
      </c>
      <c r="I117" s="125">
        <f>G117/('Total Revenue (Millions)'!D$10)*100</f>
        <v>59.751825295485048</v>
      </c>
      <c r="W117" s="138"/>
      <c r="Z117" s="138"/>
      <c r="AF117" s="17" t="s">
        <v>16635</v>
      </c>
    </row>
    <row r="118" spans="1:32" hidden="1" x14ac:dyDescent="0.25">
      <c r="A118" s="116" t="s">
        <v>16384</v>
      </c>
      <c r="B118" s="116">
        <v>2011</v>
      </c>
      <c r="C118" s="116" t="s">
        <v>16385</v>
      </c>
      <c r="D118" s="73" t="s">
        <v>16586</v>
      </c>
      <c r="E118" s="73" t="s">
        <v>16587</v>
      </c>
      <c r="F118" s="73" t="s">
        <v>16587</v>
      </c>
      <c r="G118" s="125">
        <v>114.48</v>
      </c>
      <c r="H118" s="140">
        <f t="shared" si="8"/>
        <v>115.63636363636364</v>
      </c>
      <c r="I118" s="125">
        <f>G118/('Total Revenue (Millions)'!D$10)*100</f>
        <v>37.481583341518515</v>
      </c>
      <c r="W118" s="138"/>
      <c r="Z118" s="138"/>
      <c r="AF118" s="17" t="s">
        <v>16624</v>
      </c>
    </row>
    <row r="119" spans="1:32" hidden="1" x14ac:dyDescent="0.25">
      <c r="A119" s="116" t="s">
        <v>16384</v>
      </c>
      <c r="B119" s="116">
        <v>2011</v>
      </c>
      <c r="C119" s="116" t="s">
        <v>16385</v>
      </c>
      <c r="D119" s="73" t="s">
        <v>16625</v>
      </c>
      <c r="E119" s="73" t="s">
        <v>16626</v>
      </c>
      <c r="F119" s="73" t="s">
        <v>16626</v>
      </c>
      <c r="G119" s="125">
        <v>21.118272000000001</v>
      </c>
      <c r="H119" s="140">
        <f t="shared" si="8"/>
        <v>21.331587878787879</v>
      </c>
      <c r="I119" s="125">
        <f>G119/('Total Revenue (Millions)'!D$10)*100</f>
        <v>6.9142756114330615</v>
      </c>
      <c r="W119" s="138"/>
      <c r="Z119" s="138"/>
      <c r="AF119" s="17" t="s">
        <v>16636</v>
      </c>
    </row>
    <row r="120" spans="1:32" hidden="1" x14ac:dyDescent="0.25">
      <c r="A120" s="116" t="s">
        <v>16384</v>
      </c>
      <c r="B120" s="116">
        <v>2011</v>
      </c>
      <c r="C120" s="116" t="s">
        <v>16385</v>
      </c>
      <c r="D120" s="73" t="s">
        <v>16610</v>
      </c>
      <c r="E120" s="73" t="s">
        <v>16610</v>
      </c>
      <c r="F120" s="73" t="s">
        <v>16610</v>
      </c>
      <c r="G120" s="125">
        <v>32.1</v>
      </c>
      <c r="H120" s="140">
        <f t="shared" si="8"/>
        <v>32.424242424242429</v>
      </c>
      <c r="I120" s="125">
        <f>G120/('Total Revenue (Millions)'!D$10)*100</f>
        <v>10.50977310676751</v>
      </c>
      <c r="W120" s="138"/>
      <c r="Z120" s="138"/>
      <c r="AF120" s="17" t="s">
        <v>16637</v>
      </c>
    </row>
    <row r="121" spans="1:32" hidden="1" x14ac:dyDescent="0.25">
      <c r="A121" s="116" t="s">
        <v>16384</v>
      </c>
      <c r="B121" s="116">
        <v>2011</v>
      </c>
      <c r="C121" s="116" t="s">
        <v>16385</v>
      </c>
      <c r="D121" s="73" t="s">
        <v>16595</v>
      </c>
      <c r="E121" s="73" t="s">
        <v>16596</v>
      </c>
      <c r="F121" s="73" t="s">
        <v>16596</v>
      </c>
      <c r="G121" s="125">
        <v>6.5</v>
      </c>
      <c r="H121" s="140">
        <f t="shared" si="8"/>
        <v>6.5656565656565657</v>
      </c>
      <c r="I121" s="125">
        <f>G121/('Total Revenue (Millions)'!D$10)*100</f>
        <v>2.1281472023049472</v>
      </c>
      <c r="W121" s="138"/>
      <c r="Z121" s="138"/>
      <c r="AF121" s="17" t="s">
        <v>16638</v>
      </c>
    </row>
    <row r="122" spans="1:32" hidden="1" x14ac:dyDescent="0.25">
      <c r="A122" s="116" t="s">
        <v>16384</v>
      </c>
      <c r="B122" s="116">
        <v>2011</v>
      </c>
      <c r="C122" s="116" t="s">
        <v>16385</v>
      </c>
      <c r="D122" s="73" t="s">
        <v>16613</v>
      </c>
      <c r="E122" s="73" t="s">
        <v>16613</v>
      </c>
      <c r="F122" s="73" t="s">
        <v>16613</v>
      </c>
      <c r="G122" s="125">
        <v>1.6</v>
      </c>
      <c r="H122" s="140">
        <f t="shared" si="8"/>
        <v>1.6161616161616164</v>
      </c>
      <c r="I122" s="125">
        <f>G122/('Total Revenue (Millions)'!D$10)*100</f>
        <v>0.52385161902891009</v>
      </c>
      <c r="W122" s="138"/>
      <c r="Z122" s="138"/>
      <c r="AF122" s="17"/>
    </row>
    <row r="123" spans="1:32" hidden="1" x14ac:dyDescent="0.25">
      <c r="A123" s="116" t="s">
        <v>16384</v>
      </c>
      <c r="B123" s="116">
        <v>2012</v>
      </c>
      <c r="C123" s="116" t="s">
        <v>16385</v>
      </c>
      <c r="D123" s="73" t="s">
        <v>16532</v>
      </c>
      <c r="E123" s="73" t="s">
        <v>16533</v>
      </c>
      <c r="F123" s="73" t="s">
        <v>16533</v>
      </c>
      <c r="G123" s="125">
        <v>6791.3</v>
      </c>
      <c r="H123" s="140">
        <f t="shared" ref="H123:H137" si="9">G123/1</f>
        <v>6791.3</v>
      </c>
      <c r="I123" s="125">
        <f>G123/('Total Revenue (Millions)'!D$11)*100</f>
        <v>1803.127655055225</v>
      </c>
      <c r="U123" s="138">
        <v>5644.9</v>
      </c>
      <c r="W123" s="138"/>
      <c r="Z123" s="138"/>
      <c r="AF123" s="61" t="s">
        <v>16639</v>
      </c>
    </row>
    <row r="124" spans="1:32" hidden="1" x14ac:dyDescent="0.25">
      <c r="A124" s="116" t="s">
        <v>16384</v>
      </c>
      <c r="B124" s="116">
        <v>2012</v>
      </c>
      <c r="C124" s="116" t="s">
        <v>16385</v>
      </c>
      <c r="D124" s="73" t="s">
        <v>16532</v>
      </c>
      <c r="E124" s="73" t="s">
        <v>16598</v>
      </c>
      <c r="F124" s="73" t="s">
        <v>16598</v>
      </c>
      <c r="G124" s="233">
        <v>2009.96</v>
      </c>
      <c r="H124" s="140">
        <f t="shared" si="9"/>
        <v>2009.96</v>
      </c>
      <c r="I124" s="125">
        <f>G124/('Total Revenue (Millions)'!D$11)*100</f>
        <v>533.65548003398465</v>
      </c>
      <c r="U124" s="138">
        <v>2560.1</v>
      </c>
      <c r="W124" s="138"/>
      <c r="Z124" s="138"/>
      <c r="AF124" s="61" t="s">
        <v>16640</v>
      </c>
    </row>
    <row r="125" spans="1:32" hidden="1" x14ac:dyDescent="0.25">
      <c r="A125" s="116" t="s">
        <v>16384</v>
      </c>
      <c r="B125" s="116">
        <v>2012</v>
      </c>
      <c r="C125" s="116" t="s">
        <v>16385</v>
      </c>
      <c r="D125" s="73" t="s">
        <v>16562</v>
      </c>
      <c r="E125" s="73" t="s">
        <v>16562</v>
      </c>
      <c r="F125" s="73" t="s">
        <v>16562</v>
      </c>
      <c r="G125" s="233">
        <v>3861.14</v>
      </c>
      <c r="H125" s="140">
        <f t="shared" si="9"/>
        <v>3861.14</v>
      </c>
      <c r="I125" s="125">
        <f>G125/('Total Revenue (Millions)'!D$11)*100</f>
        <v>1025.1539932030585</v>
      </c>
      <c r="W125" s="138"/>
      <c r="Z125" s="138"/>
      <c r="AF125" s="61" t="s">
        <v>16630</v>
      </c>
    </row>
    <row r="126" spans="1:32" hidden="1" x14ac:dyDescent="0.25">
      <c r="A126" s="116" t="s">
        <v>16384</v>
      </c>
      <c r="B126" s="116">
        <v>2012</v>
      </c>
      <c r="C126" s="116" t="s">
        <v>16385</v>
      </c>
      <c r="D126" s="73" t="s">
        <v>16551</v>
      </c>
      <c r="E126" s="73" t="s">
        <v>16551</v>
      </c>
      <c r="F126" s="73" t="s">
        <v>16551</v>
      </c>
      <c r="G126" s="125">
        <v>429.3</v>
      </c>
      <c r="H126" s="140">
        <f t="shared" si="9"/>
        <v>429.3</v>
      </c>
      <c r="I126" s="125">
        <f>G126/('Total Revenue (Millions)'!D$11)*100</f>
        <v>113.98152081563295</v>
      </c>
      <c r="W126" s="138"/>
      <c r="Z126" s="138"/>
      <c r="AF126" s="17" t="s">
        <v>16641</v>
      </c>
    </row>
    <row r="127" spans="1:32" hidden="1" x14ac:dyDescent="0.25">
      <c r="A127" s="116" t="s">
        <v>16384</v>
      </c>
      <c r="B127" s="116">
        <v>2012</v>
      </c>
      <c r="C127" s="116" t="s">
        <v>16385</v>
      </c>
      <c r="D127" s="73" t="s">
        <v>16568</v>
      </c>
      <c r="E127" s="73" t="s">
        <v>16568</v>
      </c>
      <c r="F127" s="73" t="s">
        <v>16568</v>
      </c>
      <c r="G127" s="125">
        <v>575.71</v>
      </c>
      <c r="H127" s="140">
        <f t="shared" si="9"/>
        <v>575.71</v>
      </c>
      <c r="I127" s="125">
        <f>G127/('Total Revenue (Millions)'!D$11)*100</f>
        <v>152.8541843670348</v>
      </c>
      <c r="W127" s="138"/>
      <c r="Z127" s="138"/>
      <c r="AF127" s="17" t="s">
        <v>16618</v>
      </c>
    </row>
    <row r="128" spans="1:32" hidden="1" x14ac:dyDescent="0.25">
      <c r="A128" s="116" t="s">
        <v>16384</v>
      </c>
      <c r="B128" s="116">
        <v>2012</v>
      </c>
      <c r="C128" s="116" t="s">
        <v>16385</v>
      </c>
      <c r="D128" s="73" t="s">
        <v>16602</v>
      </c>
      <c r="E128" s="73" t="s">
        <v>16602</v>
      </c>
      <c r="F128" s="73" t="s">
        <v>16602</v>
      </c>
      <c r="G128" s="125">
        <v>492</v>
      </c>
      <c r="H128" s="140">
        <f t="shared" si="9"/>
        <v>492</v>
      </c>
      <c r="I128" s="125">
        <f>G128/('Total Revenue (Millions)'!D$11)*100</f>
        <v>130.6287170773152</v>
      </c>
      <c r="W128" s="138"/>
      <c r="Z128" s="138"/>
      <c r="AF128" s="66" t="s">
        <v>16632</v>
      </c>
    </row>
    <row r="129" spans="1:32" hidden="1" x14ac:dyDescent="0.25">
      <c r="A129" s="116" t="s">
        <v>16384</v>
      </c>
      <c r="B129" s="116">
        <v>2012</v>
      </c>
      <c r="C129" s="116" t="s">
        <v>16385</v>
      </c>
      <c r="D129" s="76" t="s">
        <v>16557</v>
      </c>
      <c r="E129" s="76" t="s">
        <v>16557</v>
      </c>
      <c r="F129" s="76" t="s">
        <v>16557</v>
      </c>
      <c r="G129" s="125">
        <v>474.4</v>
      </c>
      <c r="H129" s="140">
        <f t="shared" si="9"/>
        <v>474.4</v>
      </c>
      <c r="I129" s="125">
        <f>G129/('Total Revenue (Millions)'!D$11)*100</f>
        <v>125.95581988105351</v>
      </c>
      <c r="W129" s="138"/>
      <c r="Z129" s="138"/>
      <c r="AF129" s="17"/>
    </row>
    <row r="130" spans="1:32" hidden="1" x14ac:dyDescent="0.25">
      <c r="A130" s="116" t="s">
        <v>16384</v>
      </c>
      <c r="B130" s="116">
        <v>2012</v>
      </c>
      <c r="C130" s="116" t="s">
        <v>16385</v>
      </c>
      <c r="D130" s="73" t="s">
        <v>16593</v>
      </c>
      <c r="E130" s="73" t="s">
        <v>16594</v>
      </c>
      <c r="F130" s="73" t="s">
        <v>16594</v>
      </c>
      <c r="G130" s="125">
        <v>454.9</v>
      </c>
      <c r="H130" s="140">
        <f t="shared" si="9"/>
        <v>454.9</v>
      </c>
      <c r="I130" s="125">
        <f>G130/('Total Revenue (Millions)'!D$11)*100</f>
        <v>120.77846219201358</v>
      </c>
      <c r="W130" s="138"/>
      <c r="Z130" s="138"/>
      <c r="AF130" s="61" t="s">
        <v>16633</v>
      </c>
    </row>
    <row r="131" spans="1:32" hidden="1" x14ac:dyDescent="0.25">
      <c r="A131" s="116" t="s">
        <v>16384</v>
      </c>
      <c r="B131" s="116">
        <v>2012</v>
      </c>
      <c r="C131" s="116" t="s">
        <v>16385</v>
      </c>
      <c r="D131" s="73" t="s">
        <v>16543</v>
      </c>
      <c r="E131" s="73" t="s">
        <v>16543</v>
      </c>
      <c r="F131" s="73" t="s">
        <v>16543</v>
      </c>
      <c r="G131" s="125">
        <v>452.32</v>
      </c>
      <c r="H131" s="140">
        <f t="shared" si="9"/>
        <v>452.32</v>
      </c>
      <c r="I131" s="125">
        <f>G131/('Total Revenue (Millions)'!D$11)*100</f>
        <v>120.0934579439252</v>
      </c>
      <c r="W131" s="138"/>
      <c r="Z131" s="138"/>
      <c r="AF131" s="84" t="s">
        <v>16634</v>
      </c>
    </row>
    <row r="132" spans="1:32" hidden="1" x14ac:dyDescent="0.25">
      <c r="A132" s="116" t="s">
        <v>16384</v>
      </c>
      <c r="B132" s="116">
        <v>2012</v>
      </c>
      <c r="C132" s="116" t="s">
        <v>16385</v>
      </c>
      <c r="D132" s="73" t="s">
        <v>16608</v>
      </c>
      <c r="E132" s="73" t="s">
        <v>16608</v>
      </c>
      <c r="F132" s="73" t="s">
        <v>16608</v>
      </c>
      <c r="G132" s="125">
        <v>224.03</v>
      </c>
      <c r="H132" s="140">
        <f t="shared" si="9"/>
        <v>224.03</v>
      </c>
      <c r="I132" s="125">
        <f>G132/('Total Revenue (Millions)'!D$11)*100</f>
        <v>59.481202209005943</v>
      </c>
      <c r="W132" s="138"/>
      <c r="Z132" s="138"/>
      <c r="AF132" s="17" t="s">
        <v>16642</v>
      </c>
    </row>
    <row r="133" spans="1:32" hidden="1" x14ac:dyDescent="0.25">
      <c r="A133" s="116" t="s">
        <v>16384</v>
      </c>
      <c r="B133" s="116">
        <v>2012</v>
      </c>
      <c r="C133" s="116" t="s">
        <v>16385</v>
      </c>
      <c r="D133" s="73" t="s">
        <v>16580</v>
      </c>
      <c r="E133" s="73" t="s">
        <v>16580</v>
      </c>
      <c r="F133" s="73" t="s">
        <v>16580</v>
      </c>
      <c r="G133" s="125">
        <v>128.80000000000001</v>
      </c>
      <c r="H133" s="140">
        <f t="shared" si="9"/>
        <v>128.80000000000001</v>
      </c>
      <c r="I133" s="125">
        <f>G133/('Total Revenue (Millions)'!D$11)*100</f>
        <v>34.197111299915036</v>
      </c>
      <c r="W133" s="138"/>
      <c r="Z133" s="138"/>
      <c r="AF133" s="17" t="s">
        <v>16643</v>
      </c>
    </row>
    <row r="134" spans="1:32" hidden="1" x14ac:dyDescent="0.25">
      <c r="A134" s="116" t="s">
        <v>16384</v>
      </c>
      <c r="B134" s="116">
        <v>2012</v>
      </c>
      <c r="C134" s="116" t="s">
        <v>16385</v>
      </c>
      <c r="D134" s="73" t="s">
        <v>16586</v>
      </c>
      <c r="E134" s="73" t="s">
        <v>16587</v>
      </c>
      <c r="F134" s="73" t="s">
        <v>16587</v>
      </c>
      <c r="G134" s="125">
        <v>131.5</v>
      </c>
      <c r="H134" s="140">
        <f t="shared" si="9"/>
        <v>131.5</v>
      </c>
      <c r="I134" s="125">
        <f>G134/('Total Revenue (Millions)'!D$11)*100</f>
        <v>34.913976210705179</v>
      </c>
      <c r="W134" s="138"/>
      <c r="Z134" s="138"/>
      <c r="AF134" s="17" t="s">
        <v>16624</v>
      </c>
    </row>
    <row r="135" spans="1:32" hidden="1" x14ac:dyDescent="0.25">
      <c r="A135" s="116" t="s">
        <v>16384</v>
      </c>
      <c r="B135" s="116">
        <v>2012</v>
      </c>
      <c r="C135" s="116" t="s">
        <v>16385</v>
      </c>
      <c r="D135" s="73" t="s">
        <v>16625</v>
      </c>
      <c r="E135" s="73" t="s">
        <v>16626</v>
      </c>
      <c r="F135" s="73" t="s">
        <v>16626</v>
      </c>
      <c r="G135" s="125">
        <v>20.811167999999999</v>
      </c>
      <c r="H135" s="140">
        <f t="shared" si="9"/>
        <v>20.811167999999999</v>
      </c>
      <c r="I135" s="125">
        <f>G135/('Total Revenue (Millions)'!D$11)*100</f>
        <v>5.5254800339847057</v>
      </c>
      <c r="W135" s="138"/>
      <c r="Z135" s="138"/>
      <c r="AF135" s="17" t="s">
        <v>16644</v>
      </c>
    </row>
    <row r="136" spans="1:32" hidden="1" x14ac:dyDescent="0.25">
      <c r="A136" s="116" t="s">
        <v>16384</v>
      </c>
      <c r="B136" s="116">
        <v>2012</v>
      </c>
      <c r="C136" s="116" t="s">
        <v>16385</v>
      </c>
      <c r="D136" s="73" t="s">
        <v>16610</v>
      </c>
      <c r="E136" s="73" t="s">
        <v>16610</v>
      </c>
      <c r="F136" s="73" t="s">
        <v>16610</v>
      </c>
      <c r="G136" s="125">
        <v>32.5</v>
      </c>
      <c r="H136" s="140">
        <f t="shared" si="9"/>
        <v>32.5</v>
      </c>
      <c r="I136" s="125">
        <f>G136/('Total Revenue (Millions)'!D$11)*100</f>
        <v>8.6289294817332198</v>
      </c>
      <c r="W136" s="138"/>
      <c r="Z136" s="138"/>
      <c r="AF136" s="17" t="s">
        <v>16637</v>
      </c>
    </row>
    <row r="137" spans="1:32" hidden="1" x14ac:dyDescent="0.25">
      <c r="A137" s="116" t="s">
        <v>16384</v>
      </c>
      <c r="B137" s="116">
        <v>2012</v>
      </c>
      <c r="C137" s="116" t="s">
        <v>16385</v>
      </c>
      <c r="D137" s="73" t="s">
        <v>16595</v>
      </c>
      <c r="E137" s="73" t="s">
        <v>16596</v>
      </c>
      <c r="F137" s="73" t="s">
        <v>16596</v>
      </c>
      <c r="G137" s="125">
        <v>6.9</v>
      </c>
      <c r="H137" s="140">
        <f t="shared" si="9"/>
        <v>6.9</v>
      </c>
      <c r="I137" s="125">
        <f>G137/('Total Revenue (Millions)'!D$11)*100</f>
        <v>1.8319881053525913</v>
      </c>
      <c r="W137" s="138"/>
      <c r="Z137" s="138"/>
      <c r="AF137" s="17" t="s">
        <v>16645</v>
      </c>
    </row>
    <row r="138" spans="1:32" hidden="1" x14ac:dyDescent="0.25">
      <c r="A138" s="116" t="s">
        <v>16384</v>
      </c>
      <c r="B138" s="116">
        <v>2013</v>
      </c>
      <c r="C138" s="116" t="s">
        <v>16385</v>
      </c>
      <c r="D138" s="73" t="s">
        <v>16532</v>
      </c>
      <c r="E138" s="73" t="s">
        <v>16533</v>
      </c>
      <c r="F138" s="73" t="s">
        <v>16533</v>
      </c>
      <c r="G138" s="233">
        <v>6338.2</v>
      </c>
      <c r="H138" s="140">
        <f t="shared" ref="H138:H151" si="10">G138/1.03</f>
        <v>6153.5922330097083</v>
      </c>
      <c r="I138" s="125">
        <f>G138/('Total Revenue (Millions)'!D$12)*100</f>
        <v>1247.554374569432</v>
      </c>
      <c r="J138" s="198"/>
      <c r="U138" s="138">
        <v>5443.6</v>
      </c>
      <c r="W138" s="138"/>
      <c r="Z138" s="138"/>
      <c r="AF138" s="61" t="s">
        <v>16639</v>
      </c>
    </row>
    <row r="139" spans="1:32" hidden="1" x14ac:dyDescent="0.25">
      <c r="A139" s="116" t="s">
        <v>16384</v>
      </c>
      <c r="B139" s="116">
        <v>2013</v>
      </c>
      <c r="C139" s="116" t="s">
        <v>16385</v>
      </c>
      <c r="D139" s="73" t="s">
        <v>16532</v>
      </c>
      <c r="E139" s="73" t="s">
        <v>16598</v>
      </c>
      <c r="F139" s="73" t="s">
        <v>16598</v>
      </c>
      <c r="G139" s="233">
        <v>1825.32</v>
      </c>
      <c r="H139" s="140">
        <f t="shared" si="10"/>
        <v>1772.1553398058252</v>
      </c>
      <c r="I139" s="125">
        <f>G139/('Total Revenue (Millions)'!D$12)*100</f>
        <v>359.27959846471799</v>
      </c>
      <c r="U139" s="138">
        <v>2422.3000000000002</v>
      </c>
      <c r="W139" s="138"/>
      <c r="Z139" s="138"/>
      <c r="AF139" s="61" t="s">
        <v>16646</v>
      </c>
    </row>
    <row r="140" spans="1:32" hidden="1" x14ac:dyDescent="0.25">
      <c r="A140" s="116" t="s">
        <v>16384</v>
      </c>
      <c r="B140" s="116">
        <v>2013</v>
      </c>
      <c r="C140" s="116" t="s">
        <v>16385</v>
      </c>
      <c r="D140" s="73" t="s">
        <v>16562</v>
      </c>
      <c r="E140" s="73" t="s">
        <v>16562</v>
      </c>
      <c r="F140" s="73" t="s">
        <v>16562</v>
      </c>
      <c r="G140" s="233">
        <v>3738.35</v>
      </c>
      <c r="H140" s="140">
        <f t="shared" si="10"/>
        <v>3629.4660194174758</v>
      </c>
      <c r="I140" s="125">
        <f>G140/('Total Revenue (Millions)'!D$12)*100</f>
        <v>735.82324574352913</v>
      </c>
      <c r="W140" s="138"/>
      <c r="Z140" s="138"/>
      <c r="AF140" s="61" t="s">
        <v>16630</v>
      </c>
    </row>
    <row r="141" spans="1:32" hidden="1" x14ac:dyDescent="0.25">
      <c r="A141" s="116" t="s">
        <v>16384</v>
      </c>
      <c r="B141" s="116">
        <v>2013</v>
      </c>
      <c r="C141" s="116" t="s">
        <v>16385</v>
      </c>
      <c r="D141" s="73" t="s">
        <v>16551</v>
      </c>
      <c r="E141" s="73" t="s">
        <v>16551</v>
      </c>
      <c r="F141" s="73" t="s">
        <v>16551</v>
      </c>
      <c r="G141" s="125">
        <v>420</v>
      </c>
      <c r="H141" s="140">
        <f t="shared" si="10"/>
        <v>407.76699029126212</v>
      </c>
      <c r="I141" s="125">
        <f>G141/('Total Revenue (Millions)'!D$12)*100</f>
        <v>82.669028638913488</v>
      </c>
      <c r="W141" s="138"/>
      <c r="Z141" s="138"/>
      <c r="AF141" s="17" t="s">
        <v>16647</v>
      </c>
    </row>
    <row r="142" spans="1:32" hidden="1" x14ac:dyDescent="0.25">
      <c r="A142" s="116" t="s">
        <v>16384</v>
      </c>
      <c r="B142" s="116">
        <v>2013</v>
      </c>
      <c r="C142" s="116" t="s">
        <v>16385</v>
      </c>
      <c r="D142" s="73" t="s">
        <v>16568</v>
      </c>
      <c r="E142" s="73" t="s">
        <v>16568</v>
      </c>
      <c r="F142" s="73" t="s">
        <v>16568</v>
      </c>
      <c r="G142" s="125">
        <v>530.07000000000005</v>
      </c>
      <c r="H142" s="140">
        <f t="shared" si="10"/>
        <v>514.63106796116506</v>
      </c>
      <c r="I142" s="125">
        <f>G142/('Total Revenue (Millions)'!D$12)*100</f>
        <v>104.3342190729259</v>
      </c>
      <c r="W142" s="138"/>
      <c r="Z142" s="138"/>
      <c r="AF142" s="17" t="s">
        <v>16618</v>
      </c>
    </row>
    <row r="143" spans="1:32" hidden="1" x14ac:dyDescent="0.25">
      <c r="A143" s="116" t="s">
        <v>16384</v>
      </c>
      <c r="B143" s="116">
        <v>2013</v>
      </c>
      <c r="C143" s="116" t="s">
        <v>16385</v>
      </c>
      <c r="D143" s="73" t="s">
        <v>16602</v>
      </c>
      <c r="E143" s="73" t="s">
        <v>16602</v>
      </c>
      <c r="F143" s="73" t="s">
        <v>16602</v>
      </c>
      <c r="G143" s="125">
        <v>507</v>
      </c>
      <c r="H143" s="140">
        <f t="shared" si="10"/>
        <v>492.23300970873782</v>
      </c>
      <c r="I143" s="125">
        <f>G143/('Total Revenue (Millions)'!D$12)*100</f>
        <v>99.793327428402705</v>
      </c>
      <c r="W143" s="138"/>
      <c r="Z143" s="138"/>
      <c r="AF143" s="66" t="s">
        <v>16648</v>
      </c>
    </row>
    <row r="144" spans="1:32" hidden="1" x14ac:dyDescent="0.25">
      <c r="A144" s="116" t="s">
        <v>16384</v>
      </c>
      <c r="B144" s="116">
        <v>2013</v>
      </c>
      <c r="C144" s="116" t="s">
        <v>16385</v>
      </c>
      <c r="D144" s="73" t="s">
        <v>16593</v>
      </c>
      <c r="E144" s="73" t="s">
        <v>16594</v>
      </c>
      <c r="F144" s="73" t="s">
        <v>16594</v>
      </c>
      <c r="G144" s="125">
        <v>473.8</v>
      </c>
      <c r="H144" s="140">
        <f t="shared" si="10"/>
        <v>460</v>
      </c>
      <c r="I144" s="125">
        <f>G144/('Total Revenue (Millions)'!D$12)*100</f>
        <v>93.258537545517171</v>
      </c>
      <c r="W144" s="138"/>
      <c r="Z144" s="138"/>
      <c r="AF144" s="61" t="s">
        <v>16649</v>
      </c>
    </row>
    <row r="145" spans="1:32" hidden="1" x14ac:dyDescent="0.25">
      <c r="A145" s="116" t="s">
        <v>16384</v>
      </c>
      <c r="B145" s="116">
        <v>2013</v>
      </c>
      <c r="C145" s="116" t="s">
        <v>16385</v>
      </c>
      <c r="D145" s="76" t="s">
        <v>16557</v>
      </c>
      <c r="E145" s="76" t="s">
        <v>16557</v>
      </c>
      <c r="F145" s="76" t="s">
        <v>16557</v>
      </c>
      <c r="G145" s="125">
        <v>450.4</v>
      </c>
      <c r="H145" s="140">
        <f t="shared" si="10"/>
        <v>437.28155339805824</v>
      </c>
      <c r="I145" s="125">
        <f>G145/('Total Revenue (Millions)'!D$12)*100</f>
        <v>88.652691664206273</v>
      </c>
      <c r="W145" s="138"/>
      <c r="Z145" s="138"/>
      <c r="AF145" s="17"/>
    </row>
    <row r="146" spans="1:32" hidden="1" x14ac:dyDescent="0.25">
      <c r="A146" s="116" t="s">
        <v>16384</v>
      </c>
      <c r="B146" s="116">
        <v>2013</v>
      </c>
      <c r="C146" s="116" t="s">
        <v>16385</v>
      </c>
      <c r="D146" s="73" t="s">
        <v>16543</v>
      </c>
      <c r="E146" s="73" t="s">
        <v>16543</v>
      </c>
      <c r="F146" s="73" t="s">
        <v>16543</v>
      </c>
      <c r="G146" s="125">
        <v>441.18</v>
      </c>
      <c r="H146" s="140">
        <f t="shared" si="10"/>
        <v>428.33009708737865</v>
      </c>
      <c r="I146" s="125">
        <f>G146/('Total Revenue (Millions)'!D$12)*100</f>
        <v>86.837909654561557</v>
      </c>
      <c r="W146" s="138"/>
      <c r="Z146" s="138"/>
      <c r="AF146" s="84" t="s">
        <v>16650</v>
      </c>
    </row>
    <row r="147" spans="1:32" hidden="1" x14ac:dyDescent="0.25">
      <c r="A147" s="116" t="s">
        <v>16384</v>
      </c>
      <c r="B147" s="116">
        <v>2013</v>
      </c>
      <c r="C147" s="116" t="s">
        <v>16385</v>
      </c>
      <c r="D147" s="73" t="s">
        <v>16608</v>
      </c>
      <c r="E147" s="73" t="s">
        <v>16608</v>
      </c>
      <c r="F147" s="73" t="s">
        <v>16608</v>
      </c>
      <c r="G147" s="125">
        <v>376.74</v>
      </c>
      <c r="H147" s="140">
        <f t="shared" si="10"/>
        <v>365.76699029126212</v>
      </c>
      <c r="I147" s="125">
        <f>G147/('Total Revenue (Millions)'!D$12)*100</f>
        <v>74.154118689105402</v>
      </c>
      <c r="W147" s="138"/>
      <c r="Z147" s="138"/>
      <c r="AF147" s="17" t="s">
        <v>16642</v>
      </c>
    </row>
    <row r="148" spans="1:32" hidden="1" x14ac:dyDescent="0.25">
      <c r="A148" s="116" t="s">
        <v>16384</v>
      </c>
      <c r="B148" s="116">
        <v>2013</v>
      </c>
      <c r="C148" s="116" t="s">
        <v>16385</v>
      </c>
      <c r="D148" s="73" t="s">
        <v>16586</v>
      </c>
      <c r="E148" s="73" t="s">
        <v>16587</v>
      </c>
      <c r="F148" s="73" t="s">
        <v>16587</v>
      </c>
      <c r="G148" s="125">
        <v>130.1</v>
      </c>
      <c r="H148" s="140">
        <f t="shared" si="10"/>
        <v>126.31067961165047</v>
      </c>
      <c r="I148" s="125">
        <f>G148/('Total Revenue (Millions)'!D$12)*100</f>
        <v>25.607715776006295</v>
      </c>
      <c r="W148" s="138"/>
      <c r="Z148" s="138"/>
      <c r="AF148" s="17" t="s">
        <v>16624</v>
      </c>
    </row>
    <row r="149" spans="1:32" hidden="1" x14ac:dyDescent="0.25">
      <c r="A149" s="116" t="s">
        <v>16384</v>
      </c>
      <c r="B149" s="116">
        <v>2013</v>
      </c>
      <c r="C149" s="116" t="s">
        <v>16385</v>
      </c>
      <c r="D149" s="73" t="s">
        <v>16625</v>
      </c>
      <c r="E149" s="73" t="s">
        <v>16626</v>
      </c>
      <c r="F149" s="73" t="s">
        <v>16626</v>
      </c>
      <c r="G149" s="125">
        <v>21.072240000000001</v>
      </c>
      <c r="H149" s="140">
        <f t="shared" si="10"/>
        <v>20.458485436893206</v>
      </c>
      <c r="I149" s="125">
        <f>G149/('Total Revenue (Millions)'!D$12)*100</f>
        <v>4.1476705048715683</v>
      </c>
      <c r="W149" s="138"/>
      <c r="Z149" s="138"/>
      <c r="AF149" s="17" t="s">
        <v>16651</v>
      </c>
    </row>
    <row r="150" spans="1:32" hidden="1" x14ac:dyDescent="0.25">
      <c r="A150" s="116" t="s">
        <v>16384</v>
      </c>
      <c r="B150" s="116">
        <v>2013</v>
      </c>
      <c r="C150" s="116" t="s">
        <v>16385</v>
      </c>
      <c r="D150" s="73" t="s">
        <v>16610</v>
      </c>
      <c r="E150" s="73" t="s">
        <v>16610</v>
      </c>
      <c r="F150" s="73" t="s">
        <v>16610</v>
      </c>
      <c r="G150" s="125">
        <v>32.299999999999997</v>
      </c>
      <c r="H150" s="140">
        <f t="shared" si="10"/>
        <v>31.359223300970871</v>
      </c>
      <c r="I150" s="125">
        <f>G150/('Total Revenue (Millions)'!D$12)*100</f>
        <v>6.3576419643735855</v>
      </c>
      <c r="W150" s="138"/>
      <c r="Z150" s="138"/>
      <c r="AF150" s="17" t="s">
        <v>16637</v>
      </c>
    </row>
    <row r="151" spans="1:32" hidden="1" x14ac:dyDescent="0.25">
      <c r="A151" s="116" t="s">
        <v>16384</v>
      </c>
      <c r="B151" s="116">
        <v>2013</v>
      </c>
      <c r="C151" s="116" t="s">
        <v>16385</v>
      </c>
      <c r="D151" s="73" t="s">
        <v>16595</v>
      </c>
      <c r="E151" s="73" t="s">
        <v>16596</v>
      </c>
      <c r="F151" s="73" t="s">
        <v>16596</v>
      </c>
      <c r="G151" s="125">
        <v>7.43</v>
      </c>
      <c r="H151" s="140">
        <f t="shared" si="10"/>
        <v>7.2135922330097086</v>
      </c>
      <c r="I151" s="125">
        <f>G151/('Total Revenue (Millions)'!D$12)*100</f>
        <v>1.4624544828264934</v>
      </c>
      <c r="W151" s="138"/>
      <c r="Z151" s="138"/>
      <c r="AF151" s="17" t="s">
        <v>16645</v>
      </c>
    </row>
    <row r="152" spans="1:32" hidden="1" x14ac:dyDescent="0.25">
      <c r="A152" s="116" t="s">
        <v>16384</v>
      </c>
      <c r="B152" s="116">
        <v>2014</v>
      </c>
      <c r="C152" s="116" t="s">
        <v>16385</v>
      </c>
      <c r="D152" s="73" t="s">
        <v>16532</v>
      </c>
      <c r="E152" s="73" t="s">
        <v>16533</v>
      </c>
      <c r="F152" s="73" t="s">
        <v>16533</v>
      </c>
      <c r="G152" s="233">
        <v>6154.55</v>
      </c>
      <c r="H152" s="140">
        <f t="shared" ref="H152:H166" si="11">G152/1.1</f>
        <v>5595.045454545454</v>
      </c>
      <c r="I152" s="125">
        <f>G152/('Total Revenue (Millions)'!D$13)*100</f>
        <v>1383.8223721191682</v>
      </c>
      <c r="J152" s="198"/>
      <c r="U152" s="138">
        <v>6176.6</v>
      </c>
      <c r="W152" s="138"/>
      <c r="Z152" s="138"/>
      <c r="AF152" s="61" t="s">
        <v>16652</v>
      </c>
    </row>
    <row r="153" spans="1:32" hidden="1" x14ac:dyDescent="0.25">
      <c r="A153" s="116" t="s">
        <v>16384</v>
      </c>
      <c r="B153" s="116">
        <v>2014</v>
      </c>
      <c r="C153" s="116" t="s">
        <v>16385</v>
      </c>
      <c r="D153" s="73" t="s">
        <v>16532</v>
      </c>
      <c r="E153" s="73" t="s">
        <v>16598</v>
      </c>
      <c r="F153" s="73" t="s">
        <v>16598</v>
      </c>
      <c r="G153" s="233">
        <v>1750.56</v>
      </c>
      <c r="H153" s="140">
        <f t="shared" si="11"/>
        <v>1591.4181818181817</v>
      </c>
      <c r="I153" s="125">
        <f>G153/('Total Revenue (Millions)'!D$13)*100</f>
        <v>393.60539629005058</v>
      </c>
      <c r="U153" s="138">
        <v>2295.5</v>
      </c>
      <c r="W153" s="138"/>
      <c r="Z153" s="138"/>
      <c r="AF153" s="61" t="s">
        <v>16653</v>
      </c>
    </row>
    <row r="154" spans="1:32" hidden="1" x14ac:dyDescent="0.25">
      <c r="A154" s="116" t="s">
        <v>16384</v>
      </c>
      <c r="B154" s="116">
        <v>2014</v>
      </c>
      <c r="C154" s="116" t="s">
        <v>16385</v>
      </c>
      <c r="D154" s="73" t="s">
        <v>16562</v>
      </c>
      <c r="E154" s="73" t="s">
        <v>16562</v>
      </c>
      <c r="F154" s="73" t="s">
        <v>16562</v>
      </c>
      <c r="G154" s="233">
        <v>3692.62</v>
      </c>
      <c r="H154" s="140">
        <f t="shared" si="11"/>
        <v>3356.9272727272723</v>
      </c>
      <c r="I154" s="125">
        <f>G154/('Total Revenue (Millions)'!D$13)*100</f>
        <v>830.26869027543557</v>
      </c>
      <c r="W154" s="138"/>
      <c r="Z154" s="138"/>
      <c r="AF154" s="61" t="s">
        <v>16630</v>
      </c>
    </row>
    <row r="155" spans="1:32" hidden="1" x14ac:dyDescent="0.25">
      <c r="A155" s="116" t="s">
        <v>16384</v>
      </c>
      <c r="B155" s="116">
        <v>2014</v>
      </c>
      <c r="C155" s="116" t="s">
        <v>16385</v>
      </c>
      <c r="D155" s="73" t="s">
        <v>16551</v>
      </c>
      <c r="E155" s="73" t="s">
        <v>16551</v>
      </c>
      <c r="F155" s="73" t="s">
        <v>16551</v>
      </c>
      <c r="G155" s="125">
        <v>434.7</v>
      </c>
      <c r="H155" s="140">
        <f t="shared" si="11"/>
        <v>395.18181818181813</v>
      </c>
      <c r="I155" s="125">
        <f>G155/('Total Revenue (Millions)'!D$13)*100</f>
        <v>97.740303541315342</v>
      </c>
      <c r="W155" s="138"/>
      <c r="Z155" s="138"/>
      <c r="AF155" s="17" t="s">
        <v>16654</v>
      </c>
    </row>
    <row r="156" spans="1:32" hidden="1" x14ac:dyDescent="0.25">
      <c r="A156" s="116" t="s">
        <v>16384</v>
      </c>
      <c r="B156" s="116">
        <v>2014</v>
      </c>
      <c r="C156" s="116" t="s">
        <v>16385</v>
      </c>
      <c r="D156" s="73" t="s">
        <v>16568</v>
      </c>
      <c r="E156" s="73" t="s">
        <v>16568</v>
      </c>
      <c r="F156" s="73" t="s">
        <v>16568</v>
      </c>
      <c r="G156" s="125">
        <v>596.70000000000005</v>
      </c>
      <c r="H156" s="140">
        <f t="shared" si="11"/>
        <v>542.4545454545455</v>
      </c>
      <c r="I156" s="125">
        <f>G156/('Total Revenue (Millions)'!D$13)*100</f>
        <v>134.16526138279934</v>
      </c>
      <c r="W156" s="138"/>
      <c r="Z156" s="138"/>
      <c r="AF156" s="17" t="s">
        <v>16618</v>
      </c>
    </row>
    <row r="157" spans="1:32" hidden="1" x14ac:dyDescent="0.25">
      <c r="A157" s="116" t="s">
        <v>16384</v>
      </c>
      <c r="B157" s="116">
        <v>2014</v>
      </c>
      <c r="C157" s="116" t="s">
        <v>16385</v>
      </c>
      <c r="D157" s="73" t="s">
        <v>16602</v>
      </c>
      <c r="E157" s="73" t="s">
        <v>16602</v>
      </c>
      <c r="F157" s="73" t="s">
        <v>16602</v>
      </c>
      <c r="G157" s="125">
        <v>488</v>
      </c>
      <c r="H157" s="140">
        <f t="shared" si="11"/>
        <v>443.63636363636363</v>
      </c>
      <c r="I157" s="125">
        <f>G157/('Total Revenue (Millions)'!D$13)*100</f>
        <v>109.72456436200113</v>
      </c>
      <c r="W157" s="138"/>
      <c r="Z157" s="138"/>
      <c r="AF157" s="66" t="s">
        <v>16648</v>
      </c>
    </row>
    <row r="158" spans="1:32" hidden="1" x14ac:dyDescent="0.25">
      <c r="A158" s="116" t="s">
        <v>16384</v>
      </c>
      <c r="B158" s="116">
        <v>2014</v>
      </c>
      <c r="C158" s="116" t="s">
        <v>16385</v>
      </c>
      <c r="D158" s="73" t="s">
        <v>16593</v>
      </c>
      <c r="E158" s="73" t="s">
        <v>16594</v>
      </c>
      <c r="F158" s="73" t="s">
        <v>16594</v>
      </c>
      <c r="G158" s="125">
        <v>475.1</v>
      </c>
      <c r="H158" s="140">
        <f t="shared" si="11"/>
        <v>431.90909090909088</v>
      </c>
      <c r="I158" s="125">
        <f>G158/('Total Revenue (Millions)'!D$13)*100</f>
        <v>106.8240584598089</v>
      </c>
      <c r="W158" s="138"/>
      <c r="Z158" s="138"/>
      <c r="AF158" s="61" t="s">
        <v>16655</v>
      </c>
    </row>
    <row r="159" spans="1:32" hidden="1" x14ac:dyDescent="0.25">
      <c r="A159" s="116" t="s">
        <v>16384</v>
      </c>
      <c r="B159" s="116">
        <v>2014</v>
      </c>
      <c r="C159" s="116" t="s">
        <v>16385</v>
      </c>
      <c r="D159" s="76" t="s">
        <v>16557</v>
      </c>
      <c r="E159" s="76" t="s">
        <v>16557</v>
      </c>
      <c r="F159" s="76" t="s">
        <v>16557</v>
      </c>
      <c r="G159" s="125">
        <v>448.1</v>
      </c>
      <c r="H159" s="140">
        <f t="shared" si="11"/>
        <v>407.36363636363637</v>
      </c>
      <c r="I159" s="125">
        <f>G159/('Total Revenue (Millions)'!D$13)*100</f>
        <v>100.7532321528949</v>
      </c>
      <c r="W159" s="138"/>
      <c r="Z159" s="138"/>
      <c r="AF159" s="17"/>
    </row>
    <row r="160" spans="1:32" hidden="1" x14ac:dyDescent="0.25">
      <c r="A160" s="116" t="s">
        <v>16384</v>
      </c>
      <c r="B160" s="116">
        <v>2014</v>
      </c>
      <c r="C160" s="116" t="s">
        <v>16385</v>
      </c>
      <c r="D160" s="73" t="s">
        <v>16543</v>
      </c>
      <c r="E160" s="73" t="s">
        <v>16543</v>
      </c>
      <c r="F160" s="73" t="s">
        <v>16543</v>
      </c>
      <c r="G160" s="125">
        <v>437.3</v>
      </c>
      <c r="H160" s="140">
        <f t="shared" si="11"/>
        <v>397.5454545454545</v>
      </c>
      <c r="I160" s="125">
        <f>G160/('Total Revenue (Millions)'!D$13)*100</f>
        <v>98.32490163012929</v>
      </c>
      <c r="W160" s="138"/>
      <c r="Z160" s="138"/>
      <c r="AF160" s="84" t="s">
        <v>16656</v>
      </c>
    </row>
    <row r="161" spans="1:32" hidden="1" x14ac:dyDescent="0.25">
      <c r="A161" s="116" t="s">
        <v>16384</v>
      </c>
      <c r="B161" s="116">
        <v>2014</v>
      </c>
      <c r="C161" s="116" t="s">
        <v>16385</v>
      </c>
      <c r="D161" s="73" t="s">
        <v>16608</v>
      </c>
      <c r="E161" s="73" t="s">
        <v>16608</v>
      </c>
      <c r="F161" s="73" t="s">
        <v>16608</v>
      </c>
      <c r="G161" s="125">
        <v>362.41</v>
      </c>
      <c r="H161" s="140">
        <f t="shared" si="11"/>
        <v>329.46363636363634</v>
      </c>
      <c r="I161" s="125">
        <f>G161/('Total Revenue (Millions)'!D$13)*100</f>
        <v>81.486228218100067</v>
      </c>
      <c r="W161" s="138"/>
      <c r="Z161" s="138"/>
      <c r="AF161" s="17" t="s">
        <v>16657</v>
      </c>
    </row>
    <row r="162" spans="1:32" hidden="1" x14ac:dyDescent="0.25">
      <c r="A162" s="116" t="s">
        <v>16384</v>
      </c>
      <c r="B162" s="116">
        <v>2014</v>
      </c>
      <c r="C162" s="116" t="s">
        <v>16385</v>
      </c>
      <c r="D162" s="73" t="s">
        <v>16586</v>
      </c>
      <c r="E162" s="73" t="s">
        <v>16587</v>
      </c>
      <c r="F162" s="73" t="s">
        <v>16587</v>
      </c>
      <c r="G162" s="125">
        <v>129.49</v>
      </c>
      <c r="H162" s="140">
        <f t="shared" si="11"/>
        <v>117.71818181818182</v>
      </c>
      <c r="I162" s="125">
        <f>G162/('Total Revenue (Millions)'!D$13)*100</f>
        <v>29.115233277121984</v>
      </c>
      <c r="W162" s="138"/>
      <c r="Z162" s="138"/>
      <c r="AF162" s="17" t="s">
        <v>16624</v>
      </c>
    </row>
    <row r="163" spans="1:32" hidden="1" x14ac:dyDescent="0.25">
      <c r="A163" s="116" t="s">
        <v>16384</v>
      </c>
      <c r="B163" s="116">
        <v>2014</v>
      </c>
      <c r="C163" s="116" t="s">
        <v>16385</v>
      </c>
      <c r="D163" s="73" t="s">
        <v>16625</v>
      </c>
      <c r="E163" s="73" t="s">
        <v>16626</v>
      </c>
      <c r="F163" s="73" t="s">
        <v>16626</v>
      </c>
      <c r="G163" s="125">
        <v>22.165247999999998</v>
      </c>
      <c r="H163" s="140">
        <f t="shared" si="11"/>
        <v>20.150225454545453</v>
      </c>
      <c r="I163" s="125">
        <f>G163/('Total Revenue (Millions)'!D$13)*100</f>
        <v>4.9837544688026982</v>
      </c>
      <c r="W163" s="138"/>
      <c r="Z163" s="138"/>
      <c r="AF163" s="17" t="s">
        <v>16658</v>
      </c>
    </row>
    <row r="164" spans="1:32" hidden="1" x14ac:dyDescent="0.25">
      <c r="A164" s="116" t="s">
        <v>16384</v>
      </c>
      <c r="B164" s="116">
        <v>2014</v>
      </c>
      <c r="C164" s="116" t="s">
        <v>16385</v>
      </c>
      <c r="D164" s="73" t="s">
        <v>16580</v>
      </c>
      <c r="E164" s="73" t="s">
        <v>16580</v>
      </c>
      <c r="F164" s="73" t="s">
        <v>16580</v>
      </c>
      <c r="G164" s="125">
        <v>99.4</v>
      </c>
      <c r="H164" s="140">
        <f t="shared" si="11"/>
        <v>90.36363636363636</v>
      </c>
      <c r="I164" s="125">
        <f>G164/('Total Revenue (Millions)'!D$13)*100</f>
        <v>22.349634626194494</v>
      </c>
      <c r="W164" s="138"/>
      <c r="Z164" s="138"/>
      <c r="AF164" s="17" t="s">
        <v>16659</v>
      </c>
    </row>
    <row r="165" spans="1:32" hidden="1" x14ac:dyDescent="0.25">
      <c r="A165" s="116" t="s">
        <v>16384</v>
      </c>
      <c r="B165" s="116">
        <v>2014</v>
      </c>
      <c r="C165" s="116" t="s">
        <v>16385</v>
      </c>
      <c r="D165" s="73" t="s">
        <v>16610</v>
      </c>
      <c r="E165" s="73" t="s">
        <v>16610</v>
      </c>
      <c r="F165" s="73" t="s">
        <v>16610</v>
      </c>
      <c r="G165" s="125">
        <v>30.3</v>
      </c>
      <c r="H165" s="140">
        <f t="shared" si="11"/>
        <v>27.545454545454543</v>
      </c>
      <c r="I165" s="125">
        <f>G165/('Total Revenue (Millions)'!D$13)*100</f>
        <v>6.8128161888701522</v>
      </c>
      <c r="W165" s="138"/>
      <c r="Z165" s="138"/>
      <c r="AF165" s="17" t="s">
        <v>16660</v>
      </c>
    </row>
    <row r="166" spans="1:32" hidden="1" x14ac:dyDescent="0.25">
      <c r="A166" s="116" t="s">
        <v>16384</v>
      </c>
      <c r="B166" s="116">
        <v>2014</v>
      </c>
      <c r="C166" s="116" t="s">
        <v>16385</v>
      </c>
      <c r="D166" s="73" t="s">
        <v>16595</v>
      </c>
      <c r="E166" s="73" t="s">
        <v>16596</v>
      </c>
      <c r="F166" s="73" t="s">
        <v>16596</v>
      </c>
      <c r="G166" s="125">
        <v>8.23</v>
      </c>
      <c r="H166" s="140">
        <f t="shared" si="11"/>
        <v>7.4818181818181815</v>
      </c>
      <c r="I166" s="125">
        <f>G166/('Total Revenue (Millions)'!D$13)*100</f>
        <v>1.850477796514896</v>
      </c>
      <c r="W166" s="138"/>
      <c r="Z166" s="138"/>
      <c r="AF166" s="17" t="s">
        <v>16661</v>
      </c>
    </row>
    <row r="167" spans="1:32" hidden="1" x14ac:dyDescent="0.25">
      <c r="A167" s="116" t="s">
        <v>16384</v>
      </c>
      <c r="B167" s="116">
        <v>2015</v>
      </c>
      <c r="C167" s="116" t="s">
        <v>16385</v>
      </c>
      <c r="D167" s="73" t="s">
        <v>16532</v>
      </c>
      <c r="E167" s="73" t="s">
        <v>16533</v>
      </c>
      <c r="F167" s="73" t="s">
        <v>16533</v>
      </c>
      <c r="G167" s="233">
        <v>7179.6</v>
      </c>
      <c r="H167" s="140">
        <f t="shared" ref="H167:H180" si="12">G167/1.28</f>
        <v>5609.0625</v>
      </c>
      <c r="I167" s="125">
        <f>G167/('Total Revenue (Millions)'!D$14)*100</f>
        <v>1347.977920468627</v>
      </c>
      <c r="U167" s="138">
        <v>6909.8</v>
      </c>
      <c r="W167" s="138"/>
      <c r="Z167" s="138"/>
      <c r="AF167" s="61" t="s">
        <v>16662</v>
      </c>
    </row>
    <row r="168" spans="1:32" hidden="1" x14ac:dyDescent="0.25">
      <c r="A168" s="116" t="s">
        <v>16384</v>
      </c>
      <c r="B168" s="116">
        <v>2015</v>
      </c>
      <c r="C168" s="116" t="s">
        <v>16385</v>
      </c>
      <c r="D168" s="73" t="s">
        <v>16562</v>
      </c>
      <c r="E168" s="73" t="s">
        <v>16562</v>
      </c>
      <c r="F168" s="73" t="s">
        <v>16562</v>
      </c>
      <c r="G168" s="233">
        <v>3690.06</v>
      </c>
      <c r="H168" s="140">
        <f t="shared" si="12"/>
        <v>2882.859375</v>
      </c>
      <c r="I168" s="125">
        <f>G168/('Total Revenue (Millions)'!D$14)*100</f>
        <v>692.81288723667899</v>
      </c>
      <c r="W168" s="138"/>
      <c r="Z168" s="138"/>
      <c r="AF168" s="61" t="s">
        <v>16630</v>
      </c>
    </row>
    <row r="169" spans="1:32" hidden="1" x14ac:dyDescent="0.25">
      <c r="A169" s="116" t="s">
        <v>16384</v>
      </c>
      <c r="B169" s="116">
        <v>2015</v>
      </c>
      <c r="C169" s="116" t="s">
        <v>16385</v>
      </c>
      <c r="D169" s="73" t="s">
        <v>16568</v>
      </c>
      <c r="E169" s="73" t="s">
        <v>16568</v>
      </c>
      <c r="F169" s="73" t="s">
        <v>16568</v>
      </c>
      <c r="G169" s="125">
        <v>921.35</v>
      </c>
      <c r="H169" s="140">
        <f t="shared" si="12"/>
        <v>719.8046875</v>
      </c>
      <c r="I169" s="125">
        <f>G169/('Total Revenue (Millions)'!D$14)*100</f>
        <v>172.98449175772598</v>
      </c>
      <c r="W169" s="138"/>
      <c r="Z169" s="138"/>
      <c r="AF169" s="17" t="s">
        <v>16663</v>
      </c>
    </row>
    <row r="170" spans="1:32" hidden="1" x14ac:dyDescent="0.25">
      <c r="A170" s="116" t="s">
        <v>16384</v>
      </c>
      <c r="B170" s="116">
        <v>2015</v>
      </c>
      <c r="C170" s="116" t="s">
        <v>16385</v>
      </c>
      <c r="D170" s="73" t="s">
        <v>16593</v>
      </c>
      <c r="E170" s="73" t="s">
        <v>16594</v>
      </c>
      <c r="F170" s="73" t="s">
        <v>16594</v>
      </c>
      <c r="G170" s="125">
        <v>458</v>
      </c>
      <c r="H170" s="140">
        <f t="shared" si="12"/>
        <v>357.8125</v>
      </c>
      <c r="I170" s="125">
        <f>G170/('Total Revenue (Millions)'!D$14)*100</f>
        <v>85.990011640569264</v>
      </c>
      <c r="W170" s="138"/>
      <c r="Z170" s="138"/>
      <c r="AF170" s="61" t="s">
        <v>16664</v>
      </c>
    </row>
    <row r="171" spans="1:32" hidden="1" x14ac:dyDescent="0.25">
      <c r="A171" s="116" t="s">
        <v>16384</v>
      </c>
      <c r="B171" s="116">
        <v>2015</v>
      </c>
      <c r="C171" s="116" t="s">
        <v>16385</v>
      </c>
      <c r="D171" s="76" t="s">
        <v>16557</v>
      </c>
      <c r="E171" s="76" t="s">
        <v>16557</v>
      </c>
      <c r="F171" s="76" t="s">
        <v>16557</v>
      </c>
      <c r="G171" s="125">
        <v>450</v>
      </c>
      <c r="H171" s="140">
        <f t="shared" si="12"/>
        <v>351.5625</v>
      </c>
      <c r="I171" s="125">
        <f>G171/('Total Revenue (Millions)'!D$14)*100</f>
        <v>84.48800270361609</v>
      </c>
      <c r="W171" s="138"/>
      <c r="Z171" s="138"/>
      <c r="AF171" s="17"/>
    </row>
    <row r="172" spans="1:32" hidden="1" x14ac:dyDescent="0.25">
      <c r="A172" s="116" t="s">
        <v>16384</v>
      </c>
      <c r="B172" s="116">
        <v>2015</v>
      </c>
      <c r="C172" s="116" t="s">
        <v>16385</v>
      </c>
      <c r="D172" s="73" t="s">
        <v>16602</v>
      </c>
      <c r="E172" s="73" t="s">
        <v>16602</v>
      </c>
      <c r="F172" s="73" t="s">
        <v>16602</v>
      </c>
      <c r="G172" s="125">
        <v>453</v>
      </c>
      <c r="H172" s="140">
        <f t="shared" si="12"/>
        <v>353.90625</v>
      </c>
      <c r="I172" s="125">
        <f>G172/('Total Revenue (Millions)'!D$14)*100</f>
        <v>85.051256054973521</v>
      </c>
      <c r="W172" s="138"/>
      <c r="Z172" s="138"/>
      <c r="AF172" s="66" t="s">
        <v>16665</v>
      </c>
    </row>
    <row r="173" spans="1:32" hidden="1" x14ac:dyDescent="0.25">
      <c r="A173" s="116" t="s">
        <v>16384</v>
      </c>
      <c r="B173" s="116">
        <v>2015</v>
      </c>
      <c r="C173" s="116" t="s">
        <v>16385</v>
      </c>
      <c r="D173" s="73" t="s">
        <v>16551</v>
      </c>
      <c r="E173" s="73" t="s">
        <v>16551</v>
      </c>
      <c r="F173" s="73" t="s">
        <v>16551</v>
      </c>
      <c r="G173" s="125">
        <v>430.2</v>
      </c>
      <c r="H173" s="140">
        <f t="shared" si="12"/>
        <v>336.09375</v>
      </c>
      <c r="I173" s="125">
        <f>G173/('Total Revenue (Millions)'!D$14)*100</f>
        <v>80.770530584656967</v>
      </c>
      <c r="W173" s="138"/>
      <c r="Z173" s="138"/>
      <c r="AF173" s="17" t="s">
        <v>16654</v>
      </c>
    </row>
    <row r="174" spans="1:32" hidden="1" x14ac:dyDescent="0.25">
      <c r="A174" s="116" t="s">
        <v>16384</v>
      </c>
      <c r="B174" s="116">
        <v>2015</v>
      </c>
      <c r="C174" s="116" t="s">
        <v>16385</v>
      </c>
      <c r="D174" s="73" t="s">
        <v>16543</v>
      </c>
      <c r="E174" s="73" t="s">
        <v>16543</v>
      </c>
      <c r="F174" s="73" t="s">
        <v>16543</v>
      </c>
      <c r="G174" s="125">
        <v>434.3</v>
      </c>
      <c r="H174" s="140">
        <f t="shared" si="12"/>
        <v>339.296875</v>
      </c>
      <c r="I174" s="125">
        <f>G174/('Total Revenue (Millions)'!D$14)*100</f>
        <v>81.540310164845494</v>
      </c>
      <c r="W174" s="138"/>
      <c r="Z174" s="138"/>
      <c r="AF174" s="84" t="s">
        <v>16656</v>
      </c>
    </row>
    <row r="175" spans="1:32" hidden="1" x14ac:dyDescent="0.25">
      <c r="A175" s="116" t="s">
        <v>16384</v>
      </c>
      <c r="B175" s="116">
        <v>2015</v>
      </c>
      <c r="C175" s="116" t="s">
        <v>16385</v>
      </c>
      <c r="D175" s="73" t="s">
        <v>16608</v>
      </c>
      <c r="E175" s="73" t="s">
        <v>16608</v>
      </c>
      <c r="F175" s="73" t="s">
        <v>16608</v>
      </c>
      <c r="G175" s="125">
        <v>441.39</v>
      </c>
      <c r="H175" s="140">
        <f t="shared" si="12"/>
        <v>344.8359375</v>
      </c>
      <c r="I175" s="125">
        <f>G175/('Total Revenue (Millions)'!D$14)*100</f>
        <v>82.871465585220221</v>
      </c>
      <c r="W175" s="138"/>
      <c r="Z175" s="138"/>
      <c r="AF175" s="17" t="s">
        <v>16657</v>
      </c>
    </row>
    <row r="176" spans="1:32" hidden="1" x14ac:dyDescent="0.25">
      <c r="A176" s="116" t="s">
        <v>16384</v>
      </c>
      <c r="B176" s="116">
        <v>2015</v>
      </c>
      <c r="C176" s="116" t="s">
        <v>16385</v>
      </c>
      <c r="D176" s="73" t="s">
        <v>16586</v>
      </c>
      <c r="E176" s="73" t="s">
        <v>16587</v>
      </c>
      <c r="F176" s="73" t="s">
        <v>16587</v>
      </c>
      <c r="G176" s="125">
        <v>124.48</v>
      </c>
      <c r="H176" s="140">
        <f t="shared" si="12"/>
        <v>97.25</v>
      </c>
      <c r="I176" s="125">
        <f>G176/('Total Revenue (Millions)'!D$14)*100</f>
        <v>23.371259058991399</v>
      </c>
      <c r="W176" s="138"/>
      <c r="Z176" s="138"/>
      <c r="AF176" s="17" t="s">
        <v>16624</v>
      </c>
    </row>
    <row r="177" spans="1:32" hidden="1" x14ac:dyDescent="0.25">
      <c r="A177" s="116" t="s">
        <v>16384</v>
      </c>
      <c r="B177" s="116">
        <v>2015</v>
      </c>
      <c r="C177" s="116" t="s">
        <v>16385</v>
      </c>
      <c r="D177" s="73" t="s">
        <v>16625</v>
      </c>
      <c r="E177" s="73" t="s">
        <v>16626</v>
      </c>
      <c r="F177" s="73" t="s">
        <v>16626</v>
      </c>
      <c r="G177" s="125">
        <v>23.301600000000001</v>
      </c>
      <c r="H177" s="140">
        <f t="shared" si="12"/>
        <v>18.204374999999999</v>
      </c>
      <c r="I177" s="125">
        <f>G177/('Total Revenue (Millions)'!D$14)*100</f>
        <v>4.3749014306635123</v>
      </c>
      <c r="W177" s="138"/>
      <c r="Z177" s="138"/>
      <c r="AF177" s="17" t="s">
        <v>16658</v>
      </c>
    </row>
    <row r="178" spans="1:32" hidden="1" x14ac:dyDescent="0.25">
      <c r="A178" s="116" t="s">
        <v>16384</v>
      </c>
      <c r="B178" s="116">
        <v>2015</v>
      </c>
      <c r="C178" s="116" t="s">
        <v>16385</v>
      </c>
      <c r="D178" s="73" t="s">
        <v>16580</v>
      </c>
      <c r="E178" s="73" t="s">
        <v>16580</v>
      </c>
      <c r="F178" s="73" t="s">
        <v>16580</v>
      </c>
      <c r="G178" s="125">
        <v>90.4</v>
      </c>
      <c r="H178" s="140">
        <f t="shared" si="12"/>
        <v>70.625</v>
      </c>
      <c r="I178" s="125">
        <f>G178/('Total Revenue (Millions)'!D$14)*100</f>
        <v>16.972700987570878</v>
      </c>
      <c r="W178" s="138"/>
      <c r="Z178" s="138"/>
      <c r="AF178" s="17" t="s">
        <v>16659</v>
      </c>
    </row>
    <row r="179" spans="1:32" hidden="1" x14ac:dyDescent="0.25">
      <c r="A179" s="116" t="s">
        <v>16384</v>
      </c>
      <c r="B179" s="116">
        <v>2015</v>
      </c>
      <c r="C179" s="116" t="s">
        <v>16385</v>
      </c>
      <c r="D179" s="73" t="s">
        <v>16610</v>
      </c>
      <c r="E179" s="73" t="s">
        <v>16610</v>
      </c>
      <c r="F179" s="73" t="s">
        <v>16610</v>
      </c>
      <c r="G179" s="125">
        <v>25.9</v>
      </c>
      <c r="H179" s="140">
        <f t="shared" si="12"/>
        <v>20.234375</v>
      </c>
      <c r="I179" s="125">
        <f>G179/('Total Revenue (Millions)'!D$14)*100</f>
        <v>4.8627539333859033</v>
      </c>
      <c r="W179" s="138"/>
      <c r="Z179" s="138"/>
      <c r="AF179" s="17" t="s">
        <v>16666</v>
      </c>
    </row>
    <row r="180" spans="1:32" hidden="1" x14ac:dyDescent="0.25">
      <c r="A180" s="116" t="s">
        <v>16384</v>
      </c>
      <c r="B180" s="116">
        <v>2015</v>
      </c>
      <c r="C180" s="116" t="s">
        <v>16385</v>
      </c>
      <c r="D180" s="73" t="s">
        <v>16595</v>
      </c>
      <c r="E180" s="73" t="s">
        <v>16596</v>
      </c>
      <c r="F180" s="73" t="s">
        <v>16596</v>
      </c>
      <c r="G180" s="125">
        <v>8.86</v>
      </c>
      <c r="H180" s="140">
        <f t="shared" si="12"/>
        <v>6.9218749999999991</v>
      </c>
      <c r="I180" s="125">
        <f>G180/('Total Revenue (Millions)'!D$14)*100</f>
        <v>1.6634748976756411</v>
      </c>
      <c r="W180" s="138"/>
      <c r="Z180" s="138"/>
      <c r="AF180" s="17" t="s">
        <v>16667</v>
      </c>
    </row>
    <row r="181" spans="1:32" hidden="1" x14ac:dyDescent="0.25">
      <c r="A181" s="116" t="s">
        <v>16384</v>
      </c>
      <c r="B181" s="116">
        <v>2016</v>
      </c>
      <c r="C181" s="116" t="s">
        <v>16385</v>
      </c>
      <c r="D181" s="73" t="s">
        <v>16532</v>
      </c>
      <c r="E181" s="73" t="s">
        <v>16533</v>
      </c>
      <c r="F181" s="73" t="s">
        <v>16533</v>
      </c>
      <c r="G181" s="233">
        <v>6805.1</v>
      </c>
      <c r="H181" s="140">
        <f t="shared" ref="H181:H195" si="13">G181/1.33</f>
        <v>5116.6165413533836</v>
      </c>
      <c r="I181" s="125">
        <f>G181/('Total Revenue (Millions)'!D$15)*100</f>
        <v>884.6983879355173</v>
      </c>
      <c r="U181" s="138">
        <v>6473.2</v>
      </c>
      <c r="W181" s="138"/>
      <c r="Z181" s="138"/>
      <c r="AF181" s="61" t="s">
        <v>16668</v>
      </c>
    </row>
    <row r="182" spans="1:32" hidden="1" x14ac:dyDescent="0.25">
      <c r="A182" s="116" t="s">
        <v>16384</v>
      </c>
      <c r="B182" s="116">
        <v>2016</v>
      </c>
      <c r="C182" s="116" t="s">
        <v>16385</v>
      </c>
      <c r="D182" s="73" t="s">
        <v>16562</v>
      </c>
      <c r="E182" s="73" t="s">
        <v>16562</v>
      </c>
      <c r="F182" s="73" t="s">
        <v>16562</v>
      </c>
      <c r="G182" s="233">
        <v>3684.31</v>
      </c>
      <c r="H182" s="140">
        <f t="shared" si="13"/>
        <v>2770.1578947368421</v>
      </c>
      <c r="I182" s="125">
        <f>G182/('Total Revenue (Millions)'!D$15)*100</f>
        <v>478.97945917836705</v>
      </c>
      <c r="W182" s="138"/>
      <c r="Z182" s="138"/>
      <c r="AF182" s="61" t="s">
        <v>16669</v>
      </c>
    </row>
    <row r="183" spans="1:32" hidden="1" x14ac:dyDescent="0.25">
      <c r="A183" s="116" t="s">
        <v>16384</v>
      </c>
      <c r="B183" s="116">
        <v>2016</v>
      </c>
      <c r="C183" s="116" t="s">
        <v>16385</v>
      </c>
      <c r="D183" s="73" t="s">
        <v>16568</v>
      </c>
      <c r="E183" s="73" t="s">
        <v>16568</v>
      </c>
      <c r="F183" s="73" t="s">
        <v>16568</v>
      </c>
      <c r="G183" s="125">
        <v>1118.25</v>
      </c>
      <c r="H183" s="140">
        <f t="shared" si="13"/>
        <v>840.78947368421052</v>
      </c>
      <c r="I183" s="125">
        <f>G183/('Total Revenue (Millions)'!D$15)*100</f>
        <v>145.37831513260528</v>
      </c>
      <c r="W183" s="138"/>
      <c r="Z183" s="138"/>
      <c r="AF183" s="17" t="s">
        <v>16670</v>
      </c>
    </row>
    <row r="184" spans="1:32" hidden="1" x14ac:dyDescent="0.25">
      <c r="A184" s="116" t="s">
        <v>16384</v>
      </c>
      <c r="B184" s="116">
        <v>2016</v>
      </c>
      <c r="C184" s="116" t="s">
        <v>16385</v>
      </c>
      <c r="D184" s="73" t="s">
        <v>16593</v>
      </c>
      <c r="E184" s="73" t="s">
        <v>16594</v>
      </c>
      <c r="F184" s="73" t="s">
        <v>16594</v>
      </c>
      <c r="G184" s="125">
        <v>424.8</v>
      </c>
      <c r="H184" s="140">
        <f t="shared" si="13"/>
        <v>319.3984962406015</v>
      </c>
      <c r="I184" s="125">
        <f>G184/('Total Revenue (Millions)'!D$15)*100</f>
        <v>55.22620904836193</v>
      </c>
      <c r="W184" s="138"/>
      <c r="Z184" s="138"/>
      <c r="AF184" s="61" t="s">
        <v>16671</v>
      </c>
    </row>
    <row r="185" spans="1:32" hidden="1" x14ac:dyDescent="0.25">
      <c r="A185" s="116" t="s">
        <v>16384</v>
      </c>
      <c r="B185" s="116">
        <v>2016</v>
      </c>
      <c r="C185" s="116" t="s">
        <v>16385</v>
      </c>
      <c r="D185" s="76" t="s">
        <v>16557</v>
      </c>
      <c r="E185" s="76" t="s">
        <v>16557</v>
      </c>
      <c r="F185" s="76" t="s">
        <v>16557</v>
      </c>
      <c r="G185" s="125">
        <v>423</v>
      </c>
      <c r="H185" s="140">
        <f t="shared" si="13"/>
        <v>318.04511278195486</v>
      </c>
      <c r="I185" s="125">
        <f>G185/('Total Revenue (Millions)'!D$15)*100</f>
        <v>54.992199687987522</v>
      </c>
      <c r="W185" s="138"/>
      <c r="Z185" s="138"/>
      <c r="AF185" s="17"/>
    </row>
    <row r="186" spans="1:32" hidden="1" x14ac:dyDescent="0.25">
      <c r="A186" s="116" t="s">
        <v>16384</v>
      </c>
      <c r="B186" s="116">
        <v>2016</v>
      </c>
      <c r="C186" s="116" t="s">
        <v>16385</v>
      </c>
      <c r="D186" s="73" t="s">
        <v>16602</v>
      </c>
      <c r="E186" s="73" t="s">
        <v>16602</v>
      </c>
      <c r="F186" s="73" t="s">
        <v>16602</v>
      </c>
      <c r="G186" s="125">
        <v>392</v>
      </c>
      <c r="H186" s="140">
        <f t="shared" si="13"/>
        <v>294.73684210526312</v>
      </c>
      <c r="I186" s="125">
        <f>G186/('Total Revenue (Millions)'!D$15)*100</f>
        <v>50.96203848153926</v>
      </c>
      <c r="W186" s="138"/>
      <c r="Z186" s="138"/>
      <c r="AF186" s="66" t="s">
        <v>16665</v>
      </c>
    </row>
    <row r="187" spans="1:32" hidden="1" x14ac:dyDescent="0.25">
      <c r="A187" s="116" t="s">
        <v>16384</v>
      </c>
      <c r="B187" s="116">
        <v>2016</v>
      </c>
      <c r="C187" s="116" t="s">
        <v>16385</v>
      </c>
      <c r="D187" s="73" t="s">
        <v>16551</v>
      </c>
      <c r="E187" s="73" t="s">
        <v>16551</v>
      </c>
      <c r="F187" s="73" t="s">
        <v>16551</v>
      </c>
      <c r="G187" s="125">
        <v>393.24</v>
      </c>
      <c r="H187" s="140">
        <f t="shared" si="13"/>
        <v>295.66917293233081</v>
      </c>
      <c r="I187" s="125">
        <f>G187/('Total Revenue (Millions)'!D$15)*100</f>
        <v>51.123244929797181</v>
      </c>
      <c r="W187" s="138"/>
      <c r="Z187" s="138"/>
      <c r="AF187" s="17" t="s">
        <v>16672</v>
      </c>
    </row>
    <row r="188" spans="1:32" hidden="1" x14ac:dyDescent="0.25">
      <c r="A188" s="116" t="s">
        <v>16384</v>
      </c>
      <c r="B188" s="116">
        <v>2016</v>
      </c>
      <c r="C188" s="116" t="s">
        <v>16385</v>
      </c>
      <c r="D188" s="73" t="s">
        <v>16543</v>
      </c>
      <c r="E188" s="73" t="s">
        <v>16543</v>
      </c>
      <c r="F188" s="73" t="s">
        <v>16543</v>
      </c>
      <c r="G188" s="125">
        <v>410.9</v>
      </c>
      <c r="H188" s="140">
        <f t="shared" si="13"/>
        <v>308.9473684210526</v>
      </c>
      <c r="I188" s="125">
        <f>G188/('Total Revenue (Millions)'!D$15)*100</f>
        <v>53.419136765470611</v>
      </c>
      <c r="W188" s="138"/>
      <c r="Z188" s="138"/>
      <c r="AF188" s="84" t="s">
        <v>16673</v>
      </c>
    </row>
    <row r="189" spans="1:32" hidden="1" x14ac:dyDescent="0.25">
      <c r="A189" s="116" t="s">
        <v>16384</v>
      </c>
      <c r="B189" s="116">
        <v>2016</v>
      </c>
      <c r="C189" s="116" t="s">
        <v>16385</v>
      </c>
      <c r="D189" s="73" t="s">
        <v>16608</v>
      </c>
      <c r="E189" s="73" t="s">
        <v>16608</v>
      </c>
      <c r="F189" s="73" t="s">
        <v>16608</v>
      </c>
      <c r="G189" s="125">
        <v>182.73</v>
      </c>
      <c r="H189" s="140">
        <f t="shared" si="13"/>
        <v>137.39097744360902</v>
      </c>
      <c r="I189" s="125">
        <f>G189/('Total Revenue (Millions)'!D$15)*100</f>
        <v>23.755850234009358</v>
      </c>
      <c r="W189" s="138"/>
      <c r="Z189" s="138"/>
      <c r="AF189" s="17" t="s">
        <v>16674</v>
      </c>
    </row>
    <row r="190" spans="1:32" hidden="1" x14ac:dyDescent="0.25">
      <c r="A190" s="116" t="s">
        <v>16384</v>
      </c>
      <c r="B190" s="116">
        <v>2016</v>
      </c>
      <c r="C190" s="116" t="s">
        <v>16385</v>
      </c>
      <c r="D190" s="73" t="s">
        <v>16580</v>
      </c>
      <c r="E190" s="73" t="s">
        <v>16580</v>
      </c>
      <c r="F190" s="73" t="s">
        <v>16580</v>
      </c>
      <c r="G190" s="125">
        <v>90.4</v>
      </c>
      <c r="H190" s="140">
        <f t="shared" si="13"/>
        <v>67.969924812030072</v>
      </c>
      <c r="I190" s="125">
        <f>G190/('Total Revenue (Millions)'!D$15)*100</f>
        <v>11.752470098803952</v>
      </c>
      <c r="W190" s="138"/>
      <c r="Z190" s="138"/>
      <c r="AF190" s="17" t="s">
        <v>16675</v>
      </c>
    </row>
    <row r="191" spans="1:32" hidden="1" x14ac:dyDescent="0.25">
      <c r="A191" s="116" t="s">
        <v>16384</v>
      </c>
      <c r="B191" s="116">
        <v>2016</v>
      </c>
      <c r="C191" s="116" t="s">
        <v>16385</v>
      </c>
      <c r="D191" s="73" t="s">
        <v>16586</v>
      </c>
      <c r="E191" s="73" t="s">
        <v>16587</v>
      </c>
      <c r="F191" s="73" t="s">
        <v>16587</v>
      </c>
      <c r="G191" s="125">
        <v>126.56</v>
      </c>
      <c r="H191" s="140">
        <f t="shared" si="13"/>
        <v>95.157894736842096</v>
      </c>
      <c r="I191" s="125">
        <f>G191/('Total Revenue (Millions)'!D$15)*100</f>
        <v>16.453458138325534</v>
      </c>
      <c r="W191" s="138"/>
      <c r="Z191" s="138"/>
      <c r="AF191" s="17" t="s">
        <v>16624</v>
      </c>
    </row>
    <row r="192" spans="1:32" hidden="1" x14ac:dyDescent="0.25">
      <c r="A192" s="116" t="s">
        <v>16384</v>
      </c>
      <c r="B192" s="116">
        <v>2016</v>
      </c>
      <c r="C192" s="116" t="s">
        <v>16385</v>
      </c>
      <c r="D192" s="73" t="s">
        <v>16625</v>
      </c>
      <c r="E192" s="73" t="s">
        <v>16626</v>
      </c>
      <c r="F192" s="73" t="s">
        <v>16626</v>
      </c>
      <c r="G192" s="125">
        <v>18.961480999999999</v>
      </c>
      <c r="H192" s="140">
        <f t="shared" si="13"/>
        <v>14.256752631578946</v>
      </c>
      <c r="I192" s="125">
        <f>G192/('Total Revenue (Millions)'!D$15)*100</f>
        <v>2.4650911336453456</v>
      </c>
      <c r="W192" s="138"/>
      <c r="Z192" s="138"/>
      <c r="AF192" s="17" t="s">
        <v>16676</v>
      </c>
    </row>
    <row r="193" spans="1:32" hidden="1" x14ac:dyDescent="0.25">
      <c r="A193" s="116" t="s">
        <v>16384</v>
      </c>
      <c r="B193" s="116">
        <v>2016</v>
      </c>
      <c r="C193" s="116" t="s">
        <v>16385</v>
      </c>
      <c r="D193" s="73" t="s">
        <v>16610</v>
      </c>
      <c r="E193" s="73" t="s">
        <v>16610</v>
      </c>
      <c r="F193" s="73" t="s">
        <v>16610</v>
      </c>
      <c r="G193" s="125">
        <v>27.4</v>
      </c>
      <c r="H193" s="140">
        <f t="shared" si="13"/>
        <v>20.601503759398494</v>
      </c>
      <c r="I193" s="125">
        <f>G193/('Total Revenue (Millions)'!D$15)*100</f>
        <v>3.5621424856994275</v>
      </c>
      <c r="W193" s="138"/>
      <c r="Z193" s="138"/>
      <c r="AF193" s="17" t="s">
        <v>16677</v>
      </c>
    </row>
    <row r="194" spans="1:32" hidden="1" x14ac:dyDescent="0.25">
      <c r="A194" s="116" t="s">
        <v>16384</v>
      </c>
      <c r="B194" s="116">
        <v>2016</v>
      </c>
      <c r="C194" s="116" t="s">
        <v>16385</v>
      </c>
      <c r="D194" s="73" t="s">
        <v>16678</v>
      </c>
      <c r="E194" s="73" t="s">
        <v>16678</v>
      </c>
      <c r="F194" s="73" t="s">
        <v>16678</v>
      </c>
      <c r="G194" s="125">
        <v>10</v>
      </c>
      <c r="H194" s="140">
        <f t="shared" si="13"/>
        <v>7.518796992481203</v>
      </c>
      <c r="I194" s="125">
        <f>G194/('Total Revenue (Millions)'!D$15)*100</f>
        <v>1.3000520020800832</v>
      </c>
      <c r="W194" s="138"/>
      <c r="Z194" s="138"/>
      <c r="AF194" s="17" t="s">
        <v>16679</v>
      </c>
    </row>
    <row r="195" spans="1:32" hidden="1" x14ac:dyDescent="0.25">
      <c r="A195" s="116" t="s">
        <v>16384</v>
      </c>
      <c r="B195" s="116">
        <v>2016</v>
      </c>
      <c r="C195" s="116" t="s">
        <v>16385</v>
      </c>
      <c r="D195" s="73" t="s">
        <v>16595</v>
      </c>
      <c r="E195" s="73" t="s">
        <v>16596</v>
      </c>
      <c r="F195" s="73" t="s">
        <v>16596</v>
      </c>
      <c r="G195" s="125">
        <v>8.6199999999999992</v>
      </c>
      <c r="H195" s="140">
        <f t="shared" si="13"/>
        <v>6.4812030075187961</v>
      </c>
      <c r="I195" s="125">
        <f>G195/('Total Revenue (Millions)'!D$15)*100</f>
        <v>1.1206448257930315</v>
      </c>
      <c r="W195" s="138"/>
      <c r="Z195" s="138"/>
      <c r="AF195" s="17" t="s">
        <v>16680</v>
      </c>
    </row>
    <row r="196" spans="1:32" hidden="1" x14ac:dyDescent="0.25">
      <c r="A196" s="116" t="s">
        <v>16384</v>
      </c>
      <c r="B196" s="116">
        <v>2017</v>
      </c>
      <c r="C196" s="116" t="s">
        <v>16385</v>
      </c>
      <c r="D196" s="73" t="s">
        <v>16532</v>
      </c>
      <c r="E196" s="73" t="s">
        <v>16533</v>
      </c>
      <c r="F196" s="73" t="s">
        <v>16533</v>
      </c>
      <c r="G196" s="233">
        <v>6890.5</v>
      </c>
      <c r="H196" s="140">
        <f t="shared" ref="H196:H222" si="14">G196/1.3</f>
        <v>5300.3846153846152</v>
      </c>
      <c r="I196" s="125">
        <f>G196/('Total Revenue (Millions)'!D$16)*100</f>
        <v>769.97429880433572</v>
      </c>
      <c r="U196" s="138">
        <v>6289.1</v>
      </c>
      <c r="W196" s="138"/>
      <c r="Z196" s="138"/>
      <c r="AF196" s="75" t="s">
        <v>16681</v>
      </c>
    </row>
    <row r="197" spans="1:32" hidden="1" x14ac:dyDescent="0.25">
      <c r="A197" s="116" t="s">
        <v>16384</v>
      </c>
      <c r="B197" s="116">
        <v>2017</v>
      </c>
      <c r="C197" s="116" t="s">
        <v>16385</v>
      </c>
      <c r="D197" s="73" t="s">
        <v>16562</v>
      </c>
      <c r="E197" s="73" t="s">
        <v>16562</v>
      </c>
      <c r="F197" s="73" t="s">
        <v>16562</v>
      </c>
      <c r="G197" s="233">
        <v>3644.36</v>
      </c>
      <c r="H197" s="140">
        <f t="shared" si="14"/>
        <v>2803.353846153846</v>
      </c>
      <c r="I197" s="125">
        <f>G197/('Total Revenue (Millions)'!D$16)*100</f>
        <v>407.23656274444073</v>
      </c>
      <c r="W197" s="138"/>
      <c r="Z197" s="138"/>
      <c r="AF197" s="61" t="s">
        <v>16669</v>
      </c>
    </row>
    <row r="198" spans="1:32" hidden="1" x14ac:dyDescent="0.25">
      <c r="A198" s="116" t="s">
        <v>16384</v>
      </c>
      <c r="B198" s="116">
        <v>2017</v>
      </c>
      <c r="C198" s="116" t="s">
        <v>16385</v>
      </c>
      <c r="D198" s="73" t="s">
        <v>16568</v>
      </c>
      <c r="E198" s="73" t="s">
        <v>16568</v>
      </c>
      <c r="F198" s="73" t="s">
        <v>16568</v>
      </c>
      <c r="G198" s="125">
        <v>756.91</v>
      </c>
      <c r="H198" s="140">
        <f t="shared" si="14"/>
        <v>582.23846153846148</v>
      </c>
      <c r="I198" s="125">
        <f>G198/('Total Revenue (Millions)'!D$16)*100</f>
        <v>84.58040004469774</v>
      </c>
      <c r="W198" s="138"/>
      <c r="Z198" s="138"/>
      <c r="AF198" s="17" t="s">
        <v>16682</v>
      </c>
    </row>
    <row r="199" spans="1:32" hidden="1" x14ac:dyDescent="0.25">
      <c r="A199" s="116" t="s">
        <v>16384</v>
      </c>
      <c r="B199" s="116">
        <v>2017</v>
      </c>
      <c r="C199" s="116" t="s">
        <v>16385</v>
      </c>
      <c r="D199" s="76" t="s">
        <v>16557</v>
      </c>
      <c r="E199" s="76" t="s">
        <v>16557</v>
      </c>
      <c r="F199" s="76" t="s">
        <v>16557</v>
      </c>
      <c r="G199" s="125">
        <v>398.38</v>
      </c>
      <c r="H199" s="140">
        <f t="shared" si="14"/>
        <v>306.44615384615383</v>
      </c>
      <c r="I199" s="125">
        <f>G199/('Total Revenue (Millions)'!D$16)*100</f>
        <v>44.516705777181812</v>
      </c>
      <c r="W199" s="138"/>
      <c r="Z199" s="138"/>
      <c r="AF199" s="17"/>
    </row>
    <row r="200" spans="1:32" hidden="1" x14ac:dyDescent="0.25">
      <c r="A200" s="116" t="s">
        <v>16384</v>
      </c>
      <c r="B200" s="116">
        <v>2017</v>
      </c>
      <c r="C200" s="116" t="s">
        <v>16385</v>
      </c>
      <c r="D200" s="73" t="s">
        <v>16593</v>
      </c>
      <c r="E200" s="73" t="s">
        <v>16594</v>
      </c>
      <c r="F200" s="73" t="s">
        <v>16594</v>
      </c>
      <c r="G200" s="125">
        <v>397.8</v>
      </c>
      <c r="H200" s="140">
        <f t="shared" si="14"/>
        <v>306</v>
      </c>
      <c r="I200" s="125">
        <f>G200/('Total Revenue (Millions)'!D$16)*100</f>
        <v>44.451894066376134</v>
      </c>
      <c r="W200" s="138"/>
      <c r="Z200" s="138"/>
      <c r="AF200" s="61" t="s">
        <v>16683</v>
      </c>
    </row>
    <row r="201" spans="1:32" hidden="1" x14ac:dyDescent="0.25">
      <c r="A201" s="116" t="s">
        <v>16384</v>
      </c>
      <c r="B201" s="116">
        <v>2017</v>
      </c>
      <c r="C201" s="116" t="s">
        <v>16385</v>
      </c>
      <c r="D201" s="73" t="s">
        <v>16602</v>
      </c>
      <c r="E201" s="73" t="s">
        <v>16602</v>
      </c>
      <c r="F201" s="73" t="s">
        <v>16602</v>
      </c>
      <c r="G201" s="125">
        <v>353</v>
      </c>
      <c r="H201" s="140">
        <f t="shared" si="14"/>
        <v>271.53846153846155</v>
      </c>
      <c r="I201" s="125">
        <f>G201/('Total Revenue (Millions)'!D$16)*100</f>
        <v>39.445748128282496</v>
      </c>
      <c r="W201" s="138"/>
      <c r="Z201" s="138"/>
      <c r="AF201" s="17" t="s">
        <v>16684</v>
      </c>
    </row>
    <row r="202" spans="1:32" hidden="1" x14ac:dyDescent="0.25">
      <c r="A202" s="116" t="s">
        <v>16384</v>
      </c>
      <c r="B202" s="116">
        <v>2017</v>
      </c>
      <c r="C202" s="116" t="s">
        <v>16385</v>
      </c>
      <c r="D202" s="73" t="s">
        <v>16543</v>
      </c>
      <c r="E202" s="73" t="s">
        <v>16543</v>
      </c>
      <c r="F202" s="73" t="s">
        <v>16543</v>
      </c>
      <c r="G202" s="125">
        <v>382.1</v>
      </c>
      <c r="H202" s="140">
        <f t="shared" si="14"/>
        <v>293.92307692307691</v>
      </c>
      <c r="I202" s="125">
        <f>G202/('Total Revenue (Millions)'!D$16)*100</f>
        <v>42.697508101463853</v>
      </c>
      <c r="W202" s="138"/>
      <c r="Z202" s="138"/>
      <c r="AF202" s="128" t="s">
        <v>16685</v>
      </c>
    </row>
    <row r="203" spans="1:32" hidden="1" x14ac:dyDescent="0.25">
      <c r="A203" s="116" t="s">
        <v>16384</v>
      </c>
      <c r="B203" s="116">
        <v>2017</v>
      </c>
      <c r="C203" s="116" t="s">
        <v>16385</v>
      </c>
      <c r="D203" s="73" t="s">
        <v>16608</v>
      </c>
      <c r="E203" s="73" t="s">
        <v>16608</v>
      </c>
      <c r="F203" s="73" t="s">
        <v>16608</v>
      </c>
      <c r="G203" s="125">
        <v>185.19</v>
      </c>
      <c r="H203" s="140">
        <f t="shared" si="14"/>
        <v>142.45384615384614</v>
      </c>
      <c r="I203" s="125">
        <f>G203/('Total Revenue (Millions)'!D$16)*100</f>
        <v>20.693932282936643</v>
      </c>
      <c r="W203" s="138"/>
      <c r="Z203" s="138"/>
      <c r="AF203" s="17" t="s">
        <v>16674</v>
      </c>
    </row>
    <row r="204" spans="1:32" hidden="1" x14ac:dyDescent="0.25">
      <c r="A204" s="116" t="s">
        <v>16384</v>
      </c>
      <c r="B204" s="116">
        <v>2017</v>
      </c>
      <c r="C204" s="116" t="s">
        <v>16385</v>
      </c>
      <c r="D204" s="73" t="s">
        <v>16586</v>
      </c>
      <c r="E204" s="73" t="s">
        <v>16587</v>
      </c>
      <c r="F204" s="73" t="s">
        <v>16587</v>
      </c>
      <c r="G204" s="125">
        <v>123.9</v>
      </c>
      <c r="H204" s="140">
        <f t="shared" si="14"/>
        <v>95.307692307692307</v>
      </c>
      <c r="I204" s="125">
        <f>G204/('Total Revenue (Millions)'!D$16)*100</f>
        <v>13.845122360040229</v>
      </c>
      <c r="W204" s="138"/>
      <c r="Z204" s="138"/>
      <c r="AF204" s="17" t="s">
        <v>16624</v>
      </c>
    </row>
    <row r="205" spans="1:32" hidden="1" x14ac:dyDescent="0.25">
      <c r="A205" s="116" t="s">
        <v>16384</v>
      </c>
      <c r="B205" s="116">
        <v>2017</v>
      </c>
      <c r="C205" s="116" t="s">
        <v>16385</v>
      </c>
      <c r="D205" s="73" t="s">
        <v>16625</v>
      </c>
      <c r="E205" s="73" t="s">
        <v>16626</v>
      </c>
      <c r="F205" s="73" t="s">
        <v>16626</v>
      </c>
      <c r="G205" s="125">
        <v>18.556229999999999</v>
      </c>
      <c r="H205" s="140">
        <f t="shared" si="14"/>
        <v>14.274023076923076</v>
      </c>
      <c r="I205" s="125">
        <f>G205/('Total Revenue (Millions)'!D$16)*100</f>
        <v>2.0735534696614146</v>
      </c>
      <c r="W205" s="138"/>
      <c r="Z205" s="138"/>
      <c r="AF205" s="17" t="s">
        <v>16686</v>
      </c>
    </row>
    <row r="206" spans="1:32" hidden="1" x14ac:dyDescent="0.25">
      <c r="A206" s="116" t="s">
        <v>16384</v>
      </c>
      <c r="B206" s="116">
        <v>2017</v>
      </c>
      <c r="C206" s="116" t="s">
        <v>16385</v>
      </c>
      <c r="D206" s="73" t="s">
        <v>16610</v>
      </c>
      <c r="E206" s="73" t="s">
        <v>16610</v>
      </c>
      <c r="F206" s="73" t="s">
        <v>16610</v>
      </c>
      <c r="G206" s="125">
        <v>30.25</v>
      </c>
      <c r="H206" s="140">
        <f t="shared" si="14"/>
        <v>23.26923076923077</v>
      </c>
      <c r="I206" s="125">
        <f>G206/('Total Revenue (Millions)'!D$16)*100</f>
        <v>3.3802659515029614</v>
      </c>
      <c r="W206" s="138"/>
      <c r="Z206" s="138"/>
      <c r="AF206" s="17" t="s">
        <v>16687</v>
      </c>
    </row>
    <row r="207" spans="1:32" hidden="1" x14ac:dyDescent="0.25">
      <c r="A207" s="116" t="s">
        <v>16384</v>
      </c>
      <c r="B207" s="116">
        <v>2017</v>
      </c>
      <c r="C207" s="116" t="s">
        <v>16385</v>
      </c>
      <c r="D207" s="73" t="s">
        <v>16678</v>
      </c>
      <c r="E207" s="73" t="s">
        <v>16678</v>
      </c>
      <c r="F207" s="73" t="s">
        <v>16678</v>
      </c>
      <c r="G207" s="125">
        <v>10</v>
      </c>
      <c r="H207" s="140">
        <f t="shared" si="14"/>
        <v>7.6923076923076916</v>
      </c>
      <c r="I207" s="125">
        <f>G207/('Total Revenue (Millions)'!D$16)*100</f>
        <v>1.1174432897530451</v>
      </c>
      <c r="W207" s="138"/>
      <c r="Z207" s="138"/>
      <c r="AF207" s="17" t="s">
        <v>16688</v>
      </c>
    </row>
    <row r="208" spans="1:32" hidden="1" x14ac:dyDescent="0.25">
      <c r="A208" s="116" t="s">
        <v>16384</v>
      </c>
      <c r="B208" s="116">
        <v>2017</v>
      </c>
      <c r="C208" s="116" t="s">
        <v>16385</v>
      </c>
      <c r="D208" s="73" t="s">
        <v>16595</v>
      </c>
      <c r="E208" s="73" t="s">
        <v>16596</v>
      </c>
      <c r="F208" s="73" t="s">
        <v>16596</v>
      </c>
      <c r="G208" s="125">
        <v>9.4499999999999993</v>
      </c>
      <c r="H208" s="140">
        <f t="shared" si="14"/>
        <v>7.2692307692307683</v>
      </c>
      <c r="I208" s="125">
        <f>G208/('Total Revenue (Millions)'!D$16)*100</f>
        <v>1.0559839088166274</v>
      </c>
      <c r="W208" s="138"/>
      <c r="Z208" s="138"/>
      <c r="AF208" s="17" t="s">
        <v>16689</v>
      </c>
    </row>
    <row r="209" spans="1:32" hidden="1" x14ac:dyDescent="0.25">
      <c r="A209" s="116" t="s">
        <v>16384</v>
      </c>
      <c r="B209" s="116">
        <v>2017</v>
      </c>
      <c r="C209" s="116" t="s">
        <v>16385</v>
      </c>
      <c r="D209" s="73" t="s">
        <v>16551</v>
      </c>
      <c r="E209" s="73" t="s">
        <v>16551</v>
      </c>
      <c r="F209" s="73" t="s">
        <v>16551</v>
      </c>
      <c r="G209" s="125">
        <v>0</v>
      </c>
      <c r="H209" s="140">
        <f t="shared" si="14"/>
        <v>0</v>
      </c>
      <c r="I209" s="125">
        <f>G209/('Total Revenue (Millions)'!D$16)*100</f>
        <v>0</v>
      </c>
      <c r="W209" s="138"/>
      <c r="Z209" s="138"/>
      <c r="AF209" s="17" t="s">
        <v>16532</v>
      </c>
    </row>
    <row r="210" spans="1:32" hidden="1" x14ac:dyDescent="0.25">
      <c r="A210" s="116" t="s">
        <v>16384</v>
      </c>
      <c r="B210" s="116">
        <v>2018</v>
      </c>
      <c r="C210" s="116" t="s">
        <v>16385</v>
      </c>
      <c r="D210" s="73" t="s">
        <v>16532</v>
      </c>
      <c r="E210" s="73" t="s">
        <v>16533</v>
      </c>
      <c r="F210" s="73" t="s">
        <v>16533</v>
      </c>
      <c r="G210" s="233">
        <v>6745.9</v>
      </c>
      <c r="H210" s="140">
        <f t="shared" si="14"/>
        <v>5189.1538461538457</v>
      </c>
      <c r="I210" s="125">
        <f>G210/('Total Revenue (Millions)'!D$17)*100</f>
        <v>684.2377523075362</v>
      </c>
      <c r="U210" s="138">
        <v>4640.6000000000004</v>
      </c>
      <c r="W210" s="138"/>
      <c r="Z210" s="138"/>
      <c r="AF210" s="61" t="s">
        <v>16690</v>
      </c>
    </row>
    <row r="211" spans="1:32" hidden="1" x14ac:dyDescent="0.25">
      <c r="A211" s="116" t="s">
        <v>16384</v>
      </c>
      <c r="B211" s="116">
        <v>2018</v>
      </c>
      <c r="C211" s="116" t="s">
        <v>16385</v>
      </c>
      <c r="D211" s="73" t="s">
        <v>16562</v>
      </c>
      <c r="E211" s="73" t="s">
        <v>16562</v>
      </c>
      <c r="F211" s="73" t="s">
        <v>16562</v>
      </c>
      <c r="G211" s="233">
        <v>3957.6</v>
      </c>
      <c r="H211" s="140">
        <f t="shared" si="14"/>
        <v>3044.3076923076919</v>
      </c>
      <c r="I211" s="125">
        <f>G211/('Total Revenue (Millions)'!D$17)*100</f>
        <v>401.42002231463636</v>
      </c>
      <c r="W211" s="138"/>
      <c r="Z211" s="138"/>
      <c r="AF211" s="61" t="s">
        <v>16691</v>
      </c>
    </row>
    <row r="212" spans="1:32" hidden="1" x14ac:dyDescent="0.25">
      <c r="A212" s="116" t="s">
        <v>16384</v>
      </c>
      <c r="B212" s="116">
        <v>2018</v>
      </c>
      <c r="C212" s="116" t="s">
        <v>16385</v>
      </c>
      <c r="D212" s="73" t="s">
        <v>16568</v>
      </c>
      <c r="E212" s="73" t="s">
        <v>16568</v>
      </c>
      <c r="F212" s="73" t="s">
        <v>16568</v>
      </c>
      <c r="G212" s="125">
        <v>719.67</v>
      </c>
      <c r="H212" s="140">
        <f t="shared" si="14"/>
        <v>553.5923076923076</v>
      </c>
      <c r="I212" s="125">
        <f>G212/('Total Revenue (Millions)'!D$17)*100</f>
        <v>72.99624708388275</v>
      </c>
      <c r="W212" s="138"/>
      <c r="Z212" s="138"/>
      <c r="AF212" s="17" t="s">
        <v>16682</v>
      </c>
    </row>
    <row r="213" spans="1:32" hidden="1" x14ac:dyDescent="0.25">
      <c r="A213" s="116" t="s">
        <v>16384</v>
      </c>
      <c r="B213" s="116">
        <v>2018</v>
      </c>
      <c r="C213" s="116" t="s">
        <v>16385</v>
      </c>
      <c r="D213" s="76" t="s">
        <v>16557</v>
      </c>
      <c r="E213" s="76" t="s">
        <v>16557</v>
      </c>
      <c r="F213" s="76" t="s">
        <v>16557</v>
      </c>
      <c r="G213" s="125">
        <v>373.76</v>
      </c>
      <c r="H213" s="140">
        <f t="shared" si="14"/>
        <v>287.50769230769231</v>
      </c>
      <c r="I213" s="125">
        <f>G213/('Total Revenue (Millions)'!D$17)*100</f>
        <v>37.910538594177908</v>
      </c>
      <c r="W213" s="138"/>
      <c r="Z213" s="138"/>
      <c r="AF213" s="17"/>
    </row>
    <row r="214" spans="1:32" hidden="1" x14ac:dyDescent="0.25">
      <c r="A214" s="116" t="s">
        <v>16384</v>
      </c>
      <c r="B214" s="116">
        <v>2018</v>
      </c>
      <c r="C214" s="116" t="s">
        <v>16385</v>
      </c>
      <c r="D214" s="73" t="s">
        <v>16593</v>
      </c>
      <c r="E214" s="73" t="s">
        <v>16594</v>
      </c>
      <c r="F214" s="73" t="s">
        <v>16594</v>
      </c>
      <c r="G214" s="125">
        <v>368.6</v>
      </c>
      <c r="H214" s="140">
        <f t="shared" si="14"/>
        <v>283.53846153846155</v>
      </c>
      <c r="I214" s="125">
        <f>G214/('Total Revenue (Millions)'!D$17)*100</f>
        <v>37.387158941069075</v>
      </c>
      <c r="W214" s="138"/>
      <c r="Z214" s="138"/>
      <c r="AF214" s="61" t="s">
        <v>16692</v>
      </c>
    </row>
    <row r="215" spans="1:32" hidden="1" x14ac:dyDescent="0.25">
      <c r="A215" s="116" t="s">
        <v>16384</v>
      </c>
      <c r="B215" s="116">
        <v>2018</v>
      </c>
      <c r="C215" s="116" t="s">
        <v>16385</v>
      </c>
      <c r="D215" s="73" t="s">
        <v>16602</v>
      </c>
      <c r="E215" s="73" t="s">
        <v>16602</v>
      </c>
      <c r="F215" s="73" t="s">
        <v>16602</v>
      </c>
      <c r="G215" s="125">
        <v>376</v>
      </c>
      <c r="H215" s="140">
        <f t="shared" si="14"/>
        <v>289.23076923076923</v>
      </c>
      <c r="I215" s="125">
        <f>G215/('Total Revenue (Millions)'!D$17)*100</f>
        <v>38.137742164519729</v>
      </c>
      <c r="W215" s="138"/>
      <c r="Z215" s="138"/>
      <c r="AF215" s="66" t="s">
        <v>16693</v>
      </c>
    </row>
    <row r="216" spans="1:32" hidden="1" x14ac:dyDescent="0.25">
      <c r="A216" s="116" t="s">
        <v>16384</v>
      </c>
      <c r="B216" s="116">
        <v>2018</v>
      </c>
      <c r="C216" s="116" t="s">
        <v>16385</v>
      </c>
      <c r="D216" s="73" t="s">
        <v>16543</v>
      </c>
      <c r="E216" s="73" t="s">
        <v>16543</v>
      </c>
      <c r="F216" s="73" t="s">
        <v>16543</v>
      </c>
      <c r="G216" s="125">
        <v>368.1</v>
      </c>
      <c r="H216" s="140">
        <f t="shared" si="14"/>
        <v>283.15384615384619</v>
      </c>
      <c r="I216" s="125">
        <f>G216/('Total Revenue (Millions)'!D$17)*100</f>
        <v>37.336443858403491</v>
      </c>
      <c r="W216" s="138"/>
      <c r="Z216" s="138"/>
      <c r="AF216" s="128" t="s">
        <v>16685</v>
      </c>
    </row>
    <row r="217" spans="1:32" hidden="1" x14ac:dyDescent="0.25">
      <c r="A217" s="116" t="s">
        <v>16384</v>
      </c>
      <c r="B217" s="116">
        <v>2018</v>
      </c>
      <c r="C217" s="116" t="s">
        <v>16385</v>
      </c>
      <c r="D217" s="73" t="s">
        <v>16608</v>
      </c>
      <c r="E217" s="73" t="s">
        <v>16608</v>
      </c>
      <c r="F217" s="73" t="s">
        <v>16608</v>
      </c>
      <c r="G217" s="125">
        <v>159.69</v>
      </c>
      <c r="H217" s="140">
        <f t="shared" si="14"/>
        <v>122.83846153846153</v>
      </c>
      <c r="I217" s="125">
        <f>G217/('Total Revenue (Millions)'!D$17)*100</f>
        <v>16.197383101734456</v>
      </c>
      <c r="W217" s="138"/>
      <c r="Z217" s="138"/>
      <c r="AF217" s="17" t="s">
        <v>16694</v>
      </c>
    </row>
    <row r="218" spans="1:32" hidden="1" x14ac:dyDescent="0.25">
      <c r="A218" s="116" t="s">
        <v>16384</v>
      </c>
      <c r="B218" s="116">
        <v>2018</v>
      </c>
      <c r="C218" s="116" t="s">
        <v>16385</v>
      </c>
      <c r="D218" s="73" t="s">
        <v>16586</v>
      </c>
      <c r="E218" s="73" t="s">
        <v>16587</v>
      </c>
      <c r="F218" s="73" t="s">
        <v>16587</v>
      </c>
      <c r="G218" s="125">
        <v>115.41</v>
      </c>
      <c r="H218" s="140">
        <f t="shared" si="14"/>
        <v>88.776923076923069</v>
      </c>
      <c r="I218" s="125">
        <f>G218/('Total Revenue (Millions)'!D$17)*100</f>
        <v>11.706055380870271</v>
      </c>
      <c r="W218" s="138"/>
      <c r="Z218" s="138"/>
      <c r="AF218" s="17" t="s">
        <v>16624</v>
      </c>
    </row>
    <row r="219" spans="1:32" hidden="1" x14ac:dyDescent="0.25">
      <c r="A219" s="116" t="s">
        <v>16384</v>
      </c>
      <c r="B219" s="116">
        <v>2018</v>
      </c>
      <c r="C219" s="116" t="s">
        <v>16385</v>
      </c>
      <c r="D219" s="73" t="s">
        <v>16625</v>
      </c>
      <c r="E219" s="73" t="s">
        <v>16626</v>
      </c>
      <c r="F219" s="73" t="s">
        <v>16626</v>
      </c>
      <c r="G219" s="125">
        <v>17.669553000000001</v>
      </c>
      <c r="H219" s="140">
        <f t="shared" si="14"/>
        <v>13.591963846153845</v>
      </c>
      <c r="I219" s="125">
        <f>G219/('Total Revenue (Millions)'!D$17)*100</f>
        <v>1.7922256821178619</v>
      </c>
      <c r="W219" s="138"/>
      <c r="Z219" s="138"/>
      <c r="AF219" s="17" t="s">
        <v>16695</v>
      </c>
    </row>
    <row r="220" spans="1:32" hidden="1" x14ac:dyDescent="0.25">
      <c r="A220" s="116" t="s">
        <v>16384</v>
      </c>
      <c r="B220" s="116">
        <v>2018</v>
      </c>
      <c r="C220" s="116" t="s">
        <v>16385</v>
      </c>
      <c r="D220" s="73" t="s">
        <v>16610</v>
      </c>
      <c r="E220" s="73" t="s">
        <v>16610</v>
      </c>
      <c r="F220" s="73" t="s">
        <v>16610</v>
      </c>
      <c r="G220" s="125">
        <v>27.27</v>
      </c>
      <c r="H220" s="140">
        <f t="shared" si="14"/>
        <v>20.976923076923075</v>
      </c>
      <c r="I220" s="125">
        <f>G220/('Total Revenue (Millions)'!D$17)*100</f>
        <v>2.7660006085809918</v>
      </c>
      <c r="W220" s="138"/>
      <c r="Z220" s="138"/>
      <c r="AF220" s="17" t="s">
        <v>16687</v>
      </c>
    </row>
    <row r="221" spans="1:32" hidden="1" x14ac:dyDescent="0.25">
      <c r="A221" s="116" t="s">
        <v>16384</v>
      </c>
      <c r="B221" s="116">
        <v>2018</v>
      </c>
      <c r="C221" s="116" t="s">
        <v>16385</v>
      </c>
      <c r="D221" s="73" t="s">
        <v>16678</v>
      </c>
      <c r="E221" s="73" t="s">
        <v>16678</v>
      </c>
      <c r="F221" s="73" t="s">
        <v>16678</v>
      </c>
      <c r="G221" s="125">
        <v>12</v>
      </c>
      <c r="H221" s="140">
        <f t="shared" si="14"/>
        <v>9.2307692307692299</v>
      </c>
      <c r="I221" s="125">
        <f>G221/('Total Revenue (Millions)'!D$17)*100</f>
        <v>1.217161983974034</v>
      </c>
      <c r="W221" s="138"/>
      <c r="Z221" s="138"/>
      <c r="AF221" s="17" t="s">
        <v>16696</v>
      </c>
    </row>
    <row r="222" spans="1:32" hidden="1" x14ac:dyDescent="0.25">
      <c r="A222" s="116" t="s">
        <v>16384</v>
      </c>
      <c r="B222" s="116">
        <v>2018</v>
      </c>
      <c r="C222" s="116" t="s">
        <v>16385</v>
      </c>
      <c r="D222" s="73" t="s">
        <v>16595</v>
      </c>
      <c r="E222" s="73" t="s">
        <v>16596</v>
      </c>
      <c r="F222" s="73" t="s">
        <v>16596</v>
      </c>
      <c r="G222" s="125">
        <v>10.5</v>
      </c>
      <c r="H222" s="140">
        <f t="shared" si="14"/>
        <v>8.0769230769230766</v>
      </c>
      <c r="I222" s="125">
        <f>G222/('Total Revenue (Millions)'!D$17)*100</f>
        <v>1.0650167359772797</v>
      </c>
      <c r="W222" s="138"/>
      <c r="Z222" s="138"/>
      <c r="AF222" s="17" t="s">
        <v>16697</v>
      </c>
    </row>
    <row r="223" spans="1:32" hidden="1" x14ac:dyDescent="0.25">
      <c r="A223" s="116" t="s">
        <v>16384</v>
      </c>
      <c r="B223" s="116">
        <v>2019</v>
      </c>
      <c r="C223" s="116" t="s">
        <v>16385</v>
      </c>
      <c r="D223" s="73" t="s">
        <v>16532</v>
      </c>
      <c r="E223" s="73" t="s">
        <v>16533</v>
      </c>
      <c r="F223" s="73" t="s">
        <v>16533</v>
      </c>
      <c r="G223" s="233">
        <v>6878.1</v>
      </c>
      <c r="H223" s="140">
        <f t="shared" ref="H223:H235" si="15">G223/1.33</f>
        <v>5171.5037593984962</v>
      </c>
      <c r="I223" s="125">
        <f>G223/('Total Revenue (Millions)'!D$18)*100</f>
        <v>659.20069005175378</v>
      </c>
      <c r="U223" s="138">
        <v>2829.1</v>
      </c>
      <c r="W223" s="138"/>
      <c r="Z223" s="138"/>
      <c r="AF223" s="127" t="s">
        <v>16698</v>
      </c>
    </row>
    <row r="224" spans="1:32" hidden="1" x14ac:dyDescent="0.25">
      <c r="A224" s="116" t="s">
        <v>16384</v>
      </c>
      <c r="B224" s="116">
        <v>2019</v>
      </c>
      <c r="C224" s="116" t="s">
        <v>16385</v>
      </c>
      <c r="D224" s="73" t="s">
        <v>16562</v>
      </c>
      <c r="E224" s="73" t="s">
        <v>16562</v>
      </c>
      <c r="F224" s="73" t="s">
        <v>16562</v>
      </c>
      <c r="G224" s="233">
        <v>4087.94</v>
      </c>
      <c r="H224" s="140">
        <f t="shared" si="15"/>
        <v>3073.6390977443607</v>
      </c>
      <c r="I224" s="125">
        <f>G224/('Total Revenue (Millions)'!D$18)*100</f>
        <v>391.79030093923706</v>
      </c>
      <c r="W224" s="138"/>
      <c r="Z224" s="138"/>
      <c r="AF224" s="61" t="s">
        <v>16691</v>
      </c>
    </row>
    <row r="225" spans="1:32" hidden="1" x14ac:dyDescent="0.25">
      <c r="A225" s="116" t="s">
        <v>16384</v>
      </c>
      <c r="B225" s="116">
        <v>2019</v>
      </c>
      <c r="C225" s="116" t="s">
        <v>16385</v>
      </c>
      <c r="D225" s="73" t="s">
        <v>16568</v>
      </c>
      <c r="E225" s="73" t="s">
        <v>16568</v>
      </c>
      <c r="F225" s="73" t="s">
        <v>16568</v>
      </c>
      <c r="G225" s="125">
        <v>693.16</v>
      </c>
      <c r="H225" s="140">
        <f t="shared" si="15"/>
        <v>521.17293233082705</v>
      </c>
      <c r="I225" s="125">
        <f>G225/('Total Revenue (Millions)'!D$18)*100</f>
        <v>66.432815794517921</v>
      </c>
      <c r="W225" s="138"/>
      <c r="Z225" s="138"/>
      <c r="AF225" s="17" t="s">
        <v>16699</v>
      </c>
    </row>
    <row r="226" spans="1:32" hidden="1" x14ac:dyDescent="0.25">
      <c r="A226" s="116" t="s">
        <v>16384</v>
      </c>
      <c r="B226" s="116">
        <v>2019</v>
      </c>
      <c r="C226" s="116" t="s">
        <v>16385</v>
      </c>
      <c r="D226" s="73" t="s">
        <v>16593</v>
      </c>
      <c r="E226" s="73" t="s">
        <v>16594</v>
      </c>
      <c r="F226" s="73" t="s">
        <v>16594</v>
      </c>
      <c r="G226" s="125">
        <v>341.1</v>
      </c>
      <c r="H226" s="140">
        <f t="shared" si="15"/>
        <v>256.46616541353382</v>
      </c>
      <c r="I226" s="125">
        <f>G226/('Total Revenue (Millions)'!D$18)*100</f>
        <v>32.691201840138014</v>
      </c>
      <c r="W226" s="138"/>
      <c r="Z226" s="138"/>
      <c r="AF226" s="61" t="s">
        <v>16700</v>
      </c>
    </row>
    <row r="227" spans="1:32" hidden="1" x14ac:dyDescent="0.25">
      <c r="A227" s="116" t="s">
        <v>16384</v>
      </c>
      <c r="B227" s="116">
        <v>2019</v>
      </c>
      <c r="C227" s="116" t="s">
        <v>16385</v>
      </c>
      <c r="D227" s="73" t="s">
        <v>16602</v>
      </c>
      <c r="E227" s="73" t="s">
        <v>16602</v>
      </c>
      <c r="F227" s="73" t="s">
        <v>16602</v>
      </c>
      <c r="G227" s="125">
        <v>265</v>
      </c>
      <c r="H227" s="140">
        <f t="shared" si="15"/>
        <v>199.24812030075188</v>
      </c>
      <c r="I227" s="125">
        <f>G227/('Total Revenue (Millions)'!D$18)*100</f>
        <v>25.39773816369561</v>
      </c>
      <c r="W227" s="138"/>
      <c r="Z227" s="138"/>
      <c r="AF227" s="66" t="s">
        <v>16693</v>
      </c>
    </row>
    <row r="228" spans="1:32" hidden="1" x14ac:dyDescent="0.25">
      <c r="A228" s="116" t="s">
        <v>16384</v>
      </c>
      <c r="B228" s="116">
        <v>2019</v>
      </c>
      <c r="C228" s="116" t="s">
        <v>16385</v>
      </c>
      <c r="D228" s="73" t="s">
        <v>16543</v>
      </c>
      <c r="E228" s="73" t="s">
        <v>16543</v>
      </c>
      <c r="F228" s="73" t="s">
        <v>16543</v>
      </c>
      <c r="G228" s="125">
        <v>322</v>
      </c>
      <c r="H228" s="140">
        <f t="shared" si="15"/>
        <v>242.10526315789471</v>
      </c>
      <c r="I228" s="125">
        <f>G228/('Total Revenue (Millions)'!D$18)*100</f>
        <v>30.860647881924475</v>
      </c>
      <c r="U228" s="138">
        <v>350.1</v>
      </c>
      <c r="W228" s="138"/>
      <c r="Z228" s="138"/>
      <c r="AF228" s="128" t="s">
        <v>16701</v>
      </c>
    </row>
    <row r="229" spans="1:32" hidden="1" x14ac:dyDescent="0.25">
      <c r="A229" s="116" t="s">
        <v>16384</v>
      </c>
      <c r="B229" s="116">
        <v>2019</v>
      </c>
      <c r="C229" s="116" t="s">
        <v>16385</v>
      </c>
      <c r="D229" s="73" t="s">
        <v>16608</v>
      </c>
      <c r="E229" s="73" t="s">
        <v>16608</v>
      </c>
      <c r="F229" s="73" t="s">
        <v>16608</v>
      </c>
      <c r="G229" s="125">
        <v>135.01</v>
      </c>
      <c r="H229" s="140">
        <f t="shared" si="15"/>
        <v>101.51127819548871</v>
      </c>
      <c r="I229" s="125">
        <f>G229/('Total Revenue (Millions)'!D$18)*100</f>
        <v>12.939428790492618</v>
      </c>
      <c r="W229" s="138"/>
      <c r="Z229" s="138"/>
      <c r="AF229" s="17" t="s">
        <v>16694</v>
      </c>
    </row>
    <row r="230" spans="1:32" hidden="1" x14ac:dyDescent="0.25">
      <c r="A230" s="116" t="s">
        <v>16384</v>
      </c>
      <c r="B230" s="116">
        <v>2019</v>
      </c>
      <c r="C230" s="116" t="s">
        <v>16385</v>
      </c>
      <c r="D230" s="73" t="s">
        <v>16586</v>
      </c>
      <c r="E230" s="73" t="s">
        <v>16587</v>
      </c>
      <c r="F230" s="73" t="s">
        <v>16587</v>
      </c>
      <c r="G230" s="125">
        <v>106.31</v>
      </c>
      <c r="H230" s="140">
        <f t="shared" si="15"/>
        <v>79.932330827067673</v>
      </c>
      <c r="I230" s="125">
        <f>G230/('Total Revenue (Millions)'!D$18)*100</f>
        <v>10.1888058271037</v>
      </c>
      <c r="W230" s="138"/>
      <c r="Z230" s="138"/>
      <c r="AF230" s="17" t="s">
        <v>16624</v>
      </c>
    </row>
    <row r="231" spans="1:32" hidden="1" x14ac:dyDescent="0.25">
      <c r="A231" s="116" t="s">
        <v>16384</v>
      </c>
      <c r="B231" s="116">
        <v>2019</v>
      </c>
      <c r="C231" s="116" t="s">
        <v>16385</v>
      </c>
      <c r="D231" s="73" t="s">
        <v>16625</v>
      </c>
      <c r="E231" s="73" t="s">
        <v>16626</v>
      </c>
      <c r="F231" s="73" t="s">
        <v>16626</v>
      </c>
      <c r="G231" s="125">
        <v>19.254270000000002</v>
      </c>
      <c r="H231" s="140">
        <f t="shared" si="15"/>
        <v>14.476894736842105</v>
      </c>
      <c r="I231" s="125">
        <f>G231/('Total Revenue (Millions)'!D$18)*100</f>
        <v>1.8453392754456583</v>
      </c>
      <c r="W231" s="138"/>
      <c r="Z231" s="138"/>
      <c r="AF231" s="17" t="s">
        <v>16702</v>
      </c>
    </row>
    <row r="232" spans="1:32" hidden="1" x14ac:dyDescent="0.25">
      <c r="A232" s="116" t="s">
        <v>16384</v>
      </c>
      <c r="B232" s="116">
        <v>2019</v>
      </c>
      <c r="C232" s="116" t="s">
        <v>16385</v>
      </c>
      <c r="D232" s="73" t="s">
        <v>16610</v>
      </c>
      <c r="E232" s="73" t="s">
        <v>16610</v>
      </c>
      <c r="F232" s="73" t="s">
        <v>16610</v>
      </c>
      <c r="G232" s="125">
        <v>26.7</v>
      </c>
      <c r="H232" s="140">
        <f t="shared" si="15"/>
        <v>20.075187969924812</v>
      </c>
      <c r="I232" s="125">
        <f>G232/('Total Revenue (Millions)'!D$18)*100</f>
        <v>2.558941920644048</v>
      </c>
      <c r="W232" s="138"/>
      <c r="Z232" s="138"/>
      <c r="AF232" s="17" t="s">
        <v>16703</v>
      </c>
    </row>
    <row r="233" spans="1:32" hidden="1" x14ac:dyDescent="0.25">
      <c r="A233" s="116" t="s">
        <v>16384</v>
      </c>
      <c r="B233" s="116">
        <v>2019</v>
      </c>
      <c r="C233" s="116" t="s">
        <v>16385</v>
      </c>
      <c r="D233" s="73" t="s">
        <v>16678</v>
      </c>
      <c r="E233" s="73" t="s">
        <v>16678</v>
      </c>
      <c r="F233" s="73" t="s">
        <v>16678</v>
      </c>
      <c r="G233" s="125">
        <v>13</v>
      </c>
      <c r="H233" s="140">
        <f t="shared" si="15"/>
        <v>9.7744360902255636</v>
      </c>
      <c r="I233" s="125">
        <f>G233/('Total Revenue (Millions)'!D$18)*100</f>
        <v>1.2459267778416714</v>
      </c>
      <c r="W233" s="138"/>
      <c r="Z233" s="138"/>
      <c r="AF233" s="17" t="s">
        <v>16696</v>
      </c>
    </row>
    <row r="234" spans="1:32" hidden="1" x14ac:dyDescent="0.25">
      <c r="A234" s="116" t="s">
        <v>16384</v>
      </c>
      <c r="B234" s="116">
        <v>2019</v>
      </c>
      <c r="C234" s="116" t="s">
        <v>16385</v>
      </c>
      <c r="D234" s="73" t="s">
        <v>16595</v>
      </c>
      <c r="E234" s="73" t="s">
        <v>16596</v>
      </c>
      <c r="F234" s="73" t="s">
        <v>16596</v>
      </c>
      <c r="G234" s="125">
        <v>11.44</v>
      </c>
      <c r="H234" s="140">
        <f t="shared" si="15"/>
        <v>8.6015037593984953</v>
      </c>
      <c r="I234" s="125">
        <f>G234/('Total Revenue (Millions)'!D$18)*100</f>
        <v>1.0964155645006708</v>
      </c>
      <c r="W234" s="138"/>
      <c r="Z234" s="138"/>
      <c r="AF234" s="17" t="s">
        <v>16697</v>
      </c>
    </row>
    <row r="235" spans="1:32" hidden="1" x14ac:dyDescent="0.25">
      <c r="A235" s="116" t="s">
        <v>16384</v>
      </c>
      <c r="B235" s="116">
        <v>2019</v>
      </c>
      <c r="C235" s="116" t="s">
        <v>16385</v>
      </c>
      <c r="D235" s="76" t="s">
        <v>16557</v>
      </c>
      <c r="E235" s="76" t="s">
        <v>16557</v>
      </c>
      <c r="F235" s="76" t="s">
        <v>16557</v>
      </c>
      <c r="G235" s="125">
        <v>351.34</v>
      </c>
      <c r="H235" s="140">
        <f t="shared" si="15"/>
        <v>264.16541353383457</v>
      </c>
      <c r="I235" s="125">
        <f>G235/('Total Revenue (Millions)'!D$18)*100</f>
        <v>33.672608778991751</v>
      </c>
      <c r="W235" s="138"/>
      <c r="Z235" s="138"/>
      <c r="AF235" s="17" t="s">
        <v>16704</v>
      </c>
    </row>
    <row r="236" spans="1:32" hidden="1" x14ac:dyDescent="0.25">
      <c r="A236" s="116" t="s">
        <v>16384</v>
      </c>
      <c r="B236" s="116">
        <v>2020</v>
      </c>
      <c r="C236" s="116" t="s">
        <v>16385</v>
      </c>
      <c r="D236" s="73" t="s">
        <v>16532</v>
      </c>
      <c r="E236" s="73" t="s">
        <v>16533</v>
      </c>
      <c r="F236" s="73" t="s">
        <v>16533</v>
      </c>
      <c r="G236" s="233">
        <v>6665.9</v>
      </c>
      <c r="H236" s="140">
        <f t="shared" ref="H236:H248" si="16">G236/1.34</f>
        <v>4974.5522388059699</v>
      </c>
      <c r="I236" s="125">
        <f>G236/('Total Revenue (Millions)'!D$19)*100</f>
        <v>530.64002547365067</v>
      </c>
      <c r="U236" s="138">
        <v>2590.6999999999998</v>
      </c>
      <c r="W236" s="138"/>
      <c r="Z236" s="138"/>
      <c r="AF236" s="61" t="s">
        <v>16705</v>
      </c>
    </row>
    <row r="237" spans="1:32" hidden="1" x14ac:dyDescent="0.25">
      <c r="A237" s="116" t="s">
        <v>16384</v>
      </c>
      <c r="B237" s="116">
        <v>2020</v>
      </c>
      <c r="C237" s="116" t="s">
        <v>16385</v>
      </c>
      <c r="D237" s="73" t="s">
        <v>16562</v>
      </c>
      <c r="E237" s="73" t="s">
        <v>16562</v>
      </c>
      <c r="F237" s="73" t="s">
        <v>16562</v>
      </c>
      <c r="G237" s="233">
        <v>3143.422</v>
      </c>
      <c r="H237" s="140">
        <f t="shared" si="16"/>
        <v>2345.8373134328358</v>
      </c>
      <c r="I237" s="125">
        <f>G237/('Total Revenue (Millions)'!D$19)*100</f>
        <v>250.23260627288647</v>
      </c>
      <c r="W237" s="138"/>
      <c r="Z237" s="138"/>
      <c r="AF237" s="17" t="s">
        <v>16706</v>
      </c>
    </row>
    <row r="238" spans="1:32" hidden="1" x14ac:dyDescent="0.25">
      <c r="A238" s="116" t="s">
        <v>16384</v>
      </c>
      <c r="B238" s="116">
        <v>2020</v>
      </c>
      <c r="C238" s="116" t="s">
        <v>16385</v>
      </c>
      <c r="D238" s="73" t="s">
        <v>16568</v>
      </c>
      <c r="E238" s="73" t="s">
        <v>16568</v>
      </c>
      <c r="F238" s="73" t="s">
        <v>16568</v>
      </c>
      <c r="G238" s="125">
        <v>705.79</v>
      </c>
      <c r="H238" s="140">
        <f t="shared" si="16"/>
        <v>526.70895522388059</v>
      </c>
      <c r="I238" s="125">
        <f>G238/('Total Revenue (Millions)'!D$19)*100</f>
        <v>56.184524757204258</v>
      </c>
      <c r="W238" s="138"/>
      <c r="Z238" s="138"/>
      <c r="AF238" s="17" t="s">
        <v>16707</v>
      </c>
    </row>
    <row r="239" spans="1:32" hidden="1" x14ac:dyDescent="0.25">
      <c r="A239" s="116" t="s">
        <v>16384</v>
      </c>
      <c r="B239" s="116">
        <v>2020</v>
      </c>
      <c r="C239" s="116" t="s">
        <v>16385</v>
      </c>
      <c r="D239" s="73" t="s">
        <v>16593</v>
      </c>
      <c r="E239" s="73" t="s">
        <v>16594</v>
      </c>
      <c r="F239" s="73" t="s">
        <v>16594</v>
      </c>
      <c r="G239" s="125">
        <v>338.4</v>
      </c>
      <c r="H239" s="140">
        <f t="shared" si="16"/>
        <v>252.53731343283579</v>
      </c>
      <c r="I239" s="125">
        <f>G239/('Total Revenue (Millions)'!D$19)*100</f>
        <v>26.938385607387357</v>
      </c>
      <c r="U239" s="138">
        <v>924.7</v>
      </c>
      <c r="W239" s="138"/>
      <c r="Z239" s="138"/>
      <c r="AF239" s="61" t="s">
        <v>16708</v>
      </c>
    </row>
    <row r="240" spans="1:32" hidden="1" x14ac:dyDescent="0.25">
      <c r="A240" s="116" t="s">
        <v>16384</v>
      </c>
      <c r="B240" s="116">
        <v>2020</v>
      </c>
      <c r="C240" s="116" t="s">
        <v>16385</v>
      </c>
      <c r="D240" s="76" t="s">
        <v>16557</v>
      </c>
      <c r="E240" s="76" t="s">
        <v>16557</v>
      </c>
      <c r="F240" s="76" t="s">
        <v>16557</v>
      </c>
      <c r="G240" s="125">
        <v>330.26</v>
      </c>
      <c r="H240" s="140">
        <f t="shared" si="16"/>
        <v>246.46268656716416</v>
      </c>
      <c r="I240" s="125">
        <f>G240/('Total Revenue (Millions)'!D$19)*100</f>
        <v>26.29039961789524</v>
      </c>
      <c r="W240" s="138"/>
      <c r="Z240" s="138"/>
      <c r="AF240" s="17" t="s">
        <v>16704</v>
      </c>
    </row>
    <row r="241" spans="1:32" hidden="1" x14ac:dyDescent="0.25">
      <c r="A241" s="116" t="s">
        <v>16384</v>
      </c>
      <c r="B241" s="116">
        <v>2020</v>
      </c>
      <c r="C241" s="116" t="s">
        <v>16385</v>
      </c>
      <c r="D241" s="73" t="s">
        <v>16602</v>
      </c>
      <c r="E241" s="73" t="s">
        <v>16602</v>
      </c>
      <c r="F241" s="73" t="s">
        <v>16602</v>
      </c>
      <c r="G241" s="125">
        <v>367.97</v>
      </c>
      <c r="H241" s="140">
        <f t="shared" si="16"/>
        <v>274.6044776119403</v>
      </c>
      <c r="I241" s="125">
        <f>G241/('Total Revenue (Millions)'!D$19)*100</f>
        <v>29.292310141697183</v>
      </c>
      <c r="W241" s="138"/>
      <c r="Z241" s="138"/>
      <c r="AF241" s="17" t="s">
        <v>16709</v>
      </c>
    </row>
    <row r="242" spans="1:32" hidden="1" x14ac:dyDescent="0.25">
      <c r="A242" s="116" t="s">
        <v>16384</v>
      </c>
      <c r="B242" s="116">
        <v>2020</v>
      </c>
      <c r="C242" s="116" t="s">
        <v>16385</v>
      </c>
      <c r="D242" s="73" t="s">
        <v>16608</v>
      </c>
      <c r="E242" s="73" t="s">
        <v>16608</v>
      </c>
      <c r="F242" s="73" t="s">
        <v>16608</v>
      </c>
      <c r="G242" s="125">
        <v>79.959999999999994</v>
      </c>
      <c r="H242" s="140">
        <f t="shared" si="16"/>
        <v>59.67164179104477</v>
      </c>
      <c r="I242" s="125">
        <f>G242/('Total Revenue (Millions)'!D$19)*100</f>
        <v>6.3652284668046484</v>
      </c>
      <c r="W242" s="138"/>
      <c r="Z242" s="138"/>
      <c r="AF242" s="17" t="s">
        <v>16710</v>
      </c>
    </row>
    <row r="243" spans="1:32" hidden="1" x14ac:dyDescent="0.25">
      <c r="A243" s="116" t="s">
        <v>16384</v>
      </c>
      <c r="B243" s="116">
        <v>2020</v>
      </c>
      <c r="C243" s="116" t="s">
        <v>16385</v>
      </c>
      <c r="D243" s="73" t="s">
        <v>16543</v>
      </c>
      <c r="E243" s="73" t="s">
        <v>16543</v>
      </c>
      <c r="F243" s="73" t="s">
        <v>16543</v>
      </c>
      <c r="G243" s="125">
        <v>319.10000000000002</v>
      </c>
      <c r="H243" s="140">
        <f t="shared" si="16"/>
        <v>238.13432835820896</v>
      </c>
      <c r="I243" s="125">
        <f>G243/('Total Revenue (Millions)'!D$19)*100</f>
        <v>25.402006049992043</v>
      </c>
      <c r="U243" s="138">
        <v>321.14999999999998</v>
      </c>
      <c r="W243" s="138"/>
      <c r="Z243" s="138"/>
      <c r="AF243" s="128" t="s">
        <v>16701</v>
      </c>
    </row>
    <row r="244" spans="1:32" hidden="1" x14ac:dyDescent="0.25">
      <c r="A244" s="116" t="s">
        <v>16384</v>
      </c>
      <c r="B244" s="116">
        <v>2020</v>
      </c>
      <c r="C244" s="116" t="s">
        <v>16385</v>
      </c>
      <c r="D244" s="73" t="s">
        <v>16586</v>
      </c>
      <c r="E244" s="73" t="s">
        <v>16587</v>
      </c>
      <c r="F244" s="73" t="s">
        <v>16587</v>
      </c>
      <c r="G244" s="125">
        <v>110.66</v>
      </c>
      <c r="H244" s="140">
        <f t="shared" si="16"/>
        <v>82.582089552238799</v>
      </c>
      <c r="I244" s="125">
        <f>G244/('Total Revenue (Millions)'!D$19)*100</f>
        <v>8.809106830122591</v>
      </c>
      <c r="W244" s="138"/>
      <c r="Z244" s="138"/>
      <c r="AF244" s="17" t="s">
        <v>16624</v>
      </c>
    </row>
    <row r="245" spans="1:32" hidden="1" x14ac:dyDescent="0.25">
      <c r="A245" s="116" t="s">
        <v>16384</v>
      </c>
      <c r="B245" s="116">
        <v>2020</v>
      </c>
      <c r="C245" s="116" t="s">
        <v>16385</v>
      </c>
      <c r="D245" s="73" t="s">
        <v>16625</v>
      </c>
      <c r="E245" s="73" t="s">
        <v>16626</v>
      </c>
      <c r="F245" s="73" t="s">
        <v>16626</v>
      </c>
      <c r="G245" s="125">
        <v>18.835999999999999</v>
      </c>
      <c r="H245" s="140">
        <f t="shared" si="16"/>
        <v>14.056716417910446</v>
      </c>
      <c r="I245" s="125">
        <f>G245/('Total Revenue (Millions)'!D$19)*100</f>
        <v>1.4994427638911001</v>
      </c>
      <c r="W245" s="138"/>
      <c r="Z245" s="138"/>
      <c r="AF245" s="17" t="s">
        <v>16711</v>
      </c>
    </row>
    <row r="246" spans="1:32" hidden="1" x14ac:dyDescent="0.25">
      <c r="A246" s="116" t="s">
        <v>16384</v>
      </c>
      <c r="B246" s="116">
        <v>2020</v>
      </c>
      <c r="C246" s="116" t="s">
        <v>16385</v>
      </c>
      <c r="D246" s="73" t="s">
        <v>16610</v>
      </c>
      <c r="E246" s="73" t="s">
        <v>16610</v>
      </c>
      <c r="F246" s="73" t="s">
        <v>16610</v>
      </c>
      <c r="G246" s="125">
        <v>26.14</v>
      </c>
      <c r="H246" s="140">
        <f t="shared" si="16"/>
        <v>19.507462686567163</v>
      </c>
      <c r="I246" s="125">
        <f>G246/('Total Revenue (Millions)'!D$19)*100</f>
        <v>2.0808788409488934</v>
      </c>
      <c r="W246" s="138"/>
      <c r="Z246" s="138"/>
      <c r="AF246" s="17" t="s">
        <v>16712</v>
      </c>
    </row>
    <row r="247" spans="1:32" hidden="1" x14ac:dyDescent="0.25">
      <c r="A247" s="116" t="s">
        <v>16384</v>
      </c>
      <c r="B247" s="116">
        <v>2020</v>
      </c>
      <c r="C247" s="116" t="s">
        <v>16385</v>
      </c>
      <c r="D247" s="73" t="s">
        <v>16678</v>
      </c>
      <c r="E247" s="73" t="s">
        <v>16678</v>
      </c>
      <c r="F247" s="73" t="s">
        <v>16678</v>
      </c>
      <c r="G247" s="125">
        <v>14</v>
      </c>
      <c r="H247" s="140">
        <f t="shared" si="16"/>
        <v>10.44776119402985</v>
      </c>
      <c r="I247" s="125">
        <f>G247/('Total Revenue (Millions)'!D$19)*100</f>
        <v>1.1144722177997133</v>
      </c>
      <c r="W247" s="138"/>
      <c r="Z247" s="138"/>
      <c r="AF247" s="17" t="s">
        <v>16696</v>
      </c>
    </row>
    <row r="248" spans="1:32" hidden="1" x14ac:dyDescent="0.25">
      <c r="A248" s="116" t="s">
        <v>16384</v>
      </c>
      <c r="B248" s="116">
        <v>2020</v>
      </c>
      <c r="C248" s="116" t="s">
        <v>16385</v>
      </c>
      <c r="D248" s="73" t="s">
        <v>16595</v>
      </c>
      <c r="E248" s="73" t="s">
        <v>16596</v>
      </c>
      <c r="F248" s="73" t="s">
        <v>16596</v>
      </c>
      <c r="G248" s="125">
        <v>12.2</v>
      </c>
      <c r="H248" s="140">
        <f t="shared" si="16"/>
        <v>9.1044776119402968</v>
      </c>
      <c r="I248" s="125">
        <f>G248/('Total Revenue (Millions)'!D$19)*100</f>
        <v>0.97118293265403588</v>
      </c>
      <c r="W248" s="138"/>
      <c r="Z248" s="138"/>
      <c r="AF248" s="17" t="s">
        <v>16713</v>
      </c>
    </row>
    <row r="249" spans="1:32" hidden="1" x14ac:dyDescent="0.25">
      <c r="A249" s="116" t="s">
        <v>16384</v>
      </c>
      <c r="B249" s="116">
        <v>2021</v>
      </c>
      <c r="C249" s="116" t="s">
        <v>16385</v>
      </c>
      <c r="D249" s="73" t="s">
        <v>16532</v>
      </c>
      <c r="E249" s="73" t="s">
        <v>16533</v>
      </c>
      <c r="F249" s="73" t="s">
        <v>16533</v>
      </c>
      <c r="G249" s="233">
        <v>6457.8</v>
      </c>
      <c r="H249" s="140">
        <f t="shared" ref="H249:H260" si="17">G249/1.25</f>
        <v>5166.24</v>
      </c>
      <c r="I249" s="125">
        <f>G249/('Total Revenue (Millions)'!D$20)*100</f>
        <v>426.56714446132514</v>
      </c>
      <c r="U249" s="138">
        <v>2391.3000000000002</v>
      </c>
      <c r="W249" s="138"/>
      <c r="Z249" s="138"/>
      <c r="AF249" s="62" t="s">
        <v>16714</v>
      </c>
    </row>
    <row r="250" spans="1:32" hidden="1" x14ac:dyDescent="0.25">
      <c r="A250" s="116" t="s">
        <v>16384</v>
      </c>
      <c r="B250" s="116">
        <v>2021</v>
      </c>
      <c r="C250" s="116" t="s">
        <v>16385</v>
      </c>
      <c r="D250" s="73" t="s">
        <v>16562</v>
      </c>
      <c r="E250" s="73" t="s">
        <v>16562</v>
      </c>
      <c r="F250" s="73" t="s">
        <v>16562</v>
      </c>
      <c r="G250" s="233">
        <v>3788.1469999999999</v>
      </c>
      <c r="H250" s="140">
        <f t="shared" si="17"/>
        <v>3030.5176000000001</v>
      </c>
      <c r="I250" s="125">
        <f>G250/('Total Revenue (Millions)'!D$20)*100</f>
        <v>250.22438734394612</v>
      </c>
      <c r="W250" s="138"/>
      <c r="Z250" s="138"/>
      <c r="AF250" s="17" t="s">
        <v>16706</v>
      </c>
    </row>
    <row r="251" spans="1:32" hidden="1" x14ac:dyDescent="0.25">
      <c r="A251" s="116" t="s">
        <v>16384</v>
      </c>
      <c r="B251" s="116">
        <v>2021</v>
      </c>
      <c r="C251" s="116" t="s">
        <v>16385</v>
      </c>
      <c r="D251" s="73" t="s">
        <v>16568</v>
      </c>
      <c r="E251" s="73" t="s">
        <v>16568</v>
      </c>
      <c r="F251" s="73" t="s">
        <v>16568</v>
      </c>
      <c r="G251" s="125">
        <v>697.73</v>
      </c>
      <c r="H251" s="140">
        <f t="shared" si="17"/>
        <v>558.18399999999997</v>
      </c>
      <c r="I251" s="125">
        <f>G251/('Total Revenue (Millions)'!D$20)*100</f>
        <v>46.088248893586112</v>
      </c>
      <c r="W251" s="138"/>
      <c r="Z251" s="138"/>
      <c r="AF251" s="62" t="s">
        <v>16707</v>
      </c>
    </row>
    <row r="252" spans="1:32" hidden="1" x14ac:dyDescent="0.25">
      <c r="A252" s="116" t="s">
        <v>16384</v>
      </c>
      <c r="B252" s="116">
        <v>2021</v>
      </c>
      <c r="C252" s="116" t="s">
        <v>16385</v>
      </c>
      <c r="D252" s="73" t="s">
        <v>16593</v>
      </c>
      <c r="E252" s="73" t="s">
        <v>16594</v>
      </c>
      <c r="F252" s="73" t="s">
        <v>16594</v>
      </c>
      <c r="G252" s="125">
        <v>318.5</v>
      </c>
      <c r="H252" s="140">
        <f t="shared" si="17"/>
        <v>254.8</v>
      </c>
      <c r="I252" s="125">
        <f>G252/('Total Revenue (Millions)'!D$20)*100</f>
        <v>21.038377699980185</v>
      </c>
      <c r="W252" s="138"/>
      <c r="Z252" s="138"/>
      <c r="AF252" s="62" t="s">
        <v>16715</v>
      </c>
    </row>
    <row r="253" spans="1:32" hidden="1" x14ac:dyDescent="0.25">
      <c r="A253" s="116" t="s">
        <v>16384</v>
      </c>
      <c r="B253" s="116">
        <v>2021</v>
      </c>
      <c r="C253" s="116" t="s">
        <v>16385</v>
      </c>
      <c r="D253" s="73" t="s">
        <v>16602</v>
      </c>
      <c r="E253" s="73" t="s">
        <v>16602</v>
      </c>
      <c r="F253" s="73" t="s">
        <v>16602</v>
      </c>
      <c r="G253" s="125">
        <v>381.47</v>
      </c>
      <c r="H253" s="140">
        <f t="shared" si="17"/>
        <v>305.17600000000004</v>
      </c>
      <c r="I253" s="125">
        <f>G253/('Total Revenue (Millions)'!D$20)*100</f>
        <v>25.197833410396992</v>
      </c>
      <c r="W253" s="138"/>
      <c r="Z253" s="138"/>
      <c r="AF253" s="17" t="s">
        <v>16716</v>
      </c>
    </row>
    <row r="254" spans="1:32" hidden="1" x14ac:dyDescent="0.25">
      <c r="A254" s="116" t="s">
        <v>16384</v>
      </c>
      <c r="B254" s="116">
        <v>2021</v>
      </c>
      <c r="C254" s="116" t="s">
        <v>16385</v>
      </c>
      <c r="D254" s="76" t="s">
        <v>16557</v>
      </c>
      <c r="E254" s="76" t="s">
        <v>16557</v>
      </c>
      <c r="F254" s="76" t="s">
        <v>16557</v>
      </c>
      <c r="G254" s="125">
        <v>321.67</v>
      </c>
      <c r="H254" s="140">
        <f t="shared" si="17"/>
        <v>257.33600000000001</v>
      </c>
      <c r="I254" s="125">
        <f>G254/('Total Revenue (Millions)'!D$20)*100</f>
        <v>21.247770658563976</v>
      </c>
      <c r="W254" s="138"/>
      <c r="Z254" s="138"/>
      <c r="AF254" s="62" t="s">
        <v>16717</v>
      </c>
    </row>
    <row r="255" spans="1:32" hidden="1" x14ac:dyDescent="0.25">
      <c r="A255" s="116" t="s">
        <v>16384</v>
      </c>
      <c r="B255" s="116">
        <v>2021</v>
      </c>
      <c r="C255" s="116" t="s">
        <v>16385</v>
      </c>
      <c r="D255" s="73" t="s">
        <v>16608</v>
      </c>
      <c r="E255" s="73" t="s">
        <v>16608</v>
      </c>
      <c r="F255" s="73" t="s">
        <v>16608</v>
      </c>
      <c r="G255" s="125">
        <v>68.3</v>
      </c>
      <c r="H255" s="140">
        <f t="shared" si="17"/>
        <v>54.64</v>
      </c>
      <c r="I255" s="125">
        <f>G255/('Total Revenue (Millions)'!D$20)*100</f>
        <v>4.5115265209062683</v>
      </c>
      <c r="W255" s="138"/>
      <c r="Z255" s="138"/>
      <c r="AF255" s="17" t="s">
        <v>16710</v>
      </c>
    </row>
    <row r="256" spans="1:32" hidden="1" x14ac:dyDescent="0.25">
      <c r="A256" s="116" t="s">
        <v>16384</v>
      </c>
      <c r="B256" s="116">
        <v>2021</v>
      </c>
      <c r="C256" s="116" t="s">
        <v>16385</v>
      </c>
      <c r="D256" s="73" t="s">
        <v>16543</v>
      </c>
      <c r="E256" s="73" t="s">
        <v>16543</v>
      </c>
      <c r="F256" s="73" t="s">
        <v>16543</v>
      </c>
      <c r="G256" s="125">
        <v>292.8</v>
      </c>
      <c r="H256" s="140">
        <f t="shared" si="17"/>
        <v>234.24</v>
      </c>
      <c r="I256" s="125">
        <f>G256/('Total Revenue (Millions)'!D$20)*100</f>
        <v>19.340775480546935</v>
      </c>
      <c r="W256" s="138"/>
      <c r="Z256" s="138"/>
      <c r="AF256" s="128" t="s">
        <v>16701</v>
      </c>
    </row>
    <row r="257" spans="1:32" hidden="1" x14ac:dyDescent="0.25">
      <c r="A257" s="116" t="s">
        <v>16384</v>
      </c>
      <c r="B257" s="116">
        <v>2021</v>
      </c>
      <c r="C257" s="116" t="s">
        <v>16385</v>
      </c>
      <c r="D257" s="73" t="s">
        <v>16586</v>
      </c>
      <c r="E257" s="73" t="s">
        <v>16587</v>
      </c>
      <c r="F257" s="73" t="s">
        <v>16587</v>
      </c>
      <c r="G257" s="125">
        <v>105.17</v>
      </c>
      <c r="H257" s="140">
        <f t="shared" si="17"/>
        <v>84.135999999999996</v>
      </c>
      <c r="I257" s="125">
        <f>G257/('Total Revenue (Millions)'!D$20)*100</f>
        <v>6.9469581874628457</v>
      </c>
      <c r="W257" s="138"/>
      <c r="Z257" s="138"/>
      <c r="AF257" s="17" t="s">
        <v>16624</v>
      </c>
    </row>
    <row r="258" spans="1:32" hidden="1" x14ac:dyDescent="0.25">
      <c r="A258" s="116" t="s">
        <v>16384</v>
      </c>
      <c r="B258" s="116">
        <v>2021</v>
      </c>
      <c r="C258" s="116" t="s">
        <v>16385</v>
      </c>
      <c r="D258" s="73" t="s">
        <v>16625</v>
      </c>
      <c r="E258" s="73" t="s">
        <v>16626</v>
      </c>
      <c r="F258" s="73" t="s">
        <v>16626</v>
      </c>
      <c r="G258" s="125">
        <v>22.841419999999999</v>
      </c>
      <c r="H258" s="140">
        <f t="shared" si="17"/>
        <v>18.273136000000001</v>
      </c>
      <c r="I258" s="125">
        <f>G258/('Total Revenue (Millions)'!D$20)*100</f>
        <v>1.5087799722570845</v>
      </c>
      <c r="W258" s="138"/>
      <c r="Z258" s="138"/>
      <c r="AF258" s="17" t="s">
        <v>16718</v>
      </c>
    </row>
    <row r="259" spans="1:32" hidden="1" x14ac:dyDescent="0.25">
      <c r="A259" s="116" t="s">
        <v>16384</v>
      </c>
      <c r="B259" s="116">
        <v>2021</v>
      </c>
      <c r="C259" s="116" t="s">
        <v>16385</v>
      </c>
      <c r="D259" s="73" t="s">
        <v>16678</v>
      </c>
      <c r="E259" s="73" t="s">
        <v>16678</v>
      </c>
      <c r="F259" s="73" t="s">
        <v>16678</v>
      </c>
      <c r="G259" s="125">
        <v>2.69</v>
      </c>
      <c r="H259" s="140">
        <f t="shared" si="17"/>
        <v>2.1520000000000001</v>
      </c>
      <c r="I259" s="125">
        <f>G259/('Total Revenue (Millions)'!D$20)*100</f>
        <v>0.17768676927141822</v>
      </c>
      <c r="W259" s="138"/>
      <c r="Z259" s="138"/>
      <c r="AF259" s="63" t="s">
        <v>16719</v>
      </c>
    </row>
    <row r="260" spans="1:32" hidden="1" x14ac:dyDescent="0.25">
      <c r="A260" s="116" t="s">
        <v>16384</v>
      </c>
      <c r="B260" s="116">
        <v>2021</v>
      </c>
      <c r="C260" s="116" t="s">
        <v>16385</v>
      </c>
      <c r="D260" s="73" t="s">
        <v>16595</v>
      </c>
      <c r="E260" s="73" t="s">
        <v>16596</v>
      </c>
      <c r="F260" s="73" t="s">
        <v>16596</v>
      </c>
      <c r="G260" s="125">
        <v>13.16</v>
      </c>
      <c r="H260" s="140">
        <f t="shared" si="17"/>
        <v>10.528</v>
      </c>
      <c r="I260" s="125">
        <f>G260/('Total Revenue (Millions)'!D$20)*100</f>
        <v>0.86927802364753293</v>
      </c>
      <c r="W260" s="138"/>
      <c r="Z260" s="138"/>
      <c r="AF260" s="17" t="s">
        <v>16713</v>
      </c>
    </row>
    <row r="261" spans="1:32" hidden="1" x14ac:dyDescent="0.25">
      <c r="A261" s="116" t="s">
        <v>16384</v>
      </c>
      <c r="B261" s="116">
        <v>2022</v>
      </c>
      <c r="C261" s="116" t="s">
        <v>16385</v>
      </c>
      <c r="D261" s="73" t="s">
        <v>16532</v>
      </c>
      <c r="E261" s="73" t="s">
        <v>16533</v>
      </c>
      <c r="F261" s="73" t="s">
        <v>16533</v>
      </c>
      <c r="G261" s="233">
        <v>5787</v>
      </c>
      <c r="H261" s="140">
        <f t="shared" ref="H261:H285" si="18">G261/1.3</f>
        <v>4451.538461538461</v>
      </c>
      <c r="I261" s="125">
        <f>G261/('Total Revenue (Millions)'!D$21)*100</f>
        <v>278.40318669899551</v>
      </c>
      <c r="U261" s="138">
        <v>2244.6999999999998</v>
      </c>
      <c r="W261" s="138"/>
      <c r="Z261" s="138"/>
      <c r="AF261" s="62" t="s">
        <v>16720</v>
      </c>
    </row>
    <row r="262" spans="1:32" hidden="1" x14ac:dyDescent="0.25">
      <c r="A262" s="116" t="s">
        <v>16384</v>
      </c>
      <c r="B262" s="116">
        <v>2022</v>
      </c>
      <c r="C262" s="116" t="s">
        <v>16385</v>
      </c>
      <c r="D262" s="73" t="s">
        <v>16562</v>
      </c>
      <c r="E262" s="73" t="s">
        <v>16562</v>
      </c>
      <c r="F262" s="73" t="s">
        <v>16562</v>
      </c>
      <c r="G262" s="233">
        <v>4023.5990000000002</v>
      </c>
      <c r="H262" s="140">
        <f t="shared" si="18"/>
        <v>3095.0761538461538</v>
      </c>
      <c r="I262" s="125">
        <f>G262/('Total Revenue (Millions)'!D$21)*100</f>
        <v>193.56882384636108</v>
      </c>
      <c r="W262" s="138"/>
      <c r="Z262" s="138"/>
      <c r="AF262" s="17" t="s">
        <v>16706</v>
      </c>
    </row>
    <row r="263" spans="1:32" hidden="1" x14ac:dyDescent="0.25">
      <c r="A263" s="116" t="s">
        <v>16384</v>
      </c>
      <c r="B263" s="116">
        <v>2022</v>
      </c>
      <c r="C263" s="116" t="s">
        <v>16385</v>
      </c>
      <c r="D263" s="73" t="s">
        <v>16568</v>
      </c>
      <c r="E263" s="73" t="s">
        <v>16568</v>
      </c>
      <c r="F263" s="73" t="s">
        <v>16568</v>
      </c>
      <c r="G263" s="125">
        <v>645.59</v>
      </c>
      <c r="H263" s="140">
        <f t="shared" si="18"/>
        <v>496.60769230769233</v>
      </c>
      <c r="I263" s="125">
        <f>G263/('Total Revenue (Millions)'!D$21)*100</f>
        <v>31.058288111457493</v>
      </c>
      <c r="W263" s="138"/>
      <c r="Z263" s="138"/>
      <c r="AF263" s="17" t="s">
        <v>16707</v>
      </c>
    </row>
    <row r="264" spans="1:32" hidden="1" x14ac:dyDescent="0.25">
      <c r="A264" s="116" t="s">
        <v>16384</v>
      </c>
      <c r="B264" s="116">
        <v>2022</v>
      </c>
      <c r="C264" s="116" t="s">
        <v>16385</v>
      </c>
      <c r="D264" s="73" t="s">
        <v>16593</v>
      </c>
      <c r="E264" s="73" t="s">
        <v>16594</v>
      </c>
      <c r="F264" s="73" t="s">
        <v>16594</v>
      </c>
      <c r="G264" s="125">
        <v>292.5</v>
      </c>
      <c r="H264" s="140">
        <f t="shared" si="18"/>
        <v>225</v>
      </c>
      <c r="I264" s="125">
        <f>G264/('Total Revenue (Millions)'!D$21)*100</f>
        <v>14.071700727398683</v>
      </c>
      <c r="W264" s="138"/>
      <c r="Z264" s="138"/>
      <c r="AF264" s="62" t="s">
        <v>16721</v>
      </c>
    </row>
    <row r="265" spans="1:32" hidden="1" x14ac:dyDescent="0.25">
      <c r="A265" s="116" t="s">
        <v>16384</v>
      </c>
      <c r="B265" s="116">
        <v>2022</v>
      </c>
      <c r="C265" s="116" t="s">
        <v>16385</v>
      </c>
      <c r="D265" s="76" t="s">
        <v>16557</v>
      </c>
      <c r="E265" s="76" t="s">
        <v>16557</v>
      </c>
      <c r="F265" s="76" t="s">
        <v>16557</v>
      </c>
      <c r="G265" s="125">
        <v>309.83254399999998</v>
      </c>
      <c r="H265" s="140">
        <f t="shared" si="18"/>
        <v>238.33272615384612</v>
      </c>
      <c r="I265" s="125">
        <f>G265/('Total Revenue (Millions)'!D$21)*100</f>
        <v>14.905541315475505</v>
      </c>
      <c r="W265" s="138"/>
      <c r="Z265" s="138"/>
      <c r="AF265" s="63" t="s">
        <v>16722</v>
      </c>
    </row>
    <row r="266" spans="1:32" hidden="1" x14ac:dyDescent="0.25">
      <c r="A266" s="116" t="s">
        <v>16384</v>
      </c>
      <c r="B266" s="116">
        <v>2022</v>
      </c>
      <c r="C266" s="116" t="s">
        <v>16385</v>
      </c>
      <c r="D266" s="73" t="s">
        <v>16602</v>
      </c>
      <c r="E266" s="73" t="s">
        <v>16602</v>
      </c>
      <c r="F266" s="73" t="s">
        <v>16602</v>
      </c>
      <c r="G266" s="125">
        <v>543.69000000000005</v>
      </c>
      <c r="H266" s="140">
        <f t="shared" si="18"/>
        <v>418.22307692307697</v>
      </c>
      <c r="I266" s="125">
        <f>G266/('Total Revenue (Millions)'!D$21)*100</f>
        <v>26.156044336681681</v>
      </c>
      <c r="W266" s="138"/>
      <c r="Z266" s="138"/>
      <c r="AF266" s="17" t="s">
        <v>16716</v>
      </c>
    </row>
    <row r="267" spans="1:32" hidden="1" x14ac:dyDescent="0.25">
      <c r="A267" s="116" t="s">
        <v>16384</v>
      </c>
      <c r="B267" s="116">
        <v>2022</v>
      </c>
      <c r="C267" s="116" t="s">
        <v>16385</v>
      </c>
      <c r="D267" s="73" t="s">
        <v>16608</v>
      </c>
      <c r="E267" s="73" t="s">
        <v>16608</v>
      </c>
      <c r="F267" s="73" t="s">
        <v>16608</v>
      </c>
      <c r="G267" s="125">
        <v>197.29</v>
      </c>
      <c r="H267" s="140">
        <f t="shared" si="18"/>
        <v>151.76153846153846</v>
      </c>
      <c r="I267" s="125">
        <f>G267/('Total Revenue (Millions)'!D$21)*100</f>
        <v>9.4913020051572179</v>
      </c>
      <c r="W267" s="138"/>
      <c r="Z267" s="138"/>
      <c r="AF267" s="17" t="s">
        <v>16723</v>
      </c>
    </row>
    <row r="268" spans="1:32" hidden="1" x14ac:dyDescent="0.25">
      <c r="A268" s="116" t="s">
        <v>16384</v>
      </c>
      <c r="B268" s="116">
        <v>2022</v>
      </c>
      <c r="C268" s="116" t="s">
        <v>16385</v>
      </c>
      <c r="D268" s="73" t="s">
        <v>16543</v>
      </c>
      <c r="E268" s="73" t="s">
        <v>16543</v>
      </c>
      <c r="F268" s="73" t="s">
        <v>16543</v>
      </c>
      <c r="G268" s="125">
        <v>280.39999999999998</v>
      </c>
      <c r="H268" s="140">
        <f t="shared" si="18"/>
        <v>215.69230769230768</v>
      </c>
      <c r="I268" s="125">
        <f>G268/('Total Revenue (Millions)'!D$21)*100</f>
        <v>13.489589346880654</v>
      </c>
      <c r="W268" s="138"/>
      <c r="Z268" s="138"/>
      <c r="AF268" s="128" t="s">
        <v>16724</v>
      </c>
    </row>
    <row r="269" spans="1:32" hidden="1" x14ac:dyDescent="0.25">
      <c r="A269" s="116" t="s">
        <v>16384</v>
      </c>
      <c r="B269" s="116">
        <v>2022</v>
      </c>
      <c r="C269" s="116" t="s">
        <v>16385</v>
      </c>
      <c r="D269" s="73" t="s">
        <v>16586</v>
      </c>
      <c r="E269" s="73" t="s">
        <v>16587</v>
      </c>
      <c r="F269" s="73" t="s">
        <v>16587</v>
      </c>
      <c r="G269" s="125">
        <v>110.71</v>
      </c>
      <c r="H269" s="140">
        <f t="shared" si="18"/>
        <v>85.161538461538456</v>
      </c>
      <c r="I269" s="125">
        <f>G269/('Total Revenue (Millions)'!D$21)*100</f>
        <v>5.3260785898472083</v>
      </c>
      <c r="W269" s="138"/>
      <c r="Z269" s="138"/>
      <c r="AF269" s="17" t="s">
        <v>16624</v>
      </c>
    </row>
    <row r="270" spans="1:32" hidden="1" x14ac:dyDescent="0.25">
      <c r="A270" s="116" t="s">
        <v>16384</v>
      </c>
      <c r="B270" s="116">
        <v>2022</v>
      </c>
      <c r="C270" s="116" t="s">
        <v>16385</v>
      </c>
      <c r="D270" s="73" t="s">
        <v>16625</v>
      </c>
      <c r="E270" s="73" t="s">
        <v>16626</v>
      </c>
      <c r="F270" s="73" t="s">
        <v>16626</v>
      </c>
      <c r="G270" s="125">
        <v>22.525639999999999</v>
      </c>
      <c r="H270" s="140">
        <f t="shared" si="18"/>
        <v>17.327415384615385</v>
      </c>
      <c r="I270" s="125">
        <f>G270/('Total Revenue (Millions)'!D$21)*100</f>
        <v>1.083672016318362</v>
      </c>
      <c r="W270" s="138"/>
      <c r="Z270" s="138"/>
      <c r="AF270" s="17" t="s">
        <v>16725</v>
      </c>
    </row>
    <row r="271" spans="1:32" hidden="1" x14ac:dyDescent="0.25">
      <c r="A271" s="116" t="s">
        <v>16384</v>
      </c>
      <c r="B271" s="116">
        <v>2022</v>
      </c>
      <c r="C271" s="116" t="s">
        <v>16385</v>
      </c>
      <c r="D271" s="73" t="s">
        <v>16610</v>
      </c>
      <c r="E271" s="73" t="s">
        <v>16610</v>
      </c>
      <c r="F271" s="73" t="s">
        <v>16610</v>
      </c>
      <c r="G271" s="125"/>
      <c r="H271" s="140">
        <f t="shared" si="18"/>
        <v>0</v>
      </c>
      <c r="I271" s="125">
        <f>G271/('Total Revenue (Millions)'!D$21)*100</f>
        <v>0</v>
      </c>
      <c r="W271" s="138"/>
      <c r="Z271" s="138"/>
      <c r="AF271" s="62" t="s">
        <v>16726</v>
      </c>
    </row>
    <row r="272" spans="1:32" hidden="1" x14ac:dyDescent="0.25">
      <c r="A272" s="116" t="s">
        <v>16384</v>
      </c>
      <c r="B272" s="116">
        <v>2022</v>
      </c>
      <c r="C272" s="116" t="s">
        <v>16385</v>
      </c>
      <c r="D272" s="73" t="s">
        <v>16678</v>
      </c>
      <c r="E272" s="73" t="s">
        <v>16678</v>
      </c>
      <c r="F272" s="73" t="s">
        <v>16678</v>
      </c>
      <c r="G272" s="125">
        <v>2.3759999999999999</v>
      </c>
      <c r="H272" s="140">
        <f t="shared" si="18"/>
        <v>1.8276923076923075</v>
      </c>
      <c r="I272" s="125">
        <f>G272/('Total Revenue (Millions)'!D$21)*100</f>
        <v>0.11430550744717699</v>
      </c>
      <c r="W272" s="138"/>
      <c r="Z272" s="138"/>
      <c r="AF272" s="63" t="s">
        <v>16727</v>
      </c>
    </row>
    <row r="273" spans="1:32" hidden="1" x14ac:dyDescent="0.25">
      <c r="A273" s="116" t="s">
        <v>16384</v>
      </c>
      <c r="B273" s="116">
        <v>2022</v>
      </c>
      <c r="C273" s="116" t="s">
        <v>16385</v>
      </c>
      <c r="D273" s="73" t="s">
        <v>16595</v>
      </c>
      <c r="E273" s="73" t="s">
        <v>16596</v>
      </c>
      <c r="F273" s="73" t="s">
        <v>16596</v>
      </c>
      <c r="G273" s="125">
        <v>13.2</v>
      </c>
      <c r="H273" s="140">
        <f t="shared" si="18"/>
        <v>10.153846153846153</v>
      </c>
      <c r="I273" s="125">
        <f>G273/('Total Revenue (Millions)'!D$21)*100</f>
        <v>0.63503059692876107</v>
      </c>
      <c r="W273" s="138"/>
      <c r="Z273" s="138"/>
      <c r="AF273" s="17" t="s">
        <v>16728</v>
      </c>
    </row>
    <row r="274" spans="1:32" hidden="1" x14ac:dyDescent="0.25">
      <c r="A274" s="116" t="s">
        <v>16384</v>
      </c>
      <c r="B274" s="116">
        <v>2023</v>
      </c>
      <c r="C274" s="116" t="s">
        <v>16385</v>
      </c>
      <c r="D274" s="73" t="s">
        <v>16532</v>
      </c>
      <c r="E274" s="73" t="s">
        <v>16533</v>
      </c>
      <c r="F274" s="73" t="s">
        <v>16533</v>
      </c>
      <c r="G274" s="233">
        <v>5841</v>
      </c>
      <c r="H274" s="140">
        <f t="shared" si="18"/>
        <v>4493.0769230769229</v>
      </c>
      <c r="I274" s="125">
        <f>G274/('Total Revenue (Millions)'!D$22)*100</f>
        <v>264.06086826793967</v>
      </c>
      <c r="U274" s="138">
        <v>2106.1999999999998</v>
      </c>
      <c r="W274" s="138"/>
      <c r="Z274" s="138"/>
      <c r="AF274" s="75" t="s">
        <v>16729</v>
      </c>
    </row>
    <row r="275" spans="1:32" hidden="1" x14ac:dyDescent="0.25">
      <c r="A275" s="116" t="s">
        <v>16384</v>
      </c>
      <c r="B275" s="116">
        <v>2023</v>
      </c>
      <c r="C275" s="116" t="s">
        <v>16385</v>
      </c>
      <c r="D275" s="73" t="s">
        <v>16562</v>
      </c>
      <c r="E275" s="73" t="s">
        <v>16562</v>
      </c>
      <c r="F275" s="73" t="s">
        <v>16562</v>
      </c>
      <c r="G275" s="233">
        <v>4853.277</v>
      </c>
      <c r="H275" s="140">
        <f t="shared" si="18"/>
        <v>3733.29</v>
      </c>
      <c r="I275" s="125">
        <f>G275/('Total Revenue (Millions)'!D$22)*100</f>
        <v>219.40772788303744</v>
      </c>
      <c r="W275" s="138"/>
      <c r="Z275" s="138"/>
      <c r="AF275" s="17" t="s">
        <v>16706</v>
      </c>
    </row>
    <row r="276" spans="1:32" hidden="1" x14ac:dyDescent="0.25">
      <c r="A276" s="116" t="s">
        <v>16384</v>
      </c>
      <c r="B276" s="116">
        <v>2023</v>
      </c>
      <c r="C276" s="116" t="s">
        <v>16385</v>
      </c>
      <c r="D276" s="73" t="s">
        <v>16568</v>
      </c>
      <c r="E276" s="73" t="s">
        <v>16568</v>
      </c>
      <c r="F276" s="73" t="s">
        <v>16568</v>
      </c>
      <c r="G276" s="125"/>
      <c r="H276" s="140">
        <f t="shared" si="18"/>
        <v>0</v>
      </c>
      <c r="I276" s="125">
        <f>G276/('Total Revenue (Millions)'!D$22)*100</f>
        <v>0</v>
      </c>
      <c r="W276" s="138"/>
      <c r="Z276" s="138"/>
      <c r="AF276" s="62"/>
    </row>
    <row r="277" spans="1:32" hidden="1" x14ac:dyDescent="0.25">
      <c r="A277" s="116" t="s">
        <v>16384</v>
      </c>
      <c r="B277" s="116">
        <v>2023</v>
      </c>
      <c r="C277" s="116" t="s">
        <v>16385</v>
      </c>
      <c r="D277" s="73" t="s">
        <v>16593</v>
      </c>
      <c r="E277" s="73" t="s">
        <v>16594</v>
      </c>
      <c r="F277" s="73" t="s">
        <v>16594</v>
      </c>
      <c r="G277" s="125">
        <v>278.3</v>
      </c>
      <c r="H277" s="140">
        <f t="shared" si="18"/>
        <v>214.07692307692307</v>
      </c>
      <c r="I277" s="125">
        <f>G277/('Total Revenue (Millions)'!D$22)*100</f>
        <v>12.581431199960216</v>
      </c>
      <c r="W277" s="138"/>
      <c r="Z277" s="138"/>
      <c r="AF277" s="62" t="s">
        <v>16730</v>
      </c>
    </row>
    <row r="278" spans="1:32" hidden="1" x14ac:dyDescent="0.25">
      <c r="A278" s="116" t="s">
        <v>16384</v>
      </c>
      <c r="B278" s="116">
        <v>2023</v>
      </c>
      <c r="C278" s="116" t="s">
        <v>16385</v>
      </c>
      <c r="D278" s="73" t="s">
        <v>16602</v>
      </c>
      <c r="E278" s="73" t="s">
        <v>16602</v>
      </c>
      <c r="F278" s="73" t="s">
        <v>16602</v>
      </c>
      <c r="G278" s="125">
        <v>2000.35</v>
      </c>
      <c r="H278" s="140">
        <f>G278/1.3</f>
        <v>1538.7307692307691</v>
      </c>
      <c r="I278" s="125">
        <f>G278/('Total Revenue (Millions)'!D$22)*100</f>
        <v>90.432144810781224</v>
      </c>
      <c r="W278" s="138"/>
      <c r="Z278" s="138"/>
      <c r="AF278" s="17" t="s">
        <v>16716</v>
      </c>
    </row>
    <row r="279" spans="1:32" hidden="1" x14ac:dyDescent="0.25">
      <c r="A279" s="116" t="s">
        <v>16384</v>
      </c>
      <c r="B279" s="116">
        <v>2023</v>
      </c>
      <c r="C279" s="116" t="s">
        <v>16385</v>
      </c>
      <c r="D279" s="76" t="s">
        <v>16557</v>
      </c>
      <c r="E279" s="76" t="s">
        <v>16557</v>
      </c>
      <c r="F279" s="76" t="s">
        <v>16557</v>
      </c>
      <c r="G279" s="125">
        <v>267.10000000000002</v>
      </c>
      <c r="H279" s="140">
        <f t="shared" si="18"/>
        <v>205.46153846153848</v>
      </c>
      <c r="I279" s="125">
        <f>G279/('Total Revenue (Millions)'!D$22)*100</f>
        <v>12.075099797015357</v>
      </c>
      <c r="W279" s="138"/>
      <c r="Z279" s="138"/>
      <c r="AF279" s="62"/>
    </row>
    <row r="280" spans="1:32" hidden="1" x14ac:dyDescent="0.25">
      <c r="A280" s="116" t="s">
        <v>16384</v>
      </c>
      <c r="B280" s="116">
        <v>2023</v>
      </c>
      <c r="C280" s="116" t="s">
        <v>16385</v>
      </c>
      <c r="D280" s="73" t="s">
        <v>16608</v>
      </c>
      <c r="E280" s="73" t="s">
        <v>16608</v>
      </c>
      <c r="F280" s="73" t="s">
        <v>16608</v>
      </c>
      <c r="G280" s="125">
        <v>184.52</v>
      </c>
      <c r="H280" s="140">
        <f t="shared" si="18"/>
        <v>141.93846153846155</v>
      </c>
      <c r="I280" s="125">
        <f>G280/('Total Revenue (Millions)'!D$22)*100</f>
        <v>8.341809863516561</v>
      </c>
      <c r="W280" s="138"/>
      <c r="Z280" s="138"/>
      <c r="AF280" s="17" t="s">
        <v>16723</v>
      </c>
    </row>
    <row r="281" spans="1:32" hidden="1" x14ac:dyDescent="0.25">
      <c r="A281" s="116" t="s">
        <v>16384</v>
      </c>
      <c r="B281" s="116">
        <v>2023</v>
      </c>
      <c r="C281" s="116" t="s">
        <v>16385</v>
      </c>
      <c r="D281" s="73" t="s">
        <v>16543</v>
      </c>
      <c r="E281" s="73" t="s">
        <v>16543</v>
      </c>
      <c r="F281" s="73" t="s">
        <v>16543</v>
      </c>
      <c r="G281" s="125">
        <v>266.39999999999998</v>
      </c>
      <c r="H281" s="140">
        <f t="shared" si="18"/>
        <v>204.92307692307691</v>
      </c>
      <c r="I281" s="125">
        <f>G281/('Total Revenue (Millions)'!D$22)*100</f>
        <v>12.043454084331302</v>
      </c>
      <c r="W281" s="138"/>
      <c r="Z281" s="138"/>
      <c r="AF281" s="128" t="s">
        <v>16724</v>
      </c>
    </row>
    <row r="282" spans="1:32" hidden="1" x14ac:dyDescent="0.25">
      <c r="A282" s="116" t="s">
        <v>16384</v>
      </c>
      <c r="B282" s="116">
        <v>2023</v>
      </c>
      <c r="C282" s="116" t="s">
        <v>16385</v>
      </c>
      <c r="D282" s="73" t="s">
        <v>16586</v>
      </c>
      <c r="E282" s="73" t="s">
        <v>16587</v>
      </c>
      <c r="F282" s="73" t="s">
        <v>16587</v>
      </c>
      <c r="G282" s="125">
        <v>110.47</v>
      </c>
      <c r="H282" s="140">
        <f t="shared" si="18"/>
        <v>84.976923076923072</v>
      </c>
      <c r="I282" s="125">
        <f>G282/('Total Revenue (Millions)'!D$22)*100</f>
        <v>4.9941455431534489</v>
      </c>
      <c r="W282" s="138"/>
      <c r="Z282" s="138"/>
      <c r="AF282" s="17" t="s">
        <v>16624</v>
      </c>
    </row>
    <row r="283" spans="1:32" hidden="1" x14ac:dyDescent="0.25">
      <c r="A283" s="116" t="s">
        <v>16384</v>
      </c>
      <c r="B283" s="116">
        <v>2023</v>
      </c>
      <c r="C283" s="116" t="s">
        <v>16385</v>
      </c>
      <c r="D283" s="73" t="s">
        <v>16625</v>
      </c>
      <c r="E283" s="73" t="s">
        <v>16626</v>
      </c>
      <c r="F283" s="73" t="s">
        <v>16626</v>
      </c>
      <c r="G283" s="125">
        <v>23.680175999999999</v>
      </c>
      <c r="H283" s="140">
        <f t="shared" si="18"/>
        <v>18.215519999999998</v>
      </c>
      <c r="I283" s="125">
        <f>G283/('Total Revenue (Millions)'!D$22)*100</f>
        <v>1.0705372085768921</v>
      </c>
      <c r="W283" s="138"/>
      <c r="Z283" s="138"/>
      <c r="AF283" s="17" t="s">
        <v>16731</v>
      </c>
    </row>
    <row r="284" spans="1:32" hidden="1" x14ac:dyDescent="0.25">
      <c r="A284" s="116" t="s">
        <v>16384</v>
      </c>
      <c r="B284" s="116">
        <v>2023</v>
      </c>
      <c r="C284" s="116" t="s">
        <v>16385</v>
      </c>
      <c r="D284" s="73" t="s">
        <v>16678</v>
      </c>
      <c r="E284" s="73" t="s">
        <v>16678</v>
      </c>
      <c r="F284" s="73" t="s">
        <v>16678</v>
      </c>
      <c r="G284" s="125">
        <v>2.3580000000000001</v>
      </c>
      <c r="H284" s="140">
        <f t="shared" si="18"/>
        <v>1.8138461538461539</v>
      </c>
      <c r="I284" s="125">
        <f>G284/('Total Revenue (Millions)'!D$22)*100</f>
        <v>0.10660084358428382</v>
      </c>
      <c r="W284" s="138"/>
      <c r="Z284" s="138"/>
      <c r="AF284" s="62" t="s">
        <v>16732</v>
      </c>
    </row>
    <row r="285" spans="1:32" hidden="1" x14ac:dyDescent="0.25">
      <c r="A285" s="116" t="s">
        <v>16384</v>
      </c>
      <c r="B285" s="116">
        <v>2023</v>
      </c>
      <c r="C285" s="116" t="s">
        <v>16385</v>
      </c>
      <c r="D285" s="73" t="s">
        <v>16595</v>
      </c>
      <c r="E285" s="73" t="s">
        <v>16596</v>
      </c>
      <c r="F285" s="73" t="s">
        <v>16596</v>
      </c>
      <c r="G285" s="125">
        <v>15.24</v>
      </c>
      <c r="H285" s="140">
        <f t="shared" si="18"/>
        <v>11.723076923076922</v>
      </c>
      <c r="I285" s="125">
        <f>G285/('Total Revenue (Millions)'!D$22)*100</f>
        <v>0.68897237329282679</v>
      </c>
      <c r="W285" s="138"/>
      <c r="Z285" s="138"/>
      <c r="AF285" s="17" t="s">
        <v>16728</v>
      </c>
    </row>
    <row r="286" spans="1:32" x14ac:dyDescent="0.25">
      <c r="A286" s="116" t="s">
        <v>16384</v>
      </c>
      <c r="B286" s="116">
        <v>2024</v>
      </c>
      <c r="C286" s="116" t="s">
        <v>16385</v>
      </c>
      <c r="D286" s="73" t="s">
        <v>16532</v>
      </c>
      <c r="E286" s="73" t="s">
        <v>16533</v>
      </c>
      <c r="F286" s="73" t="s">
        <v>16533</v>
      </c>
      <c r="G286" s="125"/>
      <c r="H286" s="141"/>
      <c r="I286" s="125"/>
      <c r="W286" s="138"/>
      <c r="Z286" s="138"/>
      <c r="AF286" s="17"/>
    </row>
    <row r="287" spans="1:32" x14ac:dyDescent="0.25">
      <c r="A287" s="116" t="s">
        <v>16384</v>
      </c>
      <c r="B287" s="116">
        <v>2024</v>
      </c>
      <c r="C287" s="116" t="s">
        <v>16385</v>
      </c>
      <c r="D287" s="73" t="s">
        <v>16562</v>
      </c>
      <c r="E287" s="73" t="s">
        <v>16562</v>
      </c>
      <c r="F287" s="73" t="s">
        <v>16562</v>
      </c>
      <c r="G287" s="125"/>
      <c r="H287" s="141"/>
      <c r="I287" s="125"/>
      <c r="W287" s="138"/>
      <c r="Z287" s="138"/>
      <c r="AF287" s="17"/>
    </row>
    <row r="288" spans="1:32" x14ac:dyDescent="0.25">
      <c r="A288" s="116" t="s">
        <v>16384</v>
      </c>
      <c r="B288" s="116">
        <v>2024</v>
      </c>
      <c r="C288" s="116" t="s">
        <v>16385</v>
      </c>
      <c r="D288" s="73" t="s">
        <v>16568</v>
      </c>
      <c r="E288" s="73" t="s">
        <v>16568</v>
      </c>
      <c r="F288" s="73" t="s">
        <v>16568</v>
      </c>
      <c r="G288" s="125"/>
      <c r="H288" s="141"/>
      <c r="I288" s="125"/>
      <c r="W288" s="138"/>
      <c r="Z288" s="138"/>
      <c r="AF288" s="17"/>
    </row>
    <row r="289" spans="1:32" x14ac:dyDescent="0.25">
      <c r="A289" s="116" t="s">
        <v>16384</v>
      </c>
      <c r="B289" s="116">
        <v>2024</v>
      </c>
      <c r="C289" s="116" t="s">
        <v>16385</v>
      </c>
      <c r="D289" s="73" t="s">
        <v>16593</v>
      </c>
      <c r="E289" s="73" t="s">
        <v>16594</v>
      </c>
      <c r="F289" s="73" t="s">
        <v>16594</v>
      </c>
      <c r="G289" s="125"/>
      <c r="H289" s="141"/>
      <c r="I289" s="125"/>
      <c r="W289" s="138"/>
      <c r="Z289" s="138"/>
      <c r="AF289" s="17"/>
    </row>
    <row r="290" spans="1:32" x14ac:dyDescent="0.25">
      <c r="A290" s="116" t="s">
        <v>16384</v>
      </c>
      <c r="B290" s="116">
        <v>2024</v>
      </c>
      <c r="C290" s="116" t="s">
        <v>16385</v>
      </c>
      <c r="D290" s="76" t="s">
        <v>16557</v>
      </c>
      <c r="E290" s="76" t="s">
        <v>16557</v>
      </c>
      <c r="F290" s="76" t="s">
        <v>16557</v>
      </c>
      <c r="G290" s="125"/>
      <c r="H290" s="141"/>
      <c r="I290" s="125"/>
      <c r="W290" s="138"/>
      <c r="Z290" s="138"/>
      <c r="AF290" s="17"/>
    </row>
    <row r="291" spans="1:32" x14ac:dyDescent="0.25">
      <c r="A291" s="116" t="s">
        <v>16384</v>
      </c>
      <c r="B291" s="116">
        <v>2024</v>
      </c>
      <c r="C291" s="116" t="s">
        <v>16385</v>
      </c>
      <c r="D291" s="73" t="s">
        <v>16602</v>
      </c>
      <c r="E291" s="73" t="s">
        <v>16602</v>
      </c>
      <c r="F291" s="73" t="s">
        <v>16602</v>
      </c>
      <c r="G291" s="125"/>
      <c r="H291" s="141"/>
      <c r="I291" s="125"/>
      <c r="W291" s="138"/>
      <c r="Z291" s="138"/>
      <c r="AF291" s="17"/>
    </row>
    <row r="292" spans="1:32" x14ac:dyDescent="0.25">
      <c r="A292" s="116" t="s">
        <v>16384</v>
      </c>
      <c r="B292" s="116">
        <v>2024</v>
      </c>
      <c r="C292" s="116" t="s">
        <v>16385</v>
      </c>
      <c r="D292" s="73" t="s">
        <v>16608</v>
      </c>
      <c r="E292" s="73" t="s">
        <v>16608</v>
      </c>
      <c r="F292" s="73" t="s">
        <v>16608</v>
      </c>
      <c r="G292" s="125"/>
      <c r="H292" s="141"/>
      <c r="I292" s="125"/>
      <c r="W292" s="138"/>
      <c r="Z292" s="138"/>
      <c r="AF292" s="17"/>
    </row>
    <row r="293" spans="1:32" x14ac:dyDescent="0.25">
      <c r="A293" s="116" t="s">
        <v>16384</v>
      </c>
      <c r="B293" s="116">
        <v>2024</v>
      </c>
      <c r="C293" s="116" t="s">
        <v>16385</v>
      </c>
      <c r="D293" s="73" t="s">
        <v>16543</v>
      </c>
      <c r="E293" s="73" t="s">
        <v>16543</v>
      </c>
      <c r="F293" s="73" t="s">
        <v>16543</v>
      </c>
      <c r="G293" s="125"/>
      <c r="H293" s="141"/>
      <c r="I293" s="125"/>
      <c r="W293" s="138"/>
      <c r="Z293" s="138"/>
      <c r="AF293" s="17"/>
    </row>
    <row r="294" spans="1:32" x14ac:dyDescent="0.25">
      <c r="A294" s="116" t="s">
        <v>16384</v>
      </c>
      <c r="B294" s="116">
        <v>2024</v>
      </c>
      <c r="C294" s="116" t="s">
        <v>16385</v>
      </c>
      <c r="D294" s="73" t="s">
        <v>16586</v>
      </c>
      <c r="E294" s="73" t="s">
        <v>16587</v>
      </c>
      <c r="F294" s="73" t="s">
        <v>16587</v>
      </c>
      <c r="G294" s="125"/>
      <c r="H294" s="141"/>
      <c r="I294" s="125"/>
      <c r="W294" s="138"/>
      <c r="Z294" s="138"/>
      <c r="AF294" s="17"/>
    </row>
    <row r="295" spans="1:32" x14ac:dyDescent="0.25">
      <c r="A295" s="116" t="s">
        <v>16384</v>
      </c>
      <c r="B295" s="116">
        <v>2024</v>
      </c>
      <c r="C295" s="116" t="s">
        <v>16385</v>
      </c>
      <c r="D295" s="73" t="s">
        <v>16625</v>
      </c>
      <c r="E295" s="73" t="s">
        <v>16626</v>
      </c>
      <c r="F295" s="73" t="s">
        <v>16626</v>
      </c>
      <c r="G295" s="125"/>
      <c r="H295" s="141"/>
      <c r="I295" s="125"/>
      <c r="W295" s="138"/>
      <c r="Z295" s="138"/>
      <c r="AF295" s="17"/>
    </row>
    <row r="296" spans="1:32" x14ac:dyDescent="0.25">
      <c r="A296" s="116" t="s">
        <v>16384</v>
      </c>
      <c r="B296" s="116">
        <v>2024</v>
      </c>
      <c r="C296" s="116" t="s">
        <v>16385</v>
      </c>
      <c r="D296" s="73" t="s">
        <v>16678</v>
      </c>
      <c r="E296" s="73" t="s">
        <v>16678</v>
      </c>
      <c r="F296" s="73" t="s">
        <v>16678</v>
      </c>
      <c r="G296" s="125"/>
      <c r="H296" s="141"/>
      <c r="I296" s="125"/>
      <c r="W296" s="138"/>
      <c r="Z296" s="138"/>
      <c r="AF296" s="17"/>
    </row>
    <row r="297" spans="1:32" x14ac:dyDescent="0.25">
      <c r="A297" s="116" t="s">
        <v>16384</v>
      </c>
      <c r="B297" s="116">
        <v>2024</v>
      </c>
      <c r="C297" s="116" t="s">
        <v>16385</v>
      </c>
      <c r="D297" s="73" t="s">
        <v>16595</v>
      </c>
      <c r="E297" s="73" t="s">
        <v>16596</v>
      </c>
      <c r="F297" s="73" t="s">
        <v>16596</v>
      </c>
      <c r="G297" s="125"/>
      <c r="H297" s="141"/>
      <c r="I297" s="125"/>
      <c r="W297" s="138"/>
      <c r="Z297" s="138"/>
      <c r="AF297" s="17"/>
    </row>
    <row r="298" spans="1:32" s="76" customFormat="1" hidden="1" x14ac:dyDescent="0.25">
      <c r="A298" s="116" t="s">
        <v>16384</v>
      </c>
      <c r="B298" s="117">
        <v>1985</v>
      </c>
      <c r="C298" s="117" t="s">
        <v>16396</v>
      </c>
      <c r="D298" s="76" t="s">
        <v>16532</v>
      </c>
      <c r="E298" s="76" t="s">
        <v>16733</v>
      </c>
      <c r="F298" s="76" t="s">
        <v>16733</v>
      </c>
      <c r="G298" s="126">
        <v>211.3</v>
      </c>
      <c r="H298" s="140">
        <f>G298/1.37</f>
        <v>154.23357664233578</v>
      </c>
      <c r="I298" s="125">
        <f>G298/('Total Revenue (Millions)'!D$23)*100</f>
        <v>9.1817668274453563</v>
      </c>
      <c r="J298" s="138"/>
      <c r="K298" s="138"/>
      <c r="L298" s="138"/>
      <c r="M298" s="138"/>
      <c r="N298" s="138"/>
      <c r="O298" s="138"/>
      <c r="P298" s="138"/>
      <c r="Q298" s="138"/>
      <c r="R298" s="138"/>
      <c r="S298" s="138"/>
      <c r="T298" s="138"/>
      <c r="U298" s="138"/>
      <c r="V298" s="138"/>
      <c r="W298" s="138"/>
      <c r="X298" s="138"/>
      <c r="Y298" s="138"/>
      <c r="Z298" s="138"/>
      <c r="AA298" s="170"/>
      <c r="AB298" s="138"/>
      <c r="AC298" s="138"/>
      <c r="AD298" s="138" t="s">
        <v>16734</v>
      </c>
      <c r="AE298" s="138"/>
      <c r="AF298" s="63" t="s">
        <v>16735</v>
      </c>
    </row>
    <row r="299" spans="1:32" hidden="1" x14ac:dyDescent="0.25">
      <c r="A299" s="116" t="s">
        <v>16384</v>
      </c>
      <c r="B299" s="116">
        <v>1985</v>
      </c>
      <c r="C299" s="116" t="s">
        <v>16396</v>
      </c>
      <c r="D299" s="73" t="s">
        <v>16602</v>
      </c>
      <c r="E299" s="73" t="s">
        <v>16602</v>
      </c>
      <c r="F299" s="73" t="s">
        <v>16602</v>
      </c>
      <c r="G299" s="125">
        <v>109.7</v>
      </c>
      <c r="H299" s="140">
        <f>G299/1.37</f>
        <v>80.072992700729927</v>
      </c>
      <c r="I299" s="125">
        <f>G299/('Total Revenue (Millions)'!D$23)*100</f>
        <v>4.7668708990570545</v>
      </c>
      <c r="W299" s="138"/>
      <c r="Z299" s="138"/>
      <c r="AD299" s="138" t="s">
        <v>16734</v>
      </c>
      <c r="AF299" s="73"/>
    </row>
    <row r="300" spans="1:32" hidden="1" x14ac:dyDescent="0.25">
      <c r="A300" s="116" t="s">
        <v>16384</v>
      </c>
      <c r="B300" s="116">
        <v>1988</v>
      </c>
      <c r="C300" s="116" t="s">
        <v>16396</v>
      </c>
      <c r="D300" s="73" t="s">
        <v>16532</v>
      </c>
      <c r="E300" s="73" t="s">
        <v>16733</v>
      </c>
      <c r="F300" s="73" t="s">
        <v>16733</v>
      </c>
      <c r="G300" s="125">
        <v>419</v>
      </c>
      <c r="H300" s="140">
        <f>G300/1.23</f>
        <v>340.65040650406502</v>
      </c>
      <c r="I300" s="125">
        <f>G300/('Total Revenue (Millions)'!D$24)*100</f>
        <v>18.25119569289205</v>
      </c>
      <c r="W300" s="138"/>
      <c r="Z300" s="138"/>
      <c r="AD300" s="138" t="s">
        <v>16734</v>
      </c>
      <c r="AF300" s="73"/>
    </row>
    <row r="301" spans="1:32" hidden="1" x14ac:dyDescent="0.25">
      <c r="A301" s="116" t="s">
        <v>16384</v>
      </c>
      <c r="B301" s="116">
        <v>1988</v>
      </c>
      <c r="C301" s="116" t="s">
        <v>16396</v>
      </c>
      <c r="D301" s="73" t="s">
        <v>16602</v>
      </c>
      <c r="E301" s="73" t="s">
        <v>16602</v>
      </c>
      <c r="F301" s="73" t="s">
        <v>16602</v>
      </c>
      <c r="G301" s="125">
        <v>146.19999999999999</v>
      </c>
      <c r="H301" s="140">
        <f>G301/1.23</f>
        <v>118.86178861788618</v>
      </c>
      <c r="I301" s="125">
        <f>G301/('Total Revenue (Millions)'!D$24)*100</f>
        <v>6.3683169696916879</v>
      </c>
      <c r="W301" s="138"/>
      <c r="Z301" s="138"/>
      <c r="AD301" s="138" t="s">
        <v>16734</v>
      </c>
      <c r="AF301" s="73"/>
    </row>
    <row r="302" spans="1:32" hidden="1" x14ac:dyDescent="0.25">
      <c r="A302" s="116" t="s">
        <v>16384</v>
      </c>
      <c r="B302" s="116">
        <v>1992</v>
      </c>
      <c r="C302" s="116" t="s">
        <v>16396</v>
      </c>
      <c r="D302" s="73" t="s">
        <v>16532</v>
      </c>
      <c r="E302" s="73" t="s">
        <v>16733</v>
      </c>
      <c r="F302" s="73" t="s">
        <v>16733</v>
      </c>
      <c r="G302" s="125">
        <v>795.8</v>
      </c>
      <c r="H302" s="140">
        <f>G302/1.21</f>
        <v>657.68595041322317</v>
      </c>
      <c r="I302" s="125">
        <f>G302/('Total Revenue (Millions)'!D$25)*100</f>
        <v>35.194791984538696</v>
      </c>
      <c r="W302" s="138"/>
      <c r="Z302" s="138"/>
      <c r="AD302" s="138" t="s">
        <v>16734</v>
      </c>
      <c r="AF302" s="73"/>
    </row>
    <row r="303" spans="1:32" hidden="1" x14ac:dyDescent="0.25">
      <c r="A303" s="116" t="s">
        <v>16384</v>
      </c>
      <c r="B303" s="116">
        <v>1992</v>
      </c>
      <c r="C303" s="116" t="s">
        <v>16396</v>
      </c>
      <c r="D303" s="73" t="s">
        <v>16602</v>
      </c>
      <c r="E303" s="73" t="s">
        <v>16602</v>
      </c>
      <c r="F303" s="73" t="s">
        <v>16602</v>
      </c>
      <c r="G303" s="125">
        <v>239.5</v>
      </c>
      <c r="H303" s="140">
        <f>G303/1.21</f>
        <v>197.93388429752068</v>
      </c>
      <c r="I303" s="125">
        <f>G303/('Total Revenue (Millions)'!D$25)*100</f>
        <v>10.592049108189268</v>
      </c>
      <c r="W303" s="138"/>
      <c r="Z303" s="138"/>
      <c r="AD303" s="138" t="s">
        <v>16734</v>
      </c>
      <c r="AF303" s="73"/>
    </row>
    <row r="304" spans="1:32" hidden="1" x14ac:dyDescent="0.25">
      <c r="A304" s="116" t="s">
        <v>16384</v>
      </c>
      <c r="B304" s="116">
        <v>1996</v>
      </c>
      <c r="C304" s="116" t="s">
        <v>16396</v>
      </c>
      <c r="D304" s="73" t="s">
        <v>16602</v>
      </c>
      <c r="E304" s="73" t="s">
        <v>16602</v>
      </c>
      <c r="F304" s="73" t="s">
        <v>16602</v>
      </c>
      <c r="G304" s="125">
        <v>1102</v>
      </c>
      <c r="H304" s="140">
        <f>G304/1.36</f>
        <v>810.29411764705878</v>
      </c>
      <c r="I304" s="125">
        <f>G304/('Total Revenue (Millions)'!D$26)*100</f>
        <v>50.788091068301235</v>
      </c>
      <c r="W304" s="138"/>
      <c r="Z304" s="138"/>
      <c r="AD304" s="138" t="s">
        <v>16734</v>
      </c>
      <c r="AF304" s="73"/>
    </row>
    <row r="305" spans="1:32" hidden="1" x14ac:dyDescent="0.25">
      <c r="A305" s="116" t="s">
        <v>16384</v>
      </c>
      <c r="B305" s="116">
        <v>1996</v>
      </c>
      <c r="C305" s="116" t="s">
        <v>16396</v>
      </c>
      <c r="D305" s="73" t="s">
        <v>16532</v>
      </c>
      <c r="E305" s="73" t="s">
        <v>16733</v>
      </c>
      <c r="F305" s="73" t="s">
        <v>16733</v>
      </c>
      <c r="G305" s="125">
        <v>1071.5999999999999</v>
      </c>
      <c r="H305" s="140">
        <f>G305/1.36</f>
        <v>787.94117647058806</v>
      </c>
      <c r="I305" s="125">
        <f>G305/('Total Revenue (Millions)'!D$26)*100</f>
        <v>49.387040280210158</v>
      </c>
      <c r="W305" s="138"/>
      <c r="Z305" s="138"/>
      <c r="AD305" s="138" t="s">
        <v>16734</v>
      </c>
      <c r="AF305" s="73"/>
    </row>
    <row r="306" spans="1:32" hidden="1" x14ac:dyDescent="0.25">
      <c r="A306" s="116" t="s">
        <v>16384</v>
      </c>
      <c r="B306" s="116">
        <v>1996</v>
      </c>
      <c r="C306" s="116" t="s">
        <v>16396</v>
      </c>
      <c r="D306" s="73" t="s">
        <v>16736</v>
      </c>
      <c r="E306" s="73" t="s">
        <v>16736</v>
      </c>
      <c r="F306" s="73" t="s">
        <v>16736</v>
      </c>
      <c r="G306" s="125">
        <v>15.7</v>
      </c>
      <c r="H306" s="140">
        <f>G306/1.36</f>
        <v>11.544117647058822</v>
      </c>
      <c r="I306" s="125">
        <f>G306/('Total Revenue (Millions)'!D$26)*100</f>
        <v>0.72356899253387419</v>
      </c>
      <c r="W306" s="138"/>
      <c r="Z306" s="138"/>
      <c r="AD306" s="138" t="s">
        <v>16734</v>
      </c>
      <c r="AF306" s="73" t="s">
        <v>16737</v>
      </c>
    </row>
    <row r="307" spans="1:32" hidden="1" x14ac:dyDescent="0.25">
      <c r="A307" s="116" t="s">
        <v>16384</v>
      </c>
      <c r="B307" s="116">
        <v>1996</v>
      </c>
      <c r="C307" s="116" t="s">
        <v>16396</v>
      </c>
      <c r="D307" s="73" t="s">
        <v>16738</v>
      </c>
      <c r="E307" s="73" t="s">
        <v>16739</v>
      </c>
      <c r="F307" s="73" t="s">
        <v>16740</v>
      </c>
      <c r="G307" s="125">
        <v>1</v>
      </c>
      <c r="H307" s="140">
        <f>G307/1.36</f>
        <v>0.73529411764705876</v>
      </c>
      <c r="I307" s="125">
        <f>G307/('Total Revenue (Millions)'!D$26)*100</f>
        <v>4.6087196976679887E-2</v>
      </c>
      <c r="W307" s="138"/>
      <c r="Z307" s="138"/>
      <c r="AD307" s="138" t="s">
        <v>16734</v>
      </c>
      <c r="AF307" s="73" t="s">
        <v>16741</v>
      </c>
    </row>
    <row r="308" spans="1:32" hidden="1" x14ac:dyDescent="0.25">
      <c r="A308" s="116" t="s">
        <v>16384</v>
      </c>
      <c r="B308" s="116">
        <v>2000</v>
      </c>
      <c r="C308" s="116" t="s">
        <v>16396</v>
      </c>
      <c r="D308" s="73" t="s">
        <v>16602</v>
      </c>
      <c r="E308" s="73" t="s">
        <v>16602</v>
      </c>
      <c r="F308" s="73" t="s">
        <v>16602</v>
      </c>
      <c r="G308" s="125">
        <v>1639.1</v>
      </c>
      <c r="H308" s="140">
        <f t="shared" ref="H308:H314" si="19">G308/1.49</f>
        <v>1100.0671140939596</v>
      </c>
      <c r="I308" s="125">
        <f>G308/('Total Revenue (Millions)'!D$27)*100</f>
        <v>75.338058336320941</v>
      </c>
      <c r="W308" s="138"/>
      <c r="Z308" s="138"/>
      <c r="AD308" s="138" t="s">
        <v>16734</v>
      </c>
      <c r="AF308" s="73" t="s">
        <v>16742</v>
      </c>
    </row>
    <row r="309" spans="1:32" hidden="1" x14ac:dyDescent="0.25">
      <c r="A309" s="116" t="s">
        <v>16384</v>
      </c>
      <c r="B309" s="116">
        <v>2000</v>
      </c>
      <c r="C309" s="116" t="s">
        <v>16396</v>
      </c>
      <c r="D309" s="73" t="s">
        <v>16562</v>
      </c>
      <c r="E309" s="73" t="s">
        <v>16562</v>
      </c>
      <c r="F309" s="73" t="s">
        <v>16562</v>
      </c>
      <c r="G309" s="125">
        <v>1617.2</v>
      </c>
      <c r="H309" s="140">
        <f t="shared" si="19"/>
        <v>1085.3691275167785</v>
      </c>
      <c r="I309" s="125">
        <f>G309/('Total Revenue (Millions)'!D$27)*100</f>
        <v>74.331467232931629</v>
      </c>
      <c r="W309" s="138"/>
      <c r="Z309" s="138"/>
      <c r="AD309" s="138" t="s">
        <v>16734</v>
      </c>
      <c r="AF309" s="73" t="s">
        <v>16743</v>
      </c>
    </row>
    <row r="310" spans="1:32" hidden="1" x14ac:dyDescent="0.25">
      <c r="A310" s="116" t="s">
        <v>16384</v>
      </c>
      <c r="B310" s="116">
        <v>2000</v>
      </c>
      <c r="C310" s="116" t="s">
        <v>16396</v>
      </c>
      <c r="D310" s="73" t="s">
        <v>16532</v>
      </c>
      <c r="E310" s="73" t="s">
        <v>16733</v>
      </c>
      <c r="F310" s="73" t="s">
        <v>16733</v>
      </c>
      <c r="G310" s="125">
        <v>1262</v>
      </c>
      <c r="H310" s="140">
        <f t="shared" si="19"/>
        <v>846.97986577181211</v>
      </c>
      <c r="I310" s="125">
        <f>G310/('Total Revenue (Millions)'!D$27)*100</f>
        <v>58.005386871110375</v>
      </c>
      <c r="W310" s="138"/>
      <c r="Z310" s="138"/>
      <c r="AD310" s="138" t="s">
        <v>16734</v>
      </c>
      <c r="AF310" s="73" t="s">
        <v>16744</v>
      </c>
    </row>
    <row r="311" spans="1:32" hidden="1" x14ac:dyDescent="0.25">
      <c r="A311" s="116" t="s">
        <v>16384</v>
      </c>
      <c r="B311" s="116">
        <v>2000</v>
      </c>
      <c r="C311" s="116" t="s">
        <v>16396</v>
      </c>
      <c r="D311" s="73" t="s">
        <v>16532</v>
      </c>
      <c r="E311" s="73" t="s">
        <v>16572</v>
      </c>
      <c r="F311" s="73" t="s">
        <v>16572</v>
      </c>
      <c r="G311" s="125">
        <v>216.3</v>
      </c>
      <c r="H311" s="140">
        <f t="shared" si="19"/>
        <v>145.16778523489933</v>
      </c>
      <c r="I311" s="125">
        <f>G311/('Total Revenue (Millions)'!D$27)*100</f>
        <v>9.9418107608725652</v>
      </c>
      <c r="W311" s="138"/>
      <c r="Z311" s="138"/>
      <c r="AD311" s="138" t="s">
        <v>16734</v>
      </c>
      <c r="AF311" s="73" t="s">
        <v>16745</v>
      </c>
    </row>
    <row r="312" spans="1:32" hidden="1" x14ac:dyDescent="0.25">
      <c r="A312" s="116" t="s">
        <v>16384</v>
      </c>
      <c r="B312" s="116">
        <v>2000</v>
      </c>
      <c r="C312" s="116" t="s">
        <v>16396</v>
      </c>
      <c r="D312" s="73" t="s">
        <v>16738</v>
      </c>
      <c r="E312" s="73" t="s">
        <v>16739</v>
      </c>
      <c r="F312" s="73" t="s">
        <v>16740</v>
      </c>
      <c r="G312" s="125">
        <v>430.5</v>
      </c>
      <c r="H312" s="140">
        <f t="shared" si="19"/>
        <v>288.92617449664431</v>
      </c>
      <c r="I312" s="125">
        <f>G312/('Total Revenue (Millions)'!D$27)*100</f>
        <v>19.787099087173548</v>
      </c>
      <c r="W312" s="138"/>
      <c r="Z312" s="138"/>
      <c r="AD312" s="138" t="s">
        <v>16734</v>
      </c>
      <c r="AF312" s="73" t="s">
        <v>16746</v>
      </c>
    </row>
    <row r="313" spans="1:32" hidden="1" x14ac:dyDescent="0.25">
      <c r="A313" s="116" t="s">
        <v>16384</v>
      </c>
      <c r="B313" s="116">
        <v>2000</v>
      </c>
      <c r="C313" s="116" t="s">
        <v>16396</v>
      </c>
      <c r="D313" s="73" t="s">
        <v>16543</v>
      </c>
      <c r="E313" s="73" t="s">
        <v>16543</v>
      </c>
      <c r="F313" s="73" t="s">
        <v>16543</v>
      </c>
      <c r="G313" s="125">
        <v>133</v>
      </c>
      <c r="H313" s="140">
        <f t="shared" si="19"/>
        <v>89.261744966442947</v>
      </c>
      <c r="I313" s="125">
        <f>G313/('Total Revenue (Millions)'!D$27)*100</f>
        <v>6.1130875228666248</v>
      </c>
      <c r="W313" s="138"/>
      <c r="Z313" s="138"/>
      <c r="AD313" s="138" t="s">
        <v>16734</v>
      </c>
      <c r="AF313" s="73" t="s">
        <v>16747</v>
      </c>
    </row>
    <row r="314" spans="1:32" hidden="1" x14ac:dyDescent="0.25">
      <c r="A314" s="116" t="s">
        <v>16384</v>
      </c>
      <c r="B314" s="116">
        <v>2000</v>
      </c>
      <c r="C314" s="116" t="s">
        <v>16396</v>
      </c>
      <c r="D314" s="73" t="s">
        <v>16551</v>
      </c>
      <c r="E314" s="73" t="s">
        <v>16551</v>
      </c>
      <c r="F314" s="73" t="s">
        <v>16551</v>
      </c>
      <c r="G314" s="125">
        <v>108.1</v>
      </c>
      <c r="H314" s="140">
        <f t="shared" si="19"/>
        <v>72.550335570469798</v>
      </c>
      <c r="I314" s="125">
        <f>G314/('Total Revenue (Millions)'!D$27)*100</f>
        <v>4.9686072272321962</v>
      </c>
      <c r="W314" s="138"/>
      <c r="Z314" s="138"/>
      <c r="AD314" s="138" t="s">
        <v>16734</v>
      </c>
      <c r="AF314" s="73" t="s">
        <v>16748</v>
      </c>
    </row>
    <row r="315" spans="1:32" hidden="1" x14ac:dyDescent="0.25">
      <c r="A315" s="116" t="s">
        <v>16384</v>
      </c>
      <c r="B315" s="116">
        <v>2004</v>
      </c>
      <c r="C315" s="116" t="s">
        <v>16396</v>
      </c>
      <c r="D315" s="73" t="s">
        <v>16562</v>
      </c>
      <c r="E315" s="73" t="s">
        <v>16562</v>
      </c>
      <c r="F315" s="73" t="s">
        <v>16562</v>
      </c>
      <c r="G315" s="125">
        <v>2833</v>
      </c>
      <c r="H315" s="140">
        <f t="shared" ref="H315:H320" si="20">G315/1.3</f>
        <v>2179.2307692307691</v>
      </c>
      <c r="I315" s="125">
        <f>G315/('Total Revenue (Millions)'!D$28)*100</f>
        <v>133.6831525252573</v>
      </c>
      <c r="W315" s="138"/>
      <c r="Z315" s="138"/>
      <c r="AD315" s="138" t="s">
        <v>16734</v>
      </c>
      <c r="AF315" s="73" t="s">
        <v>16749</v>
      </c>
    </row>
    <row r="316" spans="1:32" hidden="1" x14ac:dyDescent="0.25">
      <c r="A316" s="116" t="s">
        <v>16384</v>
      </c>
      <c r="B316" s="116">
        <v>2004</v>
      </c>
      <c r="C316" s="116" t="s">
        <v>16396</v>
      </c>
      <c r="D316" s="73" t="s">
        <v>16532</v>
      </c>
      <c r="E316" s="73" t="s">
        <v>16733</v>
      </c>
      <c r="F316" s="73" t="s">
        <v>16733</v>
      </c>
      <c r="G316" s="125">
        <v>2818</v>
      </c>
      <c r="H316" s="140">
        <f t="shared" si="20"/>
        <v>2167.6923076923076</v>
      </c>
      <c r="I316" s="125">
        <f>G316/('Total Revenue (Millions)'!D$28)*100</f>
        <v>132.97533491569894</v>
      </c>
      <c r="W316" s="138"/>
      <c r="Z316" s="138"/>
      <c r="AD316" s="138" t="s">
        <v>16734</v>
      </c>
      <c r="AF316" s="73" t="s">
        <v>16750</v>
      </c>
    </row>
    <row r="317" spans="1:32" hidden="1" x14ac:dyDescent="0.25">
      <c r="A317" s="116" t="s">
        <v>16384</v>
      </c>
      <c r="B317" s="116">
        <v>2004</v>
      </c>
      <c r="C317" s="116" t="s">
        <v>16396</v>
      </c>
      <c r="D317" s="73" t="s">
        <v>16532</v>
      </c>
      <c r="E317" s="73" t="s">
        <v>16572</v>
      </c>
      <c r="F317" s="73" t="s">
        <v>16572</v>
      </c>
      <c r="G317" s="125">
        <v>386.4</v>
      </c>
      <c r="H317" s="140">
        <f t="shared" si="20"/>
        <v>297.23076923076923</v>
      </c>
      <c r="I317" s="125">
        <f>G317/('Total Revenue (Millions)'!D$28)*100</f>
        <v>18.233381622223586</v>
      </c>
      <c r="W317" s="138"/>
      <c r="Z317" s="138"/>
      <c r="AD317" s="138" t="s">
        <v>16734</v>
      </c>
      <c r="AF317" s="73" t="s">
        <v>16751</v>
      </c>
    </row>
    <row r="318" spans="1:32" hidden="1" x14ac:dyDescent="0.25">
      <c r="A318" s="116" t="s">
        <v>16384</v>
      </c>
      <c r="B318" s="116">
        <v>2004</v>
      </c>
      <c r="C318" s="116" t="s">
        <v>16396</v>
      </c>
      <c r="D318" s="73" t="s">
        <v>16602</v>
      </c>
      <c r="E318" s="73" t="s">
        <v>16602</v>
      </c>
      <c r="F318" s="73" t="s">
        <v>16602</v>
      </c>
      <c r="G318" s="125">
        <v>2783.5</v>
      </c>
      <c r="H318" s="140">
        <f t="shared" si="20"/>
        <v>2141.1538461538462</v>
      </c>
      <c r="I318" s="125">
        <f>G318/('Total Revenue (Millions)'!D$28)*100</f>
        <v>131.34735441371467</v>
      </c>
      <c r="W318" s="138"/>
      <c r="Z318" s="138"/>
      <c r="AD318" s="138" t="s">
        <v>16734</v>
      </c>
      <c r="AF318" s="73" t="s">
        <v>16752</v>
      </c>
    </row>
    <row r="319" spans="1:32" hidden="1" x14ac:dyDescent="0.25">
      <c r="A319" s="116" t="s">
        <v>16384</v>
      </c>
      <c r="B319" s="116">
        <v>2004</v>
      </c>
      <c r="C319" s="116" t="s">
        <v>16396</v>
      </c>
      <c r="D319" s="73" t="s">
        <v>16543</v>
      </c>
      <c r="E319" s="73" t="s">
        <v>16543</v>
      </c>
      <c r="F319" s="73" t="s">
        <v>16543</v>
      </c>
      <c r="G319" s="125">
        <v>193.8</v>
      </c>
      <c r="H319" s="140">
        <f t="shared" si="20"/>
        <v>149.07692307692309</v>
      </c>
      <c r="I319" s="125">
        <f>G319/('Total Revenue (Millions)'!D$28)*100</f>
        <v>9.1450035154941283</v>
      </c>
      <c r="W319" s="138"/>
      <c r="Z319" s="138"/>
      <c r="AD319" s="138" t="s">
        <v>16734</v>
      </c>
      <c r="AF319" s="73" t="s">
        <v>16591</v>
      </c>
    </row>
    <row r="320" spans="1:32" hidden="1" x14ac:dyDescent="0.25">
      <c r="A320" s="116" t="s">
        <v>16384</v>
      </c>
      <c r="B320" s="116">
        <v>2004</v>
      </c>
      <c r="C320" s="116" t="s">
        <v>16396</v>
      </c>
      <c r="D320" s="73" t="s">
        <v>16551</v>
      </c>
      <c r="E320" s="73" t="s">
        <v>16551</v>
      </c>
      <c r="F320" s="73" t="s">
        <v>16551</v>
      </c>
      <c r="G320" s="125">
        <v>181.9</v>
      </c>
      <c r="H320" s="140">
        <f t="shared" si="20"/>
        <v>139.92307692307693</v>
      </c>
      <c r="I320" s="125">
        <f>G320/('Total Revenue (Millions)'!D$28)*100</f>
        <v>8.5834682119111552</v>
      </c>
      <c r="W320" s="138"/>
      <c r="Z320" s="138"/>
      <c r="AD320" s="138" t="s">
        <v>16734</v>
      </c>
      <c r="AF320" s="73" t="s">
        <v>16753</v>
      </c>
    </row>
    <row r="321" spans="1:32" hidden="1" x14ac:dyDescent="0.25">
      <c r="A321" s="116" t="s">
        <v>16384</v>
      </c>
      <c r="B321" s="116">
        <v>2008</v>
      </c>
      <c r="C321" s="116" t="s">
        <v>16396</v>
      </c>
      <c r="D321" s="73" t="s">
        <v>16602</v>
      </c>
      <c r="E321" s="73" t="s">
        <v>16602</v>
      </c>
      <c r="F321" s="73" t="s">
        <v>16602</v>
      </c>
      <c r="G321" s="125">
        <v>6335</v>
      </c>
      <c r="H321" s="140">
        <f t="shared" ref="H321:H327" si="21">G321/1.07</f>
        <v>5920.5607476635514</v>
      </c>
      <c r="I321" s="125">
        <f>G321/('Total Revenue (Millions)'!D$29)*100</f>
        <v>280.67361668003207</v>
      </c>
      <c r="W321" s="138"/>
      <c r="Z321" s="138"/>
      <c r="AD321" s="138" t="s">
        <v>16734</v>
      </c>
      <c r="AF321" s="73" t="s">
        <v>16754</v>
      </c>
    </row>
    <row r="322" spans="1:32" hidden="1" x14ac:dyDescent="0.25">
      <c r="A322" s="116" t="s">
        <v>16384</v>
      </c>
      <c r="B322" s="116">
        <v>2008</v>
      </c>
      <c r="C322" s="116" t="s">
        <v>16396</v>
      </c>
      <c r="D322" s="73" t="s">
        <v>16562</v>
      </c>
      <c r="E322" s="73" t="s">
        <v>16562</v>
      </c>
      <c r="F322" s="73" t="s">
        <v>16562</v>
      </c>
      <c r="G322" s="125">
        <v>4660</v>
      </c>
      <c r="H322" s="140">
        <f t="shared" si="21"/>
        <v>4355.1401869158872</v>
      </c>
      <c r="I322" s="125">
        <f>G322/('Total Revenue (Millions)'!D$29)*100</f>
        <v>206.46236049391464</v>
      </c>
      <c r="W322" s="138"/>
      <c r="Z322" s="138"/>
      <c r="AD322" s="138" t="s">
        <v>16734</v>
      </c>
      <c r="AF322" s="73" t="s">
        <v>16755</v>
      </c>
    </row>
    <row r="323" spans="1:32" hidden="1" x14ac:dyDescent="0.25">
      <c r="A323" s="116" t="s">
        <v>16384</v>
      </c>
      <c r="B323" s="116">
        <v>2008</v>
      </c>
      <c r="C323" s="116" t="s">
        <v>16396</v>
      </c>
      <c r="D323" s="73" t="s">
        <v>16532</v>
      </c>
      <c r="E323" s="73"/>
      <c r="F323" s="73" t="s">
        <v>16733</v>
      </c>
      <c r="G323" s="125">
        <v>4481</v>
      </c>
      <c r="H323" s="140">
        <f t="shared" si="21"/>
        <v>4187.8504672897197</v>
      </c>
      <c r="I323" s="125">
        <f>G323/('Total Revenue (Millions)'!D$29)*100</f>
        <v>198.53172475820421</v>
      </c>
      <c r="W323" s="138"/>
      <c r="Z323" s="138"/>
      <c r="AD323" s="138" t="s">
        <v>16734</v>
      </c>
      <c r="AF323" s="73" t="s">
        <v>16756</v>
      </c>
    </row>
    <row r="324" spans="1:32" hidden="1" x14ac:dyDescent="0.25">
      <c r="A324" s="116" t="s">
        <v>16384</v>
      </c>
      <c r="B324" s="116">
        <v>2008</v>
      </c>
      <c r="C324" s="116" t="s">
        <v>16396</v>
      </c>
      <c r="D324" s="73" t="s">
        <v>16532</v>
      </c>
      <c r="E324" s="73" t="s">
        <v>16598</v>
      </c>
      <c r="F324" s="73" t="s">
        <v>16598</v>
      </c>
      <c r="G324" s="125">
        <v>72</v>
      </c>
      <c r="H324" s="140">
        <f t="shared" si="21"/>
        <v>67.289719626168221</v>
      </c>
      <c r="I324" s="125">
        <f>G324/('Total Revenue (Millions)'!D$29)*100</f>
        <v>3.1899763853137033</v>
      </c>
      <c r="W324" s="138"/>
      <c r="Z324" s="138"/>
      <c r="AD324" s="138" t="s">
        <v>16734</v>
      </c>
      <c r="AF324" s="76" t="s">
        <v>16757</v>
      </c>
    </row>
    <row r="325" spans="1:32" hidden="1" x14ac:dyDescent="0.25">
      <c r="A325" s="116" t="s">
        <v>16384</v>
      </c>
      <c r="B325" s="116">
        <v>2008</v>
      </c>
      <c r="C325" s="116" t="s">
        <v>16396</v>
      </c>
      <c r="D325" s="73" t="s">
        <v>16543</v>
      </c>
      <c r="E325" s="73" t="s">
        <v>16543</v>
      </c>
      <c r="F325" s="73" t="s">
        <v>16543</v>
      </c>
      <c r="G325" s="125">
        <v>352.9</v>
      </c>
      <c r="H325" s="140">
        <f t="shared" si="21"/>
        <v>329.81308411214951</v>
      </c>
      <c r="I325" s="125">
        <f>G325/('Total Revenue (Millions)'!D$29)*100</f>
        <v>15.635314810794524</v>
      </c>
      <c r="W325" s="138"/>
      <c r="Z325" s="138"/>
      <c r="AD325" s="138" t="s">
        <v>16734</v>
      </c>
      <c r="AF325" s="73" t="s">
        <v>16605</v>
      </c>
    </row>
    <row r="326" spans="1:32" hidden="1" x14ac:dyDescent="0.25">
      <c r="A326" s="116" t="s">
        <v>16384</v>
      </c>
      <c r="B326" s="116">
        <v>2008</v>
      </c>
      <c r="C326" s="116" t="s">
        <v>16396</v>
      </c>
      <c r="D326" s="73" t="s">
        <v>16551</v>
      </c>
      <c r="E326" s="73" t="s">
        <v>16551</v>
      </c>
      <c r="F326" s="73" t="s">
        <v>16551</v>
      </c>
      <c r="G326" s="125">
        <v>291.60000000000002</v>
      </c>
      <c r="H326" s="140">
        <f t="shared" si="21"/>
        <v>272.52336448598129</v>
      </c>
      <c r="I326" s="125">
        <f>G326/('Total Revenue (Millions)'!D$29)*100</f>
        <v>12.919404360520497</v>
      </c>
      <c r="W326" s="138"/>
      <c r="Z326" s="138"/>
      <c r="AD326" s="138" t="s">
        <v>16734</v>
      </c>
      <c r="AF326" s="73"/>
    </row>
    <row r="327" spans="1:32" hidden="1" x14ac:dyDescent="0.25">
      <c r="A327" s="116" t="s">
        <v>16384</v>
      </c>
      <c r="B327" s="116">
        <v>2008</v>
      </c>
      <c r="C327" s="116" t="s">
        <v>16396</v>
      </c>
      <c r="D327" s="73" t="s">
        <v>16593</v>
      </c>
      <c r="E327" s="73" t="s">
        <v>16594</v>
      </c>
      <c r="F327" s="73" t="s">
        <v>16594</v>
      </c>
      <c r="G327" s="125">
        <v>40.6</v>
      </c>
      <c r="H327" s="140">
        <f t="shared" si="21"/>
        <v>37.943925233644862</v>
      </c>
      <c r="I327" s="125">
        <f>G327/('Total Revenue (Millions)'!D$29)*100</f>
        <v>1.798792239496338</v>
      </c>
      <c r="W327" s="138"/>
      <c r="Z327" s="138"/>
      <c r="AD327" s="138" t="s">
        <v>16734</v>
      </c>
      <c r="AF327" s="73" t="s">
        <v>16758</v>
      </c>
    </row>
    <row r="328" spans="1:32" hidden="1" x14ac:dyDescent="0.25">
      <c r="A328" s="116" t="s">
        <v>16384</v>
      </c>
      <c r="B328" s="116">
        <v>2010</v>
      </c>
      <c r="C328" s="116" t="s">
        <v>16396</v>
      </c>
      <c r="D328" s="73" t="s">
        <v>16602</v>
      </c>
      <c r="E328" s="73" t="s">
        <v>16602</v>
      </c>
      <c r="F328" s="73" t="s">
        <v>16602</v>
      </c>
      <c r="G328" s="125">
        <v>6973</v>
      </c>
      <c r="H328" s="140">
        <f t="shared" ref="H328:H338" si="22">G328/1.03</f>
        <v>6769.9029126213591</v>
      </c>
      <c r="I328" s="125">
        <f>G328/('Total Revenue (Millions)'!D$30)*100</f>
        <v>299.55065254186326</v>
      </c>
      <c r="U328" s="138">
        <v>8735.5</v>
      </c>
      <c r="V328" s="138">
        <v>66.52</v>
      </c>
      <c r="W328" s="138"/>
      <c r="Z328" s="138"/>
      <c r="AD328" s="138" t="s">
        <v>16734</v>
      </c>
      <c r="AF328" s="73" t="s">
        <v>16759</v>
      </c>
    </row>
    <row r="329" spans="1:32" hidden="1" x14ac:dyDescent="0.25">
      <c r="A329" s="116" t="s">
        <v>16384</v>
      </c>
      <c r="B329" s="116">
        <v>2010</v>
      </c>
      <c r="C329" s="116" t="s">
        <v>16396</v>
      </c>
      <c r="D329" s="73" t="s">
        <v>16562</v>
      </c>
      <c r="E329" s="73" t="s">
        <v>16562</v>
      </c>
      <c r="F329" s="73" t="s">
        <v>16562</v>
      </c>
      <c r="G329" s="125">
        <v>5045</v>
      </c>
      <c r="H329" s="140">
        <f t="shared" si="22"/>
        <v>4898.058252427184</v>
      </c>
      <c r="I329" s="125">
        <f>G329/('Total Revenue (Millions)'!D$30)*100</f>
        <v>216.72637918739426</v>
      </c>
      <c r="U329" s="138">
        <v>6747.5</v>
      </c>
      <c r="V329" s="138">
        <v>62.31</v>
      </c>
      <c r="W329" s="138"/>
      <c r="Z329" s="138"/>
      <c r="AD329" s="138" t="s">
        <v>16734</v>
      </c>
      <c r="AF329" s="73" t="s">
        <v>16760</v>
      </c>
    </row>
    <row r="330" spans="1:32" hidden="1" x14ac:dyDescent="0.25">
      <c r="A330" s="116" t="s">
        <v>16384</v>
      </c>
      <c r="B330" s="116">
        <v>2010</v>
      </c>
      <c r="C330" s="116" t="s">
        <v>16396</v>
      </c>
      <c r="D330" s="73" t="s">
        <v>16532</v>
      </c>
      <c r="E330" s="73" t="s">
        <v>16733</v>
      </c>
      <c r="F330" s="73" t="s">
        <v>16733</v>
      </c>
      <c r="G330" s="125">
        <v>4906</v>
      </c>
      <c r="H330" s="140">
        <f t="shared" si="22"/>
        <v>4763.1067961165045</v>
      </c>
      <c r="I330" s="125">
        <f>G330/('Total Revenue (Millions)'!D$30)*100</f>
        <v>210.75512711463946</v>
      </c>
      <c r="U330" s="138">
        <v>7164.4</v>
      </c>
      <c r="V330" s="138">
        <v>57.06</v>
      </c>
      <c r="W330" s="138"/>
      <c r="Z330" s="138"/>
      <c r="AD330" s="138" t="s">
        <v>16734</v>
      </c>
      <c r="AF330" s="73" t="s">
        <v>16761</v>
      </c>
    </row>
    <row r="331" spans="1:32" hidden="1" x14ac:dyDescent="0.25">
      <c r="A331" s="116" t="s">
        <v>16384</v>
      </c>
      <c r="B331" s="116">
        <v>2010</v>
      </c>
      <c r="C331" s="116" t="s">
        <v>16396</v>
      </c>
      <c r="D331" s="73" t="s">
        <v>16532</v>
      </c>
      <c r="E331" s="73" t="s">
        <v>16598</v>
      </c>
      <c r="F331" s="73" t="s">
        <v>16598</v>
      </c>
      <c r="G331" s="125">
        <v>81</v>
      </c>
      <c r="H331" s="140">
        <f t="shared" si="22"/>
        <v>78.640776699029118</v>
      </c>
      <c r="I331" s="125">
        <f>G331/('Total Revenue (Millions)'!D$30)*100</f>
        <v>3.4796504884398285</v>
      </c>
      <c r="U331" s="138">
        <v>126.7</v>
      </c>
      <c r="V331" s="138">
        <v>87.07</v>
      </c>
      <c r="W331" s="138"/>
      <c r="Z331" s="138"/>
      <c r="AD331" s="138" t="s">
        <v>16734</v>
      </c>
      <c r="AF331" s="73" t="s">
        <v>16762</v>
      </c>
    </row>
    <row r="332" spans="1:32" hidden="1" x14ac:dyDescent="0.25">
      <c r="A332" s="116" t="s">
        <v>16384</v>
      </c>
      <c r="B332" s="116">
        <v>2010</v>
      </c>
      <c r="C332" s="116" t="s">
        <v>16396</v>
      </c>
      <c r="D332" s="73" t="s">
        <v>16543</v>
      </c>
      <c r="E332" s="73" t="s">
        <v>16543</v>
      </c>
      <c r="F332" s="73" t="s">
        <v>16543</v>
      </c>
      <c r="G332" s="125">
        <v>408.5</v>
      </c>
      <c r="H332" s="140">
        <f t="shared" si="22"/>
        <v>396.60194174757282</v>
      </c>
      <c r="I332" s="125">
        <f>G332/('Total Revenue (Millions)'!D$30)*100</f>
        <v>17.548607710218146</v>
      </c>
      <c r="U332" s="138">
        <v>559.33699999999999</v>
      </c>
      <c r="V332" s="138">
        <v>60.860745299999998</v>
      </c>
      <c r="W332" s="138"/>
      <c r="Z332" s="138"/>
      <c r="AD332" s="138" t="s">
        <v>16734</v>
      </c>
      <c r="AF332" s="73" t="s">
        <v>16763</v>
      </c>
    </row>
    <row r="333" spans="1:32" hidden="1" x14ac:dyDescent="0.25">
      <c r="A333" s="116" t="s">
        <v>16384</v>
      </c>
      <c r="B333" s="116">
        <v>2010</v>
      </c>
      <c r="C333" s="116" t="s">
        <v>16396</v>
      </c>
      <c r="D333" s="73" t="s">
        <v>16551</v>
      </c>
      <c r="E333" s="73" t="s">
        <v>16551</v>
      </c>
      <c r="F333" s="73" t="s">
        <v>16551</v>
      </c>
      <c r="G333" s="125">
        <v>328.2</v>
      </c>
      <c r="H333" s="140">
        <f t="shared" si="22"/>
        <v>318.64077669902912</v>
      </c>
      <c r="I333" s="125">
        <f>G333/('Total Revenue (Millions)'!D$30)*100</f>
        <v>14.099028275382119</v>
      </c>
      <c r="U333" s="138">
        <v>470.97800000000001</v>
      </c>
      <c r="V333" s="138">
        <v>58.21</v>
      </c>
      <c r="W333" s="138"/>
      <c r="Z333" s="138"/>
      <c r="AD333" s="138" t="s">
        <v>16734</v>
      </c>
      <c r="AF333" s="73" t="s">
        <v>16764</v>
      </c>
    </row>
    <row r="334" spans="1:32" hidden="1" x14ac:dyDescent="0.25">
      <c r="A334" s="116" t="s">
        <v>16384</v>
      </c>
      <c r="B334" s="116">
        <v>2010</v>
      </c>
      <c r="C334" s="116" t="s">
        <v>16396</v>
      </c>
      <c r="D334" s="73" t="s">
        <v>16593</v>
      </c>
      <c r="E334" s="73" t="s">
        <v>16594</v>
      </c>
      <c r="F334" s="73" t="s">
        <v>16594</v>
      </c>
      <c r="G334" s="125">
        <v>59.6</v>
      </c>
      <c r="H334" s="140">
        <f t="shared" si="22"/>
        <v>57.864077669902912</v>
      </c>
      <c r="I334" s="125">
        <f>G334/('Total Revenue (Millions)'!D$30)*100</f>
        <v>2.5603354211236264</v>
      </c>
      <c r="U334" s="138">
        <v>109.46</v>
      </c>
      <c r="V334" s="138">
        <v>45.38</v>
      </c>
      <c r="W334" s="138"/>
      <c r="Z334" s="138"/>
      <c r="AD334" s="138" t="s">
        <v>16734</v>
      </c>
      <c r="AF334" s="73" t="s">
        <v>16765</v>
      </c>
    </row>
    <row r="335" spans="1:32" hidden="1" x14ac:dyDescent="0.25">
      <c r="A335" s="116" t="s">
        <v>16384</v>
      </c>
      <c r="B335" s="116">
        <v>2010</v>
      </c>
      <c r="C335" s="116" t="s">
        <v>16396</v>
      </c>
      <c r="D335" s="73" t="s">
        <v>16766</v>
      </c>
      <c r="E335" s="73" t="s">
        <v>16767</v>
      </c>
      <c r="F335" s="73" t="s">
        <v>16767</v>
      </c>
      <c r="G335" s="125">
        <v>33.299999999999997</v>
      </c>
      <c r="H335" s="140">
        <f t="shared" si="22"/>
        <v>32.33009708737864</v>
      </c>
      <c r="I335" s="125">
        <f>G335/('Total Revenue (Millions)'!D$30)*100</f>
        <v>1.4305229785808182</v>
      </c>
      <c r="W335" s="138"/>
      <c r="Z335" s="138"/>
      <c r="AD335" s="138" t="s">
        <v>16734</v>
      </c>
      <c r="AF335" s="73" t="s">
        <v>16768</v>
      </c>
    </row>
    <row r="336" spans="1:32" hidden="1" x14ac:dyDescent="0.25">
      <c r="A336" s="116" t="s">
        <v>16384</v>
      </c>
      <c r="B336" s="116">
        <v>2010</v>
      </c>
      <c r="C336" s="116" t="s">
        <v>16396</v>
      </c>
      <c r="D336" s="73" t="s">
        <v>16769</v>
      </c>
      <c r="E336" s="73" t="s">
        <v>16770</v>
      </c>
      <c r="F336" s="73" t="s">
        <v>16770</v>
      </c>
      <c r="G336" s="125">
        <v>13.57</v>
      </c>
      <c r="H336" s="140">
        <f t="shared" si="22"/>
        <v>13.174757281553399</v>
      </c>
      <c r="I336" s="125">
        <f>G336/('Total Revenue (Millions)'!D$30)*100</f>
        <v>0.58294885343368485</v>
      </c>
      <c r="W336" s="138"/>
      <c r="Z336" s="138"/>
      <c r="AD336" s="138" t="s">
        <v>16734</v>
      </c>
      <c r="AF336" s="76" t="s">
        <v>16771</v>
      </c>
    </row>
    <row r="337" spans="1:32" hidden="1" x14ac:dyDescent="0.25">
      <c r="A337" s="116" t="s">
        <v>16384</v>
      </c>
      <c r="B337" s="116">
        <v>2010</v>
      </c>
      <c r="C337" s="116" t="s">
        <v>16396</v>
      </c>
      <c r="D337" s="73" t="s">
        <v>16772</v>
      </c>
      <c r="E337" s="73" t="s">
        <v>16772</v>
      </c>
      <c r="F337" s="73" t="s">
        <v>16772</v>
      </c>
      <c r="G337" s="125">
        <v>9.91</v>
      </c>
      <c r="H337" s="140">
        <f t="shared" si="22"/>
        <v>9.6213592233009706</v>
      </c>
      <c r="I337" s="125">
        <f>G337/('Total Revenue (Millions)'!D$30)*100</f>
        <v>0.42572020173381109</v>
      </c>
      <c r="W337" s="138"/>
      <c r="Z337" s="138"/>
      <c r="AD337" s="138" t="s">
        <v>16734</v>
      </c>
      <c r="AF337" s="76" t="s">
        <v>16773</v>
      </c>
    </row>
    <row r="338" spans="1:32" hidden="1" x14ac:dyDescent="0.25">
      <c r="A338" s="116" t="s">
        <v>16384</v>
      </c>
      <c r="B338" s="116">
        <v>2010</v>
      </c>
      <c r="C338" s="116" t="s">
        <v>16396</v>
      </c>
      <c r="D338" s="73" t="s">
        <v>16625</v>
      </c>
      <c r="E338" s="73" t="s">
        <v>16626</v>
      </c>
      <c r="F338" s="73" t="s">
        <v>16626</v>
      </c>
      <c r="G338" s="125">
        <v>81.275800000000004</v>
      </c>
      <c r="H338" s="140">
        <f t="shared" si="22"/>
        <v>78.908543689320396</v>
      </c>
      <c r="I338" s="125">
        <f>G338/('Total Revenue (Millions)'!D$30)*100</f>
        <v>3.491498483559726</v>
      </c>
      <c r="U338" s="138">
        <v>113.49</v>
      </c>
      <c r="V338" s="138">
        <v>59.68</v>
      </c>
      <c r="W338" s="138"/>
      <c r="Z338" s="138"/>
      <c r="AD338" s="138" t="s">
        <v>16734</v>
      </c>
      <c r="AF338" s="73" t="s">
        <v>16774</v>
      </c>
    </row>
    <row r="339" spans="1:32" hidden="1" x14ac:dyDescent="0.25">
      <c r="A339" s="116" t="s">
        <v>16384</v>
      </c>
      <c r="B339" s="116">
        <v>2011</v>
      </c>
      <c r="C339" s="116" t="s">
        <v>16396</v>
      </c>
      <c r="D339" s="73" t="s">
        <v>16602</v>
      </c>
      <c r="E339" s="73" t="s">
        <v>16602</v>
      </c>
      <c r="F339" s="73" t="s">
        <v>16602</v>
      </c>
      <c r="G339" s="125">
        <v>7138</v>
      </c>
      <c r="H339" s="140">
        <f t="shared" ref="H339:H349" si="23">G339/0.99</f>
        <v>7210.1010101010106</v>
      </c>
      <c r="I339" s="125">
        <f>G339/('Total Revenue (Millions)'!D$31)*100</f>
        <v>310.09031630254873</v>
      </c>
      <c r="U339" s="138">
        <v>9156</v>
      </c>
      <c r="V339" s="138">
        <v>64.97</v>
      </c>
      <c r="W339" s="138"/>
      <c r="Z339" s="138"/>
      <c r="AD339" s="138" t="s">
        <v>16734</v>
      </c>
      <c r="AF339" s="73" t="s">
        <v>16759</v>
      </c>
    </row>
    <row r="340" spans="1:32" hidden="1" x14ac:dyDescent="0.25">
      <c r="A340" s="116" t="s">
        <v>16384</v>
      </c>
      <c r="B340" s="116">
        <v>2011</v>
      </c>
      <c r="C340" s="116" t="s">
        <v>16396</v>
      </c>
      <c r="D340" s="73" t="s">
        <v>16562</v>
      </c>
      <c r="E340" s="73" t="s">
        <v>16562</v>
      </c>
      <c r="F340" s="73" t="s">
        <v>16562</v>
      </c>
      <c r="G340" s="125">
        <v>5500</v>
      </c>
      <c r="H340" s="140">
        <f t="shared" si="23"/>
        <v>5555.5555555555557</v>
      </c>
      <c r="I340" s="125">
        <f>G340/('Total Revenue (Millions)'!D$31)*100</f>
        <v>238.93201732474333</v>
      </c>
      <c r="U340" s="138">
        <v>7155.5</v>
      </c>
      <c r="V340" s="138">
        <v>64.05</v>
      </c>
      <c r="W340" s="138"/>
      <c r="Z340" s="138"/>
      <c r="AD340" s="138" t="s">
        <v>16734</v>
      </c>
      <c r="AF340" s="73" t="s">
        <v>16775</v>
      </c>
    </row>
    <row r="341" spans="1:32" hidden="1" x14ac:dyDescent="0.25">
      <c r="A341" s="116" t="s">
        <v>16384</v>
      </c>
      <c r="B341" s="116">
        <v>2011</v>
      </c>
      <c r="C341" s="116" t="s">
        <v>16396</v>
      </c>
      <c r="D341" s="73" t="s">
        <v>16532</v>
      </c>
      <c r="E341" s="73" t="s">
        <v>16733</v>
      </c>
      <c r="F341" s="73" t="s">
        <v>16733</v>
      </c>
      <c r="G341" s="125">
        <v>5231</v>
      </c>
      <c r="H341" s="140">
        <f t="shared" si="23"/>
        <v>5283.8383838383843</v>
      </c>
      <c r="I341" s="125">
        <f>G341/('Total Revenue (Millions)'!D$31)*100</f>
        <v>227.24606956831499</v>
      </c>
      <c r="U341" s="138">
        <v>7401.1</v>
      </c>
      <c r="V341" s="138">
        <v>58.9</v>
      </c>
      <c r="W341" s="138"/>
      <c r="Z341" s="138"/>
      <c r="AD341" s="138" t="s">
        <v>16734</v>
      </c>
      <c r="AF341" s="73" t="s">
        <v>16761</v>
      </c>
    </row>
    <row r="342" spans="1:32" hidden="1" x14ac:dyDescent="0.25">
      <c r="A342" s="116" t="s">
        <v>16384</v>
      </c>
      <c r="B342" s="116">
        <v>2011</v>
      </c>
      <c r="C342" s="116" t="s">
        <v>16396</v>
      </c>
      <c r="D342" s="73" t="s">
        <v>16532</v>
      </c>
      <c r="E342" s="73" t="s">
        <v>16598</v>
      </c>
      <c r="F342" s="73" t="s">
        <v>16598</v>
      </c>
      <c r="G342" s="125">
        <v>88</v>
      </c>
      <c r="H342" s="140">
        <f t="shared" si="23"/>
        <v>88.888888888888886</v>
      </c>
      <c r="I342" s="125">
        <f>G342/('Total Revenue (Millions)'!D$31)*100</f>
        <v>3.822912277195893</v>
      </c>
      <c r="U342" s="138">
        <v>134.19999999999999</v>
      </c>
      <c r="V342" s="138">
        <v>84.45</v>
      </c>
      <c r="W342" s="138"/>
      <c r="Z342" s="138"/>
      <c r="AD342" s="138" t="s">
        <v>16734</v>
      </c>
      <c r="AF342" s="73" t="s">
        <v>16776</v>
      </c>
    </row>
    <row r="343" spans="1:32" hidden="1" x14ac:dyDescent="0.25">
      <c r="A343" s="116" t="s">
        <v>16384</v>
      </c>
      <c r="B343" s="116">
        <v>2011</v>
      </c>
      <c r="C343" s="116" t="s">
        <v>16396</v>
      </c>
      <c r="D343" s="73" t="s">
        <v>16543</v>
      </c>
      <c r="E343" s="73" t="s">
        <v>16543</v>
      </c>
      <c r="F343" s="73" t="s">
        <v>16543</v>
      </c>
      <c r="G343" s="125">
        <v>414.4</v>
      </c>
      <c r="H343" s="140">
        <f t="shared" si="23"/>
        <v>418.58585858585855</v>
      </c>
      <c r="I343" s="125">
        <f>G343/('Total Revenue (Millions)'!D$31)*100</f>
        <v>18.002441450795207</v>
      </c>
      <c r="U343" s="138">
        <v>581.65449999999998</v>
      </c>
      <c r="V343" s="138">
        <v>59.375453999999998</v>
      </c>
      <c r="W343" s="138"/>
      <c r="Z343" s="138"/>
      <c r="AD343" s="138" t="s">
        <v>16734</v>
      </c>
      <c r="AF343" s="73" t="s">
        <v>16777</v>
      </c>
    </row>
    <row r="344" spans="1:32" hidden="1" x14ac:dyDescent="0.25">
      <c r="A344" s="116" t="s">
        <v>16384</v>
      </c>
      <c r="B344" s="116">
        <v>2011</v>
      </c>
      <c r="C344" s="116" t="s">
        <v>16396</v>
      </c>
      <c r="D344" s="73" t="s">
        <v>16551</v>
      </c>
      <c r="E344" s="73" t="s">
        <v>16551</v>
      </c>
      <c r="F344" s="73" t="s">
        <v>16551</v>
      </c>
      <c r="G344" s="125">
        <v>356.3</v>
      </c>
      <c r="H344" s="140">
        <f t="shared" si="23"/>
        <v>359.8989898989899</v>
      </c>
      <c r="I344" s="125">
        <f>G344/('Total Revenue (Millions)'!D$31)*100</f>
        <v>15.478450504146554</v>
      </c>
      <c r="U344" s="138">
        <v>489.95400000000001</v>
      </c>
      <c r="V344" s="138">
        <v>60.6</v>
      </c>
      <c r="W344" s="138"/>
      <c r="Z344" s="138"/>
      <c r="AD344" s="138" t="s">
        <v>16734</v>
      </c>
      <c r="AF344" s="73" t="s">
        <v>16778</v>
      </c>
    </row>
    <row r="345" spans="1:32" hidden="1" x14ac:dyDescent="0.25">
      <c r="A345" s="116" t="s">
        <v>16384</v>
      </c>
      <c r="B345" s="116">
        <v>2011</v>
      </c>
      <c r="C345" s="116" t="s">
        <v>16396</v>
      </c>
      <c r="D345" s="73" t="s">
        <v>16593</v>
      </c>
      <c r="E345" s="73" t="s">
        <v>16594</v>
      </c>
      <c r="F345" s="73" t="s">
        <v>16594</v>
      </c>
      <c r="G345" s="125">
        <v>112.7</v>
      </c>
      <c r="H345" s="140">
        <f t="shared" si="23"/>
        <v>113.83838383838385</v>
      </c>
      <c r="I345" s="125">
        <f>G345/('Total Revenue (Millions)'!D$31)*100</f>
        <v>4.8959342459088315</v>
      </c>
      <c r="U345" s="138">
        <v>213.35</v>
      </c>
      <c r="V345" s="138">
        <v>44.02</v>
      </c>
      <c r="W345" s="138"/>
      <c r="Z345" s="138"/>
      <c r="AD345" s="138" t="s">
        <v>16734</v>
      </c>
      <c r="AF345" s="73" t="s">
        <v>16779</v>
      </c>
    </row>
    <row r="346" spans="1:32" hidden="1" x14ac:dyDescent="0.25">
      <c r="A346" s="116" t="s">
        <v>16384</v>
      </c>
      <c r="B346" s="116">
        <v>2011</v>
      </c>
      <c r="C346" s="116" t="s">
        <v>16396</v>
      </c>
      <c r="D346" s="73" t="s">
        <v>16766</v>
      </c>
      <c r="E346" s="73" t="s">
        <v>16767</v>
      </c>
      <c r="F346" s="73" t="s">
        <v>16767</v>
      </c>
      <c r="G346" s="125">
        <v>103</v>
      </c>
      <c r="H346" s="140">
        <f t="shared" si="23"/>
        <v>104.04040404040404</v>
      </c>
      <c r="I346" s="125">
        <f>G346/('Total Revenue (Millions)'!D$31)*100</f>
        <v>4.4745450517179206</v>
      </c>
      <c r="W346" s="138"/>
      <c r="Z346" s="138"/>
      <c r="AD346" s="138" t="s">
        <v>16734</v>
      </c>
      <c r="AF346" s="73" t="s">
        <v>16780</v>
      </c>
    </row>
    <row r="347" spans="1:32" hidden="1" x14ac:dyDescent="0.25">
      <c r="A347" s="116" t="s">
        <v>16384</v>
      </c>
      <c r="B347" s="116">
        <v>2011</v>
      </c>
      <c r="C347" s="116" t="s">
        <v>16396</v>
      </c>
      <c r="D347" s="73" t="s">
        <v>16769</v>
      </c>
      <c r="E347" s="73" t="s">
        <v>16770</v>
      </c>
      <c r="F347" s="73" t="s">
        <v>16770</v>
      </c>
      <c r="G347" s="125">
        <v>41.92</v>
      </c>
      <c r="H347" s="140">
        <f t="shared" si="23"/>
        <v>42.343434343434346</v>
      </c>
      <c r="I347" s="125">
        <f>G347/('Total Revenue (Millions)'!D$31)*100</f>
        <v>1.8210963938642257</v>
      </c>
      <c r="W347" s="138"/>
      <c r="Z347" s="138"/>
      <c r="AD347" s="138" t="s">
        <v>16734</v>
      </c>
      <c r="AF347" s="73" t="s">
        <v>16781</v>
      </c>
    </row>
    <row r="348" spans="1:32" hidden="1" x14ac:dyDescent="0.25">
      <c r="A348" s="116" t="s">
        <v>16384</v>
      </c>
      <c r="B348" s="116">
        <v>2011</v>
      </c>
      <c r="C348" s="116" t="s">
        <v>16396</v>
      </c>
      <c r="D348" s="73" t="s">
        <v>16772</v>
      </c>
      <c r="E348" s="73" t="s">
        <v>16772</v>
      </c>
      <c r="F348" s="73" t="s">
        <v>16772</v>
      </c>
      <c r="G348" s="125">
        <v>40.08</v>
      </c>
      <c r="H348" s="140">
        <f t="shared" si="23"/>
        <v>40.484848484848484</v>
      </c>
      <c r="I348" s="125">
        <f>G348/('Total Revenue (Millions)'!D$31)*100</f>
        <v>1.7411627735228568</v>
      </c>
      <c r="W348" s="138"/>
      <c r="Z348" s="138"/>
      <c r="AD348" s="138" t="s">
        <v>16734</v>
      </c>
      <c r="AF348" s="73" t="s">
        <v>16782</v>
      </c>
    </row>
    <row r="349" spans="1:32" hidden="1" x14ac:dyDescent="0.25">
      <c r="A349" s="116" t="s">
        <v>16384</v>
      </c>
      <c r="B349" s="116">
        <v>2011</v>
      </c>
      <c r="C349" s="116" t="s">
        <v>16396</v>
      </c>
      <c r="D349" s="73" t="s">
        <v>16625</v>
      </c>
      <c r="E349" s="73" t="s">
        <v>16626</v>
      </c>
      <c r="F349" s="73" t="s">
        <v>16626</v>
      </c>
      <c r="G349" s="125">
        <v>102.548</v>
      </c>
      <c r="H349" s="140">
        <f t="shared" si="23"/>
        <v>103.58383838383838</v>
      </c>
      <c r="I349" s="125">
        <f>G349/('Total Revenue (Millions)'!D$31)*100</f>
        <v>4.4549091841123234</v>
      </c>
      <c r="U349" s="138">
        <v>145.68</v>
      </c>
      <c r="V349" s="138">
        <v>58.7</v>
      </c>
      <c r="W349" s="138"/>
      <c r="Z349" s="138"/>
      <c r="AD349" s="138" t="s">
        <v>16734</v>
      </c>
      <c r="AF349" s="73" t="s">
        <v>16783</v>
      </c>
    </row>
    <row r="350" spans="1:32" hidden="1" x14ac:dyDescent="0.25">
      <c r="A350" s="116" t="s">
        <v>16384</v>
      </c>
      <c r="B350" s="116">
        <v>2012</v>
      </c>
      <c r="C350" s="116" t="s">
        <v>16396</v>
      </c>
      <c r="D350" s="73" t="s">
        <v>16602</v>
      </c>
      <c r="E350" s="73" t="s">
        <v>16602</v>
      </c>
      <c r="F350" s="73" t="s">
        <v>16602</v>
      </c>
      <c r="G350" s="125">
        <v>7280</v>
      </c>
      <c r="H350" s="140">
        <f t="shared" ref="H350:H360" si="24">G350/1</f>
        <v>7280</v>
      </c>
      <c r="I350" s="125">
        <f>G350/('Total Revenue (Millions)'!D$32)*100</f>
        <v>362.29900616605039</v>
      </c>
      <c r="U350" s="138">
        <v>9386</v>
      </c>
      <c r="V350" s="138">
        <v>64.64</v>
      </c>
      <c r="W350" s="138"/>
      <c r="Z350" s="138"/>
      <c r="AD350" s="138" t="s">
        <v>16734</v>
      </c>
      <c r="AF350" s="73" t="s">
        <v>16759</v>
      </c>
    </row>
    <row r="351" spans="1:32" hidden="1" x14ac:dyDescent="0.25">
      <c r="A351" s="116" t="s">
        <v>16384</v>
      </c>
      <c r="B351" s="116">
        <v>2012</v>
      </c>
      <c r="C351" s="116" t="s">
        <v>16396</v>
      </c>
      <c r="D351" s="73" t="s">
        <v>16562</v>
      </c>
      <c r="E351" s="73" t="s">
        <v>16562</v>
      </c>
      <c r="F351" s="73" t="s">
        <v>16562</v>
      </c>
      <c r="G351" s="125">
        <v>5886</v>
      </c>
      <c r="H351" s="140">
        <f t="shared" si="24"/>
        <v>5886</v>
      </c>
      <c r="I351" s="125">
        <f>G351/('Total Revenue (Millions)'!D$32)*100</f>
        <v>292.92471844689186</v>
      </c>
      <c r="U351" s="138">
        <v>7505</v>
      </c>
      <c r="V351" s="138">
        <v>65.36</v>
      </c>
      <c r="W351" s="138"/>
      <c r="Z351" s="138"/>
      <c r="AD351" s="138" t="s">
        <v>16734</v>
      </c>
      <c r="AF351" s="73" t="s">
        <v>16775</v>
      </c>
    </row>
    <row r="352" spans="1:32" hidden="1" x14ac:dyDescent="0.25">
      <c r="A352" s="116" t="s">
        <v>16384</v>
      </c>
      <c r="B352" s="116">
        <v>2012</v>
      </c>
      <c r="C352" s="116" t="s">
        <v>16396</v>
      </c>
      <c r="D352" s="73" t="s">
        <v>16532</v>
      </c>
      <c r="E352" s="73" t="s">
        <v>16733</v>
      </c>
      <c r="F352" s="73" t="s">
        <v>16733</v>
      </c>
      <c r="G352" s="125">
        <v>5586</v>
      </c>
      <c r="H352" s="140">
        <f t="shared" si="24"/>
        <v>5586</v>
      </c>
      <c r="I352" s="125">
        <f>G352/('Total Revenue (Millions)'!D$32)*100</f>
        <v>277.99481434664256</v>
      </c>
      <c r="U352" s="138">
        <v>7554.4</v>
      </c>
      <c r="V352" s="138">
        <v>61.62</v>
      </c>
      <c r="W352" s="138"/>
      <c r="Z352" s="138"/>
      <c r="AD352" s="138" t="s">
        <v>16734</v>
      </c>
      <c r="AF352" s="73" t="s">
        <v>16784</v>
      </c>
    </row>
    <row r="353" spans="1:32" hidden="1" x14ac:dyDescent="0.25">
      <c r="A353" s="116" t="s">
        <v>16384</v>
      </c>
      <c r="B353" s="116">
        <v>2012</v>
      </c>
      <c r="C353" s="116" t="s">
        <v>16396</v>
      </c>
      <c r="D353" s="73" t="s">
        <v>16532</v>
      </c>
      <c r="E353" s="73" t="s">
        <v>16598</v>
      </c>
      <c r="F353" s="73" t="s">
        <v>16598</v>
      </c>
      <c r="G353" s="125">
        <v>94</v>
      </c>
      <c r="H353" s="140">
        <f t="shared" si="24"/>
        <v>94</v>
      </c>
      <c r="I353" s="125">
        <f>G353/('Total Revenue (Millions)'!D$32)*100</f>
        <v>4.6780366180781234</v>
      </c>
      <c r="U353" s="138">
        <v>139.9</v>
      </c>
      <c r="V353" s="138">
        <v>85.69</v>
      </c>
      <c r="W353" s="138"/>
      <c r="Z353" s="138"/>
      <c r="AD353" s="138" t="s">
        <v>16734</v>
      </c>
      <c r="AF353" s="73" t="s">
        <v>16785</v>
      </c>
    </row>
    <row r="354" spans="1:32" hidden="1" x14ac:dyDescent="0.25">
      <c r="A354" s="116" t="s">
        <v>16384</v>
      </c>
      <c r="B354" s="116">
        <v>2012</v>
      </c>
      <c r="C354" s="116" t="s">
        <v>16396</v>
      </c>
      <c r="D354" s="73" t="s">
        <v>16543</v>
      </c>
      <c r="E354" s="73" t="s">
        <v>16543</v>
      </c>
      <c r="F354" s="73" t="s">
        <v>16543</v>
      </c>
      <c r="G354" s="125">
        <v>451.19600000000003</v>
      </c>
      <c r="H354" s="140">
        <f t="shared" si="24"/>
        <v>451.19600000000003</v>
      </c>
      <c r="I354" s="125">
        <f>G354/('Total Revenue (Millions)'!D$32)*100</f>
        <v>22.454376701386991</v>
      </c>
      <c r="U354" s="138">
        <v>601.03200000000004</v>
      </c>
      <c r="V354" s="138">
        <v>62.56</v>
      </c>
      <c r="W354" s="138"/>
      <c r="Z354" s="138"/>
      <c r="AD354" s="138" t="s">
        <v>16734</v>
      </c>
      <c r="AF354" s="73" t="s">
        <v>16786</v>
      </c>
    </row>
    <row r="355" spans="1:32" hidden="1" x14ac:dyDescent="0.25">
      <c r="A355" s="116" t="s">
        <v>16384</v>
      </c>
      <c r="B355" s="116">
        <v>2012</v>
      </c>
      <c r="C355" s="116" t="s">
        <v>16396</v>
      </c>
      <c r="D355" s="73" t="s">
        <v>16551</v>
      </c>
      <c r="E355" s="73" t="s">
        <v>16551</v>
      </c>
      <c r="F355" s="73" t="s">
        <v>16551</v>
      </c>
      <c r="G355" s="125">
        <v>362.1</v>
      </c>
      <c r="H355" s="140">
        <f t="shared" si="24"/>
        <v>362.1</v>
      </c>
      <c r="I355" s="125">
        <f>G355/('Total Revenue (Millions)'!D$32)*100</f>
        <v>18.020394249000944</v>
      </c>
      <c r="U355" s="138">
        <v>496.89850000000001</v>
      </c>
      <c r="V355" s="138">
        <v>60.73</v>
      </c>
      <c r="W355" s="138"/>
      <c r="Z355" s="138"/>
      <c r="AD355" s="138" t="s">
        <v>16734</v>
      </c>
      <c r="AF355" s="73" t="s">
        <v>16787</v>
      </c>
    </row>
    <row r="356" spans="1:32" hidden="1" x14ac:dyDescent="0.25">
      <c r="A356" s="116" t="s">
        <v>16384</v>
      </c>
      <c r="B356" s="116">
        <v>2012</v>
      </c>
      <c r="C356" s="116" t="s">
        <v>16396</v>
      </c>
      <c r="D356" s="73" t="s">
        <v>16593</v>
      </c>
      <c r="E356" s="73" t="s">
        <v>16594</v>
      </c>
      <c r="F356" s="73" t="s">
        <v>16594</v>
      </c>
      <c r="G356" s="125">
        <v>171.6</v>
      </c>
      <c r="H356" s="140">
        <f t="shared" si="24"/>
        <v>171.6</v>
      </c>
      <c r="I356" s="125">
        <f>G356/('Total Revenue (Millions)'!D$32)*100</f>
        <v>8.5399051453426154</v>
      </c>
      <c r="U356" s="138">
        <v>347.2</v>
      </c>
      <c r="V356" s="138">
        <v>41.19</v>
      </c>
      <c r="W356" s="138"/>
      <c r="Z356" s="138"/>
      <c r="AD356" s="138" t="s">
        <v>16734</v>
      </c>
      <c r="AF356" s="73" t="s">
        <v>16788</v>
      </c>
    </row>
    <row r="357" spans="1:32" hidden="1" x14ac:dyDescent="0.25">
      <c r="A357" s="116" t="s">
        <v>16384</v>
      </c>
      <c r="B357" s="116">
        <v>2012</v>
      </c>
      <c r="C357" s="116" t="s">
        <v>16396</v>
      </c>
      <c r="D357" s="73" t="s">
        <v>16766</v>
      </c>
      <c r="E357" s="73" t="s">
        <v>16767</v>
      </c>
      <c r="F357" s="73" t="s">
        <v>16767</v>
      </c>
      <c r="G357" s="125">
        <v>165.6</v>
      </c>
      <c r="H357" s="140">
        <f t="shared" si="24"/>
        <v>165.6</v>
      </c>
      <c r="I357" s="125">
        <f>G357/('Total Revenue (Millions)'!D$32)*100</f>
        <v>8.2413070633376293</v>
      </c>
      <c r="W357" s="138"/>
      <c r="Z357" s="138"/>
      <c r="AD357" s="138" t="s">
        <v>16734</v>
      </c>
      <c r="AF357" s="73" t="s">
        <v>16789</v>
      </c>
    </row>
    <row r="358" spans="1:32" hidden="1" x14ac:dyDescent="0.25">
      <c r="A358" s="116" t="s">
        <v>16384</v>
      </c>
      <c r="B358" s="116">
        <v>2012</v>
      </c>
      <c r="C358" s="116" t="s">
        <v>16396</v>
      </c>
      <c r="D358" s="73" t="s">
        <v>16772</v>
      </c>
      <c r="E358" s="73" t="s">
        <v>16772</v>
      </c>
      <c r="F358" s="73" t="s">
        <v>16772</v>
      </c>
      <c r="G358" s="125">
        <v>75.739999999999995</v>
      </c>
      <c r="H358" s="140">
        <f t="shared" si="24"/>
        <v>75.739999999999995</v>
      </c>
      <c r="I358" s="125">
        <f>G358/('Total Revenue (Millions)'!D$32)*100</f>
        <v>3.7693031218429471</v>
      </c>
      <c r="W358" s="138"/>
      <c r="Z358" s="138"/>
      <c r="AD358" s="138" t="s">
        <v>16734</v>
      </c>
      <c r="AF358" s="73" t="s">
        <v>16790</v>
      </c>
    </row>
    <row r="359" spans="1:32" hidden="1" x14ac:dyDescent="0.25">
      <c r="A359" s="116" t="s">
        <v>16384</v>
      </c>
      <c r="B359" s="116">
        <v>2012</v>
      </c>
      <c r="C359" s="116" t="s">
        <v>16396</v>
      </c>
      <c r="D359" s="73" t="s">
        <v>16769</v>
      </c>
      <c r="E359" s="73" t="s">
        <v>16770</v>
      </c>
      <c r="F359" s="73" t="s">
        <v>16770</v>
      </c>
      <c r="G359" s="125">
        <v>72.11</v>
      </c>
      <c r="H359" s="140">
        <f t="shared" si="24"/>
        <v>72.11</v>
      </c>
      <c r="I359" s="125">
        <f>G359/('Total Revenue (Millions)'!D$32)*100</f>
        <v>3.5886512822299306</v>
      </c>
      <c r="W359" s="138"/>
      <c r="Z359" s="138"/>
      <c r="AD359" s="138" t="s">
        <v>16734</v>
      </c>
      <c r="AF359" s="73" t="s">
        <v>16791</v>
      </c>
    </row>
    <row r="360" spans="1:32" hidden="1" x14ac:dyDescent="0.25">
      <c r="A360" s="116" t="s">
        <v>16384</v>
      </c>
      <c r="B360" s="116">
        <v>2012</v>
      </c>
      <c r="C360" s="116" t="s">
        <v>16396</v>
      </c>
      <c r="D360" s="73" t="s">
        <v>16625</v>
      </c>
      <c r="E360" s="73" t="s">
        <v>16626</v>
      </c>
      <c r="F360" s="73" t="s">
        <v>16626</v>
      </c>
      <c r="G360" s="125">
        <v>105.462</v>
      </c>
      <c r="H360" s="140">
        <f t="shared" si="24"/>
        <v>105.462</v>
      </c>
      <c r="I360" s="125">
        <f>G360/('Total Revenue (Millions)'!D$32)*100</f>
        <v>5.24845848740165</v>
      </c>
      <c r="U360" s="138">
        <v>147.51</v>
      </c>
      <c r="V360" s="138">
        <v>59.6</v>
      </c>
      <c r="W360" s="138"/>
      <c r="Z360" s="138"/>
      <c r="AD360" s="138" t="s">
        <v>16734</v>
      </c>
      <c r="AF360" s="73" t="s">
        <v>16792</v>
      </c>
    </row>
    <row r="361" spans="1:32" hidden="1" x14ac:dyDescent="0.25">
      <c r="A361" s="116" t="s">
        <v>16384</v>
      </c>
      <c r="B361" s="116">
        <v>2013</v>
      </c>
      <c r="C361" s="116" t="s">
        <v>16396</v>
      </c>
      <c r="D361" s="73" t="s">
        <v>16602</v>
      </c>
      <c r="E361" s="73" t="s">
        <v>16602</v>
      </c>
      <c r="F361" s="73" t="s">
        <v>16602</v>
      </c>
      <c r="G361" s="125">
        <v>7270</v>
      </c>
      <c r="H361" s="140">
        <f t="shared" ref="H361:H371" si="25">G361/1.03</f>
        <v>7058.2524271844659</v>
      </c>
      <c r="I361" s="125">
        <f>G361/('Total Revenue (Millions)'!D$33)*100</f>
        <v>375.39824745302354</v>
      </c>
      <c r="U361" s="138">
        <v>9470</v>
      </c>
      <c r="V361" s="138">
        <v>63.97</v>
      </c>
      <c r="W361" s="138"/>
      <c r="Z361" s="138"/>
      <c r="AD361" s="138" t="s">
        <v>16734</v>
      </c>
      <c r="AF361" s="73" t="s">
        <v>16759</v>
      </c>
    </row>
    <row r="362" spans="1:32" hidden="1" x14ac:dyDescent="0.25">
      <c r="A362" s="116" t="s">
        <v>16384</v>
      </c>
      <c r="B362" s="116">
        <v>2013</v>
      </c>
      <c r="C362" s="116" t="s">
        <v>16396</v>
      </c>
      <c r="D362" s="73" t="s">
        <v>16562</v>
      </c>
      <c r="E362" s="73" t="s">
        <v>16562</v>
      </c>
      <c r="F362" s="73" t="s">
        <v>16562</v>
      </c>
      <c r="G362" s="125">
        <v>6177</v>
      </c>
      <c r="H362" s="140">
        <f t="shared" si="25"/>
        <v>5997.0873786407765</v>
      </c>
      <c r="I362" s="125">
        <f>G362/('Total Revenue (Millions)'!D$33)*100</f>
        <v>318.95941877817421</v>
      </c>
      <c r="U362" s="138">
        <v>7738.5</v>
      </c>
      <c r="V362" s="138">
        <v>66.52</v>
      </c>
      <c r="W362" s="138"/>
      <c r="Z362" s="138"/>
      <c r="AD362" s="138" t="s">
        <v>16734</v>
      </c>
      <c r="AF362" s="73" t="s">
        <v>16775</v>
      </c>
    </row>
    <row r="363" spans="1:32" hidden="1" x14ac:dyDescent="0.25">
      <c r="A363" s="116" t="s">
        <v>16384</v>
      </c>
      <c r="B363" s="116">
        <v>2013</v>
      </c>
      <c r="C363" s="116" t="s">
        <v>16396</v>
      </c>
      <c r="D363" s="73" t="s">
        <v>16532</v>
      </c>
      <c r="E363" s="73" t="s">
        <v>16733</v>
      </c>
      <c r="F363" s="73" t="s">
        <v>16733</v>
      </c>
      <c r="G363" s="125">
        <v>5849</v>
      </c>
      <c r="H363" s="140">
        <f t="shared" si="25"/>
        <v>5678.6407766990287</v>
      </c>
      <c r="I363" s="125">
        <f>G363/('Total Revenue (Millions)'!D$33)*100</f>
        <v>302.02260651344358</v>
      </c>
      <c r="U363" s="138">
        <v>7729.7</v>
      </c>
      <c r="V363" s="138">
        <v>63.06</v>
      </c>
      <c r="W363" s="138"/>
      <c r="Z363" s="138"/>
      <c r="AD363" s="138" t="s">
        <v>16734</v>
      </c>
      <c r="AF363" s="73" t="s">
        <v>16784</v>
      </c>
    </row>
    <row r="364" spans="1:32" hidden="1" x14ac:dyDescent="0.25">
      <c r="A364" s="116" t="s">
        <v>16384</v>
      </c>
      <c r="B364" s="116">
        <v>2013</v>
      </c>
      <c r="C364" s="116" t="s">
        <v>16396</v>
      </c>
      <c r="D364" s="73" t="s">
        <v>16532</v>
      </c>
      <c r="E364" s="73" t="s">
        <v>16598</v>
      </c>
      <c r="F364" s="73" t="s">
        <v>16598</v>
      </c>
      <c r="G364" s="125">
        <v>97</v>
      </c>
      <c r="H364" s="140">
        <f t="shared" si="25"/>
        <v>94.174757281553397</v>
      </c>
      <c r="I364" s="125">
        <f>G364/('Total Revenue (Millions)'!D$33)*100</f>
        <v>5.0087524075575356</v>
      </c>
      <c r="U364" s="138">
        <v>145.30000000000001</v>
      </c>
      <c r="V364" s="138">
        <v>84.15</v>
      </c>
      <c r="W364" s="138"/>
      <c r="Z364" s="138"/>
      <c r="AD364" s="138" t="s">
        <v>16734</v>
      </c>
      <c r="AF364" s="73" t="s">
        <v>16793</v>
      </c>
    </row>
    <row r="365" spans="1:32" hidden="1" x14ac:dyDescent="0.25">
      <c r="A365" s="116" t="s">
        <v>16384</v>
      </c>
      <c r="B365" s="116">
        <v>2013</v>
      </c>
      <c r="C365" s="116" t="s">
        <v>16396</v>
      </c>
      <c r="D365" s="73" t="s">
        <v>16543</v>
      </c>
      <c r="E365" s="73" t="s">
        <v>16543</v>
      </c>
      <c r="F365" s="73" t="s">
        <v>16543</v>
      </c>
      <c r="G365" s="125">
        <v>471.8</v>
      </c>
      <c r="H365" s="140">
        <f t="shared" si="25"/>
        <v>458.05825242718447</v>
      </c>
      <c r="I365" s="125">
        <f>G365/('Total Revenue (Millions)'!D$33)*100</f>
        <v>24.362158617377787</v>
      </c>
      <c r="U365" s="138">
        <v>611.67650000000003</v>
      </c>
      <c r="V365" s="138">
        <v>64.28</v>
      </c>
      <c r="W365" s="138"/>
      <c r="Z365" s="138"/>
      <c r="AD365" s="138" t="s">
        <v>16734</v>
      </c>
      <c r="AF365" s="73" t="s">
        <v>16786</v>
      </c>
    </row>
    <row r="366" spans="1:32" hidden="1" x14ac:dyDescent="0.25">
      <c r="A366" s="116" t="s">
        <v>16384</v>
      </c>
      <c r="B366" s="116">
        <v>2013</v>
      </c>
      <c r="C366" s="116" t="s">
        <v>16396</v>
      </c>
      <c r="D366" s="73" t="s">
        <v>16551</v>
      </c>
      <c r="E366" s="73" t="s">
        <v>16551</v>
      </c>
      <c r="F366" s="73" t="s">
        <v>16551</v>
      </c>
      <c r="G366" s="125">
        <v>375.3</v>
      </c>
      <c r="H366" s="140">
        <f t="shared" si="25"/>
        <v>364.36893203883494</v>
      </c>
      <c r="I366" s="125">
        <f>G366/('Total Revenue (Millions)'!D$33)*100</f>
        <v>19.379224521199415</v>
      </c>
      <c r="U366" s="138">
        <v>499.3775</v>
      </c>
      <c r="V366" s="138">
        <v>62.63</v>
      </c>
      <c r="W366" s="138"/>
      <c r="Z366" s="138"/>
      <c r="AD366" s="138" t="s">
        <v>16734</v>
      </c>
      <c r="AF366" s="73" t="s">
        <v>16787</v>
      </c>
    </row>
    <row r="367" spans="1:32" hidden="1" x14ac:dyDescent="0.25">
      <c r="A367" s="116" t="s">
        <v>16384</v>
      </c>
      <c r="B367" s="116">
        <v>2013</v>
      </c>
      <c r="C367" s="116" t="s">
        <v>16396</v>
      </c>
      <c r="D367" s="73" t="s">
        <v>16766</v>
      </c>
      <c r="E367" s="73" t="s">
        <v>16767</v>
      </c>
      <c r="F367" s="73" t="s">
        <v>16767</v>
      </c>
      <c r="G367" s="125">
        <v>221</v>
      </c>
      <c r="H367" s="140">
        <f t="shared" si="25"/>
        <v>214.5631067961165</v>
      </c>
      <c r="I367" s="125">
        <f>G367/('Total Revenue (Millions)'!D$33)*100</f>
        <v>11.41169362958985</v>
      </c>
      <c r="W367" s="138"/>
      <c r="Z367" s="138"/>
      <c r="AD367" s="138" t="s">
        <v>16734</v>
      </c>
      <c r="AF367" s="73" t="s">
        <v>16794</v>
      </c>
    </row>
    <row r="368" spans="1:32" hidden="1" x14ac:dyDescent="0.25">
      <c r="A368" s="116" t="s">
        <v>16384</v>
      </c>
      <c r="B368" s="116">
        <v>2013</v>
      </c>
      <c r="C368" s="116" t="s">
        <v>16396</v>
      </c>
      <c r="D368" s="73" t="s">
        <v>16593</v>
      </c>
      <c r="E368" s="73" t="s">
        <v>16594</v>
      </c>
      <c r="F368" s="73" t="s">
        <v>16594</v>
      </c>
      <c r="G368" s="125">
        <v>220.7</v>
      </c>
      <c r="H368" s="140">
        <f t="shared" si="25"/>
        <v>214.27184466019415</v>
      </c>
      <c r="I368" s="125">
        <f>G368/('Total Revenue (Millions)'!D$33)*100</f>
        <v>11.396202642762351</v>
      </c>
      <c r="U368" s="138">
        <v>454.05</v>
      </c>
      <c r="V368" s="138">
        <v>40.51</v>
      </c>
      <c r="W368" s="138"/>
      <c r="Z368" s="138"/>
      <c r="AD368" s="138" t="s">
        <v>16734</v>
      </c>
      <c r="AF368" s="73" t="s">
        <v>16795</v>
      </c>
    </row>
    <row r="369" spans="1:32" hidden="1" x14ac:dyDescent="0.25">
      <c r="A369" s="116" t="s">
        <v>16384</v>
      </c>
      <c r="B369" s="116">
        <v>2013</v>
      </c>
      <c r="C369" s="116" t="s">
        <v>16396</v>
      </c>
      <c r="D369" s="73" t="s">
        <v>16772</v>
      </c>
      <c r="E369" s="73" t="s">
        <v>16772</v>
      </c>
      <c r="F369" s="73" t="s">
        <v>16772</v>
      </c>
      <c r="G369" s="125">
        <v>85.8</v>
      </c>
      <c r="H369" s="140">
        <f t="shared" si="25"/>
        <v>83.300970873786397</v>
      </c>
      <c r="I369" s="125">
        <f>G369/('Total Revenue (Millions)'!D$33)*100</f>
        <v>4.430422232664295</v>
      </c>
      <c r="W369" s="138"/>
      <c r="Z369" s="138"/>
      <c r="AD369" s="138" t="s">
        <v>16734</v>
      </c>
      <c r="AF369" s="73" t="s">
        <v>16796</v>
      </c>
    </row>
    <row r="370" spans="1:32" hidden="1" x14ac:dyDescent="0.25">
      <c r="A370" s="116" t="s">
        <v>16384</v>
      </c>
      <c r="B370" s="116">
        <v>2013</v>
      </c>
      <c r="C370" s="116" t="s">
        <v>16396</v>
      </c>
      <c r="D370" s="73" t="s">
        <v>16769</v>
      </c>
      <c r="E370" s="73" t="s">
        <v>16770</v>
      </c>
      <c r="F370" s="73" t="s">
        <v>16770</v>
      </c>
      <c r="G370" s="125">
        <v>70.099999999999994</v>
      </c>
      <c r="H370" s="140">
        <f t="shared" si="25"/>
        <v>68.058252427184456</v>
      </c>
      <c r="I370" s="125">
        <f>G370/('Total Revenue (Millions)'!D$33)*100</f>
        <v>3.6197272553585904</v>
      </c>
      <c r="W370" s="138"/>
      <c r="Z370" s="138"/>
      <c r="AD370" s="138" t="s">
        <v>16734</v>
      </c>
      <c r="AF370" s="73" t="s">
        <v>16797</v>
      </c>
    </row>
    <row r="371" spans="1:32" hidden="1" x14ac:dyDescent="0.25">
      <c r="A371" s="116" t="s">
        <v>16384</v>
      </c>
      <c r="B371" s="116">
        <v>2013</v>
      </c>
      <c r="C371" s="116" t="s">
        <v>16396</v>
      </c>
      <c r="D371" s="73" t="s">
        <v>16625</v>
      </c>
      <c r="E371" s="73" t="s">
        <v>16626</v>
      </c>
      <c r="F371" s="73" t="s">
        <v>16626</v>
      </c>
      <c r="G371" s="125">
        <v>106.785</v>
      </c>
      <c r="H371" s="140">
        <f t="shared" si="25"/>
        <v>103.6747572815534</v>
      </c>
      <c r="I371" s="125">
        <f>G371/('Total Revenue (Millions)'!D$33)*100</f>
        <v>5.5140167612477464</v>
      </c>
      <c r="U371" s="138">
        <v>148.38999999999999</v>
      </c>
      <c r="V371" s="138">
        <v>60</v>
      </c>
      <c r="W371" s="138"/>
      <c r="Z371" s="138"/>
      <c r="AD371" s="138" t="s">
        <v>16734</v>
      </c>
      <c r="AF371" s="73" t="s">
        <v>16798</v>
      </c>
    </row>
    <row r="372" spans="1:32" hidden="1" x14ac:dyDescent="0.25">
      <c r="A372" s="116" t="s">
        <v>16384</v>
      </c>
      <c r="B372" s="116">
        <v>2014</v>
      </c>
      <c r="C372" s="116" t="s">
        <v>16396</v>
      </c>
      <c r="D372" s="73" t="s">
        <v>16602</v>
      </c>
      <c r="E372" s="73" t="s">
        <v>16602</v>
      </c>
      <c r="F372" s="73" t="s">
        <v>16602</v>
      </c>
      <c r="G372" s="125">
        <v>7305</v>
      </c>
      <c r="H372" s="140">
        <f t="shared" ref="H372:H382" si="26">G372/1.1</f>
        <v>6640.9090909090901</v>
      </c>
      <c r="I372" s="125">
        <f>G372/('Total Revenue (Millions)'!D$34)*100</f>
        <v>365.22078233741297</v>
      </c>
      <c r="U372" s="138">
        <v>9476.5</v>
      </c>
      <c r="V372" s="138">
        <v>64.239999999999995</v>
      </c>
      <c r="W372" s="138"/>
      <c r="Z372" s="138"/>
      <c r="AD372" s="138" t="s">
        <v>16734</v>
      </c>
      <c r="AF372" s="73" t="s">
        <v>16759</v>
      </c>
    </row>
    <row r="373" spans="1:32" hidden="1" x14ac:dyDescent="0.25">
      <c r="A373" s="116" t="s">
        <v>16384</v>
      </c>
      <c r="B373" s="116">
        <v>2014</v>
      </c>
      <c r="C373" s="116" t="s">
        <v>16396</v>
      </c>
      <c r="D373" s="73" t="s">
        <v>16562</v>
      </c>
      <c r="E373" s="73" t="s">
        <v>16562</v>
      </c>
      <c r="F373" s="73" t="s">
        <v>16562</v>
      </c>
      <c r="G373" s="125">
        <v>6641</v>
      </c>
      <c r="H373" s="140">
        <f t="shared" si="26"/>
        <v>6037.272727272727</v>
      </c>
      <c r="I373" s="125">
        <f>G373/('Total Revenue (Millions)'!D$34)*100</f>
        <v>332.02343812495002</v>
      </c>
      <c r="U373" s="138">
        <v>8044</v>
      </c>
      <c r="V373" s="138">
        <v>68.8</v>
      </c>
      <c r="W373" s="138"/>
      <c r="Z373" s="138"/>
      <c r="AD373" s="138" t="s">
        <v>16734</v>
      </c>
      <c r="AF373" s="73" t="s">
        <v>16775</v>
      </c>
    </row>
    <row r="374" spans="1:32" hidden="1" x14ac:dyDescent="0.25">
      <c r="A374" s="116" t="s">
        <v>16384</v>
      </c>
      <c r="B374" s="116">
        <v>2014</v>
      </c>
      <c r="C374" s="116" t="s">
        <v>16396</v>
      </c>
      <c r="D374" s="73" t="s">
        <v>16532</v>
      </c>
      <c r="E374" s="73" t="s">
        <v>16733</v>
      </c>
      <c r="F374" s="73" t="s">
        <v>16733</v>
      </c>
      <c r="G374" s="125">
        <v>6327</v>
      </c>
      <c r="H374" s="140">
        <f t="shared" si="26"/>
        <v>5751.8181818181811</v>
      </c>
      <c r="I374" s="125">
        <f>G374/('Total Revenue (Millions)'!D$34)*100</f>
        <v>316.32469402447805</v>
      </c>
      <c r="U374" s="138">
        <v>7948.5</v>
      </c>
      <c r="V374" s="138">
        <v>66.33</v>
      </c>
      <c r="W374" s="138"/>
      <c r="Z374" s="138"/>
      <c r="AD374" s="138" t="s">
        <v>16734</v>
      </c>
      <c r="AF374" s="73" t="s">
        <v>16799</v>
      </c>
    </row>
    <row r="375" spans="1:32" hidden="1" x14ac:dyDescent="0.25">
      <c r="A375" s="116" t="s">
        <v>16384</v>
      </c>
      <c r="B375" s="116">
        <v>2014</v>
      </c>
      <c r="C375" s="116" t="s">
        <v>16396</v>
      </c>
      <c r="D375" s="73" t="s">
        <v>16532</v>
      </c>
      <c r="E375" s="73" t="s">
        <v>16598</v>
      </c>
      <c r="F375" s="73" t="s">
        <v>16598</v>
      </c>
      <c r="G375" s="125">
        <v>99</v>
      </c>
      <c r="H375" s="140">
        <f t="shared" si="26"/>
        <v>89.999999999999986</v>
      </c>
      <c r="I375" s="125">
        <f>G375/('Total Revenue (Millions)'!D$34)*100</f>
        <v>4.949604031677465</v>
      </c>
      <c r="U375" s="138">
        <v>147.30000000000001</v>
      </c>
      <c r="V375" s="138">
        <v>83.68</v>
      </c>
      <c r="W375" s="138"/>
      <c r="Z375" s="138"/>
      <c r="AD375" s="138" t="s">
        <v>16734</v>
      </c>
      <c r="AF375" s="73" t="s">
        <v>16800</v>
      </c>
    </row>
    <row r="376" spans="1:32" hidden="1" x14ac:dyDescent="0.25">
      <c r="A376" s="116" t="s">
        <v>16384</v>
      </c>
      <c r="B376" s="116">
        <v>2014</v>
      </c>
      <c r="C376" s="116" t="s">
        <v>16396</v>
      </c>
      <c r="D376" s="73" t="s">
        <v>16543</v>
      </c>
      <c r="E376" s="73" t="s">
        <v>16543</v>
      </c>
      <c r="F376" s="73" t="s">
        <v>16543</v>
      </c>
      <c r="G376" s="125">
        <v>482.3</v>
      </c>
      <c r="H376" s="140">
        <f t="shared" si="26"/>
        <v>438.45454545454544</v>
      </c>
      <c r="I376" s="125">
        <f>G376/('Total Revenue (Millions)'!D$34)*100</f>
        <v>24.113070954323653</v>
      </c>
      <c r="U376" s="138">
        <v>616.88850000000002</v>
      </c>
      <c r="V376" s="138">
        <v>65.150000000000006</v>
      </c>
      <c r="W376" s="138"/>
      <c r="Z376" s="138"/>
      <c r="AD376" s="138" t="s">
        <v>16734</v>
      </c>
      <c r="AF376" s="73" t="s">
        <v>16786</v>
      </c>
    </row>
    <row r="377" spans="1:32" hidden="1" x14ac:dyDescent="0.25">
      <c r="A377" s="116" t="s">
        <v>16384</v>
      </c>
      <c r="B377" s="116">
        <v>2014</v>
      </c>
      <c r="C377" s="116" t="s">
        <v>16396</v>
      </c>
      <c r="D377" s="73" t="s">
        <v>16551</v>
      </c>
      <c r="E377" s="73" t="s">
        <v>16551</v>
      </c>
      <c r="F377" s="73" t="s">
        <v>16551</v>
      </c>
      <c r="G377" s="125">
        <v>353.4</v>
      </c>
      <c r="H377" s="140">
        <f t="shared" si="26"/>
        <v>321.27272727272725</v>
      </c>
      <c r="I377" s="125">
        <f>G377/('Total Revenue (Millions)'!D$34)*100</f>
        <v>17.668586513078953</v>
      </c>
      <c r="U377" s="138">
        <v>503.98700000000002</v>
      </c>
      <c r="V377" s="138">
        <v>58.43</v>
      </c>
      <c r="W377" s="138"/>
      <c r="Z377" s="138"/>
      <c r="AD377" s="138" t="s">
        <v>16734</v>
      </c>
      <c r="AF377" s="73" t="s">
        <v>16801</v>
      </c>
    </row>
    <row r="378" spans="1:32" hidden="1" x14ac:dyDescent="0.25">
      <c r="A378" s="116" t="s">
        <v>16384</v>
      </c>
      <c r="B378" s="116">
        <v>2014</v>
      </c>
      <c r="C378" s="116" t="s">
        <v>16396</v>
      </c>
      <c r="D378" s="73" t="s">
        <v>16593</v>
      </c>
      <c r="E378" s="73" t="s">
        <v>16594</v>
      </c>
      <c r="F378" s="73" t="s">
        <v>16594</v>
      </c>
      <c r="G378" s="125">
        <v>287.7</v>
      </c>
      <c r="H378" s="140">
        <f t="shared" si="26"/>
        <v>261.5454545454545</v>
      </c>
      <c r="I378" s="125">
        <f>G378/('Total Revenue (Millions)'!D$34)*100</f>
        <v>14.383849292056633</v>
      </c>
      <c r="U378" s="138">
        <v>568.54999999999995</v>
      </c>
      <c r="V378" s="138">
        <v>42.17</v>
      </c>
      <c r="W378" s="138"/>
      <c r="Z378" s="138"/>
      <c r="AD378" s="138" t="s">
        <v>16734</v>
      </c>
      <c r="AF378" s="73" t="s">
        <v>16802</v>
      </c>
    </row>
    <row r="379" spans="1:32" hidden="1" x14ac:dyDescent="0.25">
      <c r="A379" s="116" t="s">
        <v>16384</v>
      </c>
      <c r="B379" s="116">
        <v>2014</v>
      </c>
      <c r="C379" s="116" t="s">
        <v>16396</v>
      </c>
      <c r="D379" s="73" t="s">
        <v>16766</v>
      </c>
      <c r="E379" s="73" t="s">
        <v>16767</v>
      </c>
      <c r="F379" s="73" t="s">
        <v>16767</v>
      </c>
      <c r="G379" s="125">
        <v>274.60000000000002</v>
      </c>
      <c r="H379" s="140">
        <f t="shared" si="26"/>
        <v>249.63636363636363</v>
      </c>
      <c r="I379" s="125">
        <f>G379/('Total Revenue (Millions)'!D$34)*100</f>
        <v>13.728901687864973</v>
      </c>
      <c r="W379" s="138"/>
      <c r="Z379" s="138"/>
      <c r="AD379" s="138" t="s">
        <v>16734</v>
      </c>
      <c r="AF379" s="73" t="s">
        <v>16803</v>
      </c>
    </row>
    <row r="380" spans="1:32" hidden="1" x14ac:dyDescent="0.25">
      <c r="A380" s="116" t="s">
        <v>16384</v>
      </c>
      <c r="B380" s="116">
        <v>2014</v>
      </c>
      <c r="C380" s="116" t="s">
        <v>16396</v>
      </c>
      <c r="D380" s="73" t="s">
        <v>16772</v>
      </c>
      <c r="E380" s="73" t="s">
        <v>16772</v>
      </c>
      <c r="F380" s="73" t="s">
        <v>16772</v>
      </c>
      <c r="G380" s="125">
        <v>68.5</v>
      </c>
      <c r="H380" s="140">
        <f t="shared" si="26"/>
        <v>62.272727272727266</v>
      </c>
      <c r="I380" s="125">
        <f>G380/('Total Revenue (Millions)'!D$34)*100</f>
        <v>3.4247260219182465</v>
      </c>
      <c r="W380" s="138"/>
      <c r="Z380" s="138"/>
      <c r="AD380" s="138" t="s">
        <v>16734</v>
      </c>
      <c r="AF380" s="73" t="s">
        <v>16804</v>
      </c>
    </row>
    <row r="381" spans="1:32" hidden="1" x14ac:dyDescent="0.25">
      <c r="A381" s="116" t="s">
        <v>16384</v>
      </c>
      <c r="B381" s="116">
        <v>2014</v>
      </c>
      <c r="C381" s="116" t="s">
        <v>16396</v>
      </c>
      <c r="D381" s="73" t="s">
        <v>16769</v>
      </c>
      <c r="E381" s="73" t="s">
        <v>16770</v>
      </c>
      <c r="F381" s="73" t="s">
        <v>16770</v>
      </c>
      <c r="G381" s="125">
        <v>55.1</v>
      </c>
      <c r="H381" s="140">
        <f t="shared" si="26"/>
        <v>50.090909090909086</v>
      </c>
      <c r="I381" s="125">
        <f>G381/('Total Revenue (Millions)'!D$34)*100</f>
        <v>2.7547796176305894</v>
      </c>
      <c r="W381" s="138"/>
      <c r="Z381" s="138"/>
      <c r="AD381" s="138" t="s">
        <v>16734</v>
      </c>
      <c r="AF381" s="73" t="s">
        <v>16805</v>
      </c>
    </row>
    <row r="382" spans="1:32" hidden="1" x14ac:dyDescent="0.25">
      <c r="A382" s="116" t="s">
        <v>16384</v>
      </c>
      <c r="B382" s="116">
        <v>2014</v>
      </c>
      <c r="C382" s="116" t="s">
        <v>16396</v>
      </c>
      <c r="D382" s="73" t="s">
        <v>16625</v>
      </c>
      <c r="E382" s="73" t="s">
        <v>16626</v>
      </c>
      <c r="F382" s="73" t="s">
        <v>16626</v>
      </c>
      <c r="G382" s="125">
        <v>107.63200000000001</v>
      </c>
      <c r="H382" s="140">
        <f t="shared" si="26"/>
        <v>97.847272727272724</v>
      </c>
      <c r="I382" s="125">
        <f>G382/('Total Revenue (Millions)'!D$34)*100</f>
        <v>5.3811695064394849</v>
      </c>
      <c r="U382" s="138">
        <v>144.66999999999999</v>
      </c>
      <c r="V382" s="138">
        <v>62</v>
      </c>
      <c r="W382" s="138"/>
      <c r="Z382" s="138"/>
      <c r="AD382" s="138" t="s">
        <v>16734</v>
      </c>
      <c r="AF382" s="73" t="s">
        <v>16806</v>
      </c>
    </row>
    <row r="383" spans="1:32" hidden="1" x14ac:dyDescent="0.25">
      <c r="A383" s="116" t="s">
        <v>16384</v>
      </c>
      <c r="B383" s="116">
        <v>2015</v>
      </c>
      <c r="C383" s="116" t="s">
        <v>16396</v>
      </c>
      <c r="D383" s="73" t="s">
        <v>16602</v>
      </c>
      <c r="E383" s="73" t="s">
        <v>16602</v>
      </c>
      <c r="F383" s="73" t="s">
        <v>16602</v>
      </c>
      <c r="G383" s="125">
        <v>7651</v>
      </c>
      <c r="H383" s="140">
        <f t="shared" ref="H383:H390" si="27">G383/1.28</f>
        <v>5977.34375</v>
      </c>
      <c r="I383" s="125">
        <f>G383/('Total Revenue (Millions)'!D$35)*100</f>
        <v>382.64948886710545</v>
      </c>
      <c r="U383" s="138">
        <v>9663.5</v>
      </c>
      <c r="V383" s="138">
        <v>65.98</v>
      </c>
      <c r="W383" s="138"/>
      <c r="Z383" s="138"/>
      <c r="AD383" s="138" t="s">
        <v>16734</v>
      </c>
      <c r="AF383" s="73" t="s">
        <v>16807</v>
      </c>
    </row>
    <row r="384" spans="1:32" hidden="1" x14ac:dyDescent="0.25">
      <c r="A384" s="116" t="s">
        <v>16384</v>
      </c>
      <c r="B384" s="116">
        <v>2015</v>
      </c>
      <c r="C384" s="116" t="s">
        <v>16396</v>
      </c>
      <c r="D384" s="73" t="s">
        <v>16562</v>
      </c>
      <c r="E384" s="73" t="s">
        <v>16562</v>
      </c>
      <c r="F384" s="73" t="s">
        <v>16562</v>
      </c>
      <c r="G384" s="125">
        <v>6994</v>
      </c>
      <c r="H384" s="140">
        <f t="shared" si="27"/>
        <v>5464.0625</v>
      </c>
      <c r="I384" s="125">
        <f>G384/('Total Revenue (Millions)'!D$35)*100</f>
        <v>349.79094564586791</v>
      </c>
      <c r="U384" s="138">
        <v>8369</v>
      </c>
      <c r="V384" s="138">
        <v>69.64</v>
      </c>
      <c r="W384" s="138"/>
      <c r="Z384" s="138"/>
      <c r="AD384" s="138" t="s">
        <v>16734</v>
      </c>
      <c r="AF384" s="73" t="s">
        <v>16775</v>
      </c>
    </row>
    <row r="385" spans="1:32" hidden="1" x14ac:dyDescent="0.25">
      <c r="A385" s="116" t="s">
        <v>16384</v>
      </c>
      <c r="B385" s="116">
        <v>2015</v>
      </c>
      <c r="C385" s="116" t="s">
        <v>16396</v>
      </c>
      <c r="D385" s="73" t="s">
        <v>16532</v>
      </c>
      <c r="E385" s="73" t="s">
        <v>16733</v>
      </c>
      <c r="F385" s="73" t="s">
        <v>16733</v>
      </c>
      <c r="G385" s="125">
        <v>6876</v>
      </c>
      <c r="H385" s="140">
        <f t="shared" si="27"/>
        <v>5371.875</v>
      </c>
      <c r="I385" s="125">
        <f>G385/('Total Revenue (Millions)'!D$35)*100</f>
        <v>343.88941124692417</v>
      </c>
      <c r="U385" s="138">
        <v>8182.2</v>
      </c>
      <c r="V385" s="138">
        <v>70.03</v>
      </c>
      <c r="W385" s="138"/>
      <c r="Z385" s="138"/>
      <c r="AD385" s="138" t="s">
        <v>16734</v>
      </c>
      <c r="AF385" s="73" t="s">
        <v>16799</v>
      </c>
    </row>
    <row r="386" spans="1:32" hidden="1" x14ac:dyDescent="0.25">
      <c r="A386" s="116" t="s">
        <v>16384</v>
      </c>
      <c r="B386" s="116">
        <v>2015</v>
      </c>
      <c r="C386" s="116" t="s">
        <v>16396</v>
      </c>
      <c r="D386" s="73" t="s">
        <v>16543</v>
      </c>
      <c r="E386" s="73" t="s">
        <v>16543</v>
      </c>
      <c r="F386" s="73" t="s">
        <v>16543</v>
      </c>
      <c r="G386" s="125">
        <v>492.4</v>
      </c>
      <c r="H386" s="140">
        <f t="shared" si="27"/>
        <v>384.6875</v>
      </c>
      <c r="I386" s="125">
        <f>G386/('Total Revenue (Millions)'!D$35)*100</f>
        <v>24.626402864744833</v>
      </c>
      <c r="U386" s="138">
        <v>616.15200000000004</v>
      </c>
      <c r="V386" s="138">
        <v>66.599999999999994</v>
      </c>
      <c r="W386" s="138"/>
      <c r="Z386" s="138"/>
      <c r="AD386" s="138" t="s">
        <v>16734</v>
      </c>
      <c r="AF386" s="73" t="s">
        <v>16808</v>
      </c>
    </row>
    <row r="387" spans="1:32" hidden="1" x14ac:dyDescent="0.25">
      <c r="A387" s="116" t="s">
        <v>16384</v>
      </c>
      <c r="B387" s="116">
        <v>2015</v>
      </c>
      <c r="C387" s="116" t="s">
        <v>16396</v>
      </c>
      <c r="D387" s="73" t="s">
        <v>16593</v>
      </c>
      <c r="E387" s="73" t="s">
        <v>16594</v>
      </c>
      <c r="F387" s="73" t="s">
        <v>16594</v>
      </c>
      <c r="G387" s="125">
        <v>403.7</v>
      </c>
      <c r="H387" s="140">
        <f t="shared" si="27"/>
        <v>315.390625</v>
      </c>
      <c r="I387" s="125">
        <f>G387/('Total Revenue (Millions)'!D$35)*100</f>
        <v>20.190249464860862</v>
      </c>
      <c r="U387" s="138">
        <v>700.7</v>
      </c>
      <c r="V387" s="138">
        <v>48.01</v>
      </c>
      <c r="W387" s="138"/>
      <c r="Z387" s="138"/>
      <c r="AD387" s="138" t="s">
        <v>16734</v>
      </c>
      <c r="AF387" s="73" t="s">
        <v>16809</v>
      </c>
    </row>
    <row r="388" spans="1:32" hidden="1" x14ac:dyDescent="0.25">
      <c r="A388" s="116" t="s">
        <v>16384</v>
      </c>
      <c r="B388" s="116">
        <v>2015</v>
      </c>
      <c r="C388" s="116" t="s">
        <v>16396</v>
      </c>
      <c r="D388" s="73" t="s">
        <v>16766</v>
      </c>
      <c r="E388" s="73" t="s">
        <v>16767</v>
      </c>
      <c r="F388" s="73" t="s">
        <v>16767</v>
      </c>
      <c r="G388" s="125">
        <v>351</v>
      </c>
      <c r="H388" s="140">
        <f t="shared" si="27"/>
        <v>274.21875</v>
      </c>
      <c r="I388" s="125">
        <f>G388/('Total Revenue (Millions)'!D$35)*100</f>
        <v>17.554564186688541</v>
      </c>
      <c r="W388" s="138"/>
      <c r="Z388" s="138"/>
      <c r="AD388" s="138" t="s">
        <v>16734</v>
      </c>
      <c r="AF388" s="73" t="s">
        <v>16810</v>
      </c>
    </row>
    <row r="389" spans="1:32" hidden="1" x14ac:dyDescent="0.25">
      <c r="A389" s="116" t="s">
        <v>16384</v>
      </c>
      <c r="B389" s="116">
        <v>2015</v>
      </c>
      <c r="C389" s="116" t="s">
        <v>16396</v>
      </c>
      <c r="D389" s="73" t="s">
        <v>16551</v>
      </c>
      <c r="E389" s="73" t="s">
        <v>16551</v>
      </c>
      <c r="F389" s="73" t="s">
        <v>16551</v>
      </c>
      <c r="G389" s="125">
        <v>350.5</v>
      </c>
      <c r="H389" s="140">
        <f t="shared" si="27"/>
        <v>273.828125</v>
      </c>
      <c r="I389" s="125">
        <f>G389/('Total Revenue (Millions)'!D$35)*100</f>
        <v>17.5295576849981</v>
      </c>
      <c r="U389" s="138">
        <v>498.80149999999998</v>
      </c>
      <c r="V389" s="138">
        <v>58.56</v>
      </c>
      <c r="W389" s="138"/>
      <c r="Z389" s="138"/>
      <c r="AD389" s="138" t="s">
        <v>16734</v>
      </c>
      <c r="AF389" s="73" t="s">
        <v>16801</v>
      </c>
    </row>
    <row r="390" spans="1:32" hidden="1" x14ac:dyDescent="0.25">
      <c r="A390" s="116" t="s">
        <v>16384</v>
      </c>
      <c r="B390" s="116">
        <v>2015</v>
      </c>
      <c r="C390" s="116" t="s">
        <v>16396</v>
      </c>
      <c r="D390" s="73" t="s">
        <v>16625</v>
      </c>
      <c r="E390" s="73" t="s">
        <v>16626</v>
      </c>
      <c r="F390" s="73" t="s">
        <v>16626</v>
      </c>
      <c r="G390" s="125">
        <v>113.15</v>
      </c>
      <c r="H390" s="140">
        <f t="shared" si="27"/>
        <v>88.3984375</v>
      </c>
      <c r="I390" s="125">
        <f>G390/('Total Revenue (Millions)'!D$35)*100</f>
        <v>5.6589713325464617</v>
      </c>
      <c r="U390" s="138">
        <v>143.74</v>
      </c>
      <c r="V390" s="138">
        <v>65.599999999999994</v>
      </c>
      <c r="W390" s="138"/>
      <c r="Z390" s="138"/>
      <c r="AD390" s="138" t="s">
        <v>16734</v>
      </c>
      <c r="AF390" s="73" t="s">
        <v>16806</v>
      </c>
    </row>
    <row r="391" spans="1:32" hidden="1" x14ac:dyDescent="0.25">
      <c r="A391" s="116" t="s">
        <v>16384</v>
      </c>
      <c r="B391" s="116">
        <v>2016</v>
      </c>
      <c r="C391" s="116" t="s">
        <v>16396</v>
      </c>
      <c r="D391" s="73" t="s">
        <v>16602</v>
      </c>
      <c r="E391" s="73" t="s">
        <v>16602</v>
      </c>
      <c r="F391" s="73" t="s">
        <v>16602</v>
      </c>
      <c r="G391" s="125">
        <v>7916</v>
      </c>
      <c r="H391" s="140">
        <f t="shared" ref="H391:H398" si="28">G391/1.33</f>
        <v>5951.8796992481202</v>
      </c>
      <c r="I391" s="125">
        <f>G391/('Total Revenue (Millions)'!D$36)*100</f>
        <v>392.45067757125082</v>
      </c>
      <c r="U391" s="138">
        <v>10075.5</v>
      </c>
      <c r="V391" s="138">
        <v>65.47</v>
      </c>
      <c r="W391" s="138"/>
      <c r="Z391" s="138"/>
      <c r="AD391" s="138" t="s">
        <v>16734</v>
      </c>
      <c r="AF391" s="73" t="s">
        <v>16807</v>
      </c>
    </row>
    <row r="392" spans="1:32" hidden="1" x14ac:dyDescent="0.25">
      <c r="A392" s="116" t="s">
        <v>16384</v>
      </c>
      <c r="B392" s="116">
        <v>2016</v>
      </c>
      <c r="C392" s="116" t="s">
        <v>16396</v>
      </c>
      <c r="D392" s="73" t="s">
        <v>16562</v>
      </c>
      <c r="E392" s="73" t="s">
        <v>16562</v>
      </c>
      <c r="F392" s="73" t="s">
        <v>16562</v>
      </c>
      <c r="G392" s="125">
        <v>7115</v>
      </c>
      <c r="H392" s="140">
        <f t="shared" si="28"/>
        <v>5349.624060150376</v>
      </c>
      <c r="I392" s="125">
        <f>G392/('Total Revenue (Millions)'!D$36)*100</f>
        <v>352.7395870287329</v>
      </c>
      <c r="U392" s="138">
        <v>8521</v>
      </c>
      <c r="V392" s="138">
        <v>69.58</v>
      </c>
      <c r="W392" s="138"/>
      <c r="Z392" s="138"/>
      <c r="AD392" s="138" t="s">
        <v>16734</v>
      </c>
      <c r="AF392" s="73" t="s">
        <v>16811</v>
      </c>
    </row>
    <row r="393" spans="1:32" hidden="1" x14ac:dyDescent="0.25">
      <c r="A393" s="116" t="s">
        <v>16384</v>
      </c>
      <c r="B393" s="116">
        <v>2016</v>
      </c>
      <c r="C393" s="116" t="s">
        <v>16396</v>
      </c>
      <c r="D393" s="73" t="s">
        <v>16532</v>
      </c>
      <c r="E393" s="73" t="s">
        <v>16733</v>
      </c>
      <c r="F393" s="73" t="s">
        <v>16733</v>
      </c>
      <c r="G393" s="125">
        <v>7159</v>
      </c>
      <c r="H393" s="140">
        <f t="shared" si="28"/>
        <v>5382.706766917293</v>
      </c>
      <c r="I393" s="125">
        <f>G393/('Total Revenue (Millions)'!D$36)*100</f>
        <v>354.92097027950791</v>
      </c>
      <c r="U393" s="138">
        <v>8357.4</v>
      </c>
      <c r="V393" s="138">
        <v>71.38</v>
      </c>
      <c r="W393" s="138"/>
      <c r="Z393" s="138"/>
      <c r="AD393" s="138" t="s">
        <v>16734</v>
      </c>
      <c r="AF393" s="73" t="s">
        <v>16812</v>
      </c>
    </row>
    <row r="394" spans="1:32" hidden="1" x14ac:dyDescent="0.25">
      <c r="A394" s="116" t="s">
        <v>16384</v>
      </c>
      <c r="B394" s="116">
        <v>2016</v>
      </c>
      <c r="C394" s="116" t="s">
        <v>16396</v>
      </c>
      <c r="D394" s="73" t="s">
        <v>16593</v>
      </c>
      <c r="E394" s="73" t="s">
        <v>16594</v>
      </c>
      <c r="F394" s="73" t="s">
        <v>16594</v>
      </c>
      <c r="G394" s="125">
        <v>510.4</v>
      </c>
      <c r="H394" s="140">
        <f t="shared" si="28"/>
        <v>383.75939849624058</v>
      </c>
      <c r="I394" s="125">
        <f>G394/('Total Revenue (Millions)'!D$36)*100</f>
        <v>25.304045708990198</v>
      </c>
      <c r="U394" s="138">
        <v>831.25</v>
      </c>
      <c r="V394" s="138">
        <v>51.17</v>
      </c>
      <c r="W394" s="138"/>
      <c r="Z394" s="138"/>
      <c r="AD394" s="138" t="s">
        <v>16734</v>
      </c>
      <c r="AF394" s="73" t="s">
        <v>16813</v>
      </c>
    </row>
    <row r="395" spans="1:32" hidden="1" x14ac:dyDescent="0.25">
      <c r="A395" s="116" t="s">
        <v>16384</v>
      </c>
      <c r="B395" s="116">
        <v>2016</v>
      </c>
      <c r="C395" s="116" t="s">
        <v>16396</v>
      </c>
      <c r="D395" s="73" t="s">
        <v>16543</v>
      </c>
      <c r="E395" s="73" t="s">
        <v>16543</v>
      </c>
      <c r="F395" s="73" t="s">
        <v>16543</v>
      </c>
      <c r="G395" s="125">
        <v>526.5</v>
      </c>
      <c r="H395" s="140">
        <f t="shared" si="28"/>
        <v>395.86466165413532</v>
      </c>
      <c r="I395" s="125">
        <f>G395/('Total Revenue (Millions)'!D$36)*100</f>
        <v>26.102233671205603</v>
      </c>
      <c r="U395" s="138">
        <v>615.05150000000003</v>
      </c>
      <c r="V395" s="138">
        <v>71.34</v>
      </c>
      <c r="W395" s="138"/>
      <c r="Z395" s="138"/>
      <c r="AD395" s="138" t="s">
        <v>16734</v>
      </c>
      <c r="AF395" s="73" t="s">
        <v>16808</v>
      </c>
    </row>
    <row r="396" spans="1:32" hidden="1" x14ac:dyDescent="0.25">
      <c r="A396" s="116" t="s">
        <v>16384</v>
      </c>
      <c r="B396" s="116">
        <v>2016</v>
      </c>
      <c r="C396" s="116" t="s">
        <v>16396</v>
      </c>
      <c r="D396" s="73" t="s">
        <v>16568</v>
      </c>
      <c r="E396" s="73" t="s">
        <v>16568</v>
      </c>
      <c r="F396" s="73" t="s">
        <v>16814</v>
      </c>
      <c r="G396" s="125">
        <v>490</v>
      </c>
      <c r="H396" s="140">
        <f t="shared" si="28"/>
        <v>368.4210526315789</v>
      </c>
      <c r="I396" s="125">
        <f>G396/('Total Revenue (Millions)'!D$36)*100</f>
        <v>24.2926771109036</v>
      </c>
      <c r="U396" s="138">
        <v>1043.3</v>
      </c>
      <c r="W396" s="138"/>
      <c r="Z396" s="138"/>
      <c r="AD396" s="138" t="s">
        <v>16734</v>
      </c>
      <c r="AF396" s="73" t="s">
        <v>16815</v>
      </c>
    </row>
    <row r="397" spans="1:32" hidden="1" x14ac:dyDescent="0.25">
      <c r="A397" s="116" t="s">
        <v>16384</v>
      </c>
      <c r="B397" s="116">
        <v>2016</v>
      </c>
      <c r="C397" s="116" t="s">
        <v>16396</v>
      </c>
      <c r="D397" s="73" t="s">
        <v>16551</v>
      </c>
      <c r="E397" s="73" t="s">
        <v>16551</v>
      </c>
      <c r="F397" s="73" t="s">
        <v>16551</v>
      </c>
      <c r="G397" s="125">
        <v>349.3</v>
      </c>
      <c r="H397" s="140">
        <f t="shared" si="28"/>
        <v>262.63157894736844</v>
      </c>
      <c r="I397" s="125">
        <f>G397/('Total Revenue (Millions)'!D$36)*100</f>
        <v>17.317208397629855</v>
      </c>
      <c r="U397" s="138">
        <v>494.90924999999999</v>
      </c>
      <c r="V397" s="138">
        <v>59.05</v>
      </c>
      <c r="W397" s="138"/>
      <c r="Z397" s="138"/>
      <c r="AD397" s="138" t="s">
        <v>16734</v>
      </c>
      <c r="AF397" s="73" t="s">
        <v>16816</v>
      </c>
    </row>
    <row r="398" spans="1:32" hidden="1" x14ac:dyDescent="0.25">
      <c r="A398" s="116" t="s">
        <v>16384</v>
      </c>
      <c r="B398" s="116">
        <v>2016</v>
      </c>
      <c r="C398" s="116" t="s">
        <v>16396</v>
      </c>
      <c r="D398" s="73" t="s">
        <v>16625</v>
      </c>
      <c r="E398" s="73" t="s">
        <v>16626</v>
      </c>
      <c r="F398" s="73" t="s">
        <v>16626</v>
      </c>
      <c r="G398" s="125">
        <v>120.547</v>
      </c>
      <c r="H398" s="140">
        <f t="shared" si="28"/>
        <v>90.636842105263156</v>
      </c>
      <c r="I398" s="125">
        <f>G398/('Total Revenue (Millions)'!D$36)*100</f>
        <v>5.9763456075267269</v>
      </c>
      <c r="U398" s="138">
        <v>154.05000000000001</v>
      </c>
      <c r="V398" s="138">
        <v>65.209999999999994</v>
      </c>
      <c r="W398" s="138"/>
      <c r="Z398" s="138"/>
      <c r="AD398" s="138" t="s">
        <v>16734</v>
      </c>
      <c r="AF398" s="73" t="s">
        <v>16806</v>
      </c>
    </row>
    <row r="399" spans="1:32" hidden="1" x14ac:dyDescent="0.25">
      <c r="A399" s="116" t="s">
        <v>16384</v>
      </c>
      <c r="B399" s="116">
        <v>2017</v>
      </c>
      <c r="C399" s="116" t="s">
        <v>16396</v>
      </c>
      <c r="D399" s="73" t="s">
        <v>16602</v>
      </c>
      <c r="E399" s="73" t="s">
        <v>16602</v>
      </c>
      <c r="F399" s="73" t="s">
        <v>16602</v>
      </c>
      <c r="G399" s="125">
        <v>8343</v>
      </c>
      <c r="H399" s="140">
        <f t="shared" ref="H399:H413" si="29">G399/1.3</f>
        <v>6417.6923076923076</v>
      </c>
      <c r="I399" s="125">
        <f>G399/('Total Revenue (Millions)'!D$37)*100</f>
        <v>571.70345427297457</v>
      </c>
      <c r="U399" s="138">
        <v>10378</v>
      </c>
      <c r="V399" s="138">
        <v>66.989999999999995</v>
      </c>
      <c r="W399" s="138"/>
      <c r="Z399" s="138"/>
      <c r="AD399" s="138" t="s">
        <v>16734</v>
      </c>
      <c r="AF399" s="73" t="s">
        <v>16817</v>
      </c>
    </row>
    <row r="400" spans="1:32" hidden="1" x14ac:dyDescent="0.25">
      <c r="A400" s="116" t="s">
        <v>16384</v>
      </c>
      <c r="B400" s="116">
        <v>2017</v>
      </c>
      <c r="C400" s="116" t="s">
        <v>16396</v>
      </c>
      <c r="D400" s="73" t="s">
        <v>16532</v>
      </c>
      <c r="E400" s="73" t="s">
        <v>16733</v>
      </c>
      <c r="F400" s="73" t="s">
        <v>16733</v>
      </c>
      <c r="G400" s="125">
        <v>7883</v>
      </c>
      <c r="H400" s="140">
        <f t="shared" si="29"/>
        <v>6063.8461538461534</v>
      </c>
      <c r="I400" s="125">
        <f>G400/('Total Revenue (Millions)'!D$37)*100</f>
        <v>540.181988497406</v>
      </c>
      <c r="U400" s="138">
        <v>8817.7999999999993</v>
      </c>
      <c r="V400" s="138">
        <v>74.5</v>
      </c>
      <c r="W400" s="138"/>
      <c r="Z400" s="138"/>
      <c r="AD400" s="138" t="s">
        <v>16734</v>
      </c>
      <c r="AF400" s="73" t="s">
        <v>16812</v>
      </c>
    </row>
    <row r="401" spans="1:32" hidden="1" x14ac:dyDescent="0.25">
      <c r="A401" s="116" t="s">
        <v>16384</v>
      </c>
      <c r="B401" s="116">
        <v>2017</v>
      </c>
      <c r="C401" s="116" t="s">
        <v>16396</v>
      </c>
      <c r="D401" s="73" t="s">
        <v>16562</v>
      </c>
      <c r="E401" s="73" t="s">
        <v>16562</v>
      </c>
      <c r="F401" s="73" t="s">
        <v>16562</v>
      </c>
      <c r="G401" s="125">
        <v>7535</v>
      </c>
      <c r="H401" s="140">
        <f t="shared" si="29"/>
        <v>5796.1538461538457</v>
      </c>
      <c r="I401" s="125">
        <f>G401/('Total Revenue (Millions)'!D$37)*100</f>
        <v>516.33531438893237</v>
      </c>
      <c r="U401" s="138">
        <v>8748</v>
      </c>
      <c r="V401" s="138">
        <v>71.78</v>
      </c>
      <c r="W401" s="138"/>
      <c r="Z401" s="138"/>
      <c r="AD401" s="138" t="s">
        <v>16734</v>
      </c>
      <c r="AF401" s="73" t="s">
        <v>16811</v>
      </c>
    </row>
    <row r="402" spans="1:32" hidden="1" x14ac:dyDescent="0.25">
      <c r="A402" s="116" t="s">
        <v>16384</v>
      </c>
      <c r="B402" s="116">
        <v>2017</v>
      </c>
      <c r="C402" s="116" t="s">
        <v>16396</v>
      </c>
      <c r="D402" s="73" t="s">
        <v>16593</v>
      </c>
      <c r="E402" s="73" t="s">
        <v>16594</v>
      </c>
      <c r="F402" s="73" t="s">
        <v>16594</v>
      </c>
      <c r="G402" s="125">
        <v>609.79999999999995</v>
      </c>
      <c r="H402" s="140">
        <f t="shared" si="29"/>
        <v>469.07692307692304</v>
      </c>
      <c r="I402" s="125">
        <f>G402/('Total Revenue (Millions)'!D$37)*100</f>
        <v>41.786499630308029</v>
      </c>
      <c r="U402" s="138">
        <v>958.95</v>
      </c>
      <c r="V402" s="138">
        <v>52.99</v>
      </c>
      <c r="W402" s="138"/>
      <c r="Z402" s="138"/>
      <c r="AD402" s="138" t="s">
        <v>16734</v>
      </c>
      <c r="AF402" s="73" t="s">
        <v>16818</v>
      </c>
    </row>
    <row r="403" spans="1:32" hidden="1" x14ac:dyDescent="0.25">
      <c r="A403" s="116" t="s">
        <v>16384</v>
      </c>
      <c r="B403" s="116">
        <v>2017</v>
      </c>
      <c r="C403" s="116" t="s">
        <v>16396</v>
      </c>
      <c r="D403" s="73" t="s">
        <v>16568</v>
      </c>
      <c r="E403" s="73" t="s">
        <v>16568</v>
      </c>
      <c r="F403" s="73" t="s">
        <v>16814</v>
      </c>
      <c r="G403" s="125">
        <v>605</v>
      </c>
      <c r="H403" s="140">
        <f t="shared" si="29"/>
        <v>465.38461538461536</v>
      </c>
      <c r="I403" s="125">
        <f>G403/('Total Revenue (Millions)'!D$37)*100</f>
        <v>41.457579987432531</v>
      </c>
      <c r="U403" s="138">
        <v>1095.23</v>
      </c>
      <c r="V403" s="138">
        <v>46.03</v>
      </c>
      <c r="W403" s="138"/>
      <c r="Z403" s="138"/>
      <c r="AD403" s="138" t="s">
        <v>16734</v>
      </c>
      <c r="AF403" s="73" t="s">
        <v>16819</v>
      </c>
    </row>
    <row r="404" spans="1:32" hidden="1" x14ac:dyDescent="0.25">
      <c r="A404" s="116" t="s">
        <v>16384</v>
      </c>
      <c r="B404" s="116">
        <v>2017</v>
      </c>
      <c r="C404" s="116" t="s">
        <v>16396</v>
      </c>
      <c r="D404" s="73" t="s">
        <v>16543</v>
      </c>
      <c r="E404" s="73" t="s">
        <v>16543</v>
      </c>
      <c r="F404" s="73" t="s">
        <v>16543</v>
      </c>
      <c r="G404" s="125">
        <v>512.5</v>
      </c>
      <c r="H404" s="140">
        <f t="shared" si="29"/>
        <v>394.23076923076923</v>
      </c>
      <c r="I404" s="125">
        <f>G404/('Total Revenue (Millions)'!D$37)*100</f>
        <v>35.119024369519295</v>
      </c>
      <c r="U404" s="138">
        <v>611.66449999999998</v>
      </c>
      <c r="V404" s="138">
        <v>69.819999999999993</v>
      </c>
      <c r="W404" s="138"/>
      <c r="Z404" s="138"/>
      <c r="AD404" s="138" t="s">
        <v>16734</v>
      </c>
      <c r="AF404" s="73" t="s">
        <v>16808</v>
      </c>
    </row>
    <row r="405" spans="1:32" hidden="1" x14ac:dyDescent="0.25">
      <c r="A405" s="116" t="s">
        <v>16384</v>
      </c>
      <c r="B405" s="116">
        <v>2017</v>
      </c>
      <c r="C405" s="116" t="s">
        <v>16396</v>
      </c>
      <c r="D405" s="73" t="s">
        <v>16625</v>
      </c>
      <c r="E405" s="73" t="s">
        <v>16626</v>
      </c>
      <c r="F405" s="73" t="s">
        <v>16626</v>
      </c>
      <c r="G405" s="125">
        <v>124.41</v>
      </c>
      <c r="H405" s="140">
        <f t="shared" si="29"/>
        <v>95.699999999999989</v>
      </c>
      <c r="I405" s="125">
        <f>G405/('Total Revenue (Millions)'!D$37)*100</f>
        <v>8.5251859937793082</v>
      </c>
      <c r="U405" s="138">
        <v>155.04</v>
      </c>
      <c r="V405" s="138">
        <v>66.87</v>
      </c>
      <c r="W405" s="138"/>
      <c r="Z405" s="138"/>
      <c r="AD405" s="138" t="s">
        <v>16734</v>
      </c>
      <c r="AF405" s="73" t="s">
        <v>16806</v>
      </c>
    </row>
    <row r="406" spans="1:32" hidden="1" x14ac:dyDescent="0.25">
      <c r="A406" s="116" t="s">
        <v>16384</v>
      </c>
      <c r="B406" s="116">
        <v>2018</v>
      </c>
      <c r="C406" s="116" t="s">
        <v>16396</v>
      </c>
      <c r="D406" s="73" t="s">
        <v>16602</v>
      </c>
      <c r="E406" s="73" t="s">
        <v>16602</v>
      </c>
      <c r="F406" s="73" t="s">
        <v>16602</v>
      </c>
      <c r="G406" s="125">
        <v>9200</v>
      </c>
      <c r="H406" s="140">
        <f t="shared" si="29"/>
        <v>7076.9230769230771</v>
      </c>
      <c r="I406" s="125">
        <f>G406/('Total Revenue (Millions)'!D$38)*100</f>
        <v>470.15847918041152</v>
      </c>
      <c r="U406" s="138">
        <v>10632.5</v>
      </c>
      <c r="V406" s="138">
        <v>72.11</v>
      </c>
      <c r="W406" s="138"/>
      <c r="Z406" s="138"/>
      <c r="AD406" s="138" t="s">
        <v>16734</v>
      </c>
      <c r="AF406" s="73" t="s">
        <v>16820</v>
      </c>
    </row>
    <row r="407" spans="1:32" hidden="1" x14ac:dyDescent="0.25">
      <c r="A407" s="116" t="s">
        <v>16384</v>
      </c>
      <c r="B407" s="116">
        <v>2018</v>
      </c>
      <c r="C407" s="116" t="s">
        <v>16396</v>
      </c>
      <c r="D407" s="73" t="s">
        <v>16532</v>
      </c>
      <c r="E407" s="73" t="s">
        <v>16733</v>
      </c>
      <c r="F407" s="73" t="s">
        <v>16733</v>
      </c>
      <c r="G407" s="125">
        <v>8818</v>
      </c>
      <c r="H407" s="140">
        <f t="shared" si="29"/>
        <v>6783.0769230769229</v>
      </c>
      <c r="I407" s="125">
        <f>G407/('Total Revenue (Millions)'!D$38)*100</f>
        <v>450.63668145792047</v>
      </c>
      <c r="U407" s="138">
        <v>9388.6</v>
      </c>
      <c r="V407" s="138">
        <v>78.27</v>
      </c>
      <c r="W407" s="138"/>
      <c r="Z407" s="138"/>
      <c r="AD407" s="138" t="s">
        <v>16734</v>
      </c>
      <c r="AF407" s="73" t="s">
        <v>16821</v>
      </c>
    </row>
    <row r="408" spans="1:32" hidden="1" x14ac:dyDescent="0.25">
      <c r="A408" s="116" t="s">
        <v>16384</v>
      </c>
      <c r="B408" s="116">
        <v>2018</v>
      </c>
      <c r="C408" s="116" t="s">
        <v>16396</v>
      </c>
      <c r="D408" s="73" t="s">
        <v>16562</v>
      </c>
      <c r="E408" s="73" t="s">
        <v>16562</v>
      </c>
      <c r="F408" s="73" t="s">
        <v>16562</v>
      </c>
      <c r="G408" s="125">
        <v>8135</v>
      </c>
      <c r="H408" s="140">
        <f t="shared" si="29"/>
        <v>6257.6923076923076</v>
      </c>
      <c r="I408" s="125">
        <f>G408/('Total Revenue (Millions)'!D$38)*100</f>
        <v>415.73252479702694</v>
      </c>
      <c r="U408" s="138">
        <v>9293.5</v>
      </c>
      <c r="V408" s="138">
        <v>72.95</v>
      </c>
      <c r="W408" s="138"/>
      <c r="Z408" s="138"/>
      <c r="AD408" s="138" t="s">
        <v>16734</v>
      </c>
      <c r="AF408" s="73" t="s">
        <v>16822</v>
      </c>
    </row>
    <row r="409" spans="1:32" hidden="1" x14ac:dyDescent="0.25">
      <c r="A409" s="116" t="s">
        <v>16384</v>
      </c>
      <c r="B409" s="116">
        <v>2018</v>
      </c>
      <c r="C409" s="116" t="s">
        <v>16396</v>
      </c>
      <c r="D409" s="73" t="s">
        <v>16568</v>
      </c>
      <c r="E409" s="73" t="s">
        <v>16568</v>
      </c>
      <c r="F409" s="73" t="s">
        <v>16814</v>
      </c>
      <c r="G409" s="125">
        <v>951</v>
      </c>
      <c r="H409" s="140">
        <f t="shared" si="29"/>
        <v>731.53846153846155</v>
      </c>
      <c r="I409" s="125">
        <f>G409/('Total Revenue (Millions)'!D$38)*100</f>
        <v>48.600077576149062</v>
      </c>
      <c r="U409" s="138">
        <v>1275.02</v>
      </c>
      <c r="V409" s="138">
        <v>62.16</v>
      </c>
      <c r="W409" s="138"/>
      <c r="Z409" s="138"/>
      <c r="AD409" s="138" t="s">
        <v>16734</v>
      </c>
      <c r="AF409" s="73" t="s">
        <v>16823</v>
      </c>
    </row>
    <row r="410" spans="1:32" hidden="1" x14ac:dyDescent="0.25">
      <c r="A410" s="116" t="s">
        <v>16384</v>
      </c>
      <c r="B410" s="116">
        <v>2018</v>
      </c>
      <c r="C410" s="116" t="s">
        <v>16396</v>
      </c>
      <c r="D410" s="73" t="s">
        <v>16593</v>
      </c>
      <c r="E410" s="73" t="s">
        <v>16594</v>
      </c>
      <c r="F410" s="73" t="s">
        <v>16594</v>
      </c>
      <c r="G410" s="125">
        <v>700.6</v>
      </c>
      <c r="H410" s="140">
        <f t="shared" si="29"/>
        <v>538.92307692307691</v>
      </c>
      <c r="I410" s="125">
        <f>G410/('Total Revenue (Millions)'!D$38)*100</f>
        <v>35.803590273238726</v>
      </c>
      <c r="U410" s="138">
        <v>1088.9000000000001</v>
      </c>
      <c r="V410" s="138">
        <v>53.62</v>
      </c>
      <c r="W410" s="138"/>
      <c r="Z410" s="138"/>
      <c r="AD410" s="138" t="s">
        <v>16734</v>
      </c>
      <c r="AF410" s="73" t="s">
        <v>16824</v>
      </c>
    </row>
    <row r="411" spans="1:32" hidden="1" x14ac:dyDescent="0.25">
      <c r="A411" s="116" t="s">
        <v>16384</v>
      </c>
      <c r="B411" s="116">
        <v>2018</v>
      </c>
      <c r="C411" s="116" t="s">
        <v>16396</v>
      </c>
      <c r="D411" s="73" t="s">
        <v>16543</v>
      </c>
      <c r="E411" s="73" t="s">
        <v>16543</v>
      </c>
      <c r="F411" s="73" t="s">
        <v>16543</v>
      </c>
      <c r="G411" s="125">
        <v>565</v>
      </c>
      <c r="H411" s="140">
        <f t="shared" si="29"/>
        <v>434.61538461538458</v>
      </c>
      <c r="I411" s="125">
        <f>G411/('Total Revenue (Millions)'!D$38)*100</f>
        <v>28.873863123579618</v>
      </c>
      <c r="U411" s="138">
        <v>611.45899999999995</v>
      </c>
      <c r="V411" s="138">
        <v>77</v>
      </c>
      <c r="W411" s="138"/>
      <c r="Z411" s="138"/>
      <c r="AD411" s="138" t="s">
        <v>16734</v>
      </c>
      <c r="AF411" s="73" t="s">
        <v>16825</v>
      </c>
    </row>
    <row r="412" spans="1:32" hidden="1" x14ac:dyDescent="0.25">
      <c r="A412" s="116" t="s">
        <v>16384</v>
      </c>
      <c r="B412" s="116">
        <v>2018</v>
      </c>
      <c r="C412" s="116" t="s">
        <v>16396</v>
      </c>
      <c r="D412" s="73" t="s">
        <v>16586</v>
      </c>
      <c r="E412" s="73" t="s">
        <v>16587</v>
      </c>
      <c r="F412" s="73" t="s">
        <v>16587</v>
      </c>
      <c r="G412" s="125">
        <v>140.1</v>
      </c>
      <c r="H412" s="140">
        <f t="shared" si="29"/>
        <v>107.76923076923076</v>
      </c>
      <c r="I412" s="125">
        <f>G412/('Total Revenue (Millions)'!D$38)*100</f>
        <v>7.1596959709973529</v>
      </c>
      <c r="W412" s="138"/>
      <c r="Z412" s="138"/>
      <c r="AD412" s="138" t="s">
        <v>16734</v>
      </c>
      <c r="AF412" s="73" t="s">
        <v>16826</v>
      </c>
    </row>
    <row r="413" spans="1:32" hidden="1" x14ac:dyDescent="0.25">
      <c r="A413" s="116" t="s">
        <v>16384</v>
      </c>
      <c r="B413" s="116">
        <v>2018</v>
      </c>
      <c r="C413" s="116" t="s">
        <v>16396</v>
      </c>
      <c r="D413" s="73" t="s">
        <v>16625</v>
      </c>
      <c r="E413" s="73" t="s">
        <v>16626</v>
      </c>
      <c r="F413" s="73" t="s">
        <v>16626</v>
      </c>
      <c r="G413" s="125">
        <v>129.511</v>
      </c>
      <c r="H413" s="140">
        <f t="shared" si="29"/>
        <v>99.623846153846145</v>
      </c>
      <c r="I413" s="125">
        <f>G413/('Total Revenue (Millions)'!D$38)*100</f>
        <v>6.6185537822972043</v>
      </c>
      <c r="U413" s="138">
        <v>153.63</v>
      </c>
      <c r="V413" s="138">
        <v>70.25</v>
      </c>
      <c r="W413" s="138"/>
      <c r="Z413" s="138"/>
      <c r="AD413" s="138" t="s">
        <v>16734</v>
      </c>
      <c r="AF413" s="73" t="s">
        <v>16827</v>
      </c>
    </row>
    <row r="414" spans="1:32" hidden="1" x14ac:dyDescent="0.25">
      <c r="A414" s="116" t="s">
        <v>16384</v>
      </c>
      <c r="B414" s="116">
        <v>2019</v>
      </c>
      <c r="C414" s="116" t="s">
        <v>16396</v>
      </c>
      <c r="D414" s="73" t="s">
        <v>16602</v>
      </c>
      <c r="E414" s="73" t="s">
        <v>16602</v>
      </c>
      <c r="F414" s="73" t="s">
        <v>16602</v>
      </c>
      <c r="G414" s="125">
        <v>9250</v>
      </c>
      <c r="H414" s="140">
        <f t="shared" ref="H414:H421" si="30">G414/1.33</f>
        <v>6954.8872180451126</v>
      </c>
      <c r="I414" s="125" t="e">
        <f>G414/('Total Revenue (Millions)'!D$39)*100</f>
        <v>#DIV/0!</v>
      </c>
      <c r="U414" s="138">
        <v>10811.5</v>
      </c>
      <c r="V414" s="138">
        <v>71.3</v>
      </c>
      <c r="W414" s="138"/>
      <c r="Z414" s="138"/>
      <c r="AD414" s="138" t="s">
        <v>16734</v>
      </c>
      <c r="AF414" s="73" t="s">
        <v>16820</v>
      </c>
    </row>
    <row r="415" spans="1:32" hidden="1" x14ac:dyDescent="0.25">
      <c r="A415" s="116" t="s">
        <v>16384</v>
      </c>
      <c r="B415" s="116">
        <v>2019</v>
      </c>
      <c r="C415" s="116" t="s">
        <v>16396</v>
      </c>
      <c r="D415" s="73" t="s">
        <v>16532</v>
      </c>
      <c r="E415" s="73" t="s">
        <v>16733</v>
      </c>
      <c r="F415" s="73" t="s">
        <v>16733</v>
      </c>
      <c r="G415" s="125">
        <v>9001</v>
      </c>
      <c r="H415" s="140">
        <f t="shared" si="30"/>
        <v>6767.6691729323302</v>
      </c>
      <c r="I415" s="125" t="e">
        <f>G415/('Total Revenue (Millions)'!D$39)*100</f>
        <v>#DIV/0!</v>
      </c>
      <c r="U415" s="138">
        <v>9784.2000000000007</v>
      </c>
      <c r="V415" s="138">
        <v>76.66</v>
      </c>
      <c r="W415" s="138"/>
      <c r="Z415" s="138"/>
      <c r="AD415" s="138" t="s">
        <v>16734</v>
      </c>
      <c r="AF415" s="73" t="s">
        <v>16828</v>
      </c>
    </row>
    <row r="416" spans="1:32" hidden="1" x14ac:dyDescent="0.25">
      <c r="A416" s="116" t="s">
        <v>16384</v>
      </c>
      <c r="B416" s="116">
        <v>2019</v>
      </c>
      <c r="C416" s="116" t="s">
        <v>16396</v>
      </c>
      <c r="D416" s="73" t="s">
        <v>16562</v>
      </c>
      <c r="E416" s="73" t="s">
        <v>16562</v>
      </c>
      <c r="F416" s="73" t="s">
        <v>16562</v>
      </c>
      <c r="G416" s="125">
        <v>8149</v>
      </c>
      <c r="H416" s="140">
        <f t="shared" si="30"/>
        <v>6127.0676691729323</v>
      </c>
      <c r="I416" s="125" t="e">
        <f>G416/('Total Revenue (Millions)'!D$39)*100</f>
        <v>#DIV/0!</v>
      </c>
      <c r="U416" s="138">
        <v>9944.5</v>
      </c>
      <c r="V416" s="138">
        <v>68.290000000000006</v>
      </c>
      <c r="W416" s="138"/>
      <c r="Z416" s="138"/>
      <c r="AD416" s="138" t="s">
        <v>16734</v>
      </c>
      <c r="AF416" s="73" t="s">
        <v>16822</v>
      </c>
    </row>
    <row r="417" spans="1:32" hidden="1" x14ac:dyDescent="0.25">
      <c r="A417" s="116" t="s">
        <v>16384</v>
      </c>
      <c r="B417" s="116">
        <v>2019</v>
      </c>
      <c r="C417" s="116" t="s">
        <v>16396</v>
      </c>
      <c r="D417" s="73" t="s">
        <v>16568</v>
      </c>
      <c r="E417" s="73" t="s">
        <v>16568</v>
      </c>
      <c r="F417" s="73" t="s">
        <v>16814</v>
      </c>
      <c r="G417" s="125">
        <v>1047</v>
      </c>
      <c r="H417" s="140">
        <f t="shared" si="30"/>
        <v>787.21804511278197</v>
      </c>
      <c r="I417" s="125" t="e">
        <f>G417/('Total Revenue (Millions)'!D$39)*100</f>
        <v>#DIV/0!</v>
      </c>
      <c r="U417" s="138">
        <v>1530.52</v>
      </c>
      <c r="V417" s="138">
        <v>57.01</v>
      </c>
      <c r="W417" s="138"/>
      <c r="Z417" s="138"/>
      <c r="AD417" s="138" t="s">
        <v>16734</v>
      </c>
      <c r="AF417" s="73" t="s">
        <v>16829</v>
      </c>
    </row>
    <row r="418" spans="1:32" hidden="1" x14ac:dyDescent="0.25">
      <c r="A418" s="116" t="s">
        <v>16384</v>
      </c>
      <c r="B418" s="116">
        <v>2019</v>
      </c>
      <c r="C418" s="116" t="s">
        <v>16396</v>
      </c>
      <c r="D418" s="73" t="s">
        <v>16593</v>
      </c>
      <c r="E418" s="73" t="s">
        <v>16594</v>
      </c>
      <c r="F418" s="73" t="s">
        <v>16594</v>
      </c>
      <c r="G418" s="125">
        <v>783.4</v>
      </c>
      <c r="H418" s="140">
        <f t="shared" si="30"/>
        <v>589.02255639097734</v>
      </c>
      <c r="I418" s="125" t="e">
        <f>G418/('Total Revenue (Millions)'!D$39)*100</f>
        <v>#DIV/0!</v>
      </c>
      <c r="U418" s="138">
        <v>1242.1500000000001</v>
      </c>
      <c r="V418" s="138">
        <v>52.56</v>
      </c>
      <c r="W418" s="138"/>
      <c r="Z418" s="138"/>
      <c r="AD418" s="138" t="s">
        <v>16734</v>
      </c>
      <c r="AF418" s="73" t="s">
        <v>16830</v>
      </c>
    </row>
    <row r="419" spans="1:32" hidden="1" x14ac:dyDescent="0.25">
      <c r="A419" s="116" t="s">
        <v>16384</v>
      </c>
      <c r="B419" s="116">
        <v>2019</v>
      </c>
      <c r="C419" s="116" t="s">
        <v>16396</v>
      </c>
      <c r="D419" s="73" t="s">
        <v>16543</v>
      </c>
      <c r="E419" s="73" t="s">
        <v>16543</v>
      </c>
      <c r="F419" s="73" t="s">
        <v>16543</v>
      </c>
      <c r="G419" s="125">
        <v>575.79999999999995</v>
      </c>
      <c r="H419" s="140">
        <f t="shared" si="30"/>
        <v>432.93233082706763</v>
      </c>
      <c r="I419" s="125" t="e">
        <f>G419/('Total Revenue (Millions)'!D$39)*100</f>
        <v>#DIV/0!</v>
      </c>
      <c r="U419" s="138">
        <v>620.07500000000005</v>
      </c>
      <c r="V419" s="138">
        <v>77.38</v>
      </c>
      <c r="W419" s="138"/>
      <c r="Z419" s="138"/>
      <c r="AD419" s="138" t="s">
        <v>16734</v>
      </c>
      <c r="AF419" s="73" t="s">
        <v>16831</v>
      </c>
    </row>
    <row r="420" spans="1:32" hidden="1" x14ac:dyDescent="0.25">
      <c r="A420" s="116" t="s">
        <v>16384</v>
      </c>
      <c r="B420" s="116">
        <v>2019</v>
      </c>
      <c r="C420" s="116" t="s">
        <v>16396</v>
      </c>
      <c r="D420" s="73" t="s">
        <v>16586</v>
      </c>
      <c r="E420" s="73" t="s">
        <v>16587</v>
      </c>
      <c r="F420" s="73" t="s">
        <v>16587</v>
      </c>
      <c r="G420" s="125">
        <v>156.69999999999999</v>
      </c>
      <c r="H420" s="140">
        <f t="shared" si="30"/>
        <v>117.81954887218043</v>
      </c>
      <c r="I420" s="125" t="e">
        <f>G420/('Total Revenue (Millions)'!D$39)*100</f>
        <v>#DIV/0!</v>
      </c>
      <c r="U420" s="138">
        <v>224.6</v>
      </c>
      <c r="V420" s="138">
        <v>58.14</v>
      </c>
      <c r="W420" s="138"/>
      <c r="Z420" s="138"/>
      <c r="AD420" s="138" t="s">
        <v>16734</v>
      </c>
      <c r="AF420" s="73" t="s">
        <v>16826</v>
      </c>
    </row>
    <row r="421" spans="1:32" hidden="1" x14ac:dyDescent="0.25">
      <c r="A421" s="116" t="s">
        <v>16384</v>
      </c>
      <c r="B421" s="116">
        <v>2019</v>
      </c>
      <c r="C421" s="116" t="s">
        <v>16396</v>
      </c>
      <c r="D421" s="73" t="s">
        <v>16625</v>
      </c>
      <c r="E421" s="73" t="s">
        <v>16626</v>
      </c>
      <c r="F421" s="73" t="s">
        <v>16626</v>
      </c>
      <c r="G421" s="125">
        <v>129.09</v>
      </c>
      <c r="H421" s="140">
        <f t="shared" si="30"/>
        <v>97.060150375939841</v>
      </c>
      <c r="I421" s="125" t="e">
        <f>G421/('Total Revenue (Millions)'!D$39)*100</f>
        <v>#DIV/0!</v>
      </c>
      <c r="U421" s="138">
        <v>155.79</v>
      </c>
      <c r="V421" s="138">
        <v>69.05</v>
      </c>
      <c r="W421" s="138"/>
      <c r="Z421" s="138"/>
      <c r="AD421" s="138" t="s">
        <v>16734</v>
      </c>
      <c r="AF421" s="73" t="s">
        <v>16832</v>
      </c>
    </row>
    <row r="422" spans="1:32" hidden="1" x14ac:dyDescent="0.25">
      <c r="A422" s="116" t="s">
        <v>16384</v>
      </c>
      <c r="B422" s="116">
        <v>2020</v>
      </c>
      <c r="C422" s="116" t="s">
        <v>16396</v>
      </c>
      <c r="D422" s="73" t="s">
        <v>16532</v>
      </c>
      <c r="E422" s="73" t="s">
        <v>16733</v>
      </c>
      <c r="F422" s="73" t="s">
        <v>16733</v>
      </c>
      <c r="G422" s="125">
        <v>8683</v>
      </c>
      <c r="H422" s="140">
        <f t="shared" ref="H422:H436" si="31">G422/1.34</f>
        <v>6479.8507462686566</v>
      </c>
      <c r="I422" s="125">
        <f>G422/('Total Revenue (Millions)'!D$40)*100</f>
        <v>369.97489471289128</v>
      </c>
      <c r="U422" s="138">
        <v>10089.799999999999</v>
      </c>
      <c r="V422" s="138">
        <v>71.709999999999994</v>
      </c>
      <c r="W422" s="138"/>
      <c r="Z422" s="138"/>
      <c r="AD422" s="138" t="s">
        <v>16734</v>
      </c>
      <c r="AF422" s="73" t="s">
        <v>16828</v>
      </c>
    </row>
    <row r="423" spans="1:32" hidden="1" x14ac:dyDescent="0.25">
      <c r="A423" s="116" t="s">
        <v>16384</v>
      </c>
      <c r="B423" s="116">
        <v>2020</v>
      </c>
      <c r="C423" s="116" t="s">
        <v>16396</v>
      </c>
      <c r="D423" s="73" t="s">
        <v>16602</v>
      </c>
      <c r="E423" s="73" t="s">
        <v>16602</v>
      </c>
      <c r="F423" s="73" t="s">
        <v>16602</v>
      </c>
      <c r="G423" s="125">
        <v>8530</v>
      </c>
      <c r="H423" s="140">
        <f t="shared" si="31"/>
        <v>6365.6716417910447</v>
      </c>
      <c r="I423" s="125">
        <f>G423/('Total Revenue (Millions)'!D$40)*100</f>
        <v>363.45570101358544</v>
      </c>
      <c r="U423" s="138">
        <v>10891.5</v>
      </c>
      <c r="V423" s="138">
        <v>65.260000000000005</v>
      </c>
      <c r="W423" s="138"/>
      <c r="Z423" s="138"/>
      <c r="AD423" s="138" t="s">
        <v>16734</v>
      </c>
      <c r="AF423" s="73" t="s">
        <v>16833</v>
      </c>
    </row>
    <row r="424" spans="1:32" hidden="1" x14ac:dyDescent="0.25">
      <c r="A424" s="116" t="s">
        <v>16384</v>
      </c>
      <c r="B424" s="116">
        <v>2020</v>
      </c>
      <c r="C424" s="116" t="s">
        <v>16396</v>
      </c>
      <c r="D424" s="73" t="s">
        <v>16562</v>
      </c>
      <c r="E424" s="73" t="s">
        <v>16562</v>
      </c>
      <c r="F424" s="73" t="s">
        <v>16562</v>
      </c>
      <c r="G424" s="125">
        <v>7905</v>
      </c>
      <c r="H424" s="140">
        <f t="shared" si="31"/>
        <v>5899.2537313432831</v>
      </c>
      <c r="I424" s="125">
        <f>G424/('Total Revenue (Millions)'!D$40)*100</f>
        <v>336.82500779746698</v>
      </c>
      <c r="U424" s="138">
        <v>9568</v>
      </c>
      <c r="V424" s="138">
        <v>68.849999999999994</v>
      </c>
      <c r="W424" s="138"/>
      <c r="Z424" s="138"/>
      <c r="AD424" s="138" t="s">
        <v>16734</v>
      </c>
      <c r="AF424" s="73" t="s">
        <v>16834</v>
      </c>
    </row>
    <row r="425" spans="1:32" hidden="1" x14ac:dyDescent="0.25">
      <c r="A425" s="116" t="s">
        <v>16384</v>
      </c>
      <c r="B425" s="116">
        <v>2020</v>
      </c>
      <c r="C425" s="116" t="s">
        <v>16396</v>
      </c>
      <c r="D425" s="73" t="s">
        <v>16568</v>
      </c>
      <c r="E425" s="73" t="s">
        <v>16568</v>
      </c>
      <c r="F425" s="73" t="s">
        <v>16814</v>
      </c>
      <c r="G425" s="125">
        <v>1166</v>
      </c>
      <c r="H425" s="140">
        <f t="shared" si="31"/>
        <v>870.14925373134326</v>
      </c>
      <c r="I425" s="125">
        <f>G425/('Total Revenue (Millions)'!D$40)*100</f>
        <v>49.682221263990698</v>
      </c>
      <c r="U425" s="138">
        <v>1739.85</v>
      </c>
      <c r="V425" s="138">
        <v>55.85</v>
      </c>
      <c r="W425" s="138"/>
      <c r="Z425" s="138"/>
      <c r="AD425" s="138" t="s">
        <v>16734</v>
      </c>
      <c r="AF425" s="73" t="s">
        <v>16829</v>
      </c>
    </row>
    <row r="426" spans="1:32" hidden="1" x14ac:dyDescent="0.25">
      <c r="A426" s="116" t="s">
        <v>16384</v>
      </c>
      <c r="B426" s="116">
        <v>2020</v>
      </c>
      <c r="C426" s="116" t="s">
        <v>16396</v>
      </c>
      <c r="D426" s="73" t="s">
        <v>16593</v>
      </c>
      <c r="E426" s="73" t="s">
        <v>16594</v>
      </c>
      <c r="F426" s="73" t="s">
        <v>16594</v>
      </c>
      <c r="G426" s="125">
        <v>857.82</v>
      </c>
      <c r="H426" s="140">
        <f t="shared" si="31"/>
        <v>640.16417910447763</v>
      </c>
      <c r="I426" s="125">
        <f>G426/('Total Revenue (Millions)'!D$40)*100</f>
        <v>36.550946007441254</v>
      </c>
      <c r="U426" s="138">
        <v>1405.8</v>
      </c>
      <c r="V426" s="138">
        <v>50.85</v>
      </c>
      <c r="W426" s="138"/>
      <c r="Z426" s="138"/>
      <c r="AD426" s="138" t="s">
        <v>16734</v>
      </c>
      <c r="AF426" s="73" t="s">
        <v>16835</v>
      </c>
    </row>
    <row r="427" spans="1:32" hidden="1" x14ac:dyDescent="0.25">
      <c r="A427" s="116" t="s">
        <v>16384</v>
      </c>
      <c r="B427" s="116">
        <v>2020</v>
      </c>
      <c r="C427" s="116" t="s">
        <v>16396</v>
      </c>
      <c r="D427" s="73" t="s">
        <v>16543</v>
      </c>
      <c r="E427" s="73" t="s">
        <v>16543</v>
      </c>
      <c r="F427" s="73" t="s">
        <v>16543</v>
      </c>
      <c r="G427" s="125">
        <v>610.4</v>
      </c>
      <c r="H427" s="140">
        <f t="shared" si="31"/>
        <v>455.52238805970143</v>
      </c>
      <c r="I427" s="125">
        <f>G427/('Total Revenue (Millions)'!D$40)*100</f>
        <v>26.008600222589983</v>
      </c>
      <c r="U427" s="138">
        <v>632.19299999999998</v>
      </c>
      <c r="V427" s="138">
        <v>80.459999999999994</v>
      </c>
      <c r="W427" s="138"/>
      <c r="Z427" s="138"/>
      <c r="AD427" s="138" t="s">
        <v>16734</v>
      </c>
      <c r="AF427" s="73" t="s">
        <v>16836</v>
      </c>
    </row>
    <row r="428" spans="1:32" hidden="1" x14ac:dyDescent="0.25">
      <c r="A428" s="116" t="s">
        <v>16384</v>
      </c>
      <c r="B428" s="116">
        <v>2020</v>
      </c>
      <c r="C428" s="116" t="s">
        <v>16396</v>
      </c>
      <c r="D428" s="73" t="s">
        <v>16586</v>
      </c>
      <c r="E428" s="73" t="s">
        <v>16587</v>
      </c>
      <c r="F428" s="73" t="s">
        <v>16587</v>
      </c>
      <c r="G428" s="125">
        <v>171.6</v>
      </c>
      <c r="H428" s="140">
        <f t="shared" si="31"/>
        <v>128.0597014925373</v>
      </c>
      <c r="I428" s="125">
        <f>G428/('Total Revenue (Millions)'!D$40)*100</f>
        <v>7.3117231294174978</v>
      </c>
      <c r="U428" s="138">
        <v>233.78</v>
      </c>
      <c r="V428" s="138">
        <v>61.17</v>
      </c>
      <c r="W428" s="138"/>
      <c r="Z428" s="138"/>
      <c r="AD428" s="138" t="s">
        <v>16734</v>
      </c>
      <c r="AF428" s="73" t="s">
        <v>16826</v>
      </c>
    </row>
    <row r="429" spans="1:32" hidden="1" x14ac:dyDescent="0.25">
      <c r="A429" s="116" t="s">
        <v>16384</v>
      </c>
      <c r="B429" s="116">
        <v>2020</v>
      </c>
      <c r="C429" s="116" t="s">
        <v>16396</v>
      </c>
      <c r="D429" s="73" t="s">
        <v>16625</v>
      </c>
      <c r="E429" s="73" t="s">
        <v>16626</v>
      </c>
      <c r="F429" s="73" t="s">
        <v>16626</v>
      </c>
      <c r="G429" s="125">
        <v>132</v>
      </c>
      <c r="H429" s="140">
        <f t="shared" si="31"/>
        <v>98.507462686567152</v>
      </c>
      <c r="I429" s="125">
        <f>G429/('Total Revenue (Millions)'!D$40)*100</f>
        <v>5.6244024072442302</v>
      </c>
      <c r="U429" s="138">
        <v>161.38</v>
      </c>
      <c r="V429" s="138">
        <v>68.16</v>
      </c>
      <c r="W429" s="138"/>
      <c r="Z429" s="138"/>
      <c r="AD429" s="138" t="s">
        <v>16734</v>
      </c>
      <c r="AF429" s="73" t="s">
        <v>16837</v>
      </c>
    </row>
    <row r="430" spans="1:32" hidden="1" x14ac:dyDescent="0.25">
      <c r="A430" s="116" t="s">
        <v>16384</v>
      </c>
      <c r="B430" s="116">
        <v>2020</v>
      </c>
      <c r="C430" s="116" t="s">
        <v>16396</v>
      </c>
      <c r="D430" s="73" t="s">
        <v>16602</v>
      </c>
      <c r="E430" s="73" t="s">
        <v>16602</v>
      </c>
      <c r="F430" s="73" t="s">
        <v>16740</v>
      </c>
      <c r="G430" s="125"/>
      <c r="H430" s="140">
        <f t="shared" si="31"/>
        <v>0</v>
      </c>
      <c r="I430" s="125">
        <f>G430/('Total Revenue (Millions)'!D$40)*100</f>
        <v>0</v>
      </c>
      <c r="W430" s="138"/>
      <c r="Z430" s="138"/>
      <c r="AD430" s="138" t="s">
        <v>16734</v>
      </c>
      <c r="AF430" s="73"/>
    </row>
    <row r="431" spans="1:32" hidden="1" x14ac:dyDescent="0.25">
      <c r="A431" s="116" t="s">
        <v>16384</v>
      </c>
      <c r="B431" s="116">
        <v>2020</v>
      </c>
      <c r="C431" s="116" t="s">
        <v>16396</v>
      </c>
      <c r="D431" s="73" t="s">
        <v>16602</v>
      </c>
      <c r="E431" s="73" t="s">
        <v>16602</v>
      </c>
      <c r="F431" s="73" t="s">
        <v>16838</v>
      </c>
      <c r="G431" s="125"/>
      <c r="H431" s="140">
        <f t="shared" si="31"/>
        <v>0</v>
      </c>
      <c r="I431" s="125">
        <f>G431/('Total Revenue (Millions)'!D$40)*100</f>
        <v>0</v>
      </c>
      <c r="W431" s="138"/>
      <c r="Z431" s="138"/>
      <c r="AD431" s="138" t="s">
        <v>16734</v>
      </c>
      <c r="AF431" s="73"/>
    </row>
    <row r="432" spans="1:32" hidden="1" x14ac:dyDescent="0.25">
      <c r="A432" s="116" t="s">
        <v>16384</v>
      </c>
      <c r="B432" s="116">
        <v>2020</v>
      </c>
      <c r="C432" s="116" t="s">
        <v>16396</v>
      </c>
      <c r="D432" s="73" t="s">
        <v>16562</v>
      </c>
      <c r="E432" s="73" t="s">
        <v>16562</v>
      </c>
      <c r="F432" s="73" t="s">
        <v>16839</v>
      </c>
      <c r="G432" s="125"/>
      <c r="H432" s="140">
        <f t="shared" si="31"/>
        <v>0</v>
      </c>
      <c r="I432" s="125">
        <f>G432/('Total Revenue (Millions)'!D$40)*100</f>
        <v>0</v>
      </c>
      <c r="U432" s="138">
        <v>9106.5</v>
      </c>
      <c r="V432" s="138">
        <v>76.31</v>
      </c>
      <c r="W432" s="138"/>
      <c r="Z432" s="138"/>
      <c r="AD432" s="138" t="s">
        <v>16734</v>
      </c>
      <c r="AF432" s="73"/>
    </row>
    <row r="433" spans="1:32" hidden="1" x14ac:dyDescent="0.25">
      <c r="A433" s="116" t="s">
        <v>16384</v>
      </c>
      <c r="B433" s="116">
        <v>2020</v>
      </c>
      <c r="C433" s="116" t="s">
        <v>16396</v>
      </c>
      <c r="D433" s="73" t="s">
        <v>16562</v>
      </c>
      <c r="E433" s="73" t="s">
        <v>16562</v>
      </c>
      <c r="F433" s="73" t="s">
        <v>16772</v>
      </c>
      <c r="G433" s="125"/>
      <c r="H433" s="140">
        <f t="shared" si="31"/>
        <v>0</v>
      </c>
      <c r="I433" s="125">
        <f>G433/('Total Revenue (Millions)'!D$40)*100</f>
        <v>0</v>
      </c>
      <c r="U433" s="138">
        <v>9490.5</v>
      </c>
      <c r="V433" s="138">
        <v>76.59</v>
      </c>
      <c r="W433" s="138"/>
      <c r="Z433" s="138"/>
      <c r="AD433" s="138" t="s">
        <v>16734</v>
      </c>
      <c r="AF433" s="73"/>
    </row>
    <row r="434" spans="1:32" hidden="1" x14ac:dyDescent="0.25">
      <c r="A434" s="116" t="s">
        <v>16384</v>
      </c>
      <c r="B434" s="116">
        <v>2020</v>
      </c>
      <c r="C434" s="116" t="s">
        <v>16396</v>
      </c>
      <c r="D434" s="73" t="s">
        <v>16532</v>
      </c>
      <c r="E434" s="73" t="s">
        <v>16733</v>
      </c>
      <c r="F434" s="73" t="s">
        <v>16840</v>
      </c>
      <c r="G434" s="125"/>
      <c r="H434" s="140">
        <f t="shared" si="31"/>
        <v>0</v>
      </c>
      <c r="I434" s="125">
        <f>G434/('Total Revenue (Millions)'!D$40)*100</f>
        <v>0</v>
      </c>
      <c r="U434" s="138" t="s">
        <v>16841</v>
      </c>
      <c r="W434" s="138"/>
      <c r="Z434" s="138"/>
      <c r="AD434" s="138" t="s">
        <v>16734</v>
      </c>
      <c r="AF434" s="73"/>
    </row>
    <row r="435" spans="1:32" hidden="1" x14ac:dyDescent="0.25">
      <c r="A435" s="116" t="s">
        <v>16384</v>
      </c>
      <c r="B435" s="116">
        <v>2020</v>
      </c>
      <c r="C435" s="116" t="s">
        <v>16396</v>
      </c>
      <c r="D435" s="73" t="s">
        <v>16532</v>
      </c>
      <c r="E435" s="73" t="s">
        <v>16733</v>
      </c>
      <c r="F435" s="73" t="s">
        <v>16842</v>
      </c>
      <c r="G435" s="125"/>
      <c r="H435" s="140">
        <f t="shared" si="31"/>
        <v>0</v>
      </c>
      <c r="I435" s="125">
        <f>G435/('Total Revenue (Millions)'!D$40)*100</f>
        <v>0</v>
      </c>
      <c r="W435" s="138"/>
      <c r="Z435" s="138"/>
      <c r="AD435" s="138" t="s">
        <v>16734</v>
      </c>
      <c r="AF435" s="73"/>
    </row>
    <row r="436" spans="1:32" hidden="1" x14ac:dyDescent="0.25">
      <c r="A436" s="116" t="s">
        <v>16384</v>
      </c>
      <c r="B436" s="116">
        <v>2020</v>
      </c>
      <c r="C436" s="116" t="s">
        <v>16396</v>
      </c>
      <c r="D436" s="73" t="s">
        <v>16593</v>
      </c>
      <c r="E436" s="73" t="s">
        <v>16594</v>
      </c>
      <c r="F436" s="73" t="s">
        <v>16843</v>
      </c>
      <c r="G436" s="125"/>
      <c r="H436" s="140">
        <f t="shared" si="31"/>
        <v>0</v>
      </c>
      <c r="I436" s="125">
        <f>G436/('Total Revenue (Millions)'!D$40)*100</f>
        <v>0</v>
      </c>
      <c r="W436" s="138"/>
      <c r="Z436" s="138"/>
      <c r="AD436" s="138" t="s">
        <v>16734</v>
      </c>
      <c r="AF436" s="73" t="s">
        <v>16844</v>
      </c>
    </row>
    <row r="437" spans="1:32" hidden="1" x14ac:dyDescent="0.25">
      <c r="A437" s="116" t="s">
        <v>16384</v>
      </c>
      <c r="B437" s="116">
        <v>2021</v>
      </c>
      <c r="C437" s="116" t="s">
        <v>16396</v>
      </c>
      <c r="D437" s="73" t="s">
        <v>16532</v>
      </c>
      <c r="E437" s="73" t="s">
        <v>16733</v>
      </c>
      <c r="F437" s="73" t="s">
        <v>16733</v>
      </c>
      <c r="G437" s="125">
        <v>8999</v>
      </c>
      <c r="H437" s="140">
        <f t="shared" ref="H437:H445" si="32">G437/1.25</f>
        <v>7199.2</v>
      </c>
      <c r="I437" s="125">
        <f>G437/('Total Revenue (Millions)'!D$41)*100</f>
        <v>364.15624524520962</v>
      </c>
      <c r="U437" s="138">
        <v>9840.4</v>
      </c>
      <c r="V437" s="138">
        <v>76.209999999999994</v>
      </c>
      <c r="W437" s="138"/>
      <c r="Z437" s="138"/>
      <c r="AD437" s="138" t="s">
        <v>16734</v>
      </c>
      <c r="AF437" s="73" t="s">
        <v>16845</v>
      </c>
    </row>
    <row r="438" spans="1:32" hidden="1" x14ac:dyDescent="0.25">
      <c r="A438" s="116" t="s">
        <v>16384</v>
      </c>
      <c r="B438" s="116">
        <v>2021</v>
      </c>
      <c r="C438" s="116" t="s">
        <v>16396</v>
      </c>
      <c r="D438" s="73" t="s">
        <v>16602</v>
      </c>
      <c r="E438" s="73" t="s">
        <v>16602</v>
      </c>
      <c r="F438" s="73" t="s">
        <v>16602</v>
      </c>
      <c r="G438" s="125">
        <v>8768</v>
      </c>
      <c r="H438" s="140">
        <f t="shared" si="32"/>
        <v>7014.4</v>
      </c>
      <c r="I438" s="125">
        <f>G438/('Total Revenue (Millions)'!D$41)*100</f>
        <v>354.80852964884963</v>
      </c>
      <c r="U438" s="138">
        <v>11120</v>
      </c>
      <c r="V438" s="138">
        <v>65.709999999999994</v>
      </c>
      <c r="W438" s="138"/>
      <c r="Z438" s="138"/>
      <c r="AD438" s="138" t="s">
        <v>16734</v>
      </c>
      <c r="AF438" s="73" t="s">
        <v>16833</v>
      </c>
    </row>
    <row r="439" spans="1:32" hidden="1" x14ac:dyDescent="0.25">
      <c r="A439" s="116" t="s">
        <v>16384</v>
      </c>
      <c r="B439" s="116">
        <v>2021</v>
      </c>
      <c r="C439" s="116" t="s">
        <v>16396</v>
      </c>
      <c r="D439" s="73" t="s">
        <v>16562</v>
      </c>
      <c r="E439" s="73" t="s">
        <v>16562</v>
      </c>
      <c r="F439" s="73" t="s">
        <v>16562</v>
      </c>
      <c r="G439" s="125">
        <v>8339</v>
      </c>
      <c r="H439" s="140">
        <f t="shared" si="32"/>
        <v>6671.2</v>
      </c>
      <c r="I439" s="125">
        <f>G439/('Total Revenue (Millions)'!D$41)*100</f>
        <v>337.4484863984668</v>
      </c>
      <c r="U439" s="138">
        <v>9106.5</v>
      </c>
      <c r="V439" s="138">
        <v>76.31</v>
      </c>
      <c r="W439" s="138"/>
      <c r="Z439" s="138"/>
      <c r="AD439" s="138" t="s">
        <v>16734</v>
      </c>
      <c r="AF439" s="73" t="s">
        <v>16834</v>
      </c>
    </row>
    <row r="440" spans="1:32" hidden="1" x14ac:dyDescent="0.25">
      <c r="A440" s="116" t="s">
        <v>16384</v>
      </c>
      <c r="B440" s="116">
        <v>2021</v>
      </c>
      <c r="C440" s="116" t="s">
        <v>16396</v>
      </c>
      <c r="D440" s="73" t="s">
        <v>16568</v>
      </c>
      <c r="E440" s="73" t="s">
        <v>16568</v>
      </c>
      <c r="F440" s="73" t="s">
        <v>16814</v>
      </c>
      <c r="G440" s="125">
        <v>1272</v>
      </c>
      <c r="H440" s="140">
        <f t="shared" si="32"/>
        <v>1017.6</v>
      </c>
      <c r="I440" s="125">
        <f>G440/('Total Revenue (Millions)'!D$41)*100</f>
        <v>51.47313523190428</v>
      </c>
      <c r="U440" s="138">
        <v>1968.95</v>
      </c>
      <c r="V440" s="138">
        <v>53.84</v>
      </c>
      <c r="W440" s="138"/>
      <c r="Z440" s="138"/>
      <c r="AD440" s="138" t="s">
        <v>16734</v>
      </c>
      <c r="AF440" s="73" t="s">
        <v>16846</v>
      </c>
    </row>
    <row r="441" spans="1:32" hidden="1" x14ac:dyDescent="0.25">
      <c r="A441" s="116" t="s">
        <v>16384</v>
      </c>
      <c r="B441" s="116">
        <v>2021</v>
      </c>
      <c r="C441" s="116" t="s">
        <v>16396</v>
      </c>
      <c r="D441" s="73" t="s">
        <v>16593</v>
      </c>
      <c r="E441" s="73" t="s">
        <v>16594</v>
      </c>
      <c r="F441" s="73" t="s">
        <v>16594</v>
      </c>
      <c r="G441" s="125">
        <v>988.9</v>
      </c>
      <c r="H441" s="140">
        <f t="shared" si="32"/>
        <v>791.12</v>
      </c>
      <c r="I441" s="125">
        <f>G441/('Total Revenue (Millions)'!D$41)*100</f>
        <v>40.01712533870294</v>
      </c>
      <c r="U441" s="138">
        <v>1541.5</v>
      </c>
      <c r="V441" s="138">
        <v>53.46</v>
      </c>
      <c r="W441" s="138"/>
      <c r="Z441" s="138"/>
      <c r="AD441" s="138" t="s">
        <v>16734</v>
      </c>
      <c r="AF441" s="73" t="s">
        <v>16847</v>
      </c>
    </row>
    <row r="442" spans="1:32" hidden="1" x14ac:dyDescent="0.25">
      <c r="A442" s="116" t="s">
        <v>16384</v>
      </c>
      <c r="B442" s="116">
        <v>2021</v>
      </c>
      <c r="C442" s="116" t="s">
        <v>16396</v>
      </c>
      <c r="D442" s="73" t="s">
        <v>16543</v>
      </c>
      <c r="E442" s="73" t="s">
        <v>16543</v>
      </c>
      <c r="F442" s="73" t="s">
        <v>16543</v>
      </c>
      <c r="G442" s="125">
        <v>613.4</v>
      </c>
      <c r="H442" s="140">
        <f t="shared" si="32"/>
        <v>490.71999999999997</v>
      </c>
      <c r="I442" s="125">
        <f>G442/('Total Revenue (Millions)'!D$41)*100</f>
        <v>24.822029206957613</v>
      </c>
      <c r="U442" s="138">
        <v>643.73599999999999</v>
      </c>
      <c r="V442" s="138">
        <v>79.41</v>
      </c>
      <c r="W442" s="138"/>
      <c r="Z442" s="138"/>
      <c r="AD442" s="138" t="s">
        <v>16734</v>
      </c>
      <c r="AF442" s="73" t="s">
        <v>16848</v>
      </c>
    </row>
    <row r="443" spans="1:32" hidden="1" x14ac:dyDescent="0.25">
      <c r="A443" s="116" t="s">
        <v>16384</v>
      </c>
      <c r="B443" s="116">
        <v>2021</v>
      </c>
      <c r="C443" s="116" t="s">
        <v>16396</v>
      </c>
      <c r="D443" s="73" t="s">
        <v>16586</v>
      </c>
      <c r="E443" s="73" t="s">
        <v>16587</v>
      </c>
      <c r="F443" s="73" t="s">
        <v>16587</v>
      </c>
      <c r="G443" s="125">
        <v>197.8</v>
      </c>
      <c r="H443" s="140">
        <f t="shared" si="32"/>
        <v>158.24</v>
      </c>
      <c r="I443" s="125">
        <f>G443/('Total Revenue (Millions)'!D$41)*100</f>
        <v>8.0042343937662483</v>
      </c>
      <c r="U443" s="138">
        <v>243.13</v>
      </c>
      <c r="V443" s="138">
        <v>67.8</v>
      </c>
      <c r="W443" s="138"/>
      <c r="Z443" s="138"/>
      <c r="AD443" s="138" t="s">
        <v>16734</v>
      </c>
      <c r="AF443" s="73" t="s">
        <v>16849</v>
      </c>
    </row>
    <row r="444" spans="1:32" hidden="1" x14ac:dyDescent="0.25">
      <c r="A444" s="116" t="s">
        <v>16384</v>
      </c>
      <c r="B444" s="116">
        <v>2021</v>
      </c>
      <c r="C444" s="116" t="s">
        <v>16396</v>
      </c>
      <c r="D444" s="73" t="s">
        <v>16625</v>
      </c>
      <c r="E444" s="73" t="s">
        <v>16626</v>
      </c>
      <c r="F444" s="73" t="s">
        <v>16626</v>
      </c>
      <c r="G444" s="125">
        <v>134.54</v>
      </c>
      <c r="H444" s="140">
        <f t="shared" si="32"/>
        <v>107.63199999999999</v>
      </c>
      <c r="I444" s="125">
        <f>G444/('Total Revenue (Millions)'!D$41)*100</f>
        <v>5.4443361746072334</v>
      </c>
      <c r="U444" s="138">
        <v>162.91</v>
      </c>
      <c r="V444" s="138">
        <v>69.17</v>
      </c>
      <c r="W444" s="138"/>
      <c r="Z444" s="138"/>
      <c r="AD444" s="138" t="s">
        <v>16734</v>
      </c>
      <c r="AF444" s="73" t="s">
        <v>16850</v>
      </c>
    </row>
    <row r="445" spans="1:32" hidden="1" x14ac:dyDescent="0.25">
      <c r="A445" s="116" t="s">
        <v>16384</v>
      </c>
      <c r="B445" s="116">
        <v>2021</v>
      </c>
      <c r="C445" s="116" t="s">
        <v>16396</v>
      </c>
      <c r="D445" s="73" t="s">
        <v>16851</v>
      </c>
      <c r="E445" s="73" t="s">
        <v>16852</v>
      </c>
      <c r="F445" s="73" t="s">
        <v>16852</v>
      </c>
      <c r="G445" s="125">
        <v>5.6</v>
      </c>
      <c r="H445" s="140">
        <f t="shared" si="32"/>
        <v>4.4799999999999995</v>
      </c>
      <c r="I445" s="125">
        <f>G445/('Total Revenue (Millions)'!D$41)*100</f>
        <v>0.22661128718448423</v>
      </c>
      <c r="U445" s="138">
        <v>7</v>
      </c>
      <c r="W445" s="138"/>
      <c r="Z445" s="138"/>
      <c r="AD445" s="138" t="s">
        <v>16734</v>
      </c>
      <c r="AF445" s="73" t="s">
        <v>16853</v>
      </c>
    </row>
    <row r="446" spans="1:32" hidden="1" x14ac:dyDescent="0.25">
      <c r="A446" s="116" t="s">
        <v>16384</v>
      </c>
      <c r="B446" s="116">
        <v>2022</v>
      </c>
      <c r="C446" s="116" t="s">
        <v>16396</v>
      </c>
      <c r="D446" s="73" t="s">
        <v>16532</v>
      </c>
      <c r="E446" s="73" t="s">
        <v>16733</v>
      </c>
      <c r="F446" s="73" t="s">
        <v>16733</v>
      </c>
      <c r="G446" s="125">
        <v>9535</v>
      </c>
      <c r="H446" s="140">
        <f t="shared" ref="H446:H461" si="33">G446/1.3</f>
        <v>7334.6153846153848</v>
      </c>
      <c r="I446" s="125" t="e">
        <f>G446/('Total Revenue (Millions)'!D$42)*100</f>
        <v>#DIV/0!</v>
      </c>
      <c r="U446" s="138">
        <v>9704.1</v>
      </c>
      <c r="V446" s="138">
        <v>81.88</v>
      </c>
      <c r="W446" s="138"/>
      <c r="Z446" s="138"/>
      <c r="AD446" s="138" t="s">
        <v>16734</v>
      </c>
      <c r="AF446" s="73" t="s">
        <v>16854</v>
      </c>
    </row>
    <row r="447" spans="1:32" hidden="1" x14ac:dyDescent="0.25">
      <c r="A447" s="116" t="s">
        <v>16384</v>
      </c>
      <c r="B447" s="116">
        <v>2022</v>
      </c>
      <c r="C447" s="116" t="s">
        <v>16396</v>
      </c>
      <c r="D447" s="73" t="s">
        <v>16602</v>
      </c>
      <c r="E447" s="73" t="s">
        <v>16602</v>
      </c>
      <c r="F447" s="73" t="s">
        <v>16602</v>
      </c>
      <c r="G447" s="125">
        <v>9197</v>
      </c>
      <c r="H447" s="140">
        <f t="shared" si="33"/>
        <v>7074.6153846153848</v>
      </c>
      <c r="I447" s="125" t="e">
        <f>G447/('Total Revenue (Millions)'!D$42)*100</f>
        <v>#DIV/0!</v>
      </c>
      <c r="U447" s="138">
        <v>10972</v>
      </c>
      <c r="V447" s="138">
        <v>69.849999999999994</v>
      </c>
      <c r="W447" s="138"/>
      <c r="Z447" s="138"/>
      <c r="AD447" s="138" t="s">
        <v>16734</v>
      </c>
      <c r="AF447" s="73" t="s">
        <v>16855</v>
      </c>
    </row>
    <row r="448" spans="1:32" hidden="1" x14ac:dyDescent="0.25">
      <c r="A448" s="116" t="s">
        <v>16384</v>
      </c>
      <c r="B448" s="116">
        <v>2022</v>
      </c>
      <c r="C448" s="116" t="s">
        <v>16396</v>
      </c>
      <c r="D448" s="73" t="s">
        <v>16562</v>
      </c>
      <c r="E448" s="73" t="s">
        <v>16562</v>
      </c>
      <c r="F448" s="73" t="s">
        <v>16562</v>
      </c>
      <c r="G448" s="125">
        <v>8723</v>
      </c>
      <c r="H448" s="140">
        <f t="shared" si="33"/>
        <v>6710</v>
      </c>
      <c r="I448" s="125" t="e">
        <f>G448/('Total Revenue (Millions)'!D$42)*100</f>
        <v>#DIV/0!</v>
      </c>
      <c r="U448" s="138">
        <v>9490.5</v>
      </c>
      <c r="V448" s="138">
        <v>76.59</v>
      </c>
      <c r="W448" s="138"/>
      <c r="Z448" s="138"/>
      <c r="AD448" s="138" t="s">
        <v>16734</v>
      </c>
      <c r="AF448" s="73" t="s">
        <v>16856</v>
      </c>
    </row>
    <row r="449" spans="1:32" hidden="1" x14ac:dyDescent="0.25">
      <c r="A449" s="116" t="s">
        <v>16384</v>
      </c>
      <c r="B449" s="116">
        <v>2022</v>
      </c>
      <c r="C449" s="116" t="s">
        <v>16396</v>
      </c>
      <c r="D449" s="73" t="s">
        <v>16568</v>
      </c>
      <c r="E449" s="73" t="s">
        <v>16568</v>
      </c>
      <c r="F449" s="73" t="s">
        <v>16814</v>
      </c>
      <c r="G449" s="125">
        <v>1291</v>
      </c>
      <c r="H449" s="140">
        <f t="shared" si="33"/>
        <v>993.07692307692309</v>
      </c>
      <c r="I449" s="125" t="e">
        <f>G449/('Total Revenue (Millions)'!D$42)*100</f>
        <v>#DIV/0!</v>
      </c>
      <c r="U449" s="138">
        <v>2196.5500000000002</v>
      </c>
      <c r="V449" s="138">
        <v>48.98</v>
      </c>
      <c r="W449" s="138"/>
      <c r="Z449" s="138"/>
      <c r="AD449" s="138" t="s">
        <v>16734</v>
      </c>
      <c r="AF449" s="73" t="s">
        <v>16857</v>
      </c>
    </row>
    <row r="450" spans="1:32" hidden="1" x14ac:dyDescent="0.25">
      <c r="A450" s="116" t="s">
        <v>16384</v>
      </c>
      <c r="B450" s="116">
        <v>2022</v>
      </c>
      <c r="C450" s="116" t="s">
        <v>16396</v>
      </c>
      <c r="D450" s="73" t="s">
        <v>16593</v>
      </c>
      <c r="E450" s="73" t="s">
        <v>16594</v>
      </c>
      <c r="F450" s="73" t="s">
        <v>16594</v>
      </c>
      <c r="G450" s="125">
        <v>1102.5</v>
      </c>
      <c r="H450" s="140">
        <f t="shared" si="33"/>
        <v>848.07692307692309</v>
      </c>
      <c r="I450" s="125" t="e">
        <f>G450/('Total Revenue (Millions)'!D$42)*100</f>
        <v>#DIV/0!</v>
      </c>
      <c r="U450" s="138">
        <v>1656.15</v>
      </c>
      <c r="V450" s="138">
        <v>55.48</v>
      </c>
      <c r="W450" s="138"/>
      <c r="Z450" s="138"/>
      <c r="AD450" s="138" t="s">
        <v>16734</v>
      </c>
      <c r="AF450" s="73" t="s">
        <v>16858</v>
      </c>
    </row>
    <row r="451" spans="1:32" hidden="1" x14ac:dyDescent="0.25">
      <c r="A451" s="116" t="s">
        <v>16384</v>
      </c>
      <c r="B451" s="116">
        <v>2022</v>
      </c>
      <c r="C451" s="116" t="s">
        <v>16396</v>
      </c>
      <c r="D451" s="73" t="s">
        <v>16543</v>
      </c>
      <c r="E451" s="73" t="s">
        <v>16543</v>
      </c>
      <c r="F451" s="73" t="s">
        <v>16543</v>
      </c>
      <c r="G451" s="125">
        <v>664.7</v>
      </c>
      <c r="H451" s="140">
        <f t="shared" si="33"/>
        <v>511.30769230769232</v>
      </c>
      <c r="I451" s="125" t="e">
        <f>G451/('Total Revenue (Millions)'!D$42)*100</f>
        <v>#DIV/0!</v>
      </c>
      <c r="U451" s="138">
        <v>651.21950000000004</v>
      </c>
      <c r="V451" s="138">
        <v>85.06</v>
      </c>
      <c r="W451" s="138"/>
      <c r="Z451" s="138"/>
      <c r="AD451" s="138" t="s">
        <v>16734</v>
      </c>
      <c r="AF451" s="73" t="s">
        <v>16859</v>
      </c>
    </row>
    <row r="452" spans="1:32" hidden="1" x14ac:dyDescent="0.25">
      <c r="A452" s="116" t="s">
        <v>16384</v>
      </c>
      <c r="B452" s="116">
        <v>2022</v>
      </c>
      <c r="C452" s="116" t="s">
        <v>16396</v>
      </c>
      <c r="D452" s="73" t="s">
        <v>16586</v>
      </c>
      <c r="E452" s="73" t="s">
        <v>16587</v>
      </c>
      <c r="F452" s="73" t="s">
        <v>16587</v>
      </c>
      <c r="G452" s="125">
        <v>220.5</v>
      </c>
      <c r="H452" s="140">
        <f t="shared" si="33"/>
        <v>169.61538461538461</v>
      </c>
      <c r="I452" s="125" t="e">
        <f>G452/('Total Revenue (Millions)'!D$42)*100</f>
        <v>#DIV/0!</v>
      </c>
      <c r="U452" s="138">
        <v>252.95</v>
      </c>
      <c r="V452" s="138">
        <v>72.64</v>
      </c>
      <c r="W452" s="138"/>
      <c r="Z452" s="138"/>
      <c r="AD452" s="138" t="s">
        <v>16734</v>
      </c>
      <c r="AF452" s="73" t="s">
        <v>16860</v>
      </c>
    </row>
    <row r="453" spans="1:32" hidden="1" x14ac:dyDescent="0.25">
      <c r="A453" s="116" t="s">
        <v>16384</v>
      </c>
      <c r="B453" s="116">
        <v>2022</v>
      </c>
      <c r="C453" s="116" t="s">
        <v>16396</v>
      </c>
      <c r="D453" s="73" t="s">
        <v>16625</v>
      </c>
      <c r="E453" s="73" t="s">
        <v>16626</v>
      </c>
      <c r="F453" s="73" t="s">
        <v>16626</v>
      </c>
      <c r="G453" s="125">
        <v>132.68</v>
      </c>
      <c r="H453" s="140">
        <f t="shared" si="33"/>
        <v>102.06153846153846</v>
      </c>
      <c r="I453" s="125" t="e">
        <f>G453/('Total Revenue (Millions)'!D$42)*100</f>
        <v>#DIV/0!</v>
      </c>
      <c r="U453" s="138">
        <v>159.85</v>
      </c>
      <c r="V453" s="138">
        <v>69.17</v>
      </c>
      <c r="W453" s="138"/>
      <c r="Z453" s="138"/>
      <c r="AD453" s="138" t="s">
        <v>16734</v>
      </c>
      <c r="AF453" s="73" t="s">
        <v>16861</v>
      </c>
    </row>
    <row r="454" spans="1:32" hidden="1" x14ac:dyDescent="0.25">
      <c r="A454" s="116" t="s">
        <v>16384</v>
      </c>
      <c r="B454" s="116">
        <v>2023</v>
      </c>
      <c r="C454" s="116" t="s">
        <v>16396</v>
      </c>
      <c r="D454" s="73" t="s">
        <v>16532</v>
      </c>
      <c r="E454" s="73" t="s">
        <v>16733</v>
      </c>
      <c r="F454" s="73" t="s">
        <v>16733</v>
      </c>
      <c r="G454" s="125">
        <v>10005</v>
      </c>
      <c r="H454" s="140">
        <f t="shared" si="33"/>
        <v>7696.1538461538457</v>
      </c>
      <c r="I454" s="125">
        <f>G454/('Total Revenue (Millions)'!D$43)*100</f>
        <v>334.62534503535386</v>
      </c>
      <c r="U454" s="138">
        <v>10118.1</v>
      </c>
      <c r="V454" s="138">
        <v>82.4</v>
      </c>
      <c r="W454" s="138"/>
      <c r="Z454" s="138"/>
      <c r="AD454" s="138" t="s">
        <v>16734</v>
      </c>
      <c r="AF454" s="73" t="s">
        <v>16854</v>
      </c>
    </row>
    <row r="455" spans="1:32" hidden="1" x14ac:dyDescent="0.25">
      <c r="A455" s="116" t="s">
        <v>16384</v>
      </c>
      <c r="B455" s="116">
        <v>2023</v>
      </c>
      <c r="C455" s="116" t="s">
        <v>16396</v>
      </c>
      <c r="D455" s="73" t="s">
        <v>16602</v>
      </c>
      <c r="E455" s="73" t="s">
        <v>16602</v>
      </c>
      <c r="F455" s="73" t="s">
        <v>16602</v>
      </c>
      <c r="G455" s="125">
        <v>10222</v>
      </c>
      <c r="H455" s="140">
        <f t="shared" si="33"/>
        <v>7863.0769230769229</v>
      </c>
      <c r="I455" s="125">
        <f>G455/('Total Revenue (Millions)'!D$43)*100</f>
        <v>341.88308615206273</v>
      </c>
      <c r="U455" s="138">
        <v>11128</v>
      </c>
      <c r="V455" s="138">
        <v>76.55</v>
      </c>
      <c r="W455" s="138"/>
      <c r="Z455" s="138"/>
      <c r="AD455" s="138" t="s">
        <v>16734</v>
      </c>
      <c r="AF455" s="73" t="s">
        <v>16855</v>
      </c>
    </row>
    <row r="456" spans="1:32" hidden="1" x14ac:dyDescent="0.25">
      <c r="A456" s="116" t="s">
        <v>16384</v>
      </c>
      <c r="B456" s="116">
        <v>2023</v>
      </c>
      <c r="C456" s="116" t="s">
        <v>16396</v>
      </c>
      <c r="D456" s="73" t="s">
        <v>16562</v>
      </c>
      <c r="E456" s="73" t="s">
        <v>16562</v>
      </c>
      <c r="F456" s="73" t="s">
        <v>16562</v>
      </c>
      <c r="G456" s="125">
        <v>9217</v>
      </c>
      <c r="H456" s="140">
        <f t="shared" si="33"/>
        <v>7090</v>
      </c>
      <c r="I456" s="125">
        <f>G456/('Total Revenue (Millions)'!D$43)*100</f>
        <v>308.2700454963375</v>
      </c>
      <c r="U456" s="138">
        <v>9887.5</v>
      </c>
      <c r="V456" s="138">
        <v>77.680000000000007</v>
      </c>
      <c r="W456" s="138"/>
      <c r="Z456" s="138"/>
      <c r="AD456" s="138" t="s">
        <v>16734</v>
      </c>
      <c r="AF456" s="73" t="s">
        <v>16856</v>
      </c>
    </row>
    <row r="457" spans="1:32" hidden="1" x14ac:dyDescent="0.25">
      <c r="A457" s="116" t="s">
        <v>16384</v>
      </c>
      <c r="B457" s="116">
        <v>2023</v>
      </c>
      <c r="C457" s="116" t="s">
        <v>16396</v>
      </c>
      <c r="D457" s="73" t="s">
        <v>16568</v>
      </c>
      <c r="E457" s="73" t="s">
        <v>16568</v>
      </c>
      <c r="F457" s="73" t="s">
        <v>16814</v>
      </c>
      <c r="G457" s="125"/>
      <c r="H457" s="140">
        <f t="shared" si="33"/>
        <v>0</v>
      </c>
      <c r="I457" s="125">
        <f>G457/('Total Revenue (Millions)'!D$43)*100</f>
        <v>0</v>
      </c>
      <c r="W457" s="138"/>
      <c r="Z457" s="138"/>
      <c r="AF457" s="73"/>
    </row>
    <row r="458" spans="1:32" hidden="1" x14ac:dyDescent="0.25">
      <c r="A458" s="116" t="s">
        <v>16384</v>
      </c>
      <c r="B458" s="116">
        <v>2023</v>
      </c>
      <c r="C458" s="116" t="s">
        <v>16396</v>
      </c>
      <c r="D458" s="73" t="s">
        <v>16593</v>
      </c>
      <c r="E458" s="73" t="s">
        <v>16594</v>
      </c>
      <c r="F458" s="73" t="s">
        <v>16594</v>
      </c>
      <c r="G458" s="125">
        <v>2033.5</v>
      </c>
      <c r="H458" s="140">
        <f t="shared" si="33"/>
        <v>1564.2307692307693</v>
      </c>
      <c r="I458" s="125">
        <f>G458/('Total Revenue (Millions)'!D$43)*100</f>
        <v>68.012057883997215</v>
      </c>
      <c r="U458" s="138">
        <v>3764.9</v>
      </c>
      <c r="V458" s="138">
        <v>45.01</v>
      </c>
      <c r="W458" s="138"/>
      <c r="Z458" s="138"/>
      <c r="AD458" s="138" t="s">
        <v>16734</v>
      </c>
      <c r="AF458" s="73" t="s">
        <v>16862</v>
      </c>
    </row>
    <row r="459" spans="1:32" hidden="1" x14ac:dyDescent="0.25">
      <c r="A459" s="116" t="s">
        <v>16384</v>
      </c>
      <c r="B459" s="116">
        <v>2023</v>
      </c>
      <c r="C459" s="116" t="s">
        <v>16396</v>
      </c>
      <c r="D459" s="73" t="s">
        <v>16543</v>
      </c>
      <c r="E459" s="73" t="s">
        <v>16543</v>
      </c>
      <c r="F459" s="73" t="s">
        <v>16543</v>
      </c>
      <c r="G459" s="125">
        <v>640.70000000000005</v>
      </c>
      <c r="H459" s="140">
        <f t="shared" si="33"/>
        <v>492.84615384615387</v>
      </c>
      <c r="I459" s="125">
        <f>G459/('Total Revenue (Millions)'!D$43)*100</f>
        <v>21.42873149066979</v>
      </c>
      <c r="U459" s="138">
        <v>660.36</v>
      </c>
      <c r="V459" s="138">
        <v>80.849999999999994</v>
      </c>
      <c r="W459" s="138"/>
      <c r="Z459" s="138"/>
      <c r="AD459" s="138" t="s">
        <v>16734</v>
      </c>
      <c r="AF459" s="73" t="s">
        <v>16859</v>
      </c>
    </row>
    <row r="460" spans="1:32" hidden="1" x14ac:dyDescent="0.25">
      <c r="A460" s="116" t="s">
        <v>16384</v>
      </c>
      <c r="B460" s="116">
        <v>2023</v>
      </c>
      <c r="C460" s="116" t="s">
        <v>16396</v>
      </c>
      <c r="D460" s="73" t="s">
        <v>16586</v>
      </c>
      <c r="E460" s="73" t="s">
        <v>16587</v>
      </c>
      <c r="F460" s="73" t="s">
        <v>16587</v>
      </c>
      <c r="G460" s="125">
        <v>226.05</v>
      </c>
      <c r="H460" s="140">
        <f t="shared" si="33"/>
        <v>173.88461538461539</v>
      </c>
      <c r="I460" s="125">
        <f>G460/('Total Revenue (Millions)'!D$43)*100</f>
        <v>7.5604257116683407</v>
      </c>
      <c r="U460" s="138">
        <v>258</v>
      </c>
      <c r="V460" s="138">
        <v>73.010000000000005</v>
      </c>
      <c r="W460" s="138"/>
      <c r="Z460" s="138"/>
      <c r="AD460" s="138" t="s">
        <v>16734</v>
      </c>
      <c r="AF460" s="76" t="s">
        <v>16863</v>
      </c>
    </row>
    <row r="461" spans="1:32" hidden="1" x14ac:dyDescent="0.25">
      <c r="A461" s="116" t="s">
        <v>16384</v>
      </c>
      <c r="B461" s="116">
        <v>2023</v>
      </c>
      <c r="C461" s="116" t="s">
        <v>16396</v>
      </c>
      <c r="D461" s="73" t="s">
        <v>16625</v>
      </c>
      <c r="E461" s="73" t="s">
        <v>16626</v>
      </c>
      <c r="F461" s="73" t="s">
        <v>16626</v>
      </c>
      <c r="G461" s="125">
        <v>133.71199999999999</v>
      </c>
      <c r="H461" s="140">
        <f t="shared" si="33"/>
        <v>102.85538461538461</v>
      </c>
      <c r="I461" s="125">
        <f>G461/('Total Revenue (Millions)'!D$43)*100</f>
        <v>4.4721063603565456</v>
      </c>
      <c r="U461" s="138">
        <v>157.54</v>
      </c>
      <c r="V461" s="138">
        <v>70.23</v>
      </c>
      <c r="W461" s="138"/>
      <c r="Z461" s="138"/>
      <c r="AD461" s="138" t="s">
        <v>16734</v>
      </c>
      <c r="AF461" s="73" t="s">
        <v>16864</v>
      </c>
    </row>
    <row r="462" spans="1:32" x14ac:dyDescent="0.25">
      <c r="A462" s="116" t="s">
        <v>16384</v>
      </c>
      <c r="B462" s="116">
        <v>2024</v>
      </c>
      <c r="C462" s="116" t="s">
        <v>16396</v>
      </c>
      <c r="D462" s="73" t="s">
        <v>16532</v>
      </c>
      <c r="E462" s="73" t="s">
        <v>16733</v>
      </c>
      <c r="F462" s="73" t="s">
        <v>16733</v>
      </c>
      <c r="G462" s="125"/>
      <c r="H462" s="141"/>
      <c r="I462" s="125"/>
      <c r="W462" s="138"/>
      <c r="Z462" s="138"/>
      <c r="AF462" s="73"/>
    </row>
    <row r="463" spans="1:32" x14ac:dyDescent="0.25">
      <c r="A463" s="116" t="s">
        <v>16384</v>
      </c>
      <c r="B463" s="116">
        <v>2024</v>
      </c>
      <c r="C463" s="116" t="s">
        <v>16396</v>
      </c>
      <c r="D463" s="73" t="s">
        <v>16602</v>
      </c>
      <c r="E463" s="73" t="s">
        <v>16602</v>
      </c>
      <c r="F463" s="73" t="s">
        <v>16602</v>
      </c>
      <c r="G463" s="125"/>
      <c r="H463" s="141"/>
      <c r="I463" s="125"/>
      <c r="W463" s="138"/>
      <c r="Z463" s="138"/>
      <c r="AF463" s="73"/>
    </row>
    <row r="464" spans="1:32" x14ac:dyDescent="0.25">
      <c r="A464" s="116" t="s">
        <v>16384</v>
      </c>
      <c r="B464" s="116">
        <v>2024</v>
      </c>
      <c r="C464" s="116" t="s">
        <v>16396</v>
      </c>
      <c r="D464" s="73" t="s">
        <v>16562</v>
      </c>
      <c r="E464" s="73" t="s">
        <v>16562</v>
      </c>
      <c r="F464" s="73" t="s">
        <v>16562</v>
      </c>
      <c r="G464" s="125"/>
      <c r="H464" s="141"/>
      <c r="I464" s="125"/>
      <c r="W464" s="138"/>
      <c r="Z464" s="138"/>
      <c r="AF464" s="73"/>
    </row>
    <row r="465" spans="1:32" x14ac:dyDescent="0.25">
      <c r="A465" s="116" t="s">
        <v>16384</v>
      </c>
      <c r="B465" s="116">
        <v>2024</v>
      </c>
      <c r="C465" s="116" t="s">
        <v>16396</v>
      </c>
      <c r="D465" s="73" t="s">
        <v>16568</v>
      </c>
      <c r="E465" s="73" t="s">
        <v>16568</v>
      </c>
      <c r="F465" s="73" t="s">
        <v>16814</v>
      </c>
      <c r="G465" s="125"/>
      <c r="H465" s="141"/>
      <c r="I465" s="125"/>
      <c r="W465" s="138"/>
      <c r="Z465" s="138"/>
      <c r="AF465" s="73"/>
    </row>
    <row r="466" spans="1:32" x14ac:dyDescent="0.25">
      <c r="A466" s="116" t="s">
        <v>16384</v>
      </c>
      <c r="B466" s="116">
        <v>2024</v>
      </c>
      <c r="C466" s="116" t="s">
        <v>16396</v>
      </c>
      <c r="D466" s="73" t="s">
        <v>16593</v>
      </c>
      <c r="E466" s="73" t="s">
        <v>16594</v>
      </c>
      <c r="F466" s="73" t="s">
        <v>16594</v>
      </c>
      <c r="G466" s="125"/>
      <c r="H466" s="141"/>
      <c r="I466" s="125"/>
      <c r="W466" s="138"/>
      <c r="Z466" s="138"/>
      <c r="AF466" s="73"/>
    </row>
    <row r="467" spans="1:32" x14ac:dyDescent="0.25">
      <c r="A467" s="116" t="s">
        <v>16384</v>
      </c>
      <c r="B467" s="116">
        <v>2024</v>
      </c>
      <c r="C467" s="116" t="s">
        <v>16396</v>
      </c>
      <c r="D467" s="73" t="s">
        <v>16543</v>
      </c>
      <c r="E467" s="73" t="s">
        <v>16543</v>
      </c>
      <c r="F467" s="73" t="s">
        <v>16543</v>
      </c>
      <c r="G467" s="125"/>
      <c r="H467" s="141"/>
      <c r="I467" s="125"/>
      <c r="W467" s="138"/>
      <c r="Z467" s="138"/>
      <c r="AF467" s="73"/>
    </row>
    <row r="468" spans="1:32" x14ac:dyDescent="0.25">
      <c r="A468" s="116" t="s">
        <v>16384</v>
      </c>
      <c r="B468" s="116">
        <v>2024</v>
      </c>
      <c r="C468" s="116" t="s">
        <v>16396</v>
      </c>
      <c r="D468" s="73" t="s">
        <v>16586</v>
      </c>
      <c r="E468" s="73" t="s">
        <v>16587</v>
      </c>
      <c r="F468" s="73" t="s">
        <v>16587</v>
      </c>
      <c r="G468" s="125"/>
      <c r="H468" s="141"/>
      <c r="I468" s="125"/>
      <c r="W468" s="138"/>
      <c r="Z468" s="138"/>
      <c r="AF468" s="73"/>
    </row>
    <row r="469" spans="1:32" x14ac:dyDescent="0.25">
      <c r="A469" s="116" t="s">
        <v>16384</v>
      </c>
      <c r="B469" s="116">
        <v>2024</v>
      </c>
      <c r="C469" s="116" t="s">
        <v>16396</v>
      </c>
      <c r="D469" s="73" t="s">
        <v>16625</v>
      </c>
      <c r="E469" s="73" t="s">
        <v>16626</v>
      </c>
      <c r="F469" s="73" t="s">
        <v>16626</v>
      </c>
      <c r="G469" s="125"/>
      <c r="H469" s="141"/>
      <c r="I469" s="125"/>
      <c r="W469" s="138"/>
      <c r="Z469" s="138"/>
      <c r="AF469" s="73"/>
    </row>
    <row r="470" spans="1:32" hidden="1" x14ac:dyDescent="0.25">
      <c r="A470" s="116" t="s">
        <v>16384</v>
      </c>
      <c r="B470" s="116">
        <v>1996</v>
      </c>
      <c r="C470" s="116" t="s">
        <v>16409</v>
      </c>
      <c r="D470" s="73" t="s">
        <v>16532</v>
      </c>
      <c r="E470" s="73" t="s">
        <v>16533</v>
      </c>
      <c r="F470" s="73" t="s">
        <v>16533</v>
      </c>
      <c r="G470" s="125">
        <v>64.099999999999994</v>
      </c>
      <c r="H470" s="140">
        <f t="shared" ref="H470:H486" si="34">G470/1.36</f>
        <v>47.132352941176464</v>
      </c>
      <c r="I470" s="125">
        <f>G470/('Total Revenue (Millions)'!D$44)*100</f>
        <v>2.1892435395115766</v>
      </c>
      <c r="W470" s="138"/>
      <c r="Z470" s="138"/>
      <c r="AD470" s="143" t="s">
        <v>16538</v>
      </c>
      <c r="AE470" s="143"/>
      <c r="AF470" s="76" t="s">
        <v>16865</v>
      </c>
    </row>
    <row r="471" spans="1:32" hidden="1" x14ac:dyDescent="0.25">
      <c r="A471" s="116" t="s">
        <v>16384</v>
      </c>
      <c r="B471" s="116">
        <v>1996</v>
      </c>
      <c r="C471" s="116" t="s">
        <v>16409</v>
      </c>
      <c r="D471" s="73" t="s">
        <v>16866</v>
      </c>
      <c r="E471" s="73" t="s">
        <v>16866</v>
      </c>
      <c r="F471" s="73" t="s">
        <v>16866</v>
      </c>
      <c r="G471" s="125">
        <v>28.8</v>
      </c>
      <c r="H471" s="140">
        <f t="shared" si="34"/>
        <v>21.176470588235293</v>
      </c>
      <c r="I471" s="125">
        <f>G471/('Total Revenue (Millions)'!D$44)*100</f>
        <v>0.9836226823390547</v>
      </c>
      <c r="W471" s="138"/>
      <c r="Z471" s="138"/>
      <c r="AD471" s="143" t="s">
        <v>16535</v>
      </c>
      <c r="AE471" s="143"/>
      <c r="AF471" s="73"/>
    </row>
    <row r="472" spans="1:32" hidden="1" x14ac:dyDescent="0.25">
      <c r="A472" s="116" t="s">
        <v>16384</v>
      </c>
      <c r="B472" s="116">
        <v>1996</v>
      </c>
      <c r="C472" s="116" t="s">
        <v>16409</v>
      </c>
      <c r="D472" s="73" t="s">
        <v>16867</v>
      </c>
      <c r="E472" s="73" t="s">
        <v>16867</v>
      </c>
      <c r="F472" s="73" t="s">
        <v>16867</v>
      </c>
      <c r="G472" s="125">
        <v>17.3</v>
      </c>
      <c r="H472" s="140">
        <f t="shared" si="34"/>
        <v>12.720588235294118</v>
      </c>
      <c r="I472" s="125">
        <f>G472/('Total Revenue (Millions)'!D$44)*100</f>
        <v>0.5908566807106127</v>
      </c>
      <c r="W472" s="138"/>
      <c r="Z472" s="138"/>
      <c r="AD472" s="143" t="s">
        <v>16535</v>
      </c>
      <c r="AE472" s="143"/>
      <c r="AF472" s="73"/>
    </row>
    <row r="473" spans="1:32" hidden="1" x14ac:dyDescent="0.25">
      <c r="A473" s="116" t="s">
        <v>16384</v>
      </c>
      <c r="B473" s="116">
        <v>1996</v>
      </c>
      <c r="C473" s="116" t="s">
        <v>16409</v>
      </c>
      <c r="D473" s="73" t="s">
        <v>16562</v>
      </c>
      <c r="E473" s="73" t="s">
        <v>16562</v>
      </c>
      <c r="F473" s="73" t="s">
        <v>16562</v>
      </c>
      <c r="G473" s="125">
        <v>16.8</v>
      </c>
      <c r="H473" s="140">
        <f t="shared" si="34"/>
        <v>12.352941176470589</v>
      </c>
      <c r="I473" s="125">
        <f>G473/('Total Revenue (Millions)'!D$44)*100</f>
        <v>0.57377989803111518</v>
      </c>
      <c r="W473" s="138"/>
      <c r="Z473" s="138"/>
      <c r="AD473" s="143" t="s">
        <v>16538</v>
      </c>
      <c r="AE473" s="143"/>
      <c r="AF473" s="73"/>
    </row>
    <row r="474" spans="1:32" hidden="1" x14ac:dyDescent="0.25">
      <c r="A474" s="116" t="s">
        <v>16384</v>
      </c>
      <c r="B474" s="116">
        <v>1996</v>
      </c>
      <c r="C474" s="116" t="s">
        <v>16409</v>
      </c>
      <c r="D474" s="73" t="s">
        <v>16868</v>
      </c>
      <c r="E474" s="73" t="s">
        <v>16868</v>
      </c>
      <c r="F474" s="73" t="s">
        <v>16868</v>
      </c>
      <c r="G474" s="125">
        <v>15</v>
      </c>
      <c r="H474" s="140">
        <f t="shared" si="34"/>
        <v>11.029411764705882</v>
      </c>
      <c r="I474" s="125">
        <f>G474/('Total Revenue (Millions)'!D$44)*100</f>
        <v>0.51230348038492424</v>
      </c>
      <c r="W474" s="138"/>
      <c r="Z474" s="138"/>
      <c r="AD474" s="143" t="s">
        <v>16535</v>
      </c>
      <c r="AE474" s="143"/>
      <c r="AF474" s="73"/>
    </row>
    <row r="475" spans="1:32" hidden="1" x14ac:dyDescent="0.25">
      <c r="A475" s="116" t="s">
        <v>16384</v>
      </c>
      <c r="B475" s="116">
        <v>1996</v>
      </c>
      <c r="C475" s="116" t="s">
        <v>16409</v>
      </c>
      <c r="D475" s="73" t="s">
        <v>16869</v>
      </c>
      <c r="E475" s="73" t="s">
        <v>16869</v>
      </c>
      <c r="F475" s="73" t="s">
        <v>16869</v>
      </c>
      <c r="G475" s="125">
        <v>14.7</v>
      </c>
      <c r="H475" s="140">
        <f t="shared" si="34"/>
        <v>10.808823529411763</v>
      </c>
      <c r="I475" s="125">
        <f>G475/('Total Revenue (Millions)'!D$44)*100</f>
        <v>0.50205741077722577</v>
      </c>
      <c r="W475" s="138"/>
      <c r="Z475" s="138"/>
      <c r="AD475" s="143" t="s">
        <v>16535</v>
      </c>
      <c r="AE475" s="143"/>
      <c r="AF475" s="73"/>
    </row>
    <row r="476" spans="1:32" hidden="1" x14ac:dyDescent="0.25">
      <c r="A476" s="116" t="s">
        <v>16384</v>
      </c>
      <c r="B476" s="116">
        <v>1996</v>
      </c>
      <c r="C476" s="116" t="s">
        <v>16409</v>
      </c>
      <c r="D476" s="73" t="s">
        <v>16537</v>
      </c>
      <c r="E476" s="73" t="s">
        <v>16537</v>
      </c>
      <c r="F476" s="73" t="s">
        <v>16537</v>
      </c>
      <c r="G476" s="125">
        <v>6.5</v>
      </c>
      <c r="H476" s="140">
        <f t="shared" si="34"/>
        <v>4.7794117647058822</v>
      </c>
      <c r="I476" s="125">
        <f>G476/('Total Revenue (Millions)'!D$44)*100</f>
        <v>0.22199817483346718</v>
      </c>
      <c r="W476" s="138"/>
      <c r="Z476" s="138"/>
      <c r="AD476" s="143" t="s">
        <v>16538</v>
      </c>
      <c r="AE476" s="143"/>
      <c r="AF476" s="73"/>
    </row>
    <row r="477" spans="1:32" hidden="1" x14ac:dyDescent="0.25">
      <c r="A477" s="116" t="s">
        <v>16384</v>
      </c>
      <c r="B477" s="116">
        <v>1996</v>
      </c>
      <c r="C477" s="116" t="s">
        <v>16409</v>
      </c>
      <c r="D477" s="73" t="s">
        <v>16545</v>
      </c>
      <c r="E477" s="73" t="s">
        <v>16546</v>
      </c>
      <c r="F477" s="73" t="s">
        <v>16547</v>
      </c>
      <c r="G477" s="125">
        <v>4</v>
      </c>
      <c r="H477" s="140">
        <f t="shared" si="34"/>
        <v>2.9411764705882351</v>
      </c>
      <c r="I477" s="125">
        <f>G477/('Total Revenue (Millions)'!D$44)*100</f>
        <v>0.13661426143597982</v>
      </c>
      <c r="W477" s="138"/>
      <c r="Z477" s="138"/>
      <c r="AD477" s="143" t="s">
        <v>16538</v>
      </c>
      <c r="AE477" s="143"/>
      <c r="AF477" s="73"/>
    </row>
    <row r="478" spans="1:32" hidden="1" x14ac:dyDescent="0.25">
      <c r="A478" s="116" t="s">
        <v>16384</v>
      </c>
      <c r="B478" s="116">
        <v>1996</v>
      </c>
      <c r="C478" s="116" t="s">
        <v>16409</v>
      </c>
      <c r="D478" s="73" t="s">
        <v>16554</v>
      </c>
      <c r="E478" s="73" t="s">
        <v>16554</v>
      </c>
      <c r="F478" s="73" t="s">
        <v>16554</v>
      </c>
      <c r="G478" s="125">
        <v>3.6</v>
      </c>
      <c r="H478" s="140">
        <f t="shared" si="34"/>
        <v>2.6470588235294117</v>
      </c>
      <c r="I478" s="125">
        <f>G478/('Total Revenue (Millions)'!D$44)*100</f>
        <v>0.12295283529238184</v>
      </c>
      <c r="W478" s="138"/>
      <c r="Z478" s="138"/>
      <c r="AD478" s="143" t="s">
        <v>16538</v>
      </c>
      <c r="AE478" s="143"/>
      <c r="AF478" s="73"/>
    </row>
    <row r="479" spans="1:32" hidden="1" x14ac:dyDescent="0.25">
      <c r="A479" s="116" t="s">
        <v>16384</v>
      </c>
      <c r="B479" s="116">
        <v>1996</v>
      </c>
      <c r="C479" s="116" t="s">
        <v>16409</v>
      </c>
      <c r="D479" s="73" t="s">
        <v>16559</v>
      </c>
      <c r="E479" s="73" t="s">
        <v>16559</v>
      </c>
      <c r="F479" s="73" t="s">
        <v>16559</v>
      </c>
      <c r="G479" s="125">
        <v>2.2000000000000002</v>
      </c>
      <c r="H479" s="140">
        <f t="shared" si="34"/>
        <v>1.6176470588235294</v>
      </c>
      <c r="I479" s="125">
        <f>G479/('Total Revenue (Millions)'!D$44)*100</f>
        <v>7.5137843789788897E-2</v>
      </c>
      <c r="W479" s="138"/>
      <c r="Z479" s="138"/>
      <c r="AD479" s="143" t="s">
        <v>16538</v>
      </c>
      <c r="AE479" s="143"/>
      <c r="AF479" s="73"/>
    </row>
    <row r="480" spans="1:32" hidden="1" x14ac:dyDescent="0.25">
      <c r="A480" s="116" t="s">
        <v>16384</v>
      </c>
      <c r="B480" s="116">
        <v>1996</v>
      </c>
      <c r="C480" s="116" t="s">
        <v>16409</v>
      </c>
      <c r="D480" s="73" t="s">
        <v>16594</v>
      </c>
      <c r="E480" s="73" t="s">
        <v>16594</v>
      </c>
      <c r="F480" s="73" t="s">
        <v>16594</v>
      </c>
      <c r="G480" s="125">
        <v>1.9</v>
      </c>
      <c r="H480" s="140">
        <f t="shared" si="34"/>
        <v>1.3970588235294117</v>
      </c>
      <c r="I480" s="125">
        <f>G480/('Total Revenue (Millions)'!D$44)*100</f>
        <v>6.4891774182090411E-2</v>
      </c>
      <c r="W480" s="138"/>
      <c r="Z480" s="138"/>
      <c r="AD480" s="143" t="s">
        <v>16541</v>
      </c>
      <c r="AE480" s="143"/>
      <c r="AF480" s="73"/>
    </row>
    <row r="481" spans="1:32" hidden="1" x14ac:dyDescent="0.25">
      <c r="A481" s="116" t="s">
        <v>16384</v>
      </c>
      <c r="B481" s="116">
        <v>1996</v>
      </c>
      <c r="C481" s="116" t="s">
        <v>16409</v>
      </c>
      <c r="D481" s="73" t="s">
        <v>16543</v>
      </c>
      <c r="E481" s="73" t="s">
        <v>16543</v>
      </c>
      <c r="F481" s="73" t="s">
        <v>16543</v>
      </c>
      <c r="G481" s="125">
        <v>1.8</v>
      </c>
      <c r="H481" s="140">
        <f t="shared" si="34"/>
        <v>1.3235294117647058</v>
      </c>
      <c r="I481" s="125">
        <f>G481/('Total Revenue (Millions)'!D$44)*100</f>
        <v>6.1476417646190919E-2</v>
      </c>
      <c r="W481" s="138"/>
      <c r="Z481" s="138"/>
      <c r="AD481" s="143" t="s">
        <v>16538</v>
      </c>
      <c r="AE481" s="143"/>
      <c r="AF481" s="73"/>
    </row>
    <row r="482" spans="1:32" hidden="1" x14ac:dyDescent="0.25">
      <c r="A482" s="116" t="s">
        <v>16384</v>
      </c>
      <c r="B482" s="116">
        <v>1996</v>
      </c>
      <c r="C482" s="116" t="s">
        <v>16409</v>
      </c>
      <c r="D482" s="73" t="s">
        <v>16551</v>
      </c>
      <c r="E482" s="73" t="s">
        <v>16551</v>
      </c>
      <c r="F482" s="73" t="s">
        <v>16551</v>
      </c>
      <c r="G482" s="125">
        <v>1.4</v>
      </c>
      <c r="H482" s="140">
        <f t="shared" si="34"/>
        <v>1.0294117647058822</v>
      </c>
      <c r="I482" s="125">
        <f>G482/('Total Revenue (Millions)'!D$44)*100</f>
        <v>4.7814991502592927E-2</v>
      </c>
      <c r="W482" s="138"/>
      <c r="Z482" s="138"/>
      <c r="AD482" s="143" t="s">
        <v>16538</v>
      </c>
      <c r="AE482" s="143"/>
      <c r="AF482" s="73"/>
    </row>
    <row r="483" spans="1:32" hidden="1" x14ac:dyDescent="0.25">
      <c r="A483" s="116" t="s">
        <v>16384</v>
      </c>
      <c r="B483" s="116">
        <v>1996</v>
      </c>
      <c r="C483" s="116" t="s">
        <v>16409</v>
      </c>
      <c r="D483" s="73" t="s">
        <v>16870</v>
      </c>
      <c r="E483" s="73" t="s">
        <v>16870</v>
      </c>
      <c r="F483" s="73" t="s">
        <v>16870</v>
      </c>
      <c r="G483" s="125">
        <v>0.8</v>
      </c>
      <c r="H483" s="140">
        <f t="shared" si="34"/>
        <v>0.58823529411764708</v>
      </c>
      <c r="I483" s="125">
        <f>G483/('Total Revenue (Millions)'!D$44)*100</f>
        <v>2.7322852287195963E-2</v>
      </c>
      <c r="W483" s="138"/>
      <c r="Z483" s="138"/>
      <c r="AD483" s="143" t="s">
        <v>16535</v>
      </c>
      <c r="AE483" s="143"/>
      <c r="AF483" s="73"/>
    </row>
    <row r="484" spans="1:32" hidden="1" x14ac:dyDescent="0.25">
      <c r="A484" s="116" t="s">
        <v>16384</v>
      </c>
      <c r="B484" s="116">
        <v>1996</v>
      </c>
      <c r="C484" s="116" t="s">
        <v>16409</v>
      </c>
      <c r="D484" s="73" t="s">
        <v>16871</v>
      </c>
      <c r="E484" s="73" t="s">
        <v>16871</v>
      </c>
      <c r="F484" s="73" t="s">
        <v>16871</v>
      </c>
      <c r="G484" s="125">
        <v>0.5</v>
      </c>
      <c r="H484" s="140">
        <f t="shared" si="34"/>
        <v>0.36764705882352938</v>
      </c>
      <c r="I484" s="125">
        <f>G484/('Total Revenue (Millions)'!D$44)*100</f>
        <v>1.7076782679497478E-2</v>
      </c>
      <c r="W484" s="138"/>
      <c r="Z484" s="138"/>
      <c r="AD484" s="143" t="s">
        <v>16535</v>
      </c>
      <c r="AE484" s="143"/>
      <c r="AF484" s="73"/>
    </row>
    <row r="485" spans="1:32" hidden="1" x14ac:dyDescent="0.25">
      <c r="A485" s="116" t="s">
        <v>16384</v>
      </c>
      <c r="B485" s="116">
        <v>1996</v>
      </c>
      <c r="C485" s="116" t="s">
        <v>16409</v>
      </c>
      <c r="D485" s="73" t="s">
        <v>16608</v>
      </c>
      <c r="E485" s="73" t="s">
        <v>16608</v>
      </c>
      <c r="F485" s="73" t="s">
        <v>16608</v>
      </c>
      <c r="G485" s="125">
        <v>0.25</v>
      </c>
      <c r="H485" s="140">
        <f t="shared" si="34"/>
        <v>0.18382352941176469</v>
      </c>
      <c r="I485" s="125">
        <f>G485/('Total Revenue (Millions)'!D$44)*100</f>
        <v>8.5383913397487389E-3</v>
      </c>
      <c r="W485" s="138"/>
      <c r="Z485" s="138"/>
      <c r="AD485" s="143" t="s">
        <v>16541</v>
      </c>
      <c r="AE485" s="143"/>
      <c r="AF485" s="73"/>
    </row>
    <row r="486" spans="1:32" hidden="1" x14ac:dyDescent="0.25">
      <c r="A486" s="116" t="s">
        <v>16384</v>
      </c>
      <c r="B486" s="116">
        <v>1996</v>
      </c>
      <c r="C486" s="116" t="s">
        <v>16409</v>
      </c>
      <c r="D486" s="73" t="s">
        <v>16560</v>
      </c>
      <c r="E486" s="73" t="s">
        <v>16560</v>
      </c>
      <c r="F486" s="73" t="s">
        <v>16560</v>
      </c>
      <c r="G486" s="125">
        <v>0.2</v>
      </c>
      <c r="H486" s="140">
        <f t="shared" si="34"/>
        <v>0.14705882352941177</v>
      </c>
      <c r="I486" s="125">
        <f>G486/('Total Revenue (Millions)'!D$44)*100</f>
        <v>6.8307130717989908E-3</v>
      </c>
      <c r="W486" s="138"/>
      <c r="Z486" s="138"/>
      <c r="AD486" s="143" t="s">
        <v>16538</v>
      </c>
      <c r="AE486" s="143"/>
      <c r="AF486" s="73"/>
    </row>
    <row r="487" spans="1:32" hidden="1" x14ac:dyDescent="0.25">
      <c r="A487" s="116" t="s">
        <v>16384</v>
      </c>
      <c r="B487" s="116">
        <v>2000</v>
      </c>
      <c r="C487" s="116" t="s">
        <v>16409</v>
      </c>
      <c r="D487" s="73" t="s">
        <v>16532</v>
      </c>
      <c r="E487" s="73" t="s">
        <v>16533</v>
      </c>
      <c r="F487" s="73" t="s">
        <v>16533</v>
      </c>
      <c r="G487" s="125">
        <v>253</v>
      </c>
      <c r="H487" s="140">
        <f t="shared" ref="H487:H507" si="35">G487/1.49</f>
        <v>169.79865771812081</v>
      </c>
      <c r="I487" s="125">
        <f>G487/('Total Revenue (Millions)'!D$45)*100</f>
        <v>7.9377106199351992</v>
      </c>
      <c r="W487" s="138"/>
      <c r="Z487" s="138"/>
      <c r="AD487" s="143" t="s">
        <v>16538</v>
      </c>
      <c r="AE487" s="143"/>
      <c r="AF487" s="73" t="s">
        <v>16872</v>
      </c>
    </row>
    <row r="488" spans="1:32" hidden="1" x14ac:dyDescent="0.25">
      <c r="A488" s="116" t="s">
        <v>16384</v>
      </c>
      <c r="B488" s="116">
        <v>2000</v>
      </c>
      <c r="C488" s="116" t="s">
        <v>16409</v>
      </c>
      <c r="D488" s="73" t="s">
        <v>16532</v>
      </c>
      <c r="E488" s="73" t="s">
        <v>16572</v>
      </c>
      <c r="F488" s="73" t="s">
        <v>16572</v>
      </c>
      <c r="G488" s="125">
        <v>63.4</v>
      </c>
      <c r="H488" s="140">
        <f t="shared" si="35"/>
        <v>42.550335570469798</v>
      </c>
      <c r="I488" s="125">
        <f>G488/('Total Revenue (Millions)'!D$45)*100</f>
        <v>1.9891338075252631</v>
      </c>
      <c r="W488" s="138"/>
      <c r="Z488" s="138"/>
      <c r="AD488" s="143" t="s">
        <v>16538</v>
      </c>
      <c r="AE488" s="143"/>
      <c r="AF488" s="73" t="s">
        <v>16873</v>
      </c>
    </row>
    <row r="489" spans="1:32" hidden="1" x14ac:dyDescent="0.25">
      <c r="A489" s="116" t="s">
        <v>16384</v>
      </c>
      <c r="B489" s="116">
        <v>2000</v>
      </c>
      <c r="C489" s="116" t="s">
        <v>16409</v>
      </c>
      <c r="D489" s="73" t="s">
        <v>16562</v>
      </c>
      <c r="E489" s="73" t="s">
        <v>16562</v>
      </c>
      <c r="F489" s="73" t="s">
        <v>16562</v>
      </c>
      <c r="G489" s="125">
        <v>170.01</v>
      </c>
      <c r="H489" s="140">
        <f t="shared" si="35"/>
        <v>114.1006711409396</v>
      </c>
      <c r="I489" s="125">
        <f>G489/('Total Revenue (Millions)'!D$45)*100</f>
        <v>5.3339532904947955</v>
      </c>
      <c r="W489" s="138"/>
      <c r="Z489" s="138"/>
      <c r="AD489" s="143" t="s">
        <v>16538</v>
      </c>
      <c r="AE489" s="143"/>
      <c r="AF489" s="73" t="s">
        <v>16874</v>
      </c>
    </row>
    <row r="490" spans="1:32" hidden="1" x14ac:dyDescent="0.25">
      <c r="A490" s="116" t="s">
        <v>16384</v>
      </c>
      <c r="B490" s="116">
        <v>2000</v>
      </c>
      <c r="C490" s="116" t="s">
        <v>16409</v>
      </c>
      <c r="D490" s="73" t="s">
        <v>16602</v>
      </c>
      <c r="E490" s="73" t="s">
        <v>16602</v>
      </c>
      <c r="F490" s="73" t="s">
        <v>16602</v>
      </c>
      <c r="G490" s="125">
        <v>111.5</v>
      </c>
      <c r="H490" s="140">
        <f t="shared" si="35"/>
        <v>74.832214765100673</v>
      </c>
      <c r="I490" s="125">
        <f>G490/('Total Revenue (Millions)'!D$45)*100</f>
        <v>3.4982400558212436</v>
      </c>
      <c r="W490" s="138"/>
      <c r="Z490" s="138"/>
      <c r="AD490" s="143" t="s">
        <v>16541</v>
      </c>
      <c r="AE490" s="143"/>
      <c r="AF490" s="73" t="s">
        <v>16875</v>
      </c>
    </row>
    <row r="491" spans="1:32" hidden="1" x14ac:dyDescent="0.25">
      <c r="A491" s="116" t="s">
        <v>16384</v>
      </c>
      <c r="B491" s="116">
        <v>2000</v>
      </c>
      <c r="C491" s="116" t="s">
        <v>16409</v>
      </c>
      <c r="D491" s="73" t="s">
        <v>16568</v>
      </c>
      <c r="E491" s="73" t="s">
        <v>16568</v>
      </c>
      <c r="F491" s="73" t="s">
        <v>16568</v>
      </c>
      <c r="G491" s="125">
        <v>98.9</v>
      </c>
      <c r="H491" s="140">
        <f t="shared" si="35"/>
        <v>66.375838926174495</v>
      </c>
      <c r="I491" s="125">
        <f>G491/('Total Revenue (Millions)'!D$45)*100</f>
        <v>3.1029232423383055</v>
      </c>
      <c r="W491" s="138"/>
      <c r="Z491" s="138"/>
      <c r="AD491" s="143" t="s">
        <v>16541</v>
      </c>
      <c r="AE491" s="143"/>
      <c r="AF491" s="73" t="s">
        <v>16876</v>
      </c>
    </row>
    <row r="492" spans="1:32" hidden="1" x14ac:dyDescent="0.25">
      <c r="A492" s="116" t="s">
        <v>16384</v>
      </c>
      <c r="B492" s="116">
        <v>2000</v>
      </c>
      <c r="C492" s="116" t="s">
        <v>16409</v>
      </c>
      <c r="D492" s="73" t="s">
        <v>16866</v>
      </c>
      <c r="E492" s="73" t="s">
        <v>16866</v>
      </c>
      <c r="F492" s="73" t="s">
        <v>16866</v>
      </c>
      <c r="G492" s="125">
        <v>69</v>
      </c>
      <c r="H492" s="140">
        <f t="shared" si="35"/>
        <v>46.308724832214764</v>
      </c>
      <c r="I492" s="125">
        <f>G492/('Total Revenue (Millions)'!D$45)*100</f>
        <v>2.1648301690732361</v>
      </c>
      <c r="W492" s="138"/>
      <c r="Z492" s="138"/>
      <c r="AD492" s="143" t="s">
        <v>16535</v>
      </c>
      <c r="AE492" s="143"/>
      <c r="AF492" s="73"/>
    </row>
    <row r="493" spans="1:32" hidden="1" x14ac:dyDescent="0.25">
      <c r="A493" s="116" t="s">
        <v>16384</v>
      </c>
      <c r="B493" s="116">
        <v>2000</v>
      </c>
      <c r="C493" s="116" t="s">
        <v>16409</v>
      </c>
      <c r="D493" s="73" t="s">
        <v>16877</v>
      </c>
      <c r="E493" s="73" t="s">
        <v>16877</v>
      </c>
      <c r="F493" s="73" t="s">
        <v>16877</v>
      </c>
      <c r="G493" s="125">
        <v>60.7</v>
      </c>
      <c r="H493" s="140">
        <f t="shared" si="35"/>
        <v>40.738255033557046</v>
      </c>
      <c r="I493" s="125">
        <f>G493/('Total Revenue (Millions)'!D$45)*100</f>
        <v>1.9044230617789193</v>
      </c>
      <c r="W493" s="138"/>
      <c r="Z493" s="138"/>
      <c r="AD493" s="143" t="s">
        <v>16535</v>
      </c>
      <c r="AE493" s="143"/>
      <c r="AF493" s="73"/>
    </row>
    <row r="494" spans="1:32" hidden="1" x14ac:dyDescent="0.25">
      <c r="A494" s="116" t="s">
        <v>16384</v>
      </c>
      <c r="B494" s="116">
        <v>2000</v>
      </c>
      <c r="C494" s="116" t="s">
        <v>16409</v>
      </c>
      <c r="D494" s="73" t="s">
        <v>16564</v>
      </c>
      <c r="E494" s="73" t="s">
        <v>16565</v>
      </c>
      <c r="F494" s="73" t="s">
        <v>16565</v>
      </c>
      <c r="G494" s="125">
        <v>60</v>
      </c>
      <c r="H494" s="140">
        <f t="shared" si="35"/>
        <v>40.268456375838923</v>
      </c>
      <c r="I494" s="125">
        <f>G494/('Total Revenue (Millions)'!D$45)*100</f>
        <v>1.8824610165854228</v>
      </c>
      <c r="W494" s="138"/>
      <c r="Z494" s="138"/>
      <c r="AD494" s="143" t="s">
        <v>16535</v>
      </c>
      <c r="AE494" s="143"/>
      <c r="AF494" s="73"/>
    </row>
    <row r="495" spans="1:32" hidden="1" x14ac:dyDescent="0.25">
      <c r="A495" s="116" t="s">
        <v>16384</v>
      </c>
      <c r="B495" s="116">
        <v>2000</v>
      </c>
      <c r="C495" s="116" t="s">
        <v>16409</v>
      </c>
      <c r="D495" s="73" t="s">
        <v>16594</v>
      </c>
      <c r="E495" s="73" t="s">
        <v>16594</v>
      </c>
      <c r="F495" s="73" t="s">
        <v>16594</v>
      </c>
      <c r="G495" s="125">
        <v>59.7</v>
      </c>
      <c r="H495" s="140">
        <f t="shared" si="35"/>
        <v>40.067114093959731</v>
      </c>
      <c r="I495" s="125">
        <f>G495/('Total Revenue (Millions)'!D$45)*100</f>
        <v>1.8730487115024959</v>
      </c>
      <c r="W495" s="138"/>
      <c r="Z495" s="138"/>
      <c r="AD495" s="143" t="s">
        <v>16541</v>
      </c>
      <c r="AE495" s="143"/>
      <c r="AF495" s="73" t="s">
        <v>16878</v>
      </c>
    </row>
    <row r="496" spans="1:32" hidden="1" x14ac:dyDescent="0.25">
      <c r="A496" s="116" t="s">
        <v>16384</v>
      </c>
      <c r="B496" s="116">
        <v>2000</v>
      </c>
      <c r="C496" s="116" t="s">
        <v>16409</v>
      </c>
      <c r="D496" s="73" t="s">
        <v>16575</v>
      </c>
      <c r="E496" s="73" t="s">
        <v>16575</v>
      </c>
      <c r="F496" s="73" t="s">
        <v>16575</v>
      </c>
      <c r="G496" s="125">
        <v>46.5</v>
      </c>
      <c r="H496" s="140">
        <f t="shared" si="35"/>
        <v>31.208053691275168</v>
      </c>
      <c r="I496" s="125">
        <f>G496/('Total Revenue (Millions)'!D$45)*100</f>
        <v>1.4589072878537026</v>
      </c>
      <c r="W496" s="138"/>
      <c r="Z496" s="138"/>
      <c r="AD496" s="143" t="s">
        <v>16535</v>
      </c>
      <c r="AE496" s="143"/>
      <c r="AF496" s="73"/>
    </row>
    <row r="497" spans="1:32" hidden="1" x14ac:dyDescent="0.25">
      <c r="A497" s="116" t="s">
        <v>16384</v>
      </c>
      <c r="B497" s="116">
        <v>2000</v>
      </c>
      <c r="C497" s="116" t="s">
        <v>16409</v>
      </c>
      <c r="D497" s="73" t="s">
        <v>16879</v>
      </c>
      <c r="E497" s="73" t="s">
        <v>16879</v>
      </c>
      <c r="F497" s="73" t="s">
        <v>16879</v>
      </c>
      <c r="G497" s="125">
        <v>39.799999999999997</v>
      </c>
      <c r="H497" s="140">
        <f t="shared" si="35"/>
        <v>26.711409395973153</v>
      </c>
      <c r="I497" s="125">
        <f>G497/('Total Revenue (Millions)'!D$45)*100</f>
        <v>1.2486991410016637</v>
      </c>
      <c r="W497" s="138"/>
      <c r="Z497" s="138"/>
      <c r="AD497" s="143" t="s">
        <v>16535</v>
      </c>
      <c r="AE497" s="143"/>
      <c r="AF497" s="73"/>
    </row>
    <row r="498" spans="1:32" hidden="1" x14ac:dyDescent="0.25">
      <c r="A498" s="116" t="s">
        <v>16384</v>
      </c>
      <c r="B498" s="116">
        <v>2000</v>
      </c>
      <c r="C498" s="116" t="s">
        <v>16409</v>
      </c>
      <c r="D498" s="73" t="s">
        <v>16608</v>
      </c>
      <c r="E498" s="73" t="s">
        <v>16608</v>
      </c>
      <c r="F498" s="73" t="s">
        <v>16608</v>
      </c>
      <c r="G498" s="125">
        <v>30.09</v>
      </c>
      <c r="H498" s="140">
        <f t="shared" si="35"/>
        <v>20.19463087248322</v>
      </c>
      <c r="I498" s="125">
        <f>G498/('Total Revenue (Millions)'!D$45)*100</f>
        <v>0.94405419981758942</v>
      </c>
      <c r="W498" s="138"/>
      <c r="Z498" s="138"/>
      <c r="AD498" s="143" t="s">
        <v>16541</v>
      </c>
      <c r="AE498" s="143"/>
      <c r="AF498" s="73" t="s">
        <v>16880</v>
      </c>
    </row>
    <row r="499" spans="1:32" hidden="1" x14ac:dyDescent="0.25">
      <c r="A499" s="116" t="s">
        <v>16384</v>
      </c>
      <c r="B499" s="116">
        <v>2000</v>
      </c>
      <c r="C499" s="116" t="s">
        <v>16409</v>
      </c>
      <c r="D499" s="73" t="s">
        <v>16580</v>
      </c>
      <c r="E499" s="73" t="s">
        <v>16580</v>
      </c>
      <c r="F499" s="73" t="s">
        <v>16580</v>
      </c>
      <c r="G499" s="125">
        <v>29.8</v>
      </c>
      <c r="H499" s="140">
        <f t="shared" si="35"/>
        <v>20</v>
      </c>
      <c r="I499" s="125">
        <f>G499/('Total Revenue (Millions)'!D$45)*100</f>
        <v>0.93495563823742667</v>
      </c>
      <c r="W499" s="138"/>
      <c r="Z499" s="138"/>
      <c r="AD499" s="143" t="s">
        <v>16535</v>
      </c>
      <c r="AE499" s="143"/>
      <c r="AF499" s="73" t="s">
        <v>16881</v>
      </c>
    </row>
    <row r="500" spans="1:32" hidden="1" x14ac:dyDescent="0.25">
      <c r="A500" s="116" t="s">
        <v>16384</v>
      </c>
      <c r="B500" s="116">
        <v>2000</v>
      </c>
      <c r="C500" s="116" t="s">
        <v>16409</v>
      </c>
      <c r="D500" s="73" t="s">
        <v>16543</v>
      </c>
      <c r="E500" s="73" t="s">
        <v>16543</v>
      </c>
      <c r="F500" s="73" t="s">
        <v>16543</v>
      </c>
      <c r="G500" s="125">
        <v>24.79</v>
      </c>
      <c r="H500" s="140">
        <f t="shared" si="35"/>
        <v>16.63758389261745</v>
      </c>
      <c r="I500" s="125">
        <f>G500/('Total Revenue (Millions)'!D$45)*100</f>
        <v>0.7777701433525438</v>
      </c>
      <c r="W500" s="138"/>
      <c r="Z500" s="138"/>
      <c r="AD500" s="143" t="s">
        <v>16538</v>
      </c>
      <c r="AE500" s="143"/>
      <c r="AF500" s="73" t="s">
        <v>16882</v>
      </c>
    </row>
    <row r="501" spans="1:32" hidden="1" x14ac:dyDescent="0.25">
      <c r="A501" s="116" t="s">
        <v>16384</v>
      </c>
      <c r="B501" s="116">
        <v>2000</v>
      </c>
      <c r="C501" s="116" t="s">
        <v>16409</v>
      </c>
      <c r="D501" s="73" t="s">
        <v>16551</v>
      </c>
      <c r="E501" s="73" t="s">
        <v>16551</v>
      </c>
      <c r="F501" s="73" t="s">
        <v>16551</v>
      </c>
      <c r="G501" s="125">
        <v>20.8</v>
      </c>
      <c r="H501" s="140">
        <f t="shared" si="35"/>
        <v>13.959731543624162</v>
      </c>
      <c r="I501" s="125">
        <f>G501/('Total Revenue (Millions)'!D$45)*100</f>
        <v>0.6525864857496132</v>
      </c>
      <c r="W501" s="138"/>
      <c r="Z501" s="138"/>
      <c r="AD501" s="143" t="s">
        <v>16538</v>
      </c>
      <c r="AE501" s="143"/>
      <c r="AF501" s="73"/>
    </row>
    <row r="502" spans="1:32" hidden="1" x14ac:dyDescent="0.25">
      <c r="A502" s="116" t="s">
        <v>16384</v>
      </c>
      <c r="B502" s="116">
        <v>2000</v>
      </c>
      <c r="C502" s="116" t="s">
        <v>16409</v>
      </c>
      <c r="D502" s="73" t="s">
        <v>16883</v>
      </c>
      <c r="E502" s="73" t="s">
        <v>16884</v>
      </c>
      <c r="F502" s="73" t="s">
        <v>16884</v>
      </c>
      <c r="G502" s="125">
        <v>13.8</v>
      </c>
      <c r="H502" s="140">
        <f t="shared" si="35"/>
        <v>9.2617449664429543</v>
      </c>
      <c r="I502" s="125">
        <f>G502/('Total Revenue (Millions)'!D$45)*100</f>
        <v>0.43296603381464727</v>
      </c>
      <c r="W502" s="138"/>
      <c r="Z502" s="138"/>
      <c r="AD502" s="143" t="s">
        <v>16541</v>
      </c>
      <c r="AE502" s="143"/>
      <c r="AF502" s="73"/>
    </row>
    <row r="503" spans="1:32" hidden="1" x14ac:dyDescent="0.25">
      <c r="A503" s="116" t="s">
        <v>16384</v>
      </c>
      <c r="B503" s="116">
        <v>2000</v>
      </c>
      <c r="C503" s="116" t="s">
        <v>16409</v>
      </c>
      <c r="D503" s="73" t="s">
        <v>16885</v>
      </c>
      <c r="E503" s="73" t="s">
        <v>16886</v>
      </c>
      <c r="F503" s="73" t="s">
        <v>16886</v>
      </c>
      <c r="G503" s="125">
        <v>12</v>
      </c>
      <c r="H503" s="140">
        <f t="shared" si="35"/>
        <v>8.053691275167786</v>
      </c>
      <c r="I503" s="125">
        <f>G503/('Total Revenue (Millions)'!D$45)*100</f>
        <v>0.37649220331708455</v>
      </c>
      <c r="U503" s="138">
        <v>25</v>
      </c>
      <c r="V503" s="138">
        <v>39.5</v>
      </c>
      <c r="W503" s="138"/>
      <c r="Z503" s="138"/>
      <c r="AD503" s="143" t="s">
        <v>16535</v>
      </c>
      <c r="AE503" s="143"/>
      <c r="AF503" s="76" t="s">
        <v>16887</v>
      </c>
    </row>
    <row r="504" spans="1:32" hidden="1" x14ac:dyDescent="0.25">
      <c r="A504" s="116" t="s">
        <v>16384</v>
      </c>
      <c r="B504" s="116">
        <v>2000</v>
      </c>
      <c r="C504" s="116" t="s">
        <v>16409</v>
      </c>
      <c r="D504" s="73" t="s">
        <v>16870</v>
      </c>
      <c r="E504" s="73" t="s">
        <v>16870</v>
      </c>
      <c r="F504" s="73" t="s">
        <v>16870</v>
      </c>
      <c r="G504" s="125">
        <v>6.4</v>
      </c>
      <c r="H504" s="140">
        <f t="shared" si="35"/>
        <v>4.2953020134228188</v>
      </c>
      <c r="I504" s="125">
        <f>G504/('Total Revenue (Millions)'!D$45)*100</f>
        <v>0.20079584176911175</v>
      </c>
      <c r="W504" s="138"/>
      <c r="Z504" s="138"/>
      <c r="AD504" s="143" t="s">
        <v>16535</v>
      </c>
      <c r="AE504" s="143"/>
      <c r="AF504" s="73"/>
    </row>
    <row r="505" spans="1:32" hidden="1" x14ac:dyDescent="0.25">
      <c r="A505" s="116" t="s">
        <v>16384</v>
      </c>
      <c r="B505" s="116">
        <v>2000</v>
      </c>
      <c r="C505" s="116" t="s">
        <v>16409</v>
      </c>
      <c r="D505" s="73" t="s">
        <v>16871</v>
      </c>
      <c r="E505" s="73" t="s">
        <v>16871</v>
      </c>
      <c r="F505" s="73" t="s">
        <v>16871</v>
      </c>
      <c r="G505" s="125">
        <v>2.5</v>
      </c>
      <c r="H505" s="140">
        <f t="shared" si="35"/>
        <v>1.6778523489932886</v>
      </c>
      <c r="I505" s="125">
        <f>G505/('Total Revenue (Millions)'!D$45)*100</f>
        <v>7.8435875691059281E-2</v>
      </c>
      <c r="W505" s="138"/>
      <c r="Z505" s="138"/>
      <c r="AD505" s="143" t="s">
        <v>16535</v>
      </c>
      <c r="AE505" s="143"/>
      <c r="AF505" s="73"/>
    </row>
    <row r="506" spans="1:32" hidden="1" x14ac:dyDescent="0.25">
      <c r="A506" s="116" t="s">
        <v>16384</v>
      </c>
      <c r="B506" s="116">
        <v>2000</v>
      </c>
      <c r="C506" s="116" t="s">
        <v>16409</v>
      </c>
      <c r="D506" s="73" t="s">
        <v>16586</v>
      </c>
      <c r="E506" s="73" t="s">
        <v>16587</v>
      </c>
      <c r="F506" s="73" t="s">
        <v>16587</v>
      </c>
      <c r="G506" s="125">
        <v>1.4</v>
      </c>
      <c r="H506" s="140">
        <f t="shared" si="35"/>
        <v>0.93959731543624159</v>
      </c>
      <c r="I506" s="125">
        <f>G506/('Total Revenue (Millions)'!D$45)*100</f>
        <v>4.3924090386993193E-2</v>
      </c>
      <c r="W506" s="138"/>
      <c r="Z506" s="138"/>
      <c r="AD506" s="143" t="s">
        <v>16541</v>
      </c>
      <c r="AE506" s="143"/>
      <c r="AF506" s="73"/>
    </row>
    <row r="507" spans="1:32" hidden="1" x14ac:dyDescent="0.25">
      <c r="A507" s="116" t="s">
        <v>16384</v>
      </c>
      <c r="B507" s="116">
        <v>2000</v>
      </c>
      <c r="C507" s="116" t="s">
        <v>16409</v>
      </c>
      <c r="D507" s="73" t="s">
        <v>16888</v>
      </c>
      <c r="E507" s="73" t="s">
        <v>16888</v>
      </c>
      <c r="F507" s="73" t="s">
        <v>16888</v>
      </c>
      <c r="G507" s="125">
        <v>0.5</v>
      </c>
      <c r="H507" s="140">
        <f t="shared" si="35"/>
        <v>0.33557046979865773</v>
      </c>
      <c r="I507" s="125">
        <f>G507/('Total Revenue (Millions)'!D$45)*100</f>
        <v>1.5687175138211856E-2</v>
      </c>
      <c r="W507" s="138"/>
      <c r="Z507" s="138"/>
      <c r="AD507" s="143" t="s">
        <v>16535</v>
      </c>
      <c r="AE507" s="143"/>
      <c r="AF507" s="73"/>
    </row>
    <row r="508" spans="1:32" hidden="1" x14ac:dyDescent="0.25">
      <c r="A508" s="116" t="s">
        <v>16384</v>
      </c>
      <c r="B508" s="116">
        <v>2004</v>
      </c>
      <c r="C508" s="116" t="s">
        <v>16409</v>
      </c>
      <c r="D508" s="73" t="s">
        <v>16532</v>
      </c>
      <c r="E508" s="73" t="s">
        <v>16533</v>
      </c>
      <c r="F508" s="73" t="s">
        <v>16533</v>
      </c>
      <c r="G508" s="125">
        <v>821.5</v>
      </c>
      <c r="H508" s="140">
        <f t="shared" ref="H508:H526" si="36">G508/1.3</f>
        <v>631.92307692307691</v>
      </c>
      <c r="I508" s="125">
        <f>G508/('Total Revenue (Millions)'!D$46)*100</f>
        <v>24.489024505121979</v>
      </c>
      <c r="W508" s="138"/>
      <c r="Z508" s="138"/>
      <c r="AD508" s="143" t="s">
        <v>16538</v>
      </c>
      <c r="AE508" s="143"/>
      <c r="AF508" s="73" t="s">
        <v>16889</v>
      </c>
    </row>
    <row r="509" spans="1:32" hidden="1" x14ac:dyDescent="0.25">
      <c r="A509" s="116" t="s">
        <v>16384</v>
      </c>
      <c r="B509" s="116">
        <v>2004</v>
      </c>
      <c r="C509" s="116" t="s">
        <v>16409</v>
      </c>
      <c r="D509" s="73" t="s">
        <v>16532</v>
      </c>
      <c r="E509" s="73" t="s">
        <v>16572</v>
      </c>
      <c r="F509" s="73" t="s">
        <v>16572</v>
      </c>
      <c r="G509" s="125">
        <v>119.1</v>
      </c>
      <c r="H509" s="140">
        <f t="shared" si="36"/>
        <v>91.615384615384613</v>
      </c>
      <c r="I509" s="125">
        <f>G509/('Total Revenue (Millions)'!D$46)*100</f>
        <v>3.5503868759099539</v>
      </c>
      <c r="W509" s="138"/>
      <c r="Z509" s="138"/>
      <c r="AD509" s="143" t="s">
        <v>16538</v>
      </c>
      <c r="AE509" s="143"/>
      <c r="AF509" s="73" t="s">
        <v>16890</v>
      </c>
    </row>
    <row r="510" spans="1:32" hidden="1" x14ac:dyDescent="0.25">
      <c r="A510" s="116" t="s">
        <v>16384</v>
      </c>
      <c r="B510" s="116">
        <v>2004</v>
      </c>
      <c r="C510" s="116" t="s">
        <v>16409</v>
      </c>
      <c r="D510" s="73" t="s">
        <v>16568</v>
      </c>
      <c r="E510" s="73" t="s">
        <v>16568</v>
      </c>
      <c r="F510" s="73" t="s">
        <v>16568</v>
      </c>
      <c r="G510" s="125">
        <v>432.49</v>
      </c>
      <c r="H510" s="140">
        <f t="shared" si="36"/>
        <v>332.68461538461537</v>
      </c>
      <c r="I510" s="125">
        <f>G510/('Total Revenue (Millions)'!D$46)*100</f>
        <v>12.892584550481075</v>
      </c>
      <c r="W510" s="138"/>
      <c r="Z510" s="138"/>
      <c r="AD510" s="143" t="s">
        <v>16541</v>
      </c>
      <c r="AE510" s="143"/>
      <c r="AF510" s="73" t="s">
        <v>16891</v>
      </c>
    </row>
    <row r="511" spans="1:32" hidden="1" x14ac:dyDescent="0.25">
      <c r="A511" s="116" t="s">
        <v>16384</v>
      </c>
      <c r="B511" s="116">
        <v>2004</v>
      </c>
      <c r="C511" s="116" t="s">
        <v>16409</v>
      </c>
      <c r="D511" s="73" t="s">
        <v>16602</v>
      </c>
      <c r="E511" s="73" t="s">
        <v>16602</v>
      </c>
      <c r="F511" s="73" t="s">
        <v>16602</v>
      </c>
      <c r="G511" s="125">
        <v>378.9</v>
      </c>
      <c r="H511" s="140">
        <f t="shared" si="36"/>
        <v>291.46153846153845</v>
      </c>
      <c r="I511" s="125">
        <f>G511/('Total Revenue (Millions)'!D$46)*100</f>
        <v>11.295059506988091</v>
      </c>
      <c r="W511" s="138"/>
      <c r="Z511" s="138"/>
      <c r="AD511" s="143" t="s">
        <v>16541</v>
      </c>
      <c r="AE511" s="143"/>
      <c r="AF511" s="73" t="s">
        <v>16892</v>
      </c>
    </row>
    <row r="512" spans="1:32" hidden="1" x14ac:dyDescent="0.25">
      <c r="A512" s="116" t="s">
        <v>16384</v>
      </c>
      <c r="B512" s="116">
        <v>2004</v>
      </c>
      <c r="C512" s="116" t="s">
        <v>16409</v>
      </c>
      <c r="D512" s="73" t="s">
        <v>16562</v>
      </c>
      <c r="E512" s="73" t="s">
        <v>16562</v>
      </c>
      <c r="F512" s="73" t="s">
        <v>16562</v>
      </c>
      <c r="G512" s="125">
        <v>377.99</v>
      </c>
      <c r="H512" s="140">
        <f t="shared" si="36"/>
        <v>290.76153846153846</v>
      </c>
      <c r="I512" s="125">
        <f>G512/('Total Revenue (Millions)'!D$46)*100</f>
        <v>11.26793228568601</v>
      </c>
      <c r="W512" s="138"/>
      <c r="Z512" s="138"/>
      <c r="AD512" s="143" t="s">
        <v>16538</v>
      </c>
      <c r="AE512" s="143"/>
      <c r="AF512" s="73" t="s">
        <v>16893</v>
      </c>
    </row>
    <row r="513" spans="1:32" hidden="1" x14ac:dyDescent="0.25">
      <c r="A513" s="116" t="s">
        <v>16384</v>
      </c>
      <c r="B513" s="116">
        <v>2004</v>
      </c>
      <c r="C513" s="116" t="s">
        <v>16409</v>
      </c>
      <c r="D513" s="73" t="s">
        <v>16593</v>
      </c>
      <c r="E513" s="73" t="s">
        <v>16593</v>
      </c>
      <c r="F513" s="73" t="s">
        <v>16594</v>
      </c>
      <c r="G513" s="125">
        <v>222.5</v>
      </c>
      <c r="H513" s="140">
        <f t="shared" si="36"/>
        <v>171.15384615384616</v>
      </c>
      <c r="I513" s="125">
        <f>G513/('Total Revenue (Millions)'!D$46)*100</f>
        <v>6.6327546590257329</v>
      </c>
      <c r="W513" s="138"/>
      <c r="Z513" s="138"/>
      <c r="AD513" s="143" t="s">
        <v>16541</v>
      </c>
      <c r="AE513" s="143"/>
      <c r="AF513" s="73"/>
    </row>
    <row r="514" spans="1:32" hidden="1" x14ac:dyDescent="0.25">
      <c r="A514" s="116" t="s">
        <v>16384</v>
      </c>
      <c r="B514" s="116">
        <v>2004</v>
      </c>
      <c r="C514" s="116" t="s">
        <v>16409</v>
      </c>
      <c r="D514" s="73" t="s">
        <v>16575</v>
      </c>
      <c r="E514" s="73" t="s">
        <v>16575</v>
      </c>
      <c r="F514" s="73" t="s">
        <v>16575</v>
      </c>
      <c r="G514" s="125">
        <v>129.9</v>
      </c>
      <c r="H514" s="140">
        <f t="shared" si="36"/>
        <v>99.92307692307692</v>
      </c>
      <c r="I514" s="125">
        <f>G514/('Total Revenue (Millions)'!D$46)*100</f>
        <v>3.8723363155390689</v>
      </c>
      <c r="W514" s="138"/>
      <c r="Z514" s="138"/>
      <c r="AD514" s="143" t="s">
        <v>16535</v>
      </c>
      <c r="AE514" s="143"/>
      <c r="AF514" s="73"/>
    </row>
    <row r="515" spans="1:32" hidden="1" x14ac:dyDescent="0.25">
      <c r="A515" s="116" t="s">
        <v>16384</v>
      </c>
      <c r="B515" s="116">
        <v>2004</v>
      </c>
      <c r="C515" s="116" t="s">
        <v>16409</v>
      </c>
      <c r="D515" s="73" t="s">
        <v>16866</v>
      </c>
      <c r="E515" s="73" t="s">
        <v>16866</v>
      </c>
      <c r="F515" s="73" t="s">
        <v>16866</v>
      </c>
      <c r="G515" s="125">
        <v>120</v>
      </c>
      <c r="H515" s="140">
        <f t="shared" si="36"/>
        <v>92.307692307692307</v>
      </c>
      <c r="I515" s="125">
        <f>G515/('Total Revenue (Millions)'!D$46)*100</f>
        <v>3.5772159958790475</v>
      </c>
      <c r="W515" s="138"/>
      <c r="Z515" s="138"/>
      <c r="AD515" s="143" t="s">
        <v>16535</v>
      </c>
      <c r="AE515" s="143"/>
      <c r="AF515" s="73"/>
    </row>
    <row r="516" spans="1:32" hidden="1" x14ac:dyDescent="0.25">
      <c r="A516" s="116" t="s">
        <v>16384</v>
      </c>
      <c r="B516" s="116">
        <v>2004</v>
      </c>
      <c r="C516" s="116" t="s">
        <v>16409</v>
      </c>
      <c r="D516" s="73" t="s">
        <v>16608</v>
      </c>
      <c r="E516" s="73" t="s">
        <v>16608</v>
      </c>
      <c r="F516" s="73" t="s">
        <v>16608</v>
      </c>
      <c r="G516" s="125">
        <v>101.5</v>
      </c>
      <c r="H516" s="140">
        <f t="shared" si="36"/>
        <v>78.07692307692308</v>
      </c>
      <c r="I516" s="125">
        <f>G516/('Total Revenue (Millions)'!D$46)*100</f>
        <v>3.0257285298476941</v>
      </c>
      <c r="W516" s="138"/>
      <c r="Z516" s="138"/>
      <c r="AD516" s="143" t="s">
        <v>16541</v>
      </c>
      <c r="AE516" s="143"/>
      <c r="AF516" s="73" t="s">
        <v>16894</v>
      </c>
    </row>
    <row r="517" spans="1:32" hidden="1" x14ac:dyDescent="0.25">
      <c r="A517" s="116" t="s">
        <v>16384</v>
      </c>
      <c r="B517" s="116">
        <v>2004</v>
      </c>
      <c r="C517" s="116" t="s">
        <v>16409</v>
      </c>
      <c r="D517" s="73" t="s">
        <v>16580</v>
      </c>
      <c r="E517" s="73" t="s">
        <v>16580</v>
      </c>
      <c r="F517" s="73" t="s">
        <v>16580</v>
      </c>
      <c r="G517" s="125">
        <v>53</v>
      </c>
      <c r="H517" s="140">
        <f t="shared" si="36"/>
        <v>40.769230769230766</v>
      </c>
      <c r="I517" s="125">
        <f>G517/('Total Revenue (Millions)'!D$46)*100</f>
        <v>1.5799370648465791</v>
      </c>
      <c r="W517" s="138"/>
      <c r="Z517" s="138"/>
      <c r="AD517" s="143" t="s">
        <v>16535</v>
      </c>
      <c r="AE517" s="143"/>
      <c r="AF517" s="73" t="s">
        <v>16592</v>
      </c>
    </row>
    <row r="518" spans="1:32" hidden="1" x14ac:dyDescent="0.25">
      <c r="A518" s="116" t="s">
        <v>16384</v>
      </c>
      <c r="B518" s="116">
        <v>2004</v>
      </c>
      <c r="C518" s="116" t="s">
        <v>16409</v>
      </c>
      <c r="D518" s="73" t="s">
        <v>16543</v>
      </c>
      <c r="E518" s="73" t="s">
        <v>16543</v>
      </c>
      <c r="F518" s="73" t="s">
        <v>16543</v>
      </c>
      <c r="G518" s="125">
        <v>51.12</v>
      </c>
      <c r="H518" s="140">
        <f t="shared" si="36"/>
        <v>39.323076923076918</v>
      </c>
      <c r="I518" s="125">
        <f>G518/('Total Revenue (Millions)'!D$46)*100</f>
        <v>1.5238940142444741</v>
      </c>
      <c r="W518" s="138"/>
      <c r="Z518" s="138"/>
      <c r="AD518" s="143" t="s">
        <v>16538</v>
      </c>
      <c r="AE518" s="143"/>
      <c r="AF518" s="73" t="s">
        <v>16895</v>
      </c>
    </row>
    <row r="519" spans="1:32" hidden="1" x14ac:dyDescent="0.25">
      <c r="A519" s="116" t="s">
        <v>16384</v>
      </c>
      <c r="B519" s="116">
        <v>2004</v>
      </c>
      <c r="C519" s="116" t="s">
        <v>16409</v>
      </c>
      <c r="D519" s="73" t="s">
        <v>16551</v>
      </c>
      <c r="E519" s="73" t="s">
        <v>16551</v>
      </c>
      <c r="F519" s="73" t="s">
        <v>16551</v>
      </c>
      <c r="G519" s="125">
        <v>47</v>
      </c>
      <c r="H519" s="140">
        <f t="shared" si="36"/>
        <v>36.153846153846153</v>
      </c>
      <c r="I519" s="125">
        <f>G519/('Total Revenue (Millions)'!D$46)*100</f>
        <v>1.4010762650526269</v>
      </c>
      <c r="W519" s="138"/>
      <c r="Z519" s="138"/>
      <c r="AD519" s="143" t="s">
        <v>16538</v>
      </c>
      <c r="AE519" s="143"/>
      <c r="AF519" s="73"/>
    </row>
    <row r="520" spans="1:32" hidden="1" x14ac:dyDescent="0.25">
      <c r="A520" s="116" t="s">
        <v>16384</v>
      </c>
      <c r="B520" s="116">
        <v>2004</v>
      </c>
      <c r="C520" s="116" t="s">
        <v>16409</v>
      </c>
      <c r="D520" s="73" t="s">
        <v>16879</v>
      </c>
      <c r="E520" s="73" t="s">
        <v>16879</v>
      </c>
      <c r="F520" s="73" t="s">
        <v>16879</v>
      </c>
      <c r="G520" s="125">
        <v>24.4</v>
      </c>
      <c r="H520" s="140">
        <f t="shared" si="36"/>
        <v>18.769230769230766</v>
      </c>
      <c r="I520" s="125">
        <f>G520/('Total Revenue (Millions)'!D$46)*100</f>
        <v>0.72736725249540624</v>
      </c>
      <c r="W520" s="138"/>
      <c r="Z520" s="138"/>
      <c r="AD520" s="143" t="s">
        <v>16535</v>
      </c>
      <c r="AE520" s="143"/>
      <c r="AF520" s="73"/>
    </row>
    <row r="521" spans="1:32" hidden="1" x14ac:dyDescent="0.25">
      <c r="A521" s="116" t="s">
        <v>16384</v>
      </c>
      <c r="B521" s="116">
        <v>2004</v>
      </c>
      <c r="C521" s="116" t="s">
        <v>16409</v>
      </c>
      <c r="D521" s="73" t="s">
        <v>16586</v>
      </c>
      <c r="E521" s="73" t="s">
        <v>16587</v>
      </c>
      <c r="F521" s="73" t="s">
        <v>16587</v>
      </c>
      <c r="G521" s="125">
        <v>20.7</v>
      </c>
      <c r="H521" s="140">
        <f t="shared" si="36"/>
        <v>15.923076923076922</v>
      </c>
      <c r="I521" s="125">
        <f>G521/('Total Revenue (Millions)'!D$46)*100</f>
        <v>0.61706975928913566</v>
      </c>
      <c r="W521" s="138"/>
      <c r="Z521" s="138"/>
      <c r="AD521" s="143" t="s">
        <v>16541</v>
      </c>
      <c r="AE521" s="143"/>
      <c r="AF521" s="73"/>
    </row>
    <row r="522" spans="1:32" hidden="1" x14ac:dyDescent="0.25">
      <c r="A522" s="116" t="s">
        <v>16384</v>
      </c>
      <c r="B522" s="116">
        <v>2004</v>
      </c>
      <c r="C522" s="116" t="s">
        <v>16409</v>
      </c>
      <c r="D522" s="73" t="s">
        <v>16885</v>
      </c>
      <c r="E522" s="73" t="s">
        <v>16886</v>
      </c>
      <c r="F522" s="73" t="s">
        <v>16886</v>
      </c>
      <c r="G522" s="125">
        <v>18</v>
      </c>
      <c r="H522" s="140">
        <f t="shared" si="36"/>
        <v>13.846153846153845</v>
      </c>
      <c r="I522" s="125">
        <f>G522/('Total Revenue (Millions)'!D$46)*100</f>
        <v>0.53658239938185714</v>
      </c>
      <c r="U522" s="138">
        <v>50</v>
      </c>
      <c r="V522" s="138">
        <v>97.91</v>
      </c>
      <c r="W522" s="138"/>
      <c r="Z522" s="138"/>
      <c r="AD522" s="143" t="s">
        <v>16535</v>
      </c>
      <c r="AE522" s="143"/>
      <c r="AF522" s="76" t="s">
        <v>16887</v>
      </c>
    </row>
    <row r="523" spans="1:32" hidden="1" x14ac:dyDescent="0.25">
      <c r="A523" s="116" t="s">
        <v>16384</v>
      </c>
      <c r="B523" s="116">
        <v>2004</v>
      </c>
      <c r="C523" s="116" t="s">
        <v>16409</v>
      </c>
      <c r="D523" s="73" t="s">
        <v>16564</v>
      </c>
      <c r="E523" s="73" t="s">
        <v>16565</v>
      </c>
      <c r="F523" s="73" t="s">
        <v>16565</v>
      </c>
      <c r="G523" s="125">
        <v>14.4</v>
      </c>
      <c r="H523" s="140">
        <f t="shared" si="36"/>
        <v>11.076923076923077</v>
      </c>
      <c r="I523" s="125">
        <f>G523/('Total Revenue (Millions)'!D$46)*100</f>
        <v>0.42926591950548565</v>
      </c>
      <c r="W523" s="138"/>
      <c r="Z523" s="138"/>
      <c r="AD523" s="143" t="s">
        <v>16535</v>
      </c>
      <c r="AE523" s="143"/>
      <c r="AF523" s="73"/>
    </row>
    <row r="524" spans="1:32" hidden="1" x14ac:dyDescent="0.25">
      <c r="A524" s="116" t="s">
        <v>16384</v>
      </c>
      <c r="B524" s="116">
        <v>2004</v>
      </c>
      <c r="C524" s="116" t="s">
        <v>16409</v>
      </c>
      <c r="D524" s="73" t="s">
        <v>16871</v>
      </c>
      <c r="E524" s="73" t="s">
        <v>16871</v>
      </c>
      <c r="F524" s="73" t="s">
        <v>16871</v>
      </c>
      <c r="G524" s="125">
        <v>7</v>
      </c>
      <c r="H524" s="140">
        <f t="shared" si="36"/>
        <v>5.3846153846153841</v>
      </c>
      <c r="I524" s="125">
        <f>G524/('Total Revenue (Millions)'!D$46)*100</f>
        <v>0.20867093309294443</v>
      </c>
      <c r="W524" s="138"/>
      <c r="Z524" s="138"/>
      <c r="AD524" s="143" t="s">
        <v>16535</v>
      </c>
      <c r="AE524" s="143"/>
      <c r="AF524" s="73"/>
    </row>
    <row r="525" spans="1:32" hidden="1" x14ac:dyDescent="0.25">
      <c r="A525" s="116" t="s">
        <v>16384</v>
      </c>
      <c r="B525" s="116">
        <v>2004</v>
      </c>
      <c r="C525" s="116" t="s">
        <v>16409</v>
      </c>
      <c r="D525" s="73" t="s">
        <v>16595</v>
      </c>
      <c r="E525" s="73" t="s">
        <v>16596</v>
      </c>
      <c r="F525" s="73" t="s">
        <v>16596</v>
      </c>
      <c r="G525" s="125">
        <v>6</v>
      </c>
      <c r="H525" s="140">
        <f t="shared" si="36"/>
        <v>4.615384615384615</v>
      </c>
      <c r="I525" s="125">
        <f>G525/('Total Revenue (Millions)'!D$46)*100</f>
        <v>0.17886079979395236</v>
      </c>
      <c r="W525" s="138"/>
      <c r="Z525" s="138"/>
      <c r="AD525" s="143" t="s">
        <v>16541</v>
      </c>
      <c r="AE525" s="143"/>
      <c r="AF525" s="73"/>
    </row>
    <row r="526" spans="1:32" hidden="1" x14ac:dyDescent="0.25">
      <c r="A526" s="116" t="s">
        <v>16384</v>
      </c>
      <c r="B526" s="116">
        <v>2004</v>
      </c>
      <c r="C526" s="116" t="s">
        <v>16409</v>
      </c>
      <c r="D526" s="73" t="s">
        <v>16896</v>
      </c>
      <c r="E526" s="73" t="s">
        <v>16897</v>
      </c>
      <c r="F526" s="73" t="s">
        <v>16897</v>
      </c>
      <c r="G526" s="125">
        <v>2.52</v>
      </c>
      <c r="H526" s="140">
        <f t="shared" si="36"/>
        <v>1.9384615384615385</v>
      </c>
      <c r="I526" s="125">
        <f>G526/('Total Revenue (Millions)'!D$46)*100</f>
        <v>7.5121535913459991E-2</v>
      </c>
      <c r="W526" s="138"/>
      <c r="Z526" s="138"/>
      <c r="AD526" s="143" t="s">
        <v>16535</v>
      </c>
      <c r="AE526" s="143"/>
      <c r="AF526" s="73" t="s">
        <v>16898</v>
      </c>
    </row>
    <row r="527" spans="1:32" hidden="1" x14ac:dyDescent="0.25">
      <c r="A527" s="116" t="s">
        <v>16384</v>
      </c>
      <c r="B527" s="116">
        <v>2008</v>
      </c>
      <c r="C527" s="116" t="s">
        <v>16409</v>
      </c>
      <c r="D527" s="73" t="s">
        <v>16532</v>
      </c>
      <c r="E527" s="73" t="s">
        <v>16533</v>
      </c>
      <c r="F527" s="73" t="s">
        <v>16533</v>
      </c>
      <c r="G527" s="125">
        <v>891.16</v>
      </c>
      <c r="H527" s="140">
        <f t="shared" ref="H527:H543" si="37">G527/1.07</f>
        <v>832.85981308411203</v>
      </c>
      <c r="I527" s="125">
        <f>G527/('Total Revenue (Millions)'!D$47)*100</f>
        <v>26.525508433359107</v>
      </c>
      <c r="W527" s="138"/>
      <c r="Z527" s="138"/>
      <c r="AD527" s="143" t="s">
        <v>16538</v>
      </c>
      <c r="AE527" s="143"/>
      <c r="AF527" s="73" t="s">
        <v>16899</v>
      </c>
    </row>
    <row r="528" spans="1:32" hidden="1" x14ac:dyDescent="0.25">
      <c r="A528" s="116" t="s">
        <v>16384</v>
      </c>
      <c r="B528" s="116">
        <v>2008</v>
      </c>
      <c r="C528" s="116" t="s">
        <v>16409</v>
      </c>
      <c r="D528" s="73" t="s">
        <v>16532</v>
      </c>
      <c r="E528" s="73" t="s">
        <v>16598</v>
      </c>
      <c r="F528" s="73"/>
      <c r="G528" s="125">
        <v>388.6</v>
      </c>
      <c r="H528" s="140">
        <f t="shared" si="37"/>
        <v>363.17757009345792</v>
      </c>
      <c r="I528" s="125">
        <f>G528/('Total Revenue (Millions)'!D$47)*100</f>
        <v>11.56673613851985</v>
      </c>
      <c r="W528" s="138"/>
      <c r="Z528" s="138"/>
      <c r="AD528" s="143" t="s">
        <v>16538</v>
      </c>
      <c r="AE528" s="143"/>
      <c r="AF528" s="73" t="s">
        <v>16900</v>
      </c>
    </row>
    <row r="529" spans="1:32" hidden="1" x14ac:dyDescent="0.25">
      <c r="A529" s="116" t="s">
        <v>16384</v>
      </c>
      <c r="B529" s="116">
        <v>2008</v>
      </c>
      <c r="C529" s="116" t="s">
        <v>16409</v>
      </c>
      <c r="D529" s="73" t="s">
        <v>16568</v>
      </c>
      <c r="E529" s="73" t="s">
        <v>16568</v>
      </c>
      <c r="F529" s="73" t="s">
        <v>16568</v>
      </c>
      <c r="G529" s="125">
        <v>714.1</v>
      </c>
      <c r="H529" s="140">
        <f t="shared" si="37"/>
        <v>667.38317757009349</v>
      </c>
      <c r="I529" s="125">
        <f>G529/('Total Revenue (Millions)'!D$47)*100</f>
        <v>21.255291499014476</v>
      </c>
      <c r="W529" s="138"/>
      <c r="Z529" s="138"/>
      <c r="AD529" s="143" t="s">
        <v>16541</v>
      </c>
      <c r="AE529" s="143"/>
      <c r="AF529" s="73" t="s">
        <v>16901</v>
      </c>
    </row>
    <row r="530" spans="1:32" hidden="1" x14ac:dyDescent="0.25">
      <c r="A530" s="116" t="s">
        <v>16384</v>
      </c>
      <c r="B530" s="116">
        <v>2008</v>
      </c>
      <c r="C530" s="116" t="s">
        <v>16409</v>
      </c>
      <c r="D530" s="73" t="s">
        <v>16602</v>
      </c>
      <c r="E530" s="73" t="s">
        <v>16602</v>
      </c>
      <c r="F530" s="73" t="s">
        <v>16602</v>
      </c>
      <c r="G530" s="125">
        <v>695</v>
      </c>
      <c r="H530" s="140">
        <f t="shared" si="37"/>
        <v>649.53271028037375</v>
      </c>
      <c r="I530" s="125">
        <f>G530/('Total Revenue (Millions)'!D$47)*100</f>
        <v>20.686777190610645</v>
      </c>
      <c r="W530" s="138"/>
      <c r="Z530" s="138"/>
      <c r="AD530" s="143" t="s">
        <v>16541</v>
      </c>
      <c r="AE530" s="143"/>
      <c r="AF530" s="73" t="s">
        <v>16902</v>
      </c>
    </row>
    <row r="531" spans="1:32" hidden="1" x14ac:dyDescent="0.25">
      <c r="A531" s="116" t="s">
        <v>16384</v>
      </c>
      <c r="B531" s="116">
        <v>2008</v>
      </c>
      <c r="C531" s="116" t="s">
        <v>16409</v>
      </c>
      <c r="D531" s="73" t="s">
        <v>16562</v>
      </c>
      <c r="E531" s="73" t="s">
        <v>16562</v>
      </c>
      <c r="F531" s="73" t="s">
        <v>16562</v>
      </c>
      <c r="G531" s="125">
        <v>505.62</v>
      </c>
      <c r="H531" s="140">
        <f t="shared" si="37"/>
        <v>472.54205607476632</v>
      </c>
      <c r="I531" s="125">
        <f>G531/('Total Revenue (Millions)'!D$47)*100</f>
        <v>15.049853644772021</v>
      </c>
      <c r="W531" s="138"/>
      <c r="Z531" s="138"/>
      <c r="AD531" s="143" t="s">
        <v>16538</v>
      </c>
      <c r="AE531" s="143"/>
      <c r="AF531" s="73" t="s">
        <v>16903</v>
      </c>
    </row>
    <row r="532" spans="1:32" hidden="1" x14ac:dyDescent="0.25">
      <c r="A532" s="116" t="s">
        <v>16384</v>
      </c>
      <c r="B532" s="116">
        <v>2008</v>
      </c>
      <c r="C532" s="116" t="s">
        <v>16409</v>
      </c>
      <c r="D532" s="73" t="s">
        <v>16593</v>
      </c>
      <c r="E532" s="73" t="s">
        <v>16593</v>
      </c>
      <c r="F532" s="73" t="s">
        <v>16594</v>
      </c>
      <c r="G532" s="125">
        <v>438.1</v>
      </c>
      <c r="H532" s="140">
        <f t="shared" si="37"/>
        <v>409.43925233644859</v>
      </c>
      <c r="I532" s="125">
        <f>G532/('Total Revenue (Millions)'!D$47)*100</f>
        <v>13.04011091684392</v>
      </c>
      <c r="W532" s="138"/>
      <c r="Z532" s="138"/>
      <c r="AD532" s="143" t="s">
        <v>16541</v>
      </c>
      <c r="AE532" s="143"/>
      <c r="AF532" s="73"/>
    </row>
    <row r="533" spans="1:32" hidden="1" x14ac:dyDescent="0.25">
      <c r="A533" s="116" t="s">
        <v>16384</v>
      </c>
      <c r="B533" s="116">
        <v>2008</v>
      </c>
      <c r="C533" s="116" t="s">
        <v>16409</v>
      </c>
      <c r="D533" s="73" t="s">
        <v>16608</v>
      </c>
      <c r="E533" s="73" t="s">
        <v>16608</v>
      </c>
      <c r="F533" s="73" t="s">
        <v>16608</v>
      </c>
      <c r="G533" s="125">
        <v>215.91</v>
      </c>
      <c r="H533" s="140">
        <f t="shared" si="37"/>
        <v>201.78504672897193</v>
      </c>
      <c r="I533" s="125">
        <f>G533/('Total Revenue (Millions)'!D$47)*100</f>
        <v>6.4265928967262509</v>
      </c>
      <c r="W533" s="138"/>
      <c r="Z533" s="138"/>
      <c r="AD533" s="143" t="s">
        <v>16541</v>
      </c>
      <c r="AE533" s="143"/>
      <c r="AF533" s="73" t="s">
        <v>16904</v>
      </c>
    </row>
    <row r="534" spans="1:32" hidden="1" x14ac:dyDescent="0.25">
      <c r="A534" s="116" t="s">
        <v>16384</v>
      </c>
      <c r="B534" s="116">
        <v>2008</v>
      </c>
      <c r="C534" s="116" t="s">
        <v>16409</v>
      </c>
      <c r="D534" s="73" t="s">
        <v>16586</v>
      </c>
      <c r="E534" s="73" t="s">
        <v>16587</v>
      </c>
      <c r="F534" s="73" t="s">
        <v>16587</v>
      </c>
      <c r="G534" s="125">
        <v>146.22999999999999</v>
      </c>
      <c r="H534" s="140">
        <f t="shared" si="37"/>
        <v>136.66355140186914</v>
      </c>
      <c r="I534" s="125">
        <f>G534/('Total Revenue (Millions)'!D$47)*100</f>
        <v>4.3525574511985532</v>
      </c>
      <c r="W534" s="138"/>
      <c r="Z534" s="138"/>
      <c r="AD534" s="143" t="s">
        <v>16541</v>
      </c>
      <c r="AE534" s="143"/>
      <c r="AF534" s="73"/>
    </row>
    <row r="535" spans="1:32" hidden="1" x14ac:dyDescent="0.25">
      <c r="A535" s="116" t="s">
        <v>16384</v>
      </c>
      <c r="B535" s="116">
        <v>2008</v>
      </c>
      <c r="C535" s="116" t="s">
        <v>16409</v>
      </c>
      <c r="D535" s="73" t="s">
        <v>16543</v>
      </c>
      <c r="E535" s="73" t="s">
        <v>16543</v>
      </c>
      <c r="F535" s="73" t="s">
        <v>16543</v>
      </c>
      <c r="G535" s="125">
        <v>89.81</v>
      </c>
      <c r="H535" s="140">
        <f t="shared" si="37"/>
        <v>83.934579439252332</v>
      </c>
      <c r="I535" s="125">
        <f>G535/('Total Revenue (Millions)'!D$47)*100</f>
        <v>2.6732078553794851</v>
      </c>
      <c r="W535" s="138"/>
      <c r="Z535" s="138"/>
      <c r="AD535" s="143" t="s">
        <v>16538</v>
      </c>
      <c r="AE535" s="143"/>
      <c r="AF535" s="73" t="s">
        <v>16905</v>
      </c>
    </row>
    <row r="536" spans="1:32" hidden="1" x14ac:dyDescent="0.25">
      <c r="A536" s="116" t="s">
        <v>16384</v>
      </c>
      <c r="B536" s="116">
        <v>2008</v>
      </c>
      <c r="C536" s="116" t="s">
        <v>16409</v>
      </c>
      <c r="D536" s="73" t="s">
        <v>16551</v>
      </c>
      <c r="E536" s="73" t="s">
        <v>16551</v>
      </c>
      <c r="F536" s="73" t="s">
        <v>16551</v>
      </c>
      <c r="G536" s="125">
        <v>84.9</v>
      </c>
      <c r="H536" s="140">
        <f t="shared" si="37"/>
        <v>79.345794392523359</v>
      </c>
      <c r="I536" s="125">
        <f>G536/('Total Revenue (Millions)'!D$47)*100</f>
        <v>2.527060983428552</v>
      </c>
      <c r="W536" s="138"/>
      <c r="Z536" s="138"/>
      <c r="AD536" s="143" t="s">
        <v>16538</v>
      </c>
      <c r="AE536" s="143"/>
      <c r="AF536" s="73" t="s">
        <v>16906</v>
      </c>
    </row>
    <row r="537" spans="1:32" hidden="1" x14ac:dyDescent="0.25">
      <c r="A537" s="116" t="s">
        <v>16384</v>
      </c>
      <c r="B537" s="116">
        <v>2008</v>
      </c>
      <c r="C537" s="116" t="s">
        <v>16409</v>
      </c>
      <c r="D537" s="73" t="s">
        <v>16580</v>
      </c>
      <c r="E537" s="73" t="s">
        <v>16580</v>
      </c>
      <c r="F537" s="73" t="s">
        <v>16580</v>
      </c>
      <c r="G537" s="125">
        <v>46.1</v>
      </c>
      <c r="H537" s="140">
        <f t="shared" si="37"/>
        <v>43.084112149532707</v>
      </c>
      <c r="I537" s="125">
        <f>G537/('Total Revenue (Millions)'!D$47)*100</f>
        <v>1.3721732783987779</v>
      </c>
      <c r="W537" s="138"/>
      <c r="Z537" s="138"/>
      <c r="AD537" s="143" t="s">
        <v>16535</v>
      </c>
      <c r="AE537" s="143"/>
      <c r="AF537" s="73" t="s">
        <v>16607</v>
      </c>
    </row>
    <row r="538" spans="1:32" hidden="1" x14ac:dyDescent="0.25">
      <c r="A538" s="116" t="s">
        <v>16384</v>
      </c>
      <c r="B538" s="116">
        <v>2008</v>
      </c>
      <c r="C538" s="116" t="s">
        <v>16409</v>
      </c>
      <c r="D538" s="73" t="s">
        <v>16885</v>
      </c>
      <c r="E538" s="73" t="s">
        <v>16886</v>
      </c>
      <c r="F538" s="73" t="s">
        <v>16886</v>
      </c>
      <c r="G538" s="125">
        <v>45</v>
      </c>
      <c r="H538" s="140">
        <f t="shared" si="37"/>
        <v>42.056074766355138</v>
      </c>
      <c r="I538" s="125">
        <f>G538/('Total Revenue (Millions)'!D$47)*100</f>
        <v>1.3394316166582432</v>
      </c>
      <c r="U538" s="138">
        <v>100</v>
      </c>
      <c r="V538" s="138">
        <v>101.15600000000001</v>
      </c>
      <c r="W538" s="138"/>
      <c r="Z538" s="138"/>
      <c r="AD538" s="143" t="s">
        <v>16535</v>
      </c>
      <c r="AE538" s="143"/>
      <c r="AF538" s="76" t="s">
        <v>16887</v>
      </c>
    </row>
    <row r="539" spans="1:32" hidden="1" x14ac:dyDescent="0.25">
      <c r="A539" s="116" t="s">
        <v>16384</v>
      </c>
      <c r="B539" s="116">
        <v>2008</v>
      </c>
      <c r="C539" s="116" t="s">
        <v>16409</v>
      </c>
      <c r="D539" s="73" t="s">
        <v>16595</v>
      </c>
      <c r="E539" s="73" t="s">
        <v>16596</v>
      </c>
      <c r="F539" s="73" t="s">
        <v>16596</v>
      </c>
      <c r="G539" s="125">
        <v>9</v>
      </c>
      <c r="H539" s="140">
        <f t="shared" si="37"/>
        <v>8.4112149532710276</v>
      </c>
      <c r="I539" s="125">
        <f>G539/('Total Revenue (Millions)'!D$47)*100</f>
        <v>0.26788632333164863</v>
      </c>
      <c r="W539" s="138"/>
      <c r="Z539" s="138"/>
      <c r="AD539" s="143" t="s">
        <v>16541</v>
      </c>
      <c r="AE539" s="143"/>
      <c r="AF539" s="73" t="s">
        <v>16612</v>
      </c>
    </row>
    <row r="540" spans="1:32" hidden="1" x14ac:dyDescent="0.25">
      <c r="A540" s="116" t="s">
        <v>16384</v>
      </c>
      <c r="B540" s="116">
        <v>2008</v>
      </c>
      <c r="C540" s="116" t="s">
        <v>16409</v>
      </c>
      <c r="D540" s="73" t="s">
        <v>16879</v>
      </c>
      <c r="E540" s="73" t="s">
        <v>16879</v>
      </c>
      <c r="F540" s="73" t="s">
        <v>16879</v>
      </c>
      <c r="G540" s="125">
        <v>7.8</v>
      </c>
      <c r="H540" s="140">
        <f t="shared" si="37"/>
        <v>7.2897196261682238</v>
      </c>
      <c r="I540" s="125">
        <f>G540/('Total Revenue (Millions)'!D$47)*100</f>
        <v>0.23216814688742879</v>
      </c>
      <c r="W540" s="138"/>
      <c r="Z540" s="138"/>
      <c r="AD540" s="143" t="s">
        <v>16535</v>
      </c>
      <c r="AE540" s="143"/>
      <c r="AF540" s="73"/>
    </row>
    <row r="541" spans="1:32" hidden="1" x14ac:dyDescent="0.25">
      <c r="A541" s="116" t="s">
        <v>16384</v>
      </c>
      <c r="B541" s="116">
        <v>2008</v>
      </c>
      <c r="C541" s="116" t="s">
        <v>16409</v>
      </c>
      <c r="D541" s="73" t="s">
        <v>16871</v>
      </c>
      <c r="E541" s="73" t="s">
        <v>16871</v>
      </c>
      <c r="F541" s="73" t="s">
        <v>16871</v>
      </c>
      <c r="G541" s="125">
        <v>4.3</v>
      </c>
      <c r="H541" s="140">
        <f t="shared" si="37"/>
        <v>4.0186915887850461</v>
      </c>
      <c r="I541" s="125">
        <f>G541/('Total Revenue (Millions)'!D$47)*100</f>
        <v>0.12799013225845435</v>
      </c>
      <c r="W541" s="138"/>
      <c r="Z541" s="138"/>
      <c r="AD541" s="143" t="s">
        <v>16535</v>
      </c>
      <c r="AE541" s="143"/>
      <c r="AF541" s="73"/>
    </row>
    <row r="542" spans="1:32" hidden="1" x14ac:dyDescent="0.25">
      <c r="A542" s="116" t="s">
        <v>16384</v>
      </c>
      <c r="B542" s="116">
        <v>2008</v>
      </c>
      <c r="C542" s="116" t="s">
        <v>16409</v>
      </c>
      <c r="D542" s="73" t="s">
        <v>16896</v>
      </c>
      <c r="E542" s="73" t="s">
        <v>16897</v>
      </c>
      <c r="F542" s="73" t="s">
        <v>16897</v>
      </c>
      <c r="G542" s="125">
        <v>3.74</v>
      </c>
      <c r="H542" s="140">
        <f t="shared" si="37"/>
        <v>3.4953271028037385</v>
      </c>
      <c r="I542" s="125">
        <f>G542/('Total Revenue (Millions)'!D$47)*100</f>
        <v>0.11132164991781844</v>
      </c>
      <c r="W542" s="138"/>
      <c r="Z542" s="138"/>
      <c r="AD542" s="143" t="s">
        <v>16535</v>
      </c>
      <c r="AE542" s="143"/>
      <c r="AF542" s="76" t="s">
        <v>16907</v>
      </c>
    </row>
    <row r="543" spans="1:32" hidden="1" x14ac:dyDescent="0.25">
      <c r="A543" s="116" t="s">
        <v>16384</v>
      </c>
      <c r="B543" s="116">
        <v>2008</v>
      </c>
      <c r="C543" s="116" t="s">
        <v>16409</v>
      </c>
      <c r="D543" s="73" t="s">
        <v>16908</v>
      </c>
      <c r="E543" s="73" t="s">
        <v>16908</v>
      </c>
      <c r="F543" s="73" t="s">
        <v>16908</v>
      </c>
      <c r="G543" s="125">
        <v>0.8</v>
      </c>
      <c r="H543" s="140">
        <f t="shared" si="37"/>
        <v>0.74766355140186913</v>
      </c>
      <c r="I543" s="125">
        <f>G543/('Total Revenue (Millions)'!D$47)*100</f>
        <v>2.3812117629479879E-2</v>
      </c>
      <c r="W543" s="138"/>
      <c r="Z543" s="138"/>
      <c r="AD543" s="143" t="s">
        <v>16535</v>
      </c>
      <c r="AE543" s="143"/>
      <c r="AF543" s="73"/>
    </row>
    <row r="544" spans="1:32" hidden="1" x14ac:dyDescent="0.25">
      <c r="A544" s="116" t="s">
        <v>16384</v>
      </c>
      <c r="B544" s="116">
        <v>2010</v>
      </c>
      <c r="C544" s="116" t="s">
        <v>16409</v>
      </c>
      <c r="D544" s="73" t="s">
        <v>16532</v>
      </c>
      <c r="E544" s="73" t="s">
        <v>16533</v>
      </c>
      <c r="F544" s="73" t="s">
        <v>16533</v>
      </c>
      <c r="G544" s="125">
        <v>1437.93</v>
      </c>
      <c r="H544" s="140">
        <f t="shared" ref="H544:H558" si="38">G544/1.03</f>
        <v>1396.0485436893205</v>
      </c>
      <c r="I544" s="125">
        <f>G544/('Total Revenue (Millions)'!D$48)*100</f>
        <v>43.943829839251883</v>
      </c>
      <c r="U544" s="138">
        <v>2481.3000000000002</v>
      </c>
      <c r="V544" s="138">
        <v>48.29</v>
      </c>
      <c r="W544" s="138"/>
      <c r="Z544" s="138"/>
      <c r="AD544" s="143" t="s">
        <v>16538</v>
      </c>
      <c r="AE544" s="143"/>
      <c r="AF544" s="73" t="s">
        <v>16909</v>
      </c>
    </row>
    <row r="545" spans="1:32" hidden="1" x14ac:dyDescent="0.25">
      <c r="A545" s="116" t="s">
        <v>16384</v>
      </c>
      <c r="B545" s="116">
        <v>2010</v>
      </c>
      <c r="C545" s="116" t="s">
        <v>16409</v>
      </c>
      <c r="D545" s="73" t="s">
        <v>16532</v>
      </c>
      <c r="E545" s="73" t="s">
        <v>16598</v>
      </c>
      <c r="F545" s="73"/>
      <c r="G545" s="233">
        <v>478.12</v>
      </c>
      <c r="H545" s="140">
        <f t="shared" si="38"/>
        <v>464.19417475728153</v>
      </c>
      <c r="I545" s="125">
        <f>G545/('Total Revenue (Millions)'!D$48)*100</f>
        <v>14.611576309516533</v>
      </c>
      <c r="W545" s="138"/>
      <c r="Z545" s="138"/>
      <c r="AD545" s="143" t="s">
        <v>16538</v>
      </c>
      <c r="AE545" s="143"/>
      <c r="AF545" s="73" t="s">
        <v>16910</v>
      </c>
    </row>
    <row r="546" spans="1:32" hidden="1" x14ac:dyDescent="0.25">
      <c r="A546" s="116" t="s">
        <v>16384</v>
      </c>
      <c r="B546" s="116">
        <v>2010</v>
      </c>
      <c r="C546" s="116" t="s">
        <v>16409</v>
      </c>
      <c r="D546" s="73" t="s">
        <v>16568</v>
      </c>
      <c r="E546" s="73" t="s">
        <v>16568</v>
      </c>
      <c r="F546" s="73" t="s">
        <v>16568</v>
      </c>
      <c r="G546" s="125">
        <v>1216.27</v>
      </c>
      <c r="H546" s="140">
        <f t="shared" si="38"/>
        <v>1180.8446601941748</v>
      </c>
      <c r="I546" s="125">
        <f>G546/('Total Revenue (Millions)'!D$48)*100</f>
        <v>37.169794022370269</v>
      </c>
      <c r="U546" s="138">
        <v>1751.5070000000001</v>
      </c>
      <c r="V546" s="138">
        <v>57.9</v>
      </c>
      <c r="W546" s="138"/>
      <c r="Z546" s="138"/>
      <c r="AD546" s="143" t="s">
        <v>16541</v>
      </c>
      <c r="AE546" s="143"/>
      <c r="AF546" s="73" t="s">
        <v>16911</v>
      </c>
    </row>
    <row r="547" spans="1:32" hidden="1" x14ac:dyDescent="0.25">
      <c r="A547" s="116" t="s">
        <v>16384</v>
      </c>
      <c r="B547" s="116">
        <v>2010</v>
      </c>
      <c r="C547" s="116" t="s">
        <v>16409</v>
      </c>
      <c r="D547" s="73" t="s">
        <v>16602</v>
      </c>
      <c r="E547" s="73" t="s">
        <v>16602</v>
      </c>
      <c r="F547" s="73" t="s">
        <v>16602</v>
      </c>
      <c r="G547" s="125">
        <v>879.2</v>
      </c>
      <c r="H547" s="140">
        <f t="shared" si="38"/>
        <v>853.59223300970871</v>
      </c>
      <c r="I547" s="125">
        <f>G547/('Total Revenue (Millions)'!D$48)*100</f>
        <v>26.86877330236538</v>
      </c>
      <c r="U547" s="138">
        <v>1652.5</v>
      </c>
      <c r="V547" s="138">
        <v>44.336111099999997</v>
      </c>
      <c r="W547" s="138"/>
      <c r="Z547" s="138"/>
      <c r="AD547" s="143" t="s">
        <v>16541</v>
      </c>
      <c r="AE547" s="143"/>
      <c r="AF547" s="73" t="s">
        <v>16912</v>
      </c>
    </row>
    <row r="548" spans="1:32" hidden="1" x14ac:dyDescent="0.25">
      <c r="A548" s="116" t="s">
        <v>16384</v>
      </c>
      <c r="B548" s="116">
        <v>2010</v>
      </c>
      <c r="C548" s="116" t="s">
        <v>16409</v>
      </c>
      <c r="D548" s="73" t="s">
        <v>16593</v>
      </c>
      <c r="E548" s="73" t="s">
        <v>16593</v>
      </c>
      <c r="F548" s="73" t="s">
        <v>16594</v>
      </c>
      <c r="G548" s="125">
        <v>644.29999999999995</v>
      </c>
      <c r="H548" s="140">
        <f t="shared" si="38"/>
        <v>625.53398058252424</v>
      </c>
      <c r="I548" s="125">
        <f>G548/('Total Revenue (Millions)'!D$48)*100</f>
        <v>19.690116741030497</v>
      </c>
      <c r="U548" s="138">
        <v>1211.3</v>
      </c>
      <c r="V548" s="138">
        <v>44.3</v>
      </c>
      <c r="W548" s="138"/>
      <c r="Z548" s="138"/>
      <c r="AD548" s="143" t="s">
        <v>16541</v>
      </c>
      <c r="AE548" s="143"/>
      <c r="AF548" s="73" t="s">
        <v>16913</v>
      </c>
    </row>
    <row r="549" spans="1:32" hidden="1" x14ac:dyDescent="0.25">
      <c r="A549" s="116" t="s">
        <v>16384</v>
      </c>
      <c r="B549" s="116">
        <v>2010</v>
      </c>
      <c r="C549" s="116" t="s">
        <v>16409</v>
      </c>
      <c r="D549" s="73" t="s">
        <v>16562</v>
      </c>
      <c r="E549" s="73" t="s">
        <v>16562</v>
      </c>
      <c r="F549" s="73" t="s">
        <v>16562</v>
      </c>
      <c r="G549" s="233">
        <v>708.16</v>
      </c>
      <c r="H549" s="140">
        <f t="shared" si="38"/>
        <v>687.53398058252424</v>
      </c>
      <c r="I549" s="125">
        <f>G549/('Total Revenue (Millions)'!D$48)*100</f>
        <v>21.641708941996207</v>
      </c>
      <c r="U549" s="138">
        <v>1222</v>
      </c>
      <c r="V549" s="138">
        <v>48.28</v>
      </c>
      <c r="W549" s="138"/>
      <c r="Z549" s="138"/>
      <c r="AD549" s="143" t="s">
        <v>16538</v>
      </c>
      <c r="AE549" s="143"/>
      <c r="AF549" s="73" t="s">
        <v>16914</v>
      </c>
    </row>
    <row r="550" spans="1:32" hidden="1" x14ac:dyDescent="0.25">
      <c r="A550" s="116" t="s">
        <v>16384</v>
      </c>
      <c r="B550" s="116">
        <v>2010</v>
      </c>
      <c r="C550" s="116" t="s">
        <v>16409</v>
      </c>
      <c r="D550" s="73" t="s">
        <v>16608</v>
      </c>
      <c r="E550" s="73" t="s">
        <v>16608</v>
      </c>
      <c r="F550" s="73" t="s">
        <v>16608</v>
      </c>
      <c r="G550" s="125">
        <v>388.43</v>
      </c>
      <c r="H550" s="140">
        <f t="shared" si="38"/>
        <v>377.11650485436894</v>
      </c>
      <c r="I550" s="125">
        <f>G550/('Total Revenue (Millions)'!D$48)*100</f>
        <v>11.870606931116679</v>
      </c>
      <c r="U550" s="138">
        <v>559</v>
      </c>
      <c r="V550" s="138">
        <v>57.9</v>
      </c>
      <c r="W550" s="138"/>
      <c r="Z550" s="138"/>
      <c r="AD550" s="143" t="s">
        <v>16541</v>
      </c>
      <c r="AE550" s="143"/>
      <c r="AF550" s="73" t="s">
        <v>16915</v>
      </c>
    </row>
    <row r="551" spans="1:32" hidden="1" x14ac:dyDescent="0.25">
      <c r="A551" s="116" t="s">
        <v>16384</v>
      </c>
      <c r="B551" s="116">
        <v>2010</v>
      </c>
      <c r="C551" s="116" t="s">
        <v>16409</v>
      </c>
      <c r="D551" s="73" t="s">
        <v>16586</v>
      </c>
      <c r="E551" s="73" t="s">
        <v>16587</v>
      </c>
      <c r="F551" s="73" t="s">
        <v>16587</v>
      </c>
      <c r="G551" s="125">
        <v>153.81</v>
      </c>
      <c r="H551" s="140">
        <f t="shared" si="38"/>
        <v>149.33009708737865</v>
      </c>
      <c r="I551" s="125">
        <f>G551/('Total Revenue (Millions)'!D$48)*100</f>
        <v>4.7005073039545255</v>
      </c>
      <c r="U551" s="138">
        <v>221.5</v>
      </c>
      <c r="V551" s="138">
        <v>57.87</v>
      </c>
      <c r="W551" s="138"/>
      <c r="Z551" s="138"/>
      <c r="AD551" s="143" t="s">
        <v>16541</v>
      </c>
      <c r="AE551" s="143"/>
      <c r="AF551" s="76" t="s">
        <v>16916</v>
      </c>
    </row>
    <row r="552" spans="1:32" hidden="1" x14ac:dyDescent="0.25">
      <c r="A552" s="116" t="s">
        <v>16384</v>
      </c>
      <c r="B552" s="116">
        <v>2010</v>
      </c>
      <c r="C552" s="116" t="s">
        <v>16409</v>
      </c>
      <c r="D552" s="73" t="s">
        <v>16543</v>
      </c>
      <c r="E552" s="73" t="s">
        <v>16543</v>
      </c>
      <c r="F552" s="73" t="s">
        <v>16543</v>
      </c>
      <c r="G552" s="125">
        <v>163.66999999999999</v>
      </c>
      <c r="H552" s="140">
        <f t="shared" si="38"/>
        <v>158.90291262135921</v>
      </c>
      <c r="I552" s="125">
        <f>G552/('Total Revenue (Millions)'!D$48)*100</f>
        <v>5.0018336287512986</v>
      </c>
      <c r="U552" s="138">
        <v>228.06</v>
      </c>
      <c r="V552" s="138">
        <v>59.81</v>
      </c>
      <c r="W552" s="138"/>
      <c r="Z552" s="138"/>
      <c r="AD552" s="143" t="s">
        <v>16538</v>
      </c>
      <c r="AE552" s="143"/>
      <c r="AF552" s="73" t="s">
        <v>16917</v>
      </c>
    </row>
    <row r="553" spans="1:32" hidden="1" x14ac:dyDescent="0.25">
      <c r="A553" s="116" t="s">
        <v>16384</v>
      </c>
      <c r="B553" s="116">
        <v>2010</v>
      </c>
      <c r="C553" s="116" t="s">
        <v>16409</v>
      </c>
      <c r="D553" s="73" t="s">
        <v>16551</v>
      </c>
      <c r="E553" s="73" t="s">
        <v>16551</v>
      </c>
      <c r="F553" s="73" t="s">
        <v>16551</v>
      </c>
      <c r="G553" s="125">
        <v>96</v>
      </c>
      <c r="H553" s="140">
        <f t="shared" si="38"/>
        <v>93.203883495145632</v>
      </c>
      <c r="I553" s="125">
        <f>G553/('Total Revenue (Millions)'!D$48)*100</f>
        <v>2.933806002078112</v>
      </c>
      <c r="U553" s="138">
        <v>183.3595</v>
      </c>
      <c r="V553" s="138">
        <v>43.63</v>
      </c>
      <c r="W553" s="138"/>
      <c r="Z553" s="138"/>
      <c r="AD553" s="143" t="s">
        <v>16538</v>
      </c>
      <c r="AE553" s="143"/>
      <c r="AF553" s="73" t="s">
        <v>16918</v>
      </c>
    </row>
    <row r="554" spans="1:32" hidden="1" x14ac:dyDescent="0.25">
      <c r="A554" s="116" t="s">
        <v>16384</v>
      </c>
      <c r="B554" s="116">
        <v>2010</v>
      </c>
      <c r="C554" s="116" t="s">
        <v>16409</v>
      </c>
      <c r="D554" s="73" t="s">
        <v>16625</v>
      </c>
      <c r="E554" s="73" t="s">
        <v>16626</v>
      </c>
      <c r="F554" s="73" t="s">
        <v>16626</v>
      </c>
      <c r="G554" s="125">
        <v>33.076628800000002</v>
      </c>
      <c r="H554" s="140">
        <f t="shared" si="38"/>
        <v>32.113231844660199</v>
      </c>
      <c r="I554" s="125">
        <f>G554/('Total Revenue (Millions)'!D$48)*100</f>
        <v>1.0108376260619767</v>
      </c>
      <c r="U554" s="138">
        <v>57.08</v>
      </c>
      <c r="V554" s="138">
        <v>48.29</v>
      </c>
      <c r="W554" s="138"/>
      <c r="Z554" s="138"/>
      <c r="AD554" s="143" t="s">
        <v>16538</v>
      </c>
      <c r="AE554" s="143"/>
      <c r="AF554" s="73" t="s">
        <v>16627</v>
      </c>
    </row>
    <row r="555" spans="1:32" hidden="1" x14ac:dyDescent="0.25">
      <c r="A555" s="116" t="s">
        <v>16384</v>
      </c>
      <c r="B555" s="116">
        <v>2010</v>
      </c>
      <c r="C555" s="116" t="s">
        <v>16409</v>
      </c>
      <c r="D555" s="73" t="s">
        <v>16885</v>
      </c>
      <c r="E555" s="73" t="s">
        <v>16886</v>
      </c>
      <c r="F555" s="73" t="s">
        <v>16886</v>
      </c>
      <c r="G555" s="125">
        <v>210.45</v>
      </c>
      <c r="H555" s="140">
        <f t="shared" si="38"/>
        <v>204.32038834951456</v>
      </c>
      <c r="I555" s="125">
        <f>G555/('Total Revenue (Millions)'!D$48)*100</f>
        <v>6.4314528451806119</v>
      </c>
      <c r="U555" s="138">
        <v>125</v>
      </c>
      <c r="V555" s="138">
        <v>140.30000000000001</v>
      </c>
      <c r="W555" s="138"/>
      <c r="Z555" s="138"/>
      <c r="AD555" s="143" t="s">
        <v>16535</v>
      </c>
      <c r="AE555" s="143"/>
      <c r="AF555" s="76" t="s">
        <v>16919</v>
      </c>
    </row>
    <row r="556" spans="1:32" hidden="1" x14ac:dyDescent="0.25">
      <c r="A556" s="116" t="s">
        <v>16384</v>
      </c>
      <c r="B556" s="116">
        <v>2010</v>
      </c>
      <c r="C556" s="116" t="s">
        <v>16409</v>
      </c>
      <c r="D556" s="73" t="s">
        <v>16580</v>
      </c>
      <c r="E556" s="73" t="s">
        <v>16580</v>
      </c>
      <c r="F556" s="73" t="s">
        <v>16580</v>
      </c>
      <c r="G556" s="125">
        <v>39.799999999999997</v>
      </c>
      <c r="H556" s="140">
        <f t="shared" si="38"/>
        <v>38.640776699029125</v>
      </c>
      <c r="I556" s="125">
        <f>G556/('Total Revenue (Millions)'!D$48)*100</f>
        <v>1.2163070716948841</v>
      </c>
      <c r="W556" s="138"/>
      <c r="Z556" s="138"/>
      <c r="AD556" s="143" t="s">
        <v>16535</v>
      </c>
      <c r="AE556" s="143"/>
      <c r="AF556" s="73" t="s">
        <v>16920</v>
      </c>
    </row>
    <row r="557" spans="1:32" hidden="1" x14ac:dyDescent="0.25">
      <c r="A557" s="116" t="s">
        <v>16384</v>
      </c>
      <c r="B557" s="116">
        <v>2010</v>
      </c>
      <c r="C557" s="116" t="s">
        <v>16409</v>
      </c>
      <c r="D557" s="73" t="s">
        <v>16595</v>
      </c>
      <c r="E557" s="73" t="s">
        <v>16596</v>
      </c>
      <c r="F557" s="73" t="s">
        <v>16596</v>
      </c>
      <c r="G557" s="125">
        <v>12.22</v>
      </c>
      <c r="H557" s="140">
        <f t="shared" si="38"/>
        <v>11.864077669902914</v>
      </c>
      <c r="I557" s="125">
        <f>G557/('Total Revenue (Millions)'!D$48)*100</f>
        <v>0.37344905568119308</v>
      </c>
      <c r="U557" s="138">
        <v>12.27</v>
      </c>
      <c r="V557" s="138">
        <v>57.87</v>
      </c>
      <c r="W557" s="138"/>
      <c r="Z557" s="138"/>
      <c r="AD557" s="143" t="s">
        <v>16541</v>
      </c>
      <c r="AE557" s="143"/>
      <c r="AF557" s="73" t="s">
        <v>16921</v>
      </c>
    </row>
    <row r="558" spans="1:32" hidden="1" x14ac:dyDescent="0.25">
      <c r="A558" s="116" t="s">
        <v>16384</v>
      </c>
      <c r="B558" s="116">
        <v>2010</v>
      </c>
      <c r="C558" s="116" t="s">
        <v>16409</v>
      </c>
      <c r="D558" s="73" t="s">
        <v>16896</v>
      </c>
      <c r="E558" s="73" t="s">
        <v>16897</v>
      </c>
      <c r="F558" s="73" t="s">
        <v>16897</v>
      </c>
      <c r="G558" s="125">
        <v>5.08</v>
      </c>
      <c r="H558" s="140">
        <f t="shared" si="38"/>
        <v>4.9320388349514559</v>
      </c>
      <c r="I558" s="125">
        <f>G558/('Total Revenue (Millions)'!D$48)*100</f>
        <v>0.15524723427663345</v>
      </c>
      <c r="W558" s="138"/>
      <c r="Z558" s="138"/>
      <c r="AD558" s="143" t="s">
        <v>16535</v>
      </c>
      <c r="AE558" s="143"/>
      <c r="AF558" s="76" t="s">
        <v>16922</v>
      </c>
    </row>
    <row r="559" spans="1:32" hidden="1" x14ac:dyDescent="0.25">
      <c r="A559" s="116" t="s">
        <v>16384</v>
      </c>
      <c r="B559" s="116">
        <v>2011</v>
      </c>
      <c r="C559" s="116" t="s">
        <v>16409</v>
      </c>
      <c r="D559" s="73" t="s">
        <v>16532</v>
      </c>
      <c r="E559" s="73" t="s">
        <v>16533</v>
      </c>
      <c r="F559" s="73" t="s">
        <v>16533</v>
      </c>
      <c r="G559" s="125">
        <v>1236.19</v>
      </c>
      <c r="H559" s="140">
        <f t="shared" ref="H559:H574" si="39">G559/0.99</f>
        <v>1248.6767676767677</v>
      </c>
      <c r="I559" s="125">
        <f>G559/('Total Revenue (Millions)'!D$49)*100</f>
        <v>39.709037878398526</v>
      </c>
      <c r="U559" s="138">
        <v>2105.4</v>
      </c>
      <c r="V559" s="138">
        <v>48.93</v>
      </c>
      <c r="W559" s="138"/>
      <c r="Z559" s="138"/>
      <c r="AD559" s="143" t="s">
        <v>16538</v>
      </c>
      <c r="AE559" s="143"/>
      <c r="AF559" s="73" t="s">
        <v>16909</v>
      </c>
    </row>
    <row r="560" spans="1:32" hidden="1" x14ac:dyDescent="0.25">
      <c r="A560" s="116" t="s">
        <v>16384</v>
      </c>
      <c r="B560" s="116">
        <v>2011</v>
      </c>
      <c r="C560" s="116" t="s">
        <v>16409</v>
      </c>
      <c r="D560" s="73" t="s">
        <v>16532</v>
      </c>
      <c r="E560" s="73" t="s">
        <v>16598</v>
      </c>
      <c r="F560" s="73"/>
      <c r="G560" s="233">
        <v>510.24</v>
      </c>
      <c r="H560" s="140">
        <f t="shared" si="39"/>
        <v>515.39393939393938</v>
      </c>
      <c r="I560" s="125">
        <f>G560/('Total Revenue (Millions)'!D$49)*100</f>
        <v>16.389988179061522</v>
      </c>
      <c r="W560" s="138"/>
      <c r="Z560" s="138"/>
      <c r="AD560" s="143" t="s">
        <v>16538</v>
      </c>
      <c r="AE560" s="143"/>
      <c r="AF560" s="73" t="s">
        <v>16923</v>
      </c>
    </row>
    <row r="561" spans="1:32" hidden="1" x14ac:dyDescent="0.25">
      <c r="A561" s="116" t="s">
        <v>16384</v>
      </c>
      <c r="B561" s="116">
        <v>2011</v>
      </c>
      <c r="C561" s="116" t="s">
        <v>16409</v>
      </c>
      <c r="D561" s="73" t="s">
        <v>16568</v>
      </c>
      <c r="E561" s="73" t="s">
        <v>16568</v>
      </c>
      <c r="F561" s="73" t="s">
        <v>16568</v>
      </c>
      <c r="G561" s="125">
        <v>1249.51</v>
      </c>
      <c r="H561" s="140">
        <f t="shared" si="39"/>
        <v>1262.1313131313132</v>
      </c>
      <c r="I561" s="125">
        <f>G561/('Total Revenue (Millions)'!D$49)*100</f>
        <v>40.136904455979852</v>
      </c>
      <c r="U561" s="138">
        <v>1850.12</v>
      </c>
      <c r="V561" s="138">
        <v>56.28</v>
      </c>
      <c r="W561" s="138"/>
      <c r="Z561" s="138"/>
      <c r="AD561" s="143" t="s">
        <v>16541</v>
      </c>
      <c r="AE561" s="143"/>
      <c r="AF561" s="73" t="s">
        <v>16924</v>
      </c>
    </row>
    <row r="562" spans="1:32" hidden="1" x14ac:dyDescent="0.25">
      <c r="A562" s="116" t="s">
        <v>16384</v>
      </c>
      <c r="B562" s="116">
        <v>2011</v>
      </c>
      <c r="C562" s="116" t="s">
        <v>16409</v>
      </c>
      <c r="D562" s="73" t="s">
        <v>16602</v>
      </c>
      <c r="E562" s="73" t="s">
        <v>16602</v>
      </c>
      <c r="F562" s="73" t="s">
        <v>16602</v>
      </c>
      <c r="G562" s="125">
        <v>926</v>
      </c>
      <c r="H562" s="140">
        <f t="shared" si="39"/>
        <v>935.35353535353534</v>
      </c>
      <c r="I562" s="125">
        <f>G562/('Total Revenue (Millions)'!D$49)*100</f>
        <v>29.745078891915504</v>
      </c>
      <c r="U562" s="138">
        <v>1739.5</v>
      </c>
      <c r="V562" s="138">
        <v>44.36</v>
      </c>
      <c r="W562" s="138"/>
      <c r="Z562" s="138"/>
      <c r="AD562" s="143" t="s">
        <v>16541</v>
      </c>
      <c r="AE562" s="143"/>
      <c r="AF562" s="73" t="s">
        <v>16925</v>
      </c>
    </row>
    <row r="563" spans="1:32" hidden="1" x14ac:dyDescent="0.25">
      <c r="A563" s="116" t="s">
        <v>16384</v>
      </c>
      <c r="B563" s="116">
        <v>2011</v>
      </c>
      <c r="C563" s="116" t="s">
        <v>16409</v>
      </c>
      <c r="D563" s="73" t="s">
        <v>16593</v>
      </c>
      <c r="E563" s="73" t="s">
        <v>16593</v>
      </c>
      <c r="F563" s="73" t="s">
        <v>16594</v>
      </c>
      <c r="G563" s="125">
        <v>698.2</v>
      </c>
      <c r="H563" s="140">
        <f t="shared" si="39"/>
        <v>705.25252525252529</v>
      </c>
      <c r="I563" s="125">
        <f>G563/('Total Revenue (Millions)'!D$49)*100</f>
        <v>22.427660996042558</v>
      </c>
      <c r="U563" s="138">
        <v>1292.3</v>
      </c>
      <c r="V563" s="138">
        <v>45</v>
      </c>
      <c r="W563" s="138"/>
      <c r="Z563" s="138"/>
      <c r="AD563" s="143" t="s">
        <v>16541</v>
      </c>
      <c r="AE563" s="143"/>
      <c r="AF563" s="73" t="s">
        <v>16913</v>
      </c>
    </row>
    <row r="564" spans="1:32" hidden="1" x14ac:dyDescent="0.25">
      <c r="A564" s="116" t="s">
        <v>16384</v>
      </c>
      <c r="B564" s="116">
        <v>2011</v>
      </c>
      <c r="C564" s="116" t="s">
        <v>16409</v>
      </c>
      <c r="D564" s="73" t="s">
        <v>16562</v>
      </c>
      <c r="E564" s="73" t="s">
        <v>16562</v>
      </c>
      <c r="F564" s="73" t="s">
        <v>16562</v>
      </c>
      <c r="G564" s="233">
        <v>738.36</v>
      </c>
      <c r="H564" s="140">
        <f t="shared" si="39"/>
        <v>745.81818181818187</v>
      </c>
      <c r="I564" s="125">
        <f>G564/('Total Revenue (Millions)'!D$49)*100</f>
        <v>23.717685151873365</v>
      </c>
      <c r="U564" s="138">
        <v>1257.5</v>
      </c>
      <c r="V564" s="138">
        <v>48.93</v>
      </c>
      <c r="W564" s="138"/>
      <c r="Z564" s="138"/>
      <c r="AD564" s="143" t="s">
        <v>16538</v>
      </c>
      <c r="AE564" s="143"/>
      <c r="AF564" s="73" t="s">
        <v>16926</v>
      </c>
    </row>
    <row r="565" spans="1:32" hidden="1" x14ac:dyDescent="0.25">
      <c r="A565" s="116" t="s">
        <v>16384</v>
      </c>
      <c r="B565" s="116">
        <v>2011</v>
      </c>
      <c r="C565" s="116" t="s">
        <v>16409</v>
      </c>
      <c r="D565" s="73" t="s">
        <v>16608</v>
      </c>
      <c r="E565" s="73" t="s">
        <v>16608</v>
      </c>
      <c r="F565" s="73" t="s">
        <v>16608</v>
      </c>
      <c r="G565" s="125">
        <v>406</v>
      </c>
      <c r="H565" s="140">
        <f t="shared" si="39"/>
        <v>410.1010101010101</v>
      </c>
      <c r="I565" s="125">
        <f>G565/('Total Revenue (Millions)'!D$49)*100</f>
        <v>13.041578866217815</v>
      </c>
      <c r="U565" s="138">
        <v>601</v>
      </c>
      <c r="V565" s="138">
        <v>56.28</v>
      </c>
      <c r="W565" s="138"/>
      <c r="Z565" s="138"/>
      <c r="AD565" s="143" t="s">
        <v>16541</v>
      </c>
      <c r="AE565" s="143"/>
      <c r="AF565" s="73" t="s">
        <v>16915</v>
      </c>
    </row>
    <row r="566" spans="1:32" hidden="1" x14ac:dyDescent="0.25">
      <c r="A566" s="116" t="s">
        <v>16384</v>
      </c>
      <c r="B566" s="116">
        <v>2011</v>
      </c>
      <c r="C566" s="116" t="s">
        <v>16409</v>
      </c>
      <c r="D566" s="73" t="s">
        <v>16586</v>
      </c>
      <c r="E566" s="73" t="s">
        <v>16587</v>
      </c>
      <c r="F566" s="73" t="s">
        <v>16587</v>
      </c>
      <c r="G566" s="125">
        <v>153.16999999999999</v>
      </c>
      <c r="H566" s="140">
        <f t="shared" si="39"/>
        <v>154.71717171717171</v>
      </c>
      <c r="I566" s="125">
        <f>G566/('Total Revenue (Millions)'!D$49)*100</f>
        <v>4.920144421030991</v>
      </c>
      <c r="U566" s="138">
        <v>226.8</v>
      </c>
      <c r="V566" s="138">
        <v>56.28</v>
      </c>
      <c r="W566" s="138"/>
      <c r="Z566" s="138"/>
      <c r="AD566" s="143" t="s">
        <v>16541</v>
      </c>
      <c r="AE566" s="143"/>
      <c r="AF566" s="76" t="s">
        <v>16916</v>
      </c>
    </row>
    <row r="567" spans="1:32" hidden="1" x14ac:dyDescent="0.25">
      <c r="A567" s="116" t="s">
        <v>16384</v>
      </c>
      <c r="B567" s="116">
        <v>2011</v>
      </c>
      <c r="C567" s="116" t="s">
        <v>16409</v>
      </c>
      <c r="D567" s="73" t="s">
        <v>16543</v>
      </c>
      <c r="E567" s="73" t="s">
        <v>16543</v>
      </c>
      <c r="F567" s="73" t="s">
        <v>16543</v>
      </c>
      <c r="G567" s="125">
        <v>177.24</v>
      </c>
      <c r="H567" s="140">
        <f t="shared" si="39"/>
        <v>179.03030303030303</v>
      </c>
      <c r="I567" s="125">
        <f>G567/('Total Revenue (Millions)'!D$49)*100</f>
        <v>5.693323739528191</v>
      </c>
      <c r="U567" s="138">
        <v>238.73</v>
      </c>
      <c r="V567" s="138">
        <v>61.87</v>
      </c>
      <c r="W567" s="138"/>
      <c r="Z567" s="138"/>
      <c r="AD567" s="143" t="s">
        <v>16538</v>
      </c>
      <c r="AE567" s="143"/>
      <c r="AF567" s="73" t="s">
        <v>16841</v>
      </c>
    </row>
    <row r="568" spans="1:32" hidden="1" x14ac:dyDescent="0.25">
      <c r="A568" s="116" t="s">
        <v>16384</v>
      </c>
      <c r="B568" s="116">
        <v>2011</v>
      </c>
      <c r="C568" s="116" t="s">
        <v>16409</v>
      </c>
      <c r="D568" s="73" t="s">
        <v>16551</v>
      </c>
      <c r="E568" s="73" t="s">
        <v>16551</v>
      </c>
      <c r="F568" s="73" t="s">
        <v>16551</v>
      </c>
      <c r="G568" s="125">
        <v>101.6</v>
      </c>
      <c r="H568" s="140">
        <f t="shared" si="39"/>
        <v>102.62626262626262</v>
      </c>
      <c r="I568" s="125">
        <f>G568/('Total Revenue (Millions)'!D$49)*100</f>
        <v>3.263606928097857</v>
      </c>
      <c r="U568" s="138">
        <v>187.08600000000001</v>
      </c>
      <c r="V568" s="138">
        <v>45.26</v>
      </c>
      <c r="W568" s="138"/>
      <c r="Z568" s="138"/>
      <c r="AD568" s="143" t="s">
        <v>16538</v>
      </c>
      <c r="AE568" s="143"/>
      <c r="AF568" s="73" t="s">
        <v>16927</v>
      </c>
    </row>
    <row r="569" spans="1:32" hidden="1" x14ac:dyDescent="0.25">
      <c r="A569" s="116" t="s">
        <v>16384</v>
      </c>
      <c r="B569" s="116">
        <v>2011</v>
      </c>
      <c r="C569" s="116" t="s">
        <v>16409</v>
      </c>
      <c r="D569" s="73" t="s">
        <v>16625</v>
      </c>
      <c r="E569" s="73" t="s">
        <v>16626</v>
      </c>
      <c r="F569" s="73" t="s">
        <v>16626</v>
      </c>
      <c r="G569" s="125">
        <v>41.733727999999999</v>
      </c>
      <c r="H569" s="140">
        <f t="shared" si="39"/>
        <v>42.155280808080811</v>
      </c>
      <c r="I569" s="125">
        <f>G569/('Total Revenue (Millions)'!D$49)*100</f>
        <v>1.3405756283085779</v>
      </c>
      <c r="U569" s="138">
        <v>71.08</v>
      </c>
      <c r="V569" s="138">
        <v>48.9</v>
      </c>
      <c r="W569" s="138"/>
      <c r="Z569" s="138"/>
      <c r="AD569" s="143" t="s">
        <v>16538</v>
      </c>
      <c r="AE569" s="143"/>
      <c r="AF569" s="73" t="s">
        <v>16636</v>
      </c>
    </row>
    <row r="570" spans="1:32" hidden="1" x14ac:dyDescent="0.25">
      <c r="A570" s="116" t="s">
        <v>16384</v>
      </c>
      <c r="B570" s="116">
        <v>2011</v>
      </c>
      <c r="C570" s="116" t="s">
        <v>16409</v>
      </c>
      <c r="D570" s="73" t="s">
        <v>16885</v>
      </c>
      <c r="E570" s="73" t="s">
        <v>16886</v>
      </c>
      <c r="F570" s="73" t="s">
        <v>16886</v>
      </c>
      <c r="G570" s="125">
        <v>221.99</v>
      </c>
      <c r="H570" s="140">
        <f t="shared" si="39"/>
        <v>224.23232323232324</v>
      </c>
      <c r="I570" s="125">
        <f>G570/('Total Revenue (Millions)'!D$49)*100</f>
        <v>7.1307884052012129</v>
      </c>
      <c r="U570" s="138">
        <v>146.47</v>
      </c>
      <c r="V570" s="138">
        <v>126.3</v>
      </c>
      <c r="W570" s="138"/>
      <c r="Z570" s="138"/>
      <c r="AD570" s="143" t="s">
        <v>16535</v>
      </c>
      <c r="AE570" s="143"/>
      <c r="AF570" s="76" t="s">
        <v>16919</v>
      </c>
    </row>
    <row r="571" spans="1:32" hidden="1" x14ac:dyDescent="0.25">
      <c r="A571" s="116" t="s">
        <v>16384</v>
      </c>
      <c r="B571" s="116">
        <v>2011</v>
      </c>
      <c r="C571" s="116" t="s">
        <v>16409</v>
      </c>
      <c r="D571" s="73" t="s">
        <v>16928</v>
      </c>
      <c r="E571" s="73" t="s">
        <v>16928</v>
      </c>
      <c r="F571" s="73" t="s">
        <v>16928</v>
      </c>
      <c r="G571" s="125">
        <v>61.46</v>
      </c>
      <c r="H571" s="140">
        <f t="shared" si="39"/>
        <v>62.080808080808083</v>
      </c>
      <c r="I571" s="125">
        <f>G571/('Total Revenue (Millions)'!D$49)*100</f>
        <v>1.9742252145757311</v>
      </c>
      <c r="U571" s="138">
        <v>120</v>
      </c>
      <c r="V571" s="138">
        <v>42.68</v>
      </c>
      <c r="W571" s="138"/>
      <c r="Z571" s="138"/>
      <c r="AD571" s="143" t="s">
        <v>16535</v>
      </c>
      <c r="AE571" s="143"/>
      <c r="AF571" s="73" t="s">
        <v>16929</v>
      </c>
    </row>
    <row r="572" spans="1:32" hidden="1" x14ac:dyDescent="0.25">
      <c r="A572" s="116" t="s">
        <v>16384</v>
      </c>
      <c r="B572" s="116">
        <v>2011</v>
      </c>
      <c r="C572" s="116" t="s">
        <v>16409</v>
      </c>
      <c r="D572" s="73" t="s">
        <v>16580</v>
      </c>
      <c r="E572" s="73" t="s">
        <v>16580</v>
      </c>
      <c r="F572" s="73" t="s">
        <v>16580</v>
      </c>
      <c r="G572" s="125">
        <v>37</v>
      </c>
      <c r="H572" s="140">
        <f t="shared" si="39"/>
        <v>37.373737373737377</v>
      </c>
      <c r="I572" s="125">
        <f>G572/('Total Revenue (Millions)'!D$49)*100</f>
        <v>1.188518271059259</v>
      </c>
      <c r="W572" s="138"/>
      <c r="Z572" s="138"/>
      <c r="AC572" s="203"/>
      <c r="AD572" s="143" t="s">
        <v>16535</v>
      </c>
      <c r="AE572" s="143"/>
      <c r="AF572" s="73" t="s">
        <v>16930</v>
      </c>
    </row>
    <row r="573" spans="1:32" hidden="1" x14ac:dyDescent="0.25">
      <c r="A573" s="116" t="s">
        <v>16384</v>
      </c>
      <c r="B573" s="116">
        <v>2011</v>
      </c>
      <c r="C573" s="116" t="s">
        <v>16409</v>
      </c>
      <c r="D573" s="73" t="s">
        <v>16595</v>
      </c>
      <c r="E573" s="73" t="s">
        <v>16596</v>
      </c>
      <c r="F573" s="73" t="s">
        <v>16596</v>
      </c>
      <c r="G573" s="125">
        <v>12.95</v>
      </c>
      <c r="H573" s="140">
        <f t="shared" si="39"/>
        <v>13.08080808080808</v>
      </c>
      <c r="I573" s="125">
        <f>G573/('Total Revenue (Millions)'!D$49)*100</f>
        <v>0.4159813948707406</v>
      </c>
      <c r="U573" s="138">
        <v>19.170000000000002</v>
      </c>
      <c r="V573" s="138">
        <v>56.28</v>
      </c>
      <c r="W573" s="138"/>
      <c r="Z573" s="138"/>
      <c r="AD573" s="143" t="s">
        <v>16541</v>
      </c>
      <c r="AE573" s="143"/>
      <c r="AF573" s="73" t="s">
        <v>16931</v>
      </c>
    </row>
    <row r="574" spans="1:32" hidden="1" x14ac:dyDescent="0.25">
      <c r="A574" s="116" t="s">
        <v>16384</v>
      </c>
      <c r="B574" s="116">
        <v>2011</v>
      </c>
      <c r="C574" s="116" t="s">
        <v>16409</v>
      </c>
      <c r="D574" s="73" t="s">
        <v>16896</v>
      </c>
      <c r="E574" s="73" t="s">
        <v>16897</v>
      </c>
      <c r="F574" s="73" t="s">
        <v>16897</v>
      </c>
      <c r="G574" s="125">
        <v>5.67</v>
      </c>
      <c r="H574" s="140">
        <f t="shared" si="39"/>
        <v>5.7272727272727275</v>
      </c>
      <c r="I574" s="125">
        <f>G574/('Total Revenue (Millions)'!D$49)*100</f>
        <v>0.18213239451097291</v>
      </c>
      <c r="W574" s="138"/>
      <c r="Z574" s="138"/>
      <c r="AD574" s="143" t="s">
        <v>16535</v>
      </c>
      <c r="AE574" s="143"/>
      <c r="AF574" s="76" t="s">
        <v>16932</v>
      </c>
    </row>
    <row r="575" spans="1:32" hidden="1" x14ac:dyDescent="0.25">
      <c r="A575" s="116" t="s">
        <v>16384</v>
      </c>
      <c r="B575" s="116">
        <v>2012</v>
      </c>
      <c r="C575" s="116" t="s">
        <v>16409</v>
      </c>
      <c r="D575" s="73" t="s">
        <v>16532</v>
      </c>
      <c r="E575" s="73" t="s">
        <v>16533</v>
      </c>
      <c r="F575" s="73" t="s">
        <v>16533</v>
      </c>
      <c r="G575" s="125">
        <v>1273.1300000000001</v>
      </c>
      <c r="H575" s="140">
        <f t="shared" ref="H575:H590" si="40">G575/1</f>
        <v>1273.1300000000001</v>
      </c>
      <c r="I575" s="125">
        <f>G575/('Total Revenue (Millions)'!D$50)*100</f>
        <v>41.503424579384721</v>
      </c>
      <c r="U575" s="138">
        <v>2119.8000000000002</v>
      </c>
      <c r="V575" s="138">
        <v>50.05</v>
      </c>
      <c r="W575" s="138"/>
      <c r="Z575" s="138"/>
      <c r="AD575" s="143" t="s">
        <v>16538</v>
      </c>
      <c r="AE575" s="143"/>
      <c r="AF575" s="73" t="s">
        <v>16933</v>
      </c>
    </row>
    <row r="576" spans="1:32" hidden="1" x14ac:dyDescent="0.25">
      <c r="A576" s="116" t="s">
        <v>16384</v>
      </c>
      <c r="B576" s="116">
        <v>2012</v>
      </c>
      <c r="C576" s="116" t="s">
        <v>16409</v>
      </c>
      <c r="D576" s="73" t="s">
        <v>16532</v>
      </c>
      <c r="E576" s="73" t="s">
        <v>16598</v>
      </c>
      <c r="F576" s="73"/>
      <c r="G576" s="233">
        <v>544.72</v>
      </c>
      <c r="H576" s="140">
        <f t="shared" si="40"/>
        <v>544.72</v>
      </c>
      <c r="I576" s="125">
        <f>G576/('Total Revenue (Millions)'!D$50)*100</f>
        <v>17.757609542530961</v>
      </c>
      <c r="W576" s="138"/>
      <c r="Z576" s="138"/>
      <c r="AD576" s="143" t="s">
        <v>16538</v>
      </c>
      <c r="AE576" s="143"/>
      <c r="AF576" s="73" t="s">
        <v>16934</v>
      </c>
    </row>
    <row r="577" spans="1:32" hidden="1" x14ac:dyDescent="0.25">
      <c r="A577" s="116" t="s">
        <v>16384</v>
      </c>
      <c r="B577" s="116">
        <v>2012</v>
      </c>
      <c r="C577" s="116" t="s">
        <v>16409</v>
      </c>
      <c r="D577" s="73" t="s">
        <v>16568</v>
      </c>
      <c r="E577" s="73" t="s">
        <v>16568</v>
      </c>
      <c r="F577" s="73" t="s">
        <v>16568</v>
      </c>
      <c r="G577" s="125">
        <v>1186.23</v>
      </c>
      <c r="H577" s="140">
        <f t="shared" si="40"/>
        <v>1186.23</v>
      </c>
      <c r="I577" s="125">
        <f>G577/('Total Revenue (Millions)'!D$50)*100</f>
        <v>38.670526449619075</v>
      </c>
      <c r="U577" s="138">
        <v>1894.73</v>
      </c>
      <c r="V577" s="138">
        <v>52.17</v>
      </c>
      <c r="W577" s="138"/>
      <c r="Z577" s="138"/>
      <c r="AD577" s="143" t="s">
        <v>16541</v>
      </c>
      <c r="AE577" s="143"/>
      <c r="AF577" s="73" t="s">
        <v>16935</v>
      </c>
    </row>
    <row r="578" spans="1:32" hidden="1" x14ac:dyDescent="0.25">
      <c r="A578" s="116" t="s">
        <v>16384</v>
      </c>
      <c r="B578" s="116">
        <v>2012</v>
      </c>
      <c r="C578" s="116" t="s">
        <v>16409</v>
      </c>
      <c r="D578" s="73" t="s">
        <v>16602</v>
      </c>
      <c r="E578" s="73" t="s">
        <v>16602</v>
      </c>
      <c r="F578" s="73" t="s">
        <v>16602</v>
      </c>
      <c r="G578" s="125">
        <v>998</v>
      </c>
      <c r="H578" s="140">
        <f t="shared" si="40"/>
        <v>998</v>
      </c>
      <c r="I578" s="125">
        <f>G578/('Total Revenue (Millions)'!D$50)*100</f>
        <v>32.534319142763067</v>
      </c>
      <c r="U578" s="138">
        <v>1828.5</v>
      </c>
      <c r="V578" s="138">
        <v>45.48</v>
      </c>
      <c r="W578" s="138"/>
      <c r="Z578" s="138"/>
      <c r="AD578" s="143" t="s">
        <v>16541</v>
      </c>
      <c r="AE578" s="143"/>
      <c r="AF578" s="73" t="s">
        <v>16936</v>
      </c>
    </row>
    <row r="579" spans="1:32" hidden="1" x14ac:dyDescent="0.25">
      <c r="A579" s="116" t="s">
        <v>16384</v>
      </c>
      <c r="B579" s="116">
        <v>2012</v>
      </c>
      <c r="C579" s="116" t="s">
        <v>16409</v>
      </c>
      <c r="D579" s="73" t="s">
        <v>16593</v>
      </c>
      <c r="E579" s="73" t="s">
        <v>16593</v>
      </c>
      <c r="F579" s="73" t="s">
        <v>16594</v>
      </c>
      <c r="G579" s="125">
        <v>772.5</v>
      </c>
      <c r="H579" s="140">
        <f t="shared" si="40"/>
        <v>772.5</v>
      </c>
      <c r="I579" s="125">
        <f>G579/('Total Revenue (Millions)'!D$50)*100</f>
        <v>25.183127793371213</v>
      </c>
      <c r="U579" s="138">
        <v>1388.3</v>
      </c>
      <c r="V579" s="138">
        <v>46.4</v>
      </c>
      <c r="W579" s="138"/>
      <c r="Z579" s="138"/>
      <c r="AD579" s="143" t="s">
        <v>16541</v>
      </c>
      <c r="AE579" s="143"/>
      <c r="AF579" s="73" t="s">
        <v>16937</v>
      </c>
    </row>
    <row r="580" spans="1:32" hidden="1" x14ac:dyDescent="0.25">
      <c r="A580" s="116" t="s">
        <v>16384</v>
      </c>
      <c r="B580" s="116">
        <v>2012</v>
      </c>
      <c r="C580" s="116" t="s">
        <v>16409</v>
      </c>
      <c r="D580" s="73" t="s">
        <v>16562</v>
      </c>
      <c r="E580" s="73" t="s">
        <v>16562</v>
      </c>
      <c r="F580" s="73" t="s">
        <v>16562</v>
      </c>
      <c r="G580" s="125">
        <v>794.21</v>
      </c>
      <c r="H580" s="140">
        <f t="shared" si="40"/>
        <v>794.21</v>
      </c>
      <c r="I580" s="125">
        <f>G580/('Total Revenue (Millions)'!D$50)*100</f>
        <v>25.890863333039938</v>
      </c>
      <c r="U580" s="138">
        <v>1322.5</v>
      </c>
      <c r="V580" s="138">
        <v>50.04</v>
      </c>
      <c r="W580" s="138"/>
      <c r="Z580" s="138"/>
      <c r="AD580" s="143" t="s">
        <v>16538</v>
      </c>
      <c r="AE580" s="143"/>
      <c r="AF580" s="73" t="s">
        <v>16926</v>
      </c>
    </row>
    <row r="581" spans="1:32" hidden="1" x14ac:dyDescent="0.25">
      <c r="A581" s="116" t="s">
        <v>16384</v>
      </c>
      <c r="B581" s="116">
        <v>2012</v>
      </c>
      <c r="C581" s="116" t="s">
        <v>16409</v>
      </c>
      <c r="D581" s="73" t="s">
        <v>16608</v>
      </c>
      <c r="E581" s="73" t="s">
        <v>16608</v>
      </c>
      <c r="F581" s="73" t="s">
        <v>16608</v>
      </c>
      <c r="G581" s="125">
        <v>401</v>
      </c>
      <c r="H581" s="140">
        <f t="shared" si="40"/>
        <v>401</v>
      </c>
      <c r="I581" s="125">
        <f>G581/('Total Revenue (Millions)'!D$50)*100</f>
        <v>13.072406789827646</v>
      </c>
      <c r="U581" s="138">
        <v>640.45500000000004</v>
      </c>
      <c r="V581" s="138">
        <v>52.17</v>
      </c>
      <c r="W581" s="138"/>
      <c r="Z581" s="138"/>
      <c r="AD581" s="143" t="s">
        <v>16541</v>
      </c>
      <c r="AE581" s="143"/>
      <c r="AF581" s="73" t="s">
        <v>16938</v>
      </c>
    </row>
    <row r="582" spans="1:32" hidden="1" x14ac:dyDescent="0.25">
      <c r="A582" s="116" t="s">
        <v>16384</v>
      </c>
      <c r="B582" s="116">
        <v>2012</v>
      </c>
      <c r="C582" s="116" t="s">
        <v>16409</v>
      </c>
      <c r="D582" s="73" t="s">
        <v>16586</v>
      </c>
      <c r="E582" s="73" t="s">
        <v>16587</v>
      </c>
      <c r="F582" s="73" t="s">
        <v>16587</v>
      </c>
      <c r="G582" s="125">
        <v>169.36</v>
      </c>
      <c r="H582" s="140">
        <f t="shared" si="40"/>
        <v>169.36</v>
      </c>
      <c r="I582" s="125">
        <f>G582/('Total Revenue (Millions)'!D$50)*100</f>
        <v>5.521054398815985</v>
      </c>
      <c r="U582" s="138">
        <v>270.52</v>
      </c>
      <c r="V582" s="138">
        <v>52.17</v>
      </c>
      <c r="W582" s="138"/>
      <c r="Z582" s="138"/>
      <c r="AD582" s="143" t="s">
        <v>16541</v>
      </c>
      <c r="AE582" s="143"/>
      <c r="AF582" s="76" t="s">
        <v>16916</v>
      </c>
    </row>
    <row r="583" spans="1:32" hidden="1" x14ac:dyDescent="0.25">
      <c r="A583" s="116" t="s">
        <v>16384</v>
      </c>
      <c r="B583" s="116">
        <v>2012</v>
      </c>
      <c r="C583" s="116" t="s">
        <v>16409</v>
      </c>
      <c r="D583" s="73" t="s">
        <v>16543</v>
      </c>
      <c r="E583" s="73" t="s">
        <v>16543</v>
      </c>
      <c r="F583" s="73" t="s">
        <v>16543</v>
      </c>
      <c r="G583" s="125">
        <v>186.33</v>
      </c>
      <c r="H583" s="140">
        <f t="shared" si="40"/>
        <v>186.33</v>
      </c>
      <c r="I583" s="125">
        <f>G583/('Total Revenue (Millions)'!D$50)*100</f>
        <v>6.0742682223156743</v>
      </c>
      <c r="U583" s="138">
        <v>248.27</v>
      </c>
      <c r="V583" s="138">
        <v>62.54</v>
      </c>
      <c r="W583" s="138"/>
      <c r="Z583" s="138"/>
      <c r="AD583" s="143" t="s">
        <v>16538</v>
      </c>
      <c r="AE583" s="143"/>
      <c r="AF583" s="73" t="s">
        <v>16841</v>
      </c>
    </row>
    <row r="584" spans="1:32" hidden="1" x14ac:dyDescent="0.25">
      <c r="A584" s="116" t="s">
        <v>16384</v>
      </c>
      <c r="B584" s="116">
        <v>2012</v>
      </c>
      <c r="C584" s="116" t="s">
        <v>16409</v>
      </c>
      <c r="D584" s="73" t="s">
        <v>16551</v>
      </c>
      <c r="E584" s="73" t="s">
        <v>16551</v>
      </c>
      <c r="F584" s="73" t="s">
        <v>16551</v>
      </c>
      <c r="G584" s="125">
        <v>110.1</v>
      </c>
      <c r="H584" s="140">
        <f t="shared" si="40"/>
        <v>110.1</v>
      </c>
      <c r="I584" s="125">
        <f>G584/('Total Revenue (Millions)'!D$50)*100</f>
        <v>3.5892069515212559</v>
      </c>
      <c r="U584" s="138">
        <v>191.52799999999999</v>
      </c>
      <c r="V584" s="138">
        <v>47.9</v>
      </c>
      <c r="W584" s="138"/>
      <c r="Z584" s="138"/>
      <c r="AD584" s="143" t="s">
        <v>16538</v>
      </c>
      <c r="AE584" s="143"/>
      <c r="AF584" s="73" t="s">
        <v>16939</v>
      </c>
    </row>
    <row r="585" spans="1:32" hidden="1" x14ac:dyDescent="0.25">
      <c r="A585" s="116" t="s">
        <v>16384</v>
      </c>
      <c r="B585" s="116">
        <v>2012</v>
      </c>
      <c r="C585" s="116" t="s">
        <v>16409</v>
      </c>
      <c r="D585" s="73" t="s">
        <v>16625</v>
      </c>
      <c r="E585" s="73" t="s">
        <v>16626</v>
      </c>
      <c r="F585" s="73" t="s">
        <v>16626</v>
      </c>
      <c r="G585" s="125">
        <v>41.126832</v>
      </c>
      <c r="H585" s="140">
        <f t="shared" si="40"/>
        <v>41.126832</v>
      </c>
      <c r="I585" s="125">
        <f>G585/('Total Revenue (Millions)'!D$50)*100</f>
        <v>1.3407149074336682</v>
      </c>
      <c r="U585" s="138">
        <v>68.48</v>
      </c>
      <c r="V585" s="138">
        <v>50</v>
      </c>
      <c r="W585" s="138"/>
      <c r="Z585" s="138"/>
      <c r="AD585" s="143" t="s">
        <v>16538</v>
      </c>
      <c r="AE585" s="143"/>
      <c r="AF585" s="73" t="s">
        <v>16644</v>
      </c>
    </row>
    <row r="586" spans="1:32" hidden="1" x14ac:dyDescent="0.25">
      <c r="A586" s="116" t="s">
        <v>16384</v>
      </c>
      <c r="B586" s="116">
        <v>2012</v>
      </c>
      <c r="C586" s="116" t="s">
        <v>16409</v>
      </c>
      <c r="D586" s="73" t="s">
        <v>16885</v>
      </c>
      <c r="E586" s="73" t="s">
        <v>16886</v>
      </c>
      <c r="F586" s="73" t="s">
        <v>16886</v>
      </c>
      <c r="G586" s="125">
        <v>269.22000000000003</v>
      </c>
      <c r="H586" s="140">
        <f t="shared" si="40"/>
        <v>269.22000000000003</v>
      </c>
      <c r="I586" s="125">
        <f>G586/('Total Revenue (Millions)'!D$50)*100</f>
        <v>8.776442284183041</v>
      </c>
      <c r="U586" s="138">
        <v>175</v>
      </c>
      <c r="V586" s="138">
        <v>128.19999999999999</v>
      </c>
      <c r="W586" s="138"/>
      <c r="Z586" s="138"/>
      <c r="AD586" s="143" t="s">
        <v>16535</v>
      </c>
      <c r="AE586" s="143"/>
      <c r="AF586" s="76" t="s">
        <v>16919</v>
      </c>
    </row>
    <row r="587" spans="1:32" hidden="1" x14ac:dyDescent="0.25">
      <c r="A587" s="116" t="s">
        <v>16384</v>
      </c>
      <c r="B587" s="116">
        <v>2012</v>
      </c>
      <c r="C587" s="116" t="s">
        <v>16409</v>
      </c>
      <c r="D587" s="73" t="s">
        <v>16928</v>
      </c>
      <c r="E587" s="73" t="s">
        <v>16928</v>
      </c>
      <c r="F587" s="73" t="s">
        <v>16928</v>
      </c>
      <c r="G587" s="125">
        <v>80.239999999999995</v>
      </c>
      <c r="H587" s="140">
        <f t="shared" si="40"/>
        <v>80.239999999999995</v>
      </c>
      <c r="I587" s="125">
        <f>G587/('Total Revenue (Millions)'!D$50)*100</f>
        <v>2.6157853386926937</v>
      </c>
      <c r="U587" s="138">
        <v>150</v>
      </c>
      <c r="V587" s="138">
        <v>44.58</v>
      </c>
      <c r="W587" s="138"/>
      <c r="Z587" s="138"/>
      <c r="AD587" s="143" t="s">
        <v>16535</v>
      </c>
      <c r="AE587" s="143"/>
      <c r="AF587" s="73" t="s">
        <v>16940</v>
      </c>
    </row>
    <row r="588" spans="1:32" hidden="1" x14ac:dyDescent="0.25">
      <c r="A588" s="116" t="s">
        <v>16384</v>
      </c>
      <c r="B588" s="116">
        <v>2012</v>
      </c>
      <c r="C588" s="116" t="s">
        <v>16409</v>
      </c>
      <c r="D588" s="73" t="s">
        <v>16580</v>
      </c>
      <c r="E588" s="73" t="s">
        <v>16580</v>
      </c>
      <c r="F588" s="73" t="s">
        <v>16580</v>
      </c>
      <c r="G588" s="125">
        <v>41.8</v>
      </c>
      <c r="H588" s="140">
        <f t="shared" si="40"/>
        <v>41.8</v>
      </c>
      <c r="I588" s="125">
        <f>G588/('Total Revenue (Millions)'!D$50)*100</f>
        <v>1.3626598598872708</v>
      </c>
      <c r="W588" s="138"/>
      <c r="Z588" s="138"/>
      <c r="AD588" s="143" t="s">
        <v>16535</v>
      </c>
      <c r="AE588" s="143"/>
      <c r="AF588" s="73" t="s">
        <v>16941</v>
      </c>
    </row>
    <row r="589" spans="1:32" hidden="1" x14ac:dyDescent="0.25">
      <c r="A589" s="116" t="s">
        <v>16384</v>
      </c>
      <c r="B589" s="116">
        <v>2012</v>
      </c>
      <c r="C589" s="116" t="s">
        <v>16409</v>
      </c>
      <c r="D589" s="73" t="s">
        <v>16595</v>
      </c>
      <c r="E589" s="73" t="s">
        <v>16596</v>
      </c>
      <c r="F589" s="73" t="s">
        <v>16596</v>
      </c>
      <c r="G589" s="125">
        <v>13.8</v>
      </c>
      <c r="H589" s="140">
        <f t="shared" si="40"/>
        <v>13.8</v>
      </c>
      <c r="I589" s="125">
        <f>G589/('Total Revenue (Millions)'!D$50)*100</f>
        <v>0.44987335087187413</v>
      </c>
      <c r="U589" s="138">
        <v>22.04</v>
      </c>
      <c r="V589" s="138">
        <v>52.17</v>
      </c>
      <c r="W589" s="138"/>
      <c r="Z589" s="138"/>
      <c r="AD589" s="143" t="s">
        <v>16541</v>
      </c>
      <c r="AE589" s="143"/>
      <c r="AF589" s="73" t="s">
        <v>16931</v>
      </c>
    </row>
    <row r="590" spans="1:32" hidden="1" x14ac:dyDescent="0.25">
      <c r="A590" s="116" t="s">
        <v>16384</v>
      </c>
      <c r="B590" s="116">
        <v>2012</v>
      </c>
      <c r="C590" s="116" t="s">
        <v>16409</v>
      </c>
      <c r="D590" s="73" t="s">
        <v>16896</v>
      </c>
      <c r="E590" s="73" t="s">
        <v>16897</v>
      </c>
      <c r="F590" s="73" t="s">
        <v>16897</v>
      </c>
      <c r="G590" s="125">
        <v>5.33</v>
      </c>
      <c r="H590" s="140">
        <f t="shared" si="40"/>
        <v>5.33</v>
      </c>
      <c r="I590" s="125">
        <f>G590/('Total Revenue (Millions)'!D$50)*100</f>
        <v>0.17375543189471659</v>
      </c>
      <c r="W590" s="138"/>
      <c r="Z590" s="138"/>
      <c r="AD590" s="143" t="s">
        <v>16535</v>
      </c>
      <c r="AE590" s="143"/>
      <c r="AF590" s="76" t="s">
        <v>16942</v>
      </c>
    </row>
    <row r="591" spans="1:32" hidden="1" x14ac:dyDescent="0.25">
      <c r="A591" s="116" t="s">
        <v>16384</v>
      </c>
      <c r="B591" s="116">
        <v>2013</v>
      </c>
      <c r="C591" s="116" t="s">
        <v>16409</v>
      </c>
      <c r="D591" s="73" t="s">
        <v>16532</v>
      </c>
      <c r="E591" s="73" t="s">
        <v>16533</v>
      </c>
      <c r="F591" s="73" t="s">
        <v>16533</v>
      </c>
      <c r="G591" s="233">
        <v>1639.91</v>
      </c>
      <c r="H591" s="140">
        <f t="shared" ref="H591:H606" si="41">G591/1.03</f>
        <v>1592.1456310679612</v>
      </c>
      <c r="I591" s="125">
        <f>G591/('Total Revenue (Millions)'!D$51)*100</f>
        <v>59.789195062016468</v>
      </c>
      <c r="U591" s="138">
        <v>2155.6999999999998</v>
      </c>
      <c r="V591" s="138">
        <v>63.4</v>
      </c>
      <c r="W591" s="138"/>
      <c r="Z591" s="138"/>
      <c r="AD591" s="143" t="s">
        <v>16538</v>
      </c>
      <c r="AE591" s="143"/>
      <c r="AF591" s="73" t="s">
        <v>16943</v>
      </c>
    </row>
    <row r="592" spans="1:32" hidden="1" x14ac:dyDescent="0.25">
      <c r="A592" s="116" t="s">
        <v>16384</v>
      </c>
      <c r="B592" s="116">
        <v>2013</v>
      </c>
      <c r="C592" s="116" t="s">
        <v>16409</v>
      </c>
      <c r="D592" s="73" t="s">
        <v>16532</v>
      </c>
      <c r="E592" s="73" t="s">
        <v>16598</v>
      </c>
      <c r="F592" s="73"/>
      <c r="G592" s="233">
        <v>711.49</v>
      </c>
      <c r="H592" s="140">
        <f t="shared" si="41"/>
        <v>690.76699029126212</v>
      </c>
      <c r="I592" s="125">
        <f>G592/('Total Revenue (Millions)'!D$51)*100</f>
        <v>25.940090855396996</v>
      </c>
      <c r="W592" s="138"/>
      <c r="Z592" s="138"/>
      <c r="AD592" s="143" t="s">
        <v>16538</v>
      </c>
      <c r="AE592" s="143"/>
      <c r="AF592" s="73" t="s">
        <v>16944</v>
      </c>
    </row>
    <row r="593" spans="1:32" hidden="1" x14ac:dyDescent="0.25">
      <c r="A593" s="116" t="s">
        <v>16384</v>
      </c>
      <c r="B593" s="116">
        <v>2013</v>
      </c>
      <c r="C593" s="116" t="s">
        <v>16409</v>
      </c>
      <c r="D593" s="73" t="s">
        <v>16602</v>
      </c>
      <c r="E593" s="73" t="s">
        <v>16602</v>
      </c>
      <c r="F593" s="73" t="s">
        <v>16602</v>
      </c>
      <c r="G593" s="125">
        <v>1159</v>
      </c>
      <c r="H593" s="140">
        <f t="shared" si="41"/>
        <v>1125.2427184466019</v>
      </c>
      <c r="I593" s="125">
        <f>G593/('Total Revenue (Millions)'!D$51)*100</f>
        <v>42.255780547028237</v>
      </c>
      <c r="U593" s="138">
        <v>1912.5</v>
      </c>
      <c r="V593" s="138">
        <v>50.5</v>
      </c>
      <c r="W593" s="138"/>
      <c r="Z593" s="138"/>
      <c r="AD593" s="143" t="s">
        <v>16541</v>
      </c>
      <c r="AE593" s="143"/>
      <c r="AF593" s="73"/>
    </row>
    <row r="594" spans="1:32" hidden="1" x14ac:dyDescent="0.25">
      <c r="A594" s="116" t="s">
        <v>16384</v>
      </c>
      <c r="B594" s="116">
        <v>2013</v>
      </c>
      <c r="C594" s="116" t="s">
        <v>16409</v>
      </c>
      <c r="D594" s="73" t="s">
        <v>16568</v>
      </c>
      <c r="E594" s="73" t="s">
        <v>16568</v>
      </c>
      <c r="F594" s="73" t="s">
        <v>16568</v>
      </c>
      <c r="G594" s="125">
        <v>1381.83</v>
      </c>
      <c r="H594" s="140">
        <f t="shared" si="41"/>
        <v>1341.5825242718445</v>
      </c>
      <c r="I594" s="125">
        <f>G594/('Total Revenue (Millions)'!D$51)*100</f>
        <v>50.379900977825734</v>
      </c>
      <c r="U594" s="138">
        <v>1901.37</v>
      </c>
      <c r="V594" s="138">
        <v>60.56</v>
      </c>
      <c r="W594" s="138"/>
      <c r="Z594" s="138"/>
      <c r="AD594" s="143" t="s">
        <v>16541</v>
      </c>
      <c r="AE594" s="143"/>
      <c r="AF594" s="73" t="s">
        <v>16945</v>
      </c>
    </row>
    <row r="595" spans="1:32" hidden="1" x14ac:dyDescent="0.25">
      <c r="A595" s="116" t="s">
        <v>16384</v>
      </c>
      <c r="B595" s="116">
        <v>2013</v>
      </c>
      <c r="C595" s="116" t="s">
        <v>16409</v>
      </c>
      <c r="D595" s="73" t="s">
        <v>16593</v>
      </c>
      <c r="E595" s="73" t="s">
        <v>16593</v>
      </c>
      <c r="F595" s="73" t="s">
        <v>16594</v>
      </c>
      <c r="G595" s="125">
        <v>818.4</v>
      </c>
      <c r="H595" s="140">
        <f t="shared" si="41"/>
        <v>794.56310679611647</v>
      </c>
      <c r="I595" s="125">
        <f>G595/('Total Revenue (Millions)'!D$51)*100</f>
        <v>29.837904054950741</v>
      </c>
      <c r="U595" s="138">
        <v>1475</v>
      </c>
      <c r="V595" s="138">
        <v>46.2</v>
      </c>
      <c r="W595" s="138"/>
      <c r="Z595" s="138"/>
      <c r="AD595" s="143" t="s">
        <v>16541</v>
      </c>
      <c r="AE595" s="143"/>
      <c r="AF595" s="73" t="s">
        <v>16946</v>
      </c>
    </row>
    <row r="596" spans="1:32" hidden="1" x14ac:dyDescent="0.25">
      <c r="A596" s="116" t="s">
        <v>16384</v>
      </c>
      <c r="B596" s="116">
        <v>2013</v>
      </c>
      <c r="C596" s="116" t="s">
        <v>16409</v>
      </c>
      <c r="D596" s="73" t="s">
        <v>16562</v>
      </c>
      <c r="E596" s="73" t="s">
        <v>16562</v>
      </c>
      <c r="F596" s="73" t="s">
        <v>16562</v>
      </c>
      <c r="G596" s="233">
        <v>1057.06</v>
      </c>
      <c r="H596" s="140">
        <f t="shared" si="41"/>
        <v>1026.2718446601941</v>
      </c>
      <c r="I596" s="125">
        <f>G596/('Total Revenue (Millions)'!D$51)*100</f>
        <v>38.539167717896177</v>
      </c>
      <c r="U596" s="138">
        <v>1389.5</v>
      </c>
      <c r="V596" s="138">
        <v>63.4</v>
      </c>
      <c r="W596" s="138"/>
      <c r="Z596" s="138"/>
      <c r="AD596" s="143" t="s">
        <v>16538</v>
      </c>
      <c r="AE596" s="143"/>
      <c r="AF596" s="73" t="s">
        <v>16926</v>
      </c>
    </row>
    <row r="597" spans="1:32" hidden="1" x14ac:dyDescent="0.25">
      <c r="A597" s="116" t="s">
        <v>16384</v>
      </c>
      <c r="B597" s="116">
        <v>2013</v>
      </c>
      <c r="C597" s="116" t="s">
        <v>16409</v>
      </c>
      <c r="D597" s="73" t="s">
        <v>16608</v>
      </c>
      <c r="E597" s="73" t="s">
        <v>16608</v>
      </c>
      <c r="F597" s="73" t="s">
        <v>16608</v>
      </c>
      <c r="G597" s="125">
        <v>481</v>
      </c>
      <c r="H597" s="140">
        <f t="shared" si="41"/>
        <v>466.99029126213588</v>
      </c>
      <c r="I597" s="125">
        <f>G597/('Total Revenue (Millions)'!D$51)*100</f>
        <v>17.536695809422419</v>
      </c>
      <c r="U597" s="138">
        <v>661.33699999999999</v>
      </c>
      <c r="V597" s="138">
        <v>60.56</v>
      </c>
      <c r="W597" s="138"/>
      <c r="Z597" s="138"/>
      <c r="AD597" s="143" t="s">
        <v>16541</v>
      </c>
      <c r="AE597" s="143"/>
      <c r="AF597" s="73" t="s">
        <v>16947</v>
      </c>
    </row>
    <row r="598" spans="1:32" hidden="1" x14ac:dyDescent="0.25">
      <c r="A598" s="116" t="s">
        <v>16384</v>
      </c>
      <c r="B598" s="116">
        <v>2013</v>
      </c>
      <c r="C598" s="116" t="s">
        <v>16409</v>
      </c>
      <c r="D598" s="73" t="s">
        <v>16586</v>
      </c>
      <c r="E598" s="73" t="s">
        <v>16587</v>
      </c>
      <c r="F598" s="73" t="s">
        <v>16587</v>
      </c>
      <c r="G598" s="125">
        <v>187.42</v>
      </c>
      <c r="H598" s="140">
        <f t="shared" si="41"/>
        <v>181.96116504854368</v>
      </c>
      <c r="I598" s="125">
        <f>G598/('Total Revenue (Millions)'!D$51)*100</f>
        <v>6.8331133650768177</v>
      </c>
      <c r="U598" s="138">
        <v>257.89</v>
      </c>
      <c r="V598" s="138">
        <v>60.56</v>
      </c>
      <c r="W598" s="138"/>
      <c r="Z598" s="138"/>
      <c r="AD598" s="143" t="s">
        <v>16541</v>
      </c>
      <c r="AE598" s="143"/>
      <c r="AF598" s="76" t="s">
        <v>16948</v>
      </c>
    </row>
    <row r="599" spans="1:32" hidden="1" x14ac:dyDescent="0.25">
      <c r="A599" s="116" t="s">
        <v>16384</v>
      </c>
      <c r="B599" s="116">
        <v>2013</v>
      </c>
      <c r="C599" s="116" t="s">
        <v>16409</v>
      </c>
      <c r="D599" s="73" t="s">
        <v>16543</v>
      </c>
      <c r="E599" s="73" t="s">
        <v>16543</v>
      </c>
      <c r="F599" s="73" t="s">
        <v>16543</v>
      </c>
      <c r="G599" s="125">
        <v>197.59</v>
      </c>
      <c r="H599" s="140">
        <f t="shared" si="41"/>
        <v>191.83495145631068</v>
      </c>
      <c r="I599" s="125">
        <f>G599/('Total Revenue (Millions)'!D$51)*100</f>
        <v>7.203899636140906</v>
      </c>
      <c r="U599" s="138">
        <v>252.47</v>
      </c>
      <c r="V599" s="138">
        <v>65.22</v>
      </c>
      <c r="W599" s="138"/>
      <c r="Z599" s="138"/>
      <c r="AD599" s="143" t="s">
        <v>16538</v>
      </c>
      <c r="AE599" s="143"/>
      <c r="AF599" s="73" t="s">
        <v>16841</v>
      </c>
    </row>
    <row r="600" spans="1:32" hidden="1" x14ac:dyDescent="0.25">
      <c r="A600" s="116" t="s">
        <v>16384</v>
      </c>
      <c r="B600" s="116">
        <v>2013</v>
      </c>
      <c r="C600" s="116" t="s">
        <v>16409</v>
      </c>
      <c r="D600" s="73" t="s">
        <v>16551</v>
      </c>
      <c r="E600" s="73" t="s">
        <v>16551</v>
      </c>
      <c r="F600" s="73" t="s">
        <v>16551</v>
      </c>
      <c r="G600" s="125">
        <v>117.7</v>
      </c>
      <c r="H600" s="140">
        <f t="shared" si="41"/>
        <v>114.27184466019418</v>
      </c>
      <c r="I600" s="125">
        <f>G600/('Total Revenue (Millions)'!D$51)*100</f>
        <v>4.2912039433867326</v>
      </c>
      <c r="U600" s="138">
        <v>201.01050000000001</v>
      </c>
      <c r="V600" s="138">
        <v>48.8</v>
      </c>
      <c r="W600" s="138"/>
      <c r="Z600" s="138"/>
      <c r="AD600" s="143" t="s">
        <v>16538</v>
      </c>
      <c r="AE600" s="143"/>
      <c r="AF600" s="73" t="s">
        <v>16939</v>
      </c>
    </row>
    <row r="601" spans="1:32" hidden="1" x14ac:dyDescent="0.25">
      <c r="A601" s="116" t="s">
        <v>16384</v>
      </c>
      <c r="B601" s="116">
        <v>2013</v>
      </c>
      <c r="C601" s="116" t="s">
        <v>16409</v>
      </c>
      <c r="D601" s="73" t="s">
        <v>16625</v>
      </c>
      <c r="E601" s="73" t="s">
        <v>16626</v>
      </c>
      <c r="F601" s="73" t="s">
        <v>16626</v>
      </c>
      <c r="G601" s="125">
        <v>41.642760000000003</v>
      </c>
      <c r="H601" s="140">
        <f t="shared" si="41"/>
        <v>40.429864077669905</v>
      </c>
      <c r="I601" s="125">
        <f>G601/('Total Revenue (Millions)'!D$51)*100</f>
        <v>1.5182461845837496</v>
      </c>
      <c r="U601" s="138">
        <v>54.74</v>
      </c>
      <c r="V601" s="138">
        <v>63.4</v>
      </c>
      <c r="W601" s="138"/>
      <c r="Z601" s="138"/>
      <c r="AD601" s="143" t="s">
        <v>16538</v>
      </c>
      <c r="AE601" s="143"/>
      <c r="AF601" s="73" t="s">
        <v>16651</v>
      </c>
    </row>
    <row r="602" spans="1:32" hidden="1" x14ac:dyDescent="0.25">
      <c r="A602" s="116" t="s">
        <v>16384</v>
      </c>
      <c r="B602" s="116">
        <v>2013</v>
      </c>
      <c r="C602" s="116" t="s">
        <v>16409</v>
      </c>
      <c r="D602" s="73" t="s">
        <v>16885</v>
      </c>
      <c r="E602" s="73" t="s">
        <v>16886</v>
      </c>
      <c r="F602" s="73" t="s">
        <v>16886</v>
      </c>
      <c r="G602" s="125">
        <v>299.16000000000003</v>
      </c>
      <c r="H602" s="140">
        <f t="shared" si="41"/>
        <v>290.44660194174759</v>
      </c>
      <c r="I602" s="125">
        <f>G602/('Total Revenue (Millions)'!D$51)*100</f>
        <v>10.90702269926572</v>
      </c>
      <c r="U602" s="138">
        <v>200</v>
      </c>
      <c r="V602" s="138">
        <v>124.65</v>
      </c>
      <c r="W602" s="138"/>
      <c r="Z602" s="138"/>
      <c r="AD602" s="143" t="s">
        <v>16535</v>
      </c>
      <c r="AE602" s="143"/>
      <c r="AF602" s="76" t="s">
        <v>16949</v>
      </c>
    </row>
    <row r="603" spans="1:32" hidden="1" x14ac:dyDescent="0.25">
      <c r="A603" s="116" t="s">
        <v>16384</v>
      </c>
      <c r="B603" s="116">
        <v>2013</v>
      </c>
      <c r="C603" s="116" t="s">
        <v>16409</v>
      </c>
      <c r="D603" s="73" t="s">
        <v>16928</v>
      </c>
      <c r="E603" s="73" t="s">
        <v>16928</v>
      </c>
      <c r="F603" s="73" t="s">
        <v>16928</v>
      </c>
      <c r="G603" s="125">
        <v>127.38</v>
      </c>
      <c r="H603" s="140">
        <f t="shared" si="41"/>
        <v>123.66990291262135</v>
      </c>
      <c r="I603" s="125">
        <f>G603/('Total Revenue (Millions)'!D$51)*100</f>
        <v>4.6441253891979786</v>
      </c>
      <c r="U603" s="138">
        <v>235</v>
      </c>
      <c r="V603" s="138">
        <v>45.17</v>
      </c>
      <c r="W603" s="138"/>
      <c r="Z603" s="138"/>
      <c r="AD603" s="143" t="s">
        <v>16535</v>
      </c>
      <c r="AE603" s="143"/>
      <c r="AF603" s="73" t="s">
        <v>16950</v>
      </c>
    </row>
    <row r="604" spans="1:32" hidden="1" x14ac:dyDescent="0.25">
      <c r="A604" s="116" t="s">
        <v>16384</v>
      </c>
      <c r="B604" s="116">
        <v>2013</v>
      </c>
      <c r="C604" s="116" t="s">
        <v>16409</v>
      </c>
      <c r="D604" s="73" t="s">
        <v>16580</v>
      </c>
      <c r="E604" s="73" t="s">
        <v>16580</v>
      </c>
      <c r="F604" s="73" t="s">
        <v>16580</v>
      </c>
      <c r="G604" s="125">
        <v>56.7</v>
      </c>
      <c r="H604" s="140">
        <f t="shared" si="41"/>
        <v>55.04854368932039</v>
      </c>
      <c r="I604" s="125">
        <f>G604/('Total Revenue (Millions)'!D$51)*100</f>
        <v>2.0672154935431419</v>
      </c>
      <c r="W604" s="138"/>
      <c r="Z604" s="138"/>
      <c r="AD604" s="143" t="s">
        <v>16535</v>
      </c>
      <c r="AE604" s="143"/>
      <c r="AF604" s="73" t="s">
        <v>16951</v>
      </c>
    </row>
    <row r="605" spans="1:32" hidden="1" x14ac:dyDescent="0.25">
      <c r="A605" s="116" t="s">
        <v>16384</v>
      </c>
      <c r="B605" s="116">
        <v>2013</v>
      </c>
      <c r="C605" s="116" t="s">
        <v>16409</v>
      </c>
      <c r="D605" s="73" t="s">
        <v>16595</v>
      </c>
      <c r="E605" s="73" t="s">
        <v>16596</v>
      </c>
      <c r="F605" s="73" t="s">
        <v>16596</v>
      </c>
      <c r="G605" s="125">
        <v>14.67</v>
      </c>
      <c r="H605" s="140">
        <f t="shared" si="41"/>
        <v>14.242718446601941</v>
      </c>
      <c r="I605" s="125">
        <f>G605/('Total Revenue (Millions)'!D$51)*100</f>
        <v>0.53485099277386039</v>
      </c>
      <c r="U605" s="138">
        <v>20.21</v>
      </c>
      <c r="V605" s="138">
        <v>60.56</v>
      </c>
      <c r="W605" s="138"/>
      <c r="Z605" s="138"/>
      <c r="AD605" s="143" t="s">
        <v>16541</v>
      </c>
      <c r="AE605" s="143"/>
      <c r="AF605" s="73" t="s">
        <v>16645</v>
      </c>
    </row>
    <row r="606" spans="1:32" hidden="1" x14ac:dyDescent="0.25">
      <c r="A606" s="116" t="s">
        <v>16384</v>
      </c>
      <c r="B606" s="116">
        <v>2013</v>
      </c>
      <c r="C606" s="116" t="s">
        <v>16409</v>
      </c>
      <c r="D606" s="73" t="s">
        <v>16896</v>
      </c>
      <c r="E606" s="73" t="s">
        <v>16897</v>
      </c>
      <c r="F606" s="73" t="s">
        <v>16897</v>
      </c>
      <c r="G606" s="125">
        <v>5.25</v>
      </c>
      <c r="H606" s="140">
        <f t="shared" si="41"/>
        <v>5.0970873786407767</v>
      </c>
      <c r="I606" s="125">
        <f>G606/('Total Revenue (Millions)'!D$51)*100</f>
        <v>0.19140884199473535</v>
      </c>
      <c r="W606" s="138"/>
      <c r="Z606" s="138"/>
      <c r="AD606" s="143" t="s">
        <v>16535</v>
      </c>
      <c r="AE606" s="143"/>
      <c r="AF606" s="76" t="s">
        <v>16942</v>
      </c>
    </row>
    <row r="607" spans="1:32" hidden="1" x14ac:dyDescent="0.25">
      <c r="A607" s="116" t="s">
        <v>16384</v>
      </c>
      <c r="B607" s="116">
        <v>2014</v>
      </c>
      <c r="C607" s="116" t="s">
        <v>16409</v>
      </c>
      <c r="D607" s="73" t="s">
        <v>16532</v>
      </c>
      <c r="E607" s="73" t="s">
        <v>16533</v>
      </c>
      <c r="F607" s="73" t="s">
        <v>16533</v>
      </c>
      <c r="G607" s="233">
        <v>2116.69</v>
      </c>
      <c r="H607" s="140">
        <f t="shared" ref="H607:H623" si="42">G607/1.1</f>
        <v>1924.2636363636364</v>
      </c>
      <c r="I607" s="125">
        <f>G607/('Total Revenue (Millions)'!D$52)*100</f>
        <v>76.798238134803015</v>
      </c>
      <c r="U607" s="138">
        <v>2740.8</v>
      </c>
      <c r="V607" s="138">
        <v>64.36</v>
      </c>
      <c r="W607" s="138"/>
      <c r="Z607" s="138"/>
      <c r="AD607" s="143" t="s">
        <v>16538</v>
      </c>
      <c r="AE607" s="143"/>
      <c r="AF607" s="73" t="s">
        <v>16952</v>
      </c>
    </row>
    <row r="608" spans="1:32" hidden="1" x14ac:dyDescent="0.25">
      <c r="A608" s="116" t="s">
        <v>16384</v>
      </c>
      <c r="B608" s="116">
        <v>2014</v>
      </c>
      <c r="C608" s="116" t="s">
        <v>16409</v>
      </c>
      <c r="D608" s="73" t="s">
        <v>16532</v>
      </c>
      <c r="E608" s="73" t="s">
        <v>16598</v>
      </c>
      <c r="F608" s="73"/>
      <c r="G608" s="233">
        <v>757.48</v>
      </c>
      <c r="H608" s="140">
        <f t="shared" si="42"/>
        <v>688.61818181818182</v>
      </c>
      <c r="I608" s="125">
        <f>G608/('Total Revenue (Millions)'!D$52)*100</f>
        <v>27.483065268107552</v>
      </c>
      <c r="W608" s="138"/>
      <c r="Z608" s="138"/>
      <c r="AD608" s="143" t="s">
        <v>16538</v>
      </c>
      <c r="AE608" s="143"/>
      <c r="AF608" s="73" t="s">
        <v>16953</v>
      </c>
    </row>
    <row r="609" spans="1:32" hidden="1" x14ac:dyDescent="0.25">
      <c r="A609" s="116" t="s">
        <v>16384</v>
      </c>
      <c r="B609" s="116">
        <v>2014</v>
      </c>
      <c r="C609" s="116" t="s">
        <v>16409</v>
      </c>
      <c r="D609" s="73" t="s">
        <v>16602</v>
      </c>
      <c r="E609" s="73" t="s">
        <v>16602</v>
      </c>
      <c r="F609" s="73" t="s">
        <v>16602</v>
      </c>
      <c r="G609" s="125">
        <v>1245</v>
      </c>
      <c r="H609" s="140">
        <f t="shared" si="42"/>
        <v>1131.8181818181818</v>
      </c>
      <c r="I609" s="125">
        <f>G609/('Total Revenue (Millions)'!D$52)*100</f>
        <v>45.171379123929221</v>
      </c>
      <c r="U609" s="138">
        <v>1986</v>
      </c>
      <c r="V609" s="138">
        <v>52.24</v>
      </c>
      <c r="W609" s="138"/>
      <c r="Z609" s="138"/>
      <c r="AD609" s="143" t="s">
        <v>16541</v>
      </c>
      <c r="AE609" s="143"/>
      <c r="AF609" s="73" t="s">
        <v>16954</v>
      </c>
    </row>
    <row r="610" spans="1:32" hidden="1" x14ac:dyDescent="0.25">
      <c r="A610" s="116" t="s">
        <v>16384</v>
      </c>
      <c r="B610" s="116">
        <v>2014</v>
      </c>
      <c r="C610" s="116" t="s">
        <v>16409</v>
      </c>
      <c r="D610" s="73" t="s">
        <v>16568</v>
      </c>
      <c r="E610" s="73" t="s">
        <v>16568</v>
      </c>
      <c r="F610" s="73" t="s">
        <v>16568</v>
      </c>
      <c r="G610" s="125">
        <v>1418.2</v>
      </c>
      <c r="H610" s="140">
        <f t="shared" si="42"/>
        <v>1289.2727272727273</v>
      </c>
      <c r="I610" s="125">
        <f>G610/('Total Revenue (Millions)'!D$52)*100</f>
        <v>51.455461745828444</v>
      </c>
      <c r="U610" s="138">
        <v>1910.45</v>
      </c>
      <c r="V610" s="138">
        <v>61.86</v>
      </c>
      <c r="W610" s="138"/>
      <c r="Z610" s="138"/>
      <c r="AD610" s="143" t="s">
        <v>16541</v>
      </c>
      <c r="AE610" s="143"/>
      <c r="AF610" s="73" t="s">
        <v>16945</v>
      </c>
    </row>
    <row r="611" spans="1:32" hidden="1" x14ac:dyDescent="0.25">
      <c r="A611" s="116" t="s">
        <v>16384</v>
      </c>
      <c r="B611" s="116">
        <v>2014</v>
      </c>
      <c r="C611" s="116" t="s">
        <v>16409</v>
      </c>
      <c r="D611" s="73" t="s">
        <v>16562</v>
      </c>
      <c r="E611" s="73" t="s">
        <v>16562</v>
      </c>
      <c r="F611" s="73" t="s">
        <v>16562</v>
      </c>
      <c r="G611" s="233">
        <v>1117.9000000000001</v>
      </c>
      <c r="H611" s="140">
        <f t="shared" si="42"/>
        <v>1016.2727272727273</v>
      </c>
      <c r="I611" s="125">
        <f>G611/('Total Revenue (Millions)'!D$52)*100</f>
        <v>40.559907407743353</v>
      </c>
      <c r="U611" s="138">
        <v>1447.5</v>
      </c>
      <c r="V611" s="138">
        <v>64.36</v>
      </c>
      <c r="W611" s="138"/>
      <c r="Z611" s="138"/>
      <c r="AD611" s="143" t="s">
        <v>16538</v>
      </c>
      <c r="AE611" s="143"/>
      <c r="AF611" s="73" t="s">
        <v>16926</v>
      </c>
    </row>
    <row r="612" spans="1:32" hidden="1" x14ac:dyDescent="0.25">
      <c r="A612" s="116" t="s">
        <v>16384</v>
      </c>
      <c r="B612" s="116">
        <v>2014</v>
      </c>
      <c r="C612" s="116" t="s">
        <v>16409</v>
      </c>
      <c r="D612" s="73" t="s">
        <v>16593</v>
      </c>
      <c r="E612" s="73" t="s">
        <v>16593</v>
      </c>
      <c r="F612" s="73" t="s">
        <v>16594</v>
      </c>
      <c r="G612" s="125">
        <v>868.3</v>
      </c>
      <c r="H612" s="140">
        <f t="shared" si="42"/>
        <v>789.36363636363626</v>
      </c>
      <c r="I612" s="125">
        <f>G612/('Total Revenue (Millions)'!D$52)*100</f>
        <v>31.503862243620674</v>
      </c>
      <c r="U612" s="138">
        <v>1521.8</v>
      </c>
      <c r="V612" s="138">
        <v>47.5</v>
      </c>
      <c r="W612" s="138"/>
      <c r="Z612" s="138"/>
      <c r="AD612" s="143" t="s">
        <v>16541</v>
      </c>
      <c r="AE612" s="143"/>
      <c r="AF612" s="73" t="s">
        <v>16955</v>
      </c>
    </row>
    <row r="613" spans="1:32" hidden="1" x14ac:dyDescent="0.25">
      <c r="A613" s="116" t="s">
        <v>16384</v>
      </c>
      <c r="B613" s="116">
        <v>2014</v>
      </c>
      <c r="C613" s="116" t="s">
        <v>16409</v>
      </c>
      <c r="D613" s="73" t="s">
        <v>16608</v>
      </c>
      <c r="E613" s="73" t="s">
        <v>16608</v>
      </c>
      <c r="F613" s="73" t="s">
        <v>16608</v>
      </c>
      <c r="G613" s="125">
        <v>592</v>
      </c>
      <c r="H613" s="140">
        <f t="shared" si="42"/>
        <v>538.18181818181813</v>
      </c>
      <c r="I613" s="125">
        <f>G613/('Total Revenue (Millions)'!D$52)*100</f>
        <v>21.479081479008912</v>
      </c>
      <c r="U613" s="138">
        <v>797.16499999999996</v>
      </c>
      <c r="V613" s="138">
        <v>61.86</v>
      </c>
      <c r="W613" s="138"/>
      <c r="Z613" s="138"/>
      <c r="AD613" s="143" t="s">
        <v>16541</v>
      </c>
      <c r="AE613" s="143"/>
      <c r="AF613" s="73" t="s">
        <v>16947</v>
      </c>
    </row>
    <row r="614" spans="1:32" hidden="1" x14ac:dyDescent="0.25">
      <c r="A614" s="116" t="s">
        <v>16384</v>
      </c>
      <c r="B614" s="116">
        <v>2014</v>
      </c>
      <c r="C614" s="116" t="s">
        <v>16409</v>
      </c>
      <c r="D614" s="73" t="s">
        <v>16586</v>
      </c>
      <c r="E614" s="73" t="s">
        <v>16587</v>
      </c>
      <c r="F614" s="73" t="s">
        <v>16587</v>
      </c>
      <c r="G614" s="125">
        <v>196.4</v>
      </c>
      <c r="H614" s="140">
        <f t="shared" si="42"/>
        <v>178.54545454545453</v>
      </c>
      <c r="I614" s="125">
        <f>G614/('Total Revenue (Millions)'!D$52)*100</f>
        <v>7.1258304095901197</v>
      </c>
      <c r="U614" s="138">
        <v>264.57</v>
      </c>
      <c r="V614" s="138">
        <v>61.86</v>
      </c>
      <c r="W614" s="138"/>
      <c r="Z614" s="138"/>
      <c r="AD614" s="143" t="s">
        <v>16541</v>
      </c>
      <c r="AE614" s="143"/>
      <c r="AF614" s="76" t="s">
        <v>16948</v>
      </c>
    </row>
    <row r="615" spans="1:32" hidden="1" x14ac:dyDescent="0.25">
      <c r="A615" s="116" t="s">
        <v>16384</v>
      </c>
      <c r="B615" s="116">
        <v>2014</v>
      </c>
      <c r="C615" s="116" t="s">
        <v>16409</v>
      </c>
      <c r="D615" s="73" t="s">
        <v>16543</v>
      </c>
      <c r="E615" s="73" t="s">
        <v>16543</v>
      </c>
      <c r="F615" s="73" t="s">
        <v>16543</v>
      </c>
      <c r="G615" s="125">
        <v>212.08</v>
      </c>
      <c r="H615" s="140">
        <f t="shared" si="42"/>
        <v>192.79999999999998</v>
      </c>
      <c r="I615" s="125">
        <f>G615/('Total Revenue (Millions)'!D$52)*100</f>
        <v>7.6947358109260318</v>
      </c>
      <c r="U615" s="138">
        <v>256.70999999999998</v>
      </c>
      <c r="V615" s="138">
        <v>68.849999999999994</v>
      </c>
      <c r="W615" s="138"/>
      <c r="Z615" s="138"/>
      <c r="AD615" s="143" t="s">
        <v>16538</v>
      </c>
      <c r="AE615" s="143"/>
      <c r="AF615" s="73" t="s">
        <v>16956</v>
      </c>
    </row>
    <row r="616" spans="1:32" hidden="1" x14ac:dyDescent="0.25">
      <c r="A616" s="116" t="s">
        <v>16384</v>
      </c>
      <c r="B616" s="116">
        <v>2014</v>
      </c>
      <c r="C616" s="116" t="s">
        <v>16409</v>
      </c>
      <c r="D616" s="73" t="s">
        <v>16885</v>
      </c>
      <c r="E616" s="73" t="s">
        <v>16886</v>
      </c>
      <c r="F616" s="73" t="s">
        <v>16886</v>
      </c>
      <c r="G616" s="125">
        <v>336.56</v>
      </c>
      <c r="H616" s="140">
        <f t="shared" si="42"/>
        <v>305.96363636363634</v>
      </c>
      <c r="I616" s="125">
        <f>G616/('Total Revenue (Millions)'!D$52)*100</f>
        <v>12.211148078674391</v>
      </c>
      <c r="U616" s="138">
        <v>225</v>
      </c>
      <c r="V616" s="138">
        <v>124.65</v>
      </c>
      <c r="W616" s="138"/>
      <c r="Z616" s="138"/>
      <c r="AD616" s="143" t="s">
        <v>16535</v>
      </c>
      <c r="AE616" s="143"/>
      <c r="AF616" s="76" t="s">
        <v>16957</v>
      </c>
    </row>
    <row r="617" spans="1:32" hidden="1" x14ac:dyDescent="0.25">
      <c r="A617" s="116" t="s">
        <v>16384</v>
      </c>
      <c r="B617" s="116">
        <v>2014</v>
      </c>
      <c r="C617" s="116" t="s">
        <v>16409</v>
      </c>
      <c r="D617" s="73" t="s">
        <v>16551</v>
      </c>
      <c r="E617" s="73" t="s">
        <v>16551</v>
      </c>
      <c r="F617" s="73" t="s">
        <v>16551</v>
      </c>
      <c r="G617" s="125">
        <v>128.5</v>
      </c>
      <c r="H617" s="140">
        <f t="shared" si="42"/>
        <v>116.81818181818181</v>
      </c>
      <c r="I617" s="125">
        <f>G617/('Total Revenue (Millions)'!D$52)*100</f>
        <v>4.6622668413051445</v>
      </c>
      <c r="U617" s="138">
        <v>212.83949999999999</v>
      </c>
      <c r="V617" s="138">
        <v>50.31</v>
      </c>
      <c r="W617" s="138"/>
      <c r="Z617" s="138"/>
      <c r="AD617" s="143" t="s">
        <v>16538</v>
      </c>
      <c r="AE617" s="143"/>
      <c r="AF617" s="73" t="s">
        <v>16958</v>
      </c>
    </row>
    <row r="618" spans="1:32" hidden="1" x14ac:dyDescent="0.25">
      <c r="A618" s="116" t="s">
        <v>16384</v>
      </c>
      <c r="B618" s="116">
        <v>2014</v>
      </c>
      <c r="C618" s="116" t="s">
        <v>16409</v>
      </c>
      <c r="D618" s="73" t="s">
        <v>16625</v>
      </c>
      <c r="E618" s="73" t="s">
        <v>16626</v>
      </c>
      <c r="F618" s="73" t="s">
        <v>16626</v>
      </c>
      <c r="G618" s="125">
        <v>43.802751999999998</v>
      </c>
      <c r="H618" s="140">
        <f t="shared" si="42"/>
        <v>39.820683636363633</v>
      </c>
      <c r="I618" s="125">
        <f>G618/('Total Revenue (Millions)'!D$52)*100</f>
        <v>1.5892616202919267</v>
      </c>
      <c r="U618" s="138">
        <v>56.72</v>
      </c>
      <c r="V618" s="138">
        <v>64.36</v>
      </c>
      <c r="W618" s="138"/>
      <c r="Z618" s="138"/>
      <c r="AD618" s="143" t="s">
        <v>16538</v>
      </c>
      <c r="AE618" s="143"/>
      <c r="AF618" s="73" t="s">
        <v>16658</v>
      </c>
    </row>
    <row r="619" spans="1:32" hidden="1" x14ac:dyDescent="0.25">
      <c r="A619" s="116" t="s">
        <v>16384</v>
      </c>
      <c r="B619" s="116">
        <v>2014</v>
      </c>
      <c r="C619" s="116" t="s">
        <v>16409</v>
      </c>
      <c r="D619" s="73" t="s">
        <v>16928</v>
      </c>
      <c r="E619" s="73" t="s">
        <v>16928</v>
      </c>
      <c r="F619" s="73" t="s">
        <v>16928</v>
      </c>
      <c r="G619" s="125">
        <v>141.47999999999999</v>
      </c>
      <c r="H619" s="140">
        <f t="shared" si="42"/>
        <v>128.6181818181818</v>
      </c>
      <c r="I619" s="125">
        <f>G619/('Total Revenue (Millions)'!D$52)*100</f>
        <v>5.1332102156253061</v>
      </c>
      <c r="U619" s="138">
        <v>245</v>
      </c>
      <c r="V619" s="138">
        <v>48.12</v>
      </c>
      <c r="W619" s="138"/>
      <c r="Z619" s="138"/>
      <c r="AD619" s="143" t="s">
        <v>16535</v>
      </c>
      <c r="AE619" s="143"/>
      <c r="AF619" s="73" t="s">
        <v>16959</v>
      </c>
    </row>
    <row r="620" spans="1:32" hidden="1" x14ac:dyDescent="0.25">
      <c r="A620" s="116" t="s">
        <v>16384</v>
      </c>
      <c r="B620" s="116">
        <v>2014</v>
      </c>
      <c r="C620" s="116" t="s">
        <v>16409</v>
      </c>
      <c r="D620" s="73" t="s">
        <v>16580</v>
      </c>
      <c r="E620" s="73" t="s">
        <v>16580</v>
      </c>
      <c r="F620" s="73" t="s">
        <v>16580</v>
      </c>
      <c r="G620" s="125">
        <v>51.6</v>
      </c>
      <c r="H620" s="140">
        <f t="shared" si="42"/>
        <v>46.909090909090907</v>
      </c>
      <c r="I620" s="125">
        <f>G620/('Total Revenue (Millions)'!D$52)*100</f>
        <v>1.8721631829676688</v>
      </c>
      <c r="U620" s="138">
        <v>89.36</v>
      </c>
      <c r="V620" s="138">
        <v>48.12</v>
      </c>
      <c r="W620" s="138"/>
      <c r="Z620" s="138"/>
      <c r="AD620" s="143" t="s">
        <v>16535</v>
      </c>
      <c r="AE620" s="143"/>
      <c r="AF620" s="73" t="s">
        <v>16960</v>
      </c>
    </row>
    <row r="621" spans="1:32" hidden="1" x14ac:dyDescent="0.25">
      <c r="A621" s="116" t="s">
        <v>16384</v>
      </c>
      <c r="B621" s="116">
        <v>2014</v>
      </c>
      <c r="C621" s="116" t="s">
        <v>16409</v>
      </c>
      <c r="D621" s="73" t="s">
        <v>16961</v>
      </c>
      <c r="E621" s="73" t="s">
        <v>16961</v>
      </c>
      <c r="F621" s="73"/>
      <c r="G621" s="125">
        <v>50.03</v>
      </c>
      <c r="H621" s="140">
        <f t="shared" si="42"/>
        <v>45.481818181818177</v>
      </c>
      <c r="I621" s="125">
        <f>G621/('Total Revenue (Millions)'!D$52)*100</f>
        <v>1.8152000783696216</v>
      </c>
      <c r="U621" s="138">
        <v>86.6</v>
      </c>
      <c r="V621" s="138">
        <v>48.12</v>
      </c>
      <c r="W621" s="138"/>
      <c r="Z621" s="138"/>
      <c r="AD621" s="143" t="s">
        <v>16535</v>
      </c>
      <c r="AE621" s="143"/>
      <c r="AF621" s="73" t="s">
        <v>16962</v>
      </c>
    </row>
    <row r="622" spans="1:32" hidden="1" x14ac:dyDescent="0.25">
      <c r="A622" s="116" t="s">
        <v>16384</v>
      </c>
      <c r="B622" s="116">
        <v>2014</v>
      </c>
      <c r="C622" s="116" t="s">
        <v>16409</v>
      </c>
      <c r="D622" s="73" t="s">
        <v>16595</v>
      </c>
      <c r="E622" s="73" t="s">
        <v>16596</v>
      </c>
      <c r="F622" s="73" t="s">
        <v>16596</v>
      </c>
      <c r="G622" s="125">
        <v>16.260000000000002</v>
      </c>
      <c r="H622" s="140">
        <f t="shared" si="42"/>
        <v>14.781818181818181</v>
      </c>
      <c r="I622" s="125">
        <f>G622/('Total Revenue (Millions)'!D$52)*100</f>
        <v>0.58994909602818402</v>
      </c>
      <c r="U622" s="138">
        <v>21.9</v>
      </c>
      <c r="V622" s="138">
        <v>61.86</v>
      </c>
      <c r="W622" s="138"/>
      <c r="Z622" s="138"/>
      <c r="AD622" s="143" t="s">
        <v>16541</v>
      </c>
      <c r="AE622" s="143"/>
      <c r="AF622" s="73" t="s">
        <v>16661</v>
      </c>
    </row>
    <row r="623" spans="1:32" hidden="1" x14ac:dyDescent="0.25">
      <c r="A623" s="116" t="s">
        <v>16384</v>
      </c>
      <c r="B623" s="116">
        <v>2014</v>
      </c>
      <c r="C623" s="116" t="s">
        <v>16409</v>
      </c>
      <c r="D623" s="73" t="s">
        <v>16896</v>
      </c>
      <c r="E623" s="73" t="s">
        <v>16897</v>
      </c>
      <c r="F623" s="73" t="s">
        <v>16897</v>
      </c>
      <c r="G623" s="125">
        <v>7.2</v>
      </c>
      <c r="H623" s="140">
        <f t="shared" si="42"/>
        <v>6.545454545454545</v>
      </c>
      <c r="I623" s="125">
        <f>G623/('Total Revenue (Millions)'!D$52)*100</f>
        <v>0.26123207204200033</v>
      </c>
      <c r="W623" s="138"/>
      <c r="Z623" s="138"/>
      <c r="AD623" s="143" t="s">
        <v>16535</v>
      </c>
      <c r="AE623" s="143"/>
      <c r="AF623" s="73" t="s">
        <v>16963</v>
      </c>
    </row>
    <row r="624" spans="1:32" hidden="1" x14ac:dyDescent="0.25">
      <c r="A624" s="116" t="s">
        <v>16384</v>
      </c>
      <c r="B624" s="116">
        <v>2015</v>
      </c>
      <c r="C624" s="116" t="s">
        <v>16409</v>
      </c>
      <c r="D624" s="73" t="s">
        <v>16532</v>
      </c>
      <c r="E624" s="73" t="s">
        <v>16533</v>
      </c>
      <c r="F624" s="73" t="s">
        <v>16533</v>
      </c>
      <c r="G624" s="233">
        <v>2673.98</v>
      </c>
      <c r="H624" s="140">
        <f t="shared" ref="H624:H639" si="43">G624/1.28</f>
        <v>2089.046875</v>
      </c>
      <c r="I624" s="125">
        <f>G624/('Total Revenue (Millions)'!D$53)*100</f>
        <v>104.48050451098148</v>
      </c>
      <c r="U624" s="138">
        <v>3355.6</v>
      </c>
      <c r="V624" s="138">
        <v>66.41</v>
      </c>
      <c r="W624" s="138"/>
      <c r="Z624" s="138"/>
      <c r="AD624" s="143" t="s">
        <v>16538</v>
      </c>
      <c r="AE624" s="143"/>
      <c r="AF624" s="73" t="s">
        <v>16952</v>
      </c>
    </row>
    <row r="625" spans="1:32" hidden="1" x14ac:dyDescent="0.25">
      <c r="A625" s="116" t="s">
        <v>16384</v>
      </c>
      <c r="B625" s="116">
        <v>2015</v>
      </c>
      <c r="C625" s="116" t="s">
        <v>16409</v>
      </c>
      <c r="D625" s="73" t="s">
        <v>16602</v>
      </c>
      <c r="E625" s="73" t="s">
        <v>16602</v>
      </c>
      <c r="F625" s="73" t="s">
        <v>16602</v>
      </c>
      <c r="G625" s="125">
        <v>1343</v>
      </c>
      <c r="H625" s="140">
        <f t="shared" si="43"/>
        <v>1049.21875</v>
      </c>
      <c r="I625" s="125">
        <f>G625/('Total Revenue (Millions)'!D$53)*100</f>
        <v>52.475081174222737</v>
      </c>
      <c r="U625" s="138">
        <v>2029.5</v>
      </c>
      <c r="V625" s="138">
        <v>55.14</v>
      </c>
      <c r="W625" s="138"/>
      <c r="Z625" s="138"/>
      <c r="AD625" s="143" t="s">
        <v>16541</v>
      </c>
      <c r="AE625" s="143"/>
      <c r="AF625" s="73" t="s">
        <v>16964</v>
      </c>
    </row>
    <row r="626" spans="1:32" hidden="1" x14ac:dyDescent="0.25">
      <c r="A626" s="116" t="s">
        <v>16384</v>
      </c>
      <c r="B626" s="116">
        <v>2015</v>
      </c>
      <c r="C626" s="116" t="s">
        <v>16409</v>
      </c>
      <c r="D626" s="73" t="s">
        <v>16568</v>
      </c>
      <c r="E626" s="73" t="s">
        <v>16568</v>
      </c>
      <c r="F626" s="73" t="s">
        <v>16568</v>
      </c>
      <c r="G626" s="125">
        <v>1412.72</v>
      </c>
      <c r="H626" s="140">
        <f t="shared" si="43"/>
        <v>1103.6875</v>
      </c>
      <c r="I626" s="125">
        <f>G626/('Total Revenue (Millions)'!D$53)*100</f>
        <v>55.199252923639577</v>
      </c>
      <c r="U626" s="138">
        <v>1941.47</v>
      </c>
      <c r="V626" s="138">
        <v>60.64</v>
      </c>
      <c r="W626" s="138"/>
      <c r="Z626" s="138"/>
      <c r="AD626" s="143" t="s">
        <v>16541</v>
      </c>
      <c r="AE626" s="143"/>
      <c r="AF626" s="73" t="s">
        <v>16965</v>
      </c>
    </row>
    <row r="627" spans="1:32" hidden="1" x14ac:dyDescent="0.25">
      <c r="A627" s="116" t="s">
        <v>16384</v>
      </c>
      <c r="B627" s="116">
        <v>2015</v>
      </c>
      <c r="C627" s="116" t="s">
        <v>16409</v>
      </c>
      <c r="D627" s="73" t="s">
        <v>16562</v>
      </c>
      <c r="E627" s="73" t="s">
        <v>16562</v>
      </c>
      <c r="F627" s="73" t="s">
        <v>16562</v>
      </c>
      <c r="G627" s="233">
        <v>1211.6500000000001</v>
      </c>
      <c r="H627" s="140">
        <f t="shared" si="43"/>
        <v>946.6015625</v>
      </c>
      <c r="I627" s="125">
        <f>G627/('Total Revenue (Millions)'!D$53)*100</f>
        <v>47.342838499439303</v>
      </c>
      <c r="U627" s="138">
        <v>1520.5</v>
      </c>
      <c r="V627" s="138">
        <v>66.41</v>
      </c>
      <c r="W627" s="138"/>
      <c r="Z627" s="138"/>
      <c r="AD627" s="143" t="s">
        <v>16538</v>
      </c>
      <c r="AE627" s="143"/>
      <c r="AF627" s="73" t="s">
        <v>16926</v>
      </c>
    </row>
    <row r="628" spans="1:32" hidden="1" x14ac:dyDescent="0.25">
      <c r="A628" s="116" t="s">
        <v>16384</v>
      </c>
      <c r="B628" s="116">
        <v>2015</v>
      </c>
      <c r="C628" s="116" t="s">
        <v>16409</v>
      </c>
      <c r="D628" s="73" t="s">
        <v>16593</v>
      </c>
      <c r="E628" s="73" t="s">
        <v>16593</v>
      </c>
      <c r="F628" s="73" t="s">
        <v>16594</v>
      </c>
      <c r="G628" s="125">
        <v>920.7</v>
      </c>
      <c r="H628" s="140">
        <f t="shared" si="43"/>
        <v>719.296875</v>
      </c>
      <c r="I628" s="125">
        <f>G628/('Total Revenue (Millions)'!D$53)*100</f>
        <v>35.974540012737812</v>
      </c>
      <c r="U628" s="138">
        <v>1552.9</v>
      </c>
      <c r="V628" s="138">
        <v>49.4</v>
      </c>
      <c r="W628" s="138"/>
      <c r="Z628" s="138"/>
      <c r="AD628" s="143" t="s">
        <v>16541</v>
      </c>
      <c r="AE628" s="143"/>
      <c r="AF628" s="73" t="s">
        <v>16966</v>
      </c>
    </row>
    <row r="629" spans="1:32" hidden="1" x14ac:dyDescent="0.25">
      <c r="A629" s="116" t="s">
        <v>16384</v>
      </c>
      <c r="B629" s="116">
        <v>2015</v>
      </c>
      <c r="C629" s="116" t="s">
        <v>16409</v>
      </c>
      <c r="D629" s="73" t="s">
        <v>16608</v>
      </c>
      <c r="E629" s="73" t="s">
        <v>16608</v>
      </c>
      <c r="F629" s="73" t="s">
        <v>16608</v>
      </c>
      <c r="G629" s="125">
        <v>556.95000000000005</v>
      </c>
      <c r="H629" s="140">
        <f t="shared" si="43"/>
        <v>435.1171875</v>
      </c>
      <c r="I629" s="125">
        <f>G629/('Total Revenue (Millions)'!D$53)*100</f>
        <v>21.761724839898257</v>
      </c>
      <c r="U629" s="138">
        <v>765.35799999999995</v>
      </c>
      <c r="V629" s="138">
        <v>60.64</v>
      </c>
      <c r="W629" s="138"/>
      <c r="Z629" s="138"/>
      <c r="AD629" s="143" t="s">
        <v>16541</v>
      </c>
      <c r="AE629" s="143"/>
      <c r="AF629" s="73" t="s">
        <v>16947</v>
      </c>
    </row>
    <row r="630" spans="1:32" hidden="1" x14ac:dyDescent="0.25">
      <c r="A630" s="116" t="s">
        <v>16384</v>
      </c>
      <c r="B630" s="116">
        <v>2015</v>
      </c>
      <c r="C630" s="116" t="s">
        <v>16409</v>
      </c>
      <c r="D630" s="73" t="s">
        <v>16586</v>
      </c>
      <c r="E630" s="73" t="s">
        <v>16587</v>
      </c>
      <c r="F630" s="73" t="s">
        <v>16587</v>
      </c>
      <c r="G630" s="125">
        <v>206.61</v>
      </c>
      <c r="H630" s="140">
        <f t="shared" si="43"/>
        <v>161.4140625</v>
      </c>
      <c r="I630" s="125">
        <f>G630/('Total Revenue (Millions)'!D$53)*100</f>
        <v>8.072879018172868</v>
      </c>
      <c r="U630" s="138">
        <v>283.94</v>
      </c>
      <c r="V630" s="138">
        <v>60.64</v>
      </c>
      <c r="W630" s="138"/>
      <c r="Z630" s="138"/>
      <c r="AD630" s="143" t="s">
        <v>16541</v>
      </c>
      <c r="AE630" s="143"/>
      <c r="AF630" s="76" t="s">
        <v>16948</v>
      </c>
    </row>
    <row r="631" spans="1:32" hidden="1" x14ac:dyDescent="0.25">
      <c r="A631" s="116" t="s">
        <v>16384</v>
      </c>
      <c r="B631" s="116">
        <v>2015</v>
      </c>
      <c r="C631" s="116" t="s">
        <v>16409</v>
      </c>
      <c r="D631" s="73" t="s">
        <v>16543</v>
      </c>
      <c r="E631" s="73" t="s">
        <v>16543</v>
      </c>
      <c r="F631" s="73" t="s">
        <v>16543</v>
      </c>
      <c r="G631" s="125">
        <v>227.28</v>
      </c>
      <c r="H631" s="140">
        <f t="shared" si="43"/>
        <v>177.5625</v>
      </c>
      <c r="I631" s="125">
        <f>G631/('Total Revenue (Millions)'!D$53)*100</f>
        <v>8.880518577272781</v>
      </c>
      <c r="U631" s="138">
        <v>261.37</v>
      </c>
      <c r="V631" s="138">
        <v>72.459999999999994</v>
      </c>
      <c r="W631" s="138"/>
      <c r="Z631" s="138"/>
      <c r="AD631" s="143" t="s">
        <v>16538</v>
      </c>
      <c r="AE631" s="143"/>
      <c r="AF631" s="73" t="s">
        <v>16967</v>
      </c>
    </row>
    <row r="632" spans="1:32" hidden="1" x14ac:dyDescent="0.25">
      <c r="A632" s="116" t="s">
        <v>16384</v>
      </c>
      <c r="B632" s="116">
        <v>2015</v>
      </c>
      <c r="C632" s="116" t="s">
        <v>16409</v>
      </c>
      <c r="D632" s="73" t="s">
        <v>16885</v>
      </c>
      <c r="E632" s="73" t="s">
        <v>16886</v>
      </c>
      <c r="F632" s="73" t="s">
        <v>16886</v>
      </c>
      <c r="G632" s="125">
        <v>373.95</v>
      </c>
      <c r="H632" s="140">
        <f t="shared" si="43"/>
        <v>292.1484375</v>
      </c>
      <c r="I632" s="125">
        <f>G632/('Total Revenue (Millions)'!D$53)*100</f>
        <v>14.611360093150108</v>
      </c>
      <c r="U632" s="138">
        <v>250</v>
      </c>
      <c r="V632" s="138">
        <v>124.65</v>
      </c>
      <c r="W632" s="138"/>
      <c r="Z632" s="138"/>
      <c r="AD632" s="143" t="s">
        <v>16535</v>
      </c>
      <c r="AE632" s="143"/>
      <c r="AF632" s="76" t="s">
        <v>16968</v>
      </c>
    </row>
    <row r="633" spans="1:32" hidden="1" x14ac:dyDescent="0.25">
      <c r="A633" s="116" t="s">
        <v>16384</v>
      </c>
      <c r="B633" s="116">
        <v>2015</v>
      </c>
      <c r="C633" s="116" t="s">
        <v>16409</v>
      </c>
      <c r="D633" s="73" t="s">
        <v>16551</v>
      </c>
      <c r="E633" s="73" t="s">
        <v>16551</v>
      </c>
      <c r="F633" s="73" t="s">
        <v>16551</v>
      </c>
      <c r="G633" s="125">
        <v>140.1</v>
      </c>
      <c r="H633" s="140">
        <f t="shared" si="43"/>
        <v>109.453125</v>
      </c>
      <c r="I633" s="125">
        <f>G633/('Total Revenue (Millions)'!D$53)*100</f>
        <v>5.4741316995596474</v>
      </c>
      <c r="U633" s="138">
        <v>220.8305</v>
      </c>
      <c r="V633" s="138">
        <v>52.87</v>
      </c>
      <c r="W633" s="138"/>
      <c r="Z633" s="138"/>
      <c r="AD633" s="143" t="s">
        <v>16538</v>
      </c>
      <c r="AE633" s="143"/>
      <c r="AF633" s="73" t="s">
        <v>16958</v>
      </c>
    </row>
    <row r="634" spans="1:32" hidden="1" x14ac:dyDescent="0.25">
      <c r="A634" s="116" t="s">
        <v>16384</v>
      </c>
      <c r="B634" s="116">
        <v>2015</v>
      </c>
      <c r="C634" s="116" t="s">
        <v>16409</v>
      </c>
      <c r="D634" s="73" t="s">
        <v>16625</v>
      </c>
      <c r="E634" s="73" t="s">
        <v>16626</v>
      </c>
      <c r="F634" s="73" t="s">
        <v>16626</v>
      </c>
      <c r="G634" s="125">
        <v>46.048400000000001</v>
      </c>
      <c r="H634" s="140">
        <f t="shared" si="43"/>
        <v>35.975312500000001</v>
      </c>
      <c r="I634" s="125">
        <f>G634/('Total Revenue (Millions)'!D$53)*100</f>
        <v>1.7992505792576905</v>
      </c>
      <c r="U634" s="138">
        <v>57.79</v>
      </c>
      <c r="V634" s="138">
        <v>66.41</v>
      </c>
      <c r="W634" s="138"/>
      <c r="Z634" s="138"/>
      <c r="AD634" s="143" t="s">
        <v>16538</v>
      </c>
      <c r="AE634" s="143"/>
      <c r="AF634" s="73" t="s">
        <v>16658</v>
      </c>
    </row>
    <row r="635" spans="1:32" hidden="1" x14ac:dyDescent="0.25">
      <c r="A635" s="116" t="s">
        <v>16384</v>
      </c>
      <c r="B635" s="116">
        <v>2015</v>
      </c>
      <c r="C635" s="116" t="s">
        <v>16409</v>
      </c>
      <c r="D635" s="73" t="s">
        <v>16928</v>
      </c>
      <c r="E635" s="73" t="s">
        <v>16928</v>
      </c>
      <c r="F635" s="73" t="s">
        <v>16928</v>
      </c>
      <c r="G635" s="125">
        <v>155.41999999999999</v>
      </c>
      <c r="H635" s="140">
        <f t="shared" si="43"/>
        <v>121.42187499999999</v>
      </c>
      <c r="I635" s="125">
        <f>G635/('Total Revenue (Millions)'!D$53)*100</f>
        <v>6.0727305406535352</v>
      </c>
      <c r="U635" s="138">
        <v>250</v>
      </c>
      <c r="V635" s="138">
        <v>51.81</v>
      </c>
      <c r="W635" s="138"/>
      <c r="Z635" s="138"/>
      <c r="AD635" s="143" t="s">
        <v>16535</v>
      </c>
      <c r="AE635" s="143"/>
      <c r="AF635" s="73" t="s">
        <v>16969</v>
      </c>
    </row>
    <row r="636" spans="1:32" hidden="1" x14ac:dyDescent="0.25">
      <c r="A636" s="116" t="s">
        <v>16384</v>
      </c>
      <c r="B636" s="116">
        <v>2015</v>
      </c>
      <c r="C636" s="116" t="s">
        <v>16409</v>
      </c>
      <c r="D636" s="73" t="s">
        <v>16580</v>
      </c>
      <c r="E636" s="73" t="s">
        <v>16580</v>
      </c>
      <c r="F636" s="73" t="s">
        <v>16580</v>
      </c>
      <c r="G636" s="125">
        <v>47</v>
      </c>
      <c r="H636" s="140">
        <f t="shared" si="43"/>
        <v>36.71875</v>
      </c>
      <c r="I636" s="125">
        <f>G636/('Total Revenue (Millions)'!D$53)*100</f>
        <v>1.8364324759407809</v>
      </c>
      <c r="U636" s="138">
        <v>75.599999999999994</v>
      </c>
      <c r="V636" s="138">
        <v>51.81</v>
      </c>
      <c r="W636" s="138"/>
      <c r="Z636" s="138"/>
      <c r="AD636" s="143" t="s">
        <v>16535</v>
      </c>
      <c r="AE636" s="143"/>
      <c r="AF636" s="73" t="s">
        <v>16970</v>
      </c>
    </row>
    <row r="637" spans="1:32" hidden="1" x14ac:dyDescent="0.25">
      <c r="A637" s="116" t="s">
        <v>16384</v>
      </c>
      <c r="B637" s="116">
        <v>2015</v>
      </c>
      <c r="C637" s="116" t="s">
        <v>16409</v>
      </c>
      <c r="D637" s="73" t="s">
        <v>16961</v>
      </c>
      <c r="E637" s="73" t="s">
        <v>16961</v>
      </c>
      <c r="F637" s="73"/>
      <c r="G637" s="125">
        <v>53.86</v>
      </c>
      <c r="H637" s="140">
        <f t="shared" si="43"/>
        <v>42.078125</v>
      </c>
      <c r="I637" s="125">
        <f>G637/('Total Revenue (Millions)'!D$53)*100</f>
        <v>2.104473471365329</v>
      </c>
      <c r="U637" s="138">
        <v>86.6</v>
      </c>
      <c r="V637" s="138">
        <v>51.81</v>
      </c>
      <c r="W637" s="138"/>
      <c r="Z637" s="138"/>
      <c r="AD637" s="143" t="s">
        <v>16535</v>
      </c>
      <c r="AE637" s="143"/>
      <c r="AF637" s="73" t="s">
        <v>16962</v>
      </c>
    </row>
    <row r="638" spans="1:32" hidden="1" x14ac:dyDescent="0.25">
      <c r="A638" s="116" t="s">
        <v>16384</v>
      </c>
      <c r="B638" s="116">
        <v>2015</v>
      </c>
      <c r="C638" s="116" t="s">
        <v>16409</v>
      </c>
      <c r="D638" s="73" t="s">
        <v>16595</v>
      </c>
      <c r="E638" s="73" t="s">
        <v>16596</v>
      </c>
      <c r="F638" s="73" t="s">
        <v>16596</v>
      </c>
      <c r="G638" s="125">
        <v>17.510000000000002</v>
      </c>
      <c r="H638" s="140">
        <f t="shared" si="43"/>
        <v>13.679687500000002</v>
      </c>
      <c r="I638" s="125">
        <f>G638/('Total Revenue (Millions)'!D$53)*100</f>
        <v>0.68416877986644842</v>
      </c>
      <c r="U638" s="138">
        <v>24.07</v>
      </c>
      <c r="V638" s="138">
        <v>60.64</v>
      </c>
      <c r="W638" s="138"/>
      <c r="Z638" s="138"/>
      <c r="AD638" s="143" t="s">
        <v>16541</v>
      </c>
      <c r="AE638" s="143"/>
      <c r="AF638" s="73" t="s">
        <v>16667</v>
      </c>
    </row>
    <row r="639" spans="1:32" hidden="1" x14ac:dyDescent="0.25">
      <c r="A639" s="116" t="s">
        <v>16384</v>
      </c>
      <c r="B639" s="116">
        <v>2015</v>
      </c>
      <c r="C639" s="116" t="s">
        <v>16409</v>
      </c>
      <c r="D639" s="73" t="s">
        <v>16896</v>
      </c>
      <c r="E639" s="73" t="s">
        <v>16897</v>
      </c>
      <c r="F639" s="73" t="s">
        <v>16897</v>
      </c>
      <c r="G639" s="125">
        <v>6.85</v>
      </c>
      <c r="H639" s="140">
        <f t="shared" si="43"/>
        <v>5.3515625</v>
      </c>
      <c r="I639" s="125">
        <f>G639/('Total Revenue (Millions)'!D$53)*100</f>
        <v>0.26765026511051804</v>
      </c>
      <c r="V639" s="138">
        <v>51.81</v>
      </c>
      <c r="W639" s="138"/>
      <c r="Z639" s="138"/>
      <c r="AD639" s="143" t="s">
        <v>16535</v>
      </c>
      <c r="AE639" s="143"/>
      <c r="AF639" s="73" t="s">
        <v>16971</v>
      </c>
    </row>
    <row r="640" spans="1:32" hidden="1" x14ac:dyDescent="0.25">
      <c r="A640" s="116" t="s">
        <v>16384</v>
      </c>
      <c r="B640" s="116">
        <v>2016</v>
      </c>
      <c r="C640" s="116" t="s">
        <v>16409</v>
      </c>
      <c r="D640" s="73" t="s">
        <v>16532</v>
      </c>
      <c r="E640" s="73" t="s">
        <v>16533</v>
      </c>
      <c r="F640" s="73" t="s">
        <v>16533</v>
      </c>
      <c r="G640" s="233">
        <v>2858.96</v>
      </c>
      <c r="H640" s="140">
        <f t="shared" ref="H640:H659" si="44">G640/1.33</f>
        <v>2149.593984962406</v>
      </c>
      <c r="I640" s="125">
        <f>G640/('Total Revenue (Millions)'!D$54)*100</f>
        <v>108.99165109984369</v>
      </c>
      <c r="U640" s="138">
        <v>3445.4</v>
      </c>
      <c r="V640" s="138">
        <v>69.150000000000006</v>
      </c>
      <c r="W640" s="138"/>
      <c r="Z640" s="138"/>
      <c r="AD640" s="143" t="s">
        <v>16538</v>
      </c>
      <c r="AE640" s="143"/>
      <c r="AF640" s="73" t="s">
        <v>16972</v>
      </c>
    </row>
    <row r="641" spans="1:32" hidden="1" x14ac:dyDescent="0.25">
      <c r="A641" s="116" t="s">
        <v>16384</v>
      </c>
      <c r="B641" s="116">
        <v>2016</v>
      </c>
      <c r="C641" s="116" t="s">
        <v>16409</v>
      </c>
      <c r="D641" s="73" t="s">
        <v>16602</v>
      </c>
      <c r="E641" s="73" t="s">
        <v>16602</v>
      </c>
      <c r="F641" s="73" t="s">
        <v>16602</v>
      </c>
      <c r="G641" s="125">
        <v>1495</v>
      </c>
      <c r="H641" s="140">
        <f t="shared" si="44"/>
        <v>1124.0601503759399</v>
      </c>
      <c r="I641" s="125">
        <f>G641/('Total Revenue (Millions)'!D$54)*100</f>
        <v>56.993633487095416</v>
      </c>
      <c r="U641" s="138">
        <v>2096.5</v>
      </c>
      <c r="V641" s="138">
        <v>59.42</v>
      </c>
      <c r="W641" s="138"/>
      <c r="Z641" s="138"/>
      <c r="AD641" s="143" t="s">
        <v>16541</v>
      </c>
      <c r="AE641" s="143"/>
      <c r="AF641" s="73" t="s">
        <v>16964</v>
      </c>
    </row>
    <row r="642" spans="1:32" hidden="1" x14ac:dyDescent="0.25">
      <c r="A642" s="116" t="s">
        <v>16384</v>
      </c>
      <c r="B642" s="116">
        <v>2016</v>
      </c>
      <c r="C642" s="116" t="s">
        <v>16409</v>
      </c>
      <c r="D642" s="73" t="s">
        <v>16568</v>
      </c>
      <c r="E642" s="73" t="s">
        <v>16568</v>
      </c>
      <c r="F642" s="73" t="s">
        <v>16568</v>
      </c>
      <c r="G642" s="125">
        <v>1490.09</v>
      </c>
      <c r="H642" s="140">
        <f t="shared" si="44"/>
        <v>1120.3684210526314</v>
      </c>
      <c r="I642" s="125">
        <f>G642/('Total Revenue (Millions)'!D$54)*100</f>
        <v>56.806450383134454</v>
      </c>
      <c r="U642" s="138">
        <v>1960.03</v>
      </c>
      <c r="V642" s="138">
        <v>63.35</v>
      </c>
      <c r="W642" s="138"/>
      <c r="Z642" s="138"/>
      <c r="AD642" s="143" t="s">
        <v>16541</v>
      </c>
      <c r="AE642" s="143"/>
      <c r="AF642" s="73" t="s">
        <v>16965</v>
      </c>
    </row>
    <row r="643" spans="1:32" hidden="1" x14ac:dyDescent="0.25">
      <c r="A643" s="116" t="s">
        <v>16384</v>
      </c>
      <c r="B643" s="116">
        <v>2016</v>
      </c>
      <c r="C643" s="116" t="s">
        <v>16409</v>
      </c>
      <c r="D643" s="73" t="s">
        <v>16562</v>
      </c>
      <c r="E643" s="73" t="s">
        <v>16562</v>
      </c>
      <c r="F643" s="73" t="s">
        <v>16562</v>
      </c>
      <c r="G643" s="233">
        <v>1336.39</v>
      </c>
      <c r="H643" s="140">
        <f t="shared" si="44"/>
        <v>1004.8045112781955</v>
      </c>
      <c r="I643" s="125">
        <f>G643/('Total Revenue (Millions)'!D$54)*100</f>
        <v>50.946971141016363</v>
      </c>
      <c r="U643" s="138">
        <v>1610.5</v>
      </c>
      <c r="V643" s="138">
        <v>69.150000000000006</v>
      </c>
      <c r="W643" s="138"/>
      <c r="Z643" s="138"/>
      <c r="AD643" s="143" t="s">
        <v>16538</v>
      </c>
      <c r="AE643" s="143"/>
      <c r="AF643" s="73" t="s">
        <v>16973</v>
      </c>
    </row>
    <row r="644" spans="1:32" hidden="1" x14ac:dyDescent="0.25">
      <c r="A644" s="116" t="s">
        <v>16384</v>
      </c>
      <c r="B644" s="116">
        <v>2016</v>
      </c>
      <c r="C644" s="116" t="s">
        <v>16409</v>
      </c>
      <c r="D644" s="73" t="s">
        <v>16593</v>
      </c>
      <c r="E644" s="73" t="s">
        <v>16593</v>
      </c>
      <c r="F644" s="73" t="s">
        <v>16594</v>
      </c>
      <c r="G644" s="125">
        <v>978.7</v>
      </c>
      <c r="H644" s="140">
        <f t="shared" si="44"/>
        <v>735.86466165413538</v>
      </c>
      <c r="I644" s="125">
        <f>G644/('Total Revenue (Millions)'!D$54)*100</f>
        <v>37.310815447371432</v>
      </c>
      <c r="U644" s="138">
        <v>1590.5</v>
      </c>
      <c r="V644" s="138">
        <v>51.3</v>
      </c>
      <c r="W644" s="138"/>
      <c r="Z644" s="138"/>
      <c r="AD644" s="143" t="s">
        <v>16541</v>
      </c>
      <c r="AE644" s="143"/>
      <c r="AF644" s="73" t="s">
        <v>16974</v>
      </c>
    </row>
    <row r="645" spans="1:32" hidden="1" x14ac:dyDescent="0.25">
      <c r="A645" s="116" t="s">
        <v>16384</v>
      </c>
      <c r="B645" s="116">
        <v>2016</v>
      </c>
      <c r="C645" s="116" t="s">
        <v>16409</v>
      </c>
      <c r="D645" s="73" t="s">
        <v>16608</v>
      </c>
      <c r="E645" s="73" t="s">
        <v>16608</v>
      </c>
      <c r="F645" s="73" t="s">
        <v>16608</v>
      </c>
      <c r="G645" s="125">
        <v>557.76</v>
      </c>
      <c r="H645" s="140">
        <f t="shared" si="44"/>
        <v>419.36842105263156</v>
      </c>
      <c r="I645" s="125">
        <f>G645/('Total Revenue (Millions)'!D$54)*100</f>
        <v>21.263390644657086</v>
      </c>
      <c r="U645" s="138">
        <v>733.70100000000002</v>
      </c>
      <c r="V645" s="138">
        <v>63.35</v>
      </c>
      <c r="W645" s="138"/>
      <c r="Z645" s="138"/>
      <c r="AD645" s="143" t="s">
        <v>16541</v>
      </c>
      <c r="AE645" s="143"/>
      <c r="AF645" s="73" t="s">
        <v>16947</v>
      </c>
    </row>
    <row r="646" spans="1:32" hidden="1" x14ac:dyDescent="0.25">
      <c r="A646" s="116" t="s">
        <v>16384</v>
      </c>
      <c r="B646" s="116">
        <v>2016</v>
      </c>
      <c r="C646" s="116" t="s">
        <v>16409</v>
      </c>
      <c r="D646" s="73" t="s">
        <v>16586</v>
      </c>
      <c r="E646" s="73" t="s">
        <v>16587</v>
      </c>
      <c r="F646" s="73" t="s">
        <v>16587</v>
      </c>
      <c r="G646" s="125">
        <v>242.47</v>
      </c>
      <c r="H646" s="140">
        <f t="shared" si="44"/>
        <v>182.30827067669171</v>
      </c>
      <c r="I646" s="125">
        <f>G646/('Total Revenue (Millions)'!D$54)*100</f>
        <v>9.2436430178033628</v>
      </c>
      <c r="U646" s="138">
        <v>318.94</v>
      </c>
      <c r="V646" s="138">
        <v>63.35</v>
      </c>
      <c r="W646" s="138"/>
      <c r="Z646" s="138"/>
      <c r="AD646" s="143" t="s">
        <v>16541</v>
      </c>
      <c r="AE646" s="143"/>
      <c r="AF646" s="76" t="s">
        <v>16948</v>
      </c>
    </row>
    <row r="647" spans="1:32" hidden="1" x14ac:dyDescent="0.25">
      <c r="A647" s="116" t="s">
        <v>16384</v>
      </c>
      <c r="B647" s="116">
        <v>2016</v>
      </c>
      <c r="C647" s="116" t="s">
        <v>16409</v>
      </c>
      <c r="D647" s="73" t="s">
        <v>16543</v>
      </c>
      <c r="E647" s="73" t="s">
        <v>16543</v>
      </c>
      <c r="F647" s="73" t="s">
        <v>16543</v>
      </c>
      <c r="G647" s="125">
        <v>238.2</v>
      </c>
      <c r="H647" s="140">
        <f t="shared" si="44"/>
        <v>179.09774436090223</v>
      </c>
      <c r="I647" s="125">
        <f>G647/('Total Revenue (Millions)'!D$54)*100</f>
        <v>9.0808585261713244</v>
      </c>
      <c r="U647" s="138">
        <v>269.77999999999997</v>
      </c>
      <c r="V647" s="138">
        <v>73.58</v>
      </c>
      <c r="W647" s="138"/>
      <c r="Z647" s="138"/>
      <c r="AD647" s="143" t="s">
        <v>16538</v>
      </c>
      <c r="AE647" s="143"/>
      <c r="AF647" s="73" t="s">
        <v>16975</v>
      </c>
    </row>
    <row r="648" spans="1:32" hidden="1" x14ac:dyDescent="0.25">
      <c r="A648" s="116" t="s">
        <v>16384</v>
      </c>
      <c r="B648" s="116">
        <v>2016</v>
      </c>
      <c r="C648" s="116" t="s">
        <v>16409</v>
      </c>
      <c r="D648" s="73" t="s">
        <v>16885</v>
      </c>
      <c r="E648" s="73" t="s">
        <v>16886</v>
      </c>
      <c r="F648" s="73" t="s">
        <v>16886</v>
      </c>
      <c r="G648" s="125">
        <v>397.18</v>
      </c>
      <c r="H648" s="140">
        <f t="shared" si="44"/>
        <v>298.63157894736838</v>
      </c>
      <c r="I648" s="125">
        <f>G648/('Total Revenue (Millions)'!D$54)*100</f>
        <v>15.141626320003052</v>
      </c>
      <c r="U648" s="138">
        <v>275</v>
      </c>
      <c r="V648" s="138">
        <v>120.35</v>
      </c>
      <c r="W648" s="138"/>
      <c r="Z648" s="138"/>
      <c r="AD648" s="143" t="s">
        <v>16535</v>
      </c>
      <c r="AE648" s="143"/>
      <c r="AF648" s="76" t="s">
        <v>16976</v>
      </c>
    </row>
    <row r="649" spans="1:32" hidden="1" x14ac:dyDescent="0.25">
      <c r="A649" s="116" t="s">
        <v>16384</v>
      </c>
      <c r="B649" s="116">
        <v>2016</v>
      </c>
      <c r="C649" s="116" t="s">
        <v>16409</v>
      </c>
      <c r="D649" s="73" t="s">
        <v>16551</v>
      </c>
      <c r="E649" s="73" t="s">
        <v>16551</v>
      </c>
      <c r="F649" s="73" t="s">
        <v>16551</v>
      </c>
      <c r="G649" s="125">
        <v>168.3</v>
      </c>
      <c r="H649" s="140">
        <f t="shared" si="44"/>
        <v>126.54135338345864</v>
      </c>
      <c r="I649" s="125">
        <f>G649/('Total Revenue (Millions)'!D$54)*100</f>
        <v>6.4160725858716798</v>
      </c>
      <c r="U649" s="138">
        <v>222.57175000000001</v>
      </c>
      <c r="V649" s="138">
        <v>63.01</v>
      </c>
      <c r="W649" s="138"/>
      <c r="Z649" s="138"/>
      <c r="AD649" s="143" t="s">
        <v>16538</v>
      </c>
      <c r="AE649" s="143"/>
      <c r="AF649" s="73" t="s">
        <v>16977</v>
      </c>
    </row>
    <row r="650" spans="1:32" hidden="1" x14ac:dyDescent="0.25">
      <c r="A650" s="116" t="s">
        <v>16384</v>
      </c>
      <c r="B650" s="116">
        <v>2016</v>
      </c>
      <c r="C650" s="116" t="s">
        <v>16409</v>
      </c>
      <c r="D650" s="73" t="s">
        <v>16625</v>
      </c>
      <c r="E650" s="73" t="s">
        <v>16626</v>
      </c>
      <c r="F650" s="73" t="s">
        <v>16626</v>
      </c>
      <c r="G650" s="125">
        <v>49.491518999999997</v>
      </c>
      <c r="H650" s="140">
        <f t="shared" si="44"/>
        <v>37.211668421052629</v>
      </c>
      <c r="I650" s="125">
        <f>G650/('Total Revenue (Millions)'!D$54)*100</f>
        <v>1.8867568525790097</v>
      </c>
      <c r="U650" s="138">
        <v>59.64</v>
      </c>
      <c r="V650" s="138">
        <v>69.150000000000006</v>
      </c>
      <c r="W650" s="138"/>
      <c r="Z650" s="138"/>
      <c r="AD650" s="143" t="s">
        <v>16538</v>
      </c>
      <c r="AE650" s="143"/>
      <c r="AF650" s="73" t="s">
        <v>16676</v>
      </c>
    </row>
    <row r="651" spans="1:32" hidden="1" x14ac:dyDescent="0.25">
      <c r="A651" s="116" t="s">
        <v>16384</v>
      </c>
      <c r="B651" s="116">
        <v>2016</v>
      </c>
      <c r="C651" s="116" t="s">
        <v>16409</v>
      </c>
      <c r="D651" s="73" t="s">
        <v>16928</v>
      </c>
      <c r="E651" s="73" t="s">
        <v>16928</v>
      </c>
      <c r="F651" s="73" t="s">
        <v>16928</v>
      </c>
      <c r="G651" s="125">
        <v>187.34</v>
      </c>
      <c r="H651" s="140">
        <f t="shared" si="44"/>
        <v>140.85714285714286</v>
      </c>
      <c r="I651" s="125">
        <f>G651/('Total Revenue (Millions)'!D$54)*100</f>
        <v>7.141931302657162</v>
      </c>
      <c r="U651" s="138">
        <v>275</v>
      </c>
      <c r="V651" s="138">
        <v>56.77</v>
      </c>
      <c r="W651" s="138"/>
      <c r="Z651" s="138"/>
      <c r="AD651" s="143" t="s">
        <v>16535</v>
      </c>
      <c r="AE651" s="143"/>
      <c r="AF651" s="73" t="s">
        <v>16978</v>
      </c>
    </row>
    <row r="652" spans="1:32" hidden="1" x14ac:dyDescent="0.25">
      <c r="A652" s="116" t="s">
        <v>16384</v>
      </c>
      <c r="B652" s="116">
        <v>2016</v>
      </c>
      <c r="C652" s="116" t="s">
        <v>16409</v>
      </c>
      <c r="D652" s="73" t="s">
        <v>16979</v>
      </c>
      <c r="E652" s="73" t="s">
        <v>16979</v>
      </c>
      <c r="F652" s="73"/>
      <c r="G652" s="125">
        <v>89.5</v>
      </c>
      <c r="H652" s="140">
        <f t="shared" si="44"/>
        <v>67.293233082706763</v>
      </c>
      <c r="I652" s="125">
        <f>G652/('Total Revenue (Millions)'!D$54)*100</f>
        <v>3.4119934428729368</v>
      </c>
      <c r="U652" s="138">
        <v>131.44</v>
      </c>
      <c r="V652" s="138">
        <v>56.77</v>
      </c>
      <c r="W652" s="138"/>
      <c r="Z652" s="138"/>
      <c r="AD652" s="143" t="s">
        <v>16535</v>
      </c>
      <c r="AE652" s="143"/>
      <c r="AF652" s="73" t="s">
        <v>16980</v>
      </c>
    </row>
    <row r="653" spans="1:32" hidden="1" x14ac:dyDescent="0.25">
      <c r="A653" s="116" t="s">
        <v>16384</v>
      </c>
      <c r="B653" s="116">
        <v>2016</v>
      </c>
      <c r="C653" s="116" t="s">
        <v>16409</v>
      </c>
      <c r="D653" s="73" t="s">
        <v>16981</v>
      </c>
      <c r="E653" s="73" t="s">
        <v>16981</v>
      </c>
      <c r="F653" s="73" t="s">
        <v>16981</v>
      </c>
      <c r="G653" s="125"/>
      <c r="H653" s="140">
        <f t="shared" si="44"/>
        <v>0</v>
      </c>
      <c r="I653" s="125">
        <f>G653/('Total Revenue (Millions)'!D$54)*100</f>
        <v>0</v>
      </c>
      <c r="V653" s="138">
        <v>56.77</v>
      </c>
      <c r="W653" s="138"/>
      <c r="Z653" s="138"/>
      <c r="AD653" s="143" t="s">
        <v>16535</v>
      </c>
      <c r="AE653" s="143"/>
      <c r="AF653" s="73" t="s">
        <v>16982</v>
      </c>
    </row>
    <row r="654" spans="1:32" hidden="1" x14ac:dyDescent="0.25">
      <c r="A654" s="116" t="s">
        <v>16384</v>
      </c>
      <c r="B654" s="116">
        <v>2016</v>
      </c>
      <c r="C654" s="116" t="s">
        <v>16409</v>
      </c>
      <c r="D654" s="73" t="s">
        <v>16580</v>
      </c>
      <c r="E654" s="73" t="s">
        <v>16580</v>
      </c>
      <c r="F654" s="73" t="s">
        <v>16580</v>
      </c>
      <c r="G654" s="125">
        <v>47</v>
      </c>
      <c r="H654" s="140">
        <f t="shared" si="44"/>
        <v>35.338345864661655</v>
      </c>
      <c r="I654" s="125">
        <f>G654/('Total Revenue (Millions)'!D$54)*100</f>
        <v>1.791773092905341</v>
      </c>
      <c r="U654" s="138">
        <v>68.989999999999995</v>
      </c>
      <c r="V654" s="138">
        <v>56.77</v>
      </c>
      <c r="W654" s="138"/>
      <c r="Z654" s="138"/>
      <c r="AD654" s="143" t="s">
        <v>16535</v>
      </c>
      <c r="AE654" s="143"/>
      <c r="AF654" s="73" t="s">
        <v>16675</v>
      </c>
    </row>
    <row r="655" spans="1:32" hidden="1" x14ac:dyDescent="0.25">
      <c r="A655" s="116" t="s">
        <v>16384</v>
      </c>
      <c r="B655" s="116">
        <v>2016</v>
      </c>
      <c r="C655" s="116" t="s">
        <v>16409</v>
      </c>
      <c r="D655" s="73" t="s">
        <v>16961</v>
      </c>
      <c r="E655" s="73" t="s">
        <v>16961</v>
      </c>
      <c r="F655" s="73"/>
      <c r="G655" s="125">
        <v>59.02</v>
      </c>
      <c r="H655" s="140">
        <f t="shared" si="44"/>
        <v>44.375939849624061</v>
      </c>
      <c r="I655" s="125">
        <f>G655/('Total Revenue (Millions)'!D$54)*100</f>
        <v>2.2500095307079411</v>
      </c>
      <c r="U655" s="138">
        <v>86.6</v>
      </c>
      <c r="V655" s="138">
        <v>56.77</v>
      </c>
      <c r="W655" s="138"/>
      <c r="Z655" s="138"/>
      <c r="AD655" s="143" t="s">
        <v>16535</v>
      </c>
      <c r="AE655" s="143"/>
      <c r="AF655" s="73" t="s">
        <v>16962</v>
      </c>
    </row>
    <row r="656" spans="1:32" hidden="1" x14ac:dyDescent="0.25">
      <c r="A656" s="116" t="s">
        <v>16384</v>
      </c>
      <c r="B656" s="116">
        <v>2016</v>
      </c>
      <c r="C656" s="116" t="s">
        <v>16409</v>
      </c>
      <c r="D656" s="73" t="s">
        <v>16595</v>
      </c>
      <c r="E656" s="73" t="s">
        <v>16596</v>
      </c>
      <c r="F656" s="73" t="s">
        <v>16596</v>
      </c>
      <c r="G656" s="125">
        <v>23.6</v>
      </c>
      <c r="H656" s="140">
        <f t="shared" si="44"/>
        <v>17.744360902255639</v>
      </c>
      <c r="I656" s="125">
        <f>G656/('Total Revenue (Millions)'!D$54)*100</f>
        <v>0.89969882962906489</v>
      </c>
      <c r="U656" s="138">
        <v>29.59</v>
      </c>
      <c r="V656" s="138">
        <v>63.35</v>
      </c>
      <c r="W656" s="138"/>
      <c r="Z656" s="138"/>
      <c r="AD656" s="143" t="s">
        <v>16541</v>
      </c>
      <c r="AE656" s="143"/>
      <c r="AF656" s="73" t="s">
        <v>16983</v>
      </c>
    </row>
    <row r="657" spans="1:32" hidden="1" x14ac:dyDescent="0.25">
      <c r="A657" s="116" t="s">
        <v>16384</v>
      </c>
      <c r="B657" s="116">
        <v>2016</v>
      </c>
      <c r="C657" s="116" t="s">
        <v>16409</v>
      </c>
      <c r="D657" s="73" t="s">
        <v>16896</v>
      </c>
      <c r="E657" s="73" t="s">
        <v>16897</v>
      </c>
      <c r="F657" s="73" t="s">
        <v>16897</v>
      </c>
      <c r="G657" s="125">
        <v>10.3</v>
      </c>
      <c r="H657" s="140">
        <f t="shared" si="44"/>
        <v>7.7443609022556394</v>
      </c>
      <c r="I657" s="125">
        <f>G657/('Total Revenue (Millions)'!D$54)*100</f>
        <v>0.39266516716861732</v>
      </c>
      <c r="U657" s="138">
        <v>15.12</v>
      </c>
      <c r="V657" s="138">
        <v>56.77</v>
      </c>
      <c r="W657" s="138"/>
      <c r="Z657" s="138"/>
      <c r="AD657" s="143" t="s">
        <v>16535</v>
      </c>
      <c r="AE657" s="143"/>
      <c r="AF657" s="73" t="s">
        <v>16984</v>
      </c>
    </row>
    <row r="658" spans="1:32" hidden="1" x14ac:dyDescent="0.25">
      <c r="A658" s="116" t="s">
        <v>16384</v>
      </c>
      <c r="B658" s="116">
        <v>2016</v>
      </c>
      <c r="C658" s="116" t="s">
        <v>16409</v>
      </c>
      <c r="D658" s="73" t="s">
        <v>16985</v>
      </c>
      <c r="E658" s="73" t="s">
        <v>16985</v>
      </c>
      <c r="F658" s="73"/>
      <c r="G658" s="125">
        <v>31.8</v>
      </c>
      <c r="H658" s="140">
        <f t="shared" si="44"/>
        <v>23.909774436090224</v>
      </c>
      <c r="I658" s="125">
        <f>G658/('Total Revenue (Millions)'!D$54)*100</f>
        <v>1.2123060500934009</v>
      </c>
      <c r="U658" s="138">
        <v>46.7</v>
      </c>
      <c r="V658" s="138">
        <v>56.77</v>
      </c>
      <c r="W658" s="138"/>
      <c r="Z658" s="138"/>
      <c r="AD658" s="143" t="s">
        <v>16535</v>
      </c>
      <c r="AE658" s="143"/>
      <c r="AF658" s="76" t="s">
        <v>16986</v>
      </c>
    </row>
    <row r="659" spans="1:32" hidden="1" x14ac:dyDescent="0.25">
      <c r="A659" s="116" t="s">
        <v>16384</v>
      </c>
      <c r="B659" s="116">
        <v>2016</v>
      </c>
      <c r="C659" s="116" t="s">
        <v>16409</v>
      </c>
      <c r="D659" s="73" t="s">
        <v>16987</v>
      </c>
      <c r="E659" s="73" t="s">
        <v>16987</v>
      </c>
      <c r="F659" s="73" t="s">
        <v>16987</v>
      </c>
      <c r="G659" s="125">
        <v>18.55</v>
      </c>
      <c r="H659" s="140">
        <f t="shared" si="44"/>
        <v>13.947368421052632</v>
      </c>
      <c r="I659" s="125">
        <f>G659/('Total Revenue (Millions)'!D$54)*100</f>
        <v>0.70717852922115054</v>
      </c>
      <c r="U659" s="138">
        <v>27.2</v>
      </c>
      <c r="V659" s="138">
        <v>56.77</v>
      </c>
      <c r="W659" s="138"/>
      <c r="Z659" s="138"/>
      <c r="AD659" s="171" t="s">
        <v>16535</v>
      </c>
      <c r="AE659" s="171"/>
      <c r="AF659" s="73" t="s">
        <v>16988</v>
      </c>
    </row>
    <row r="660" spans="1:32" hidden="1" x14ac:dyDescent="0.25">
      <c r="A660" s="116" t="s">
        <v>16384</v>
      </c>
      <c r="B660" s="116">
        <v>2017</v>
      </c>
      <c r="C660" s="116" t="s">
        <v>16409</v>
      </c>
      <c r="D660" s="73" t="s">
        <v>16532</v>
      </c>
      <c r="E660" s="73" t="s">
        <v>16533</v>
      </c>
      <c r="F660" s="73" t="s">
        <v>16533</v>
      </c>
      <c r="G660" s="233">
        <v>3032.05</v>
      </c>
      <c r="H660" s="140">
        <f t="shared" ref="H660:H671" si="45">G660/1.3</f>
        <v>2332.3461538461538</v>
      </c>
      <c r="I660" s="125">
        <f>G660/('Total Revenue (Millions)'!D$55)*100</f>
        <v>118.24914590580786</v>
      </c>
      <c r="U660" s="138">
        <v>3633.4</v>
      </c>
      <c r="V660" s="138">
        <v>69.540000000000006</v>
      </c>
      <c r="W660" s="138"/>
      <c r="Z660" s="138"/>
      <c r="AD660" s="143" t="s">
        <v>16538</v>
      </c>
      <c r="AE660" s="143"/>
      <c r="AF660" s="73" t="s">
        <v>16972</v>
      </c>
    </row>
    <row r="661" spans="1:32" hidden="1" x14ac:dyDescent="0.25">
      <c r="A661" s="116" t="s">
        <v>16384</v>
      </c>
      <c r="B661" s="116">
        <v>2017</v>
      </c>
      <c r="C661" s="116" t="s">
        <v>16409</v>
      </c>
      <c r="D661" s="73" t="s">
        <v>16602</v>
      </c>
      <c r="E661" s="73" t="s">
        <v>16602</v>
      </c>
      <c r="F661" s="73" t="s">
        <v>16602</v>
      </c>
      <c r="G661" s="125">
        <v>1606</v>
      </c>
      <c r="H661" s="140">
        <f t="shared" si="45"/>
        <v>1235.3846153846152</v>
      </c>
      <c r="I661" s="125">
        <f>G661/('Total Revenue (Millions)'!D$55)*100</f>
        <v>62.633574091696175</v>
      </c>
      <c r="U661" s="138">
        <v>2187.5</v>
      </c>
      <c r="V661" s="138">
        <v>61.18</v>
      </c>
      <c r="W661" s="138"/>
      <c r="Z661" s="138"/>
      <c r="AD661" s="143" t="s">
        <v>16541</v>
      </c>
      <c r="AE661" s="143"/>
      <c r="AF661" s="73" t="s">
        <v>16989</v>
      </c>
    </row>
    <row r="662" spans="1:32" hidden="1" x14ac:dyDescent="0.25">
      <c r="A662" s="116" t="s">
        <v>16384</v>
      </c>
      <c r="B662" s="116">
        <v>2017</v>
      </c>
      <c r="C662" s="116" t="s">
        <v>16409</v>
      </c>
      <c r="D662" s="73" t="s">
        <v>16568</v>
      </c>
      <c r="E662" s="73" t="s">
        <v>16568</v>
      </c>
      <c r="F662" s="73" t="s">
        <v>16568</v>
      </c>
      <c r="G662" s="125">
        <v>1600.7</v>
      </c>
      <c r="H662" s="140">
        <f t="shared" si="45"/>
        <v>1231.3076923076924</v>
      </c>
      <c r="I662" s="125">
        <f>G662/('Total Revenue (Millions)'!D$55)*100</f>
        <v>62.426875497246627</v>
      </c>
      <c r="U662" s="138">
        <v>1999.58</v>
      </c>
      <c r="V662" s="138">
        <v>66.709999999999994</v>
      </c>
      <c r="W662" s="138"/>
      <c r="Z662" s="138"/>
      <c r="AD662" s="143" t="s">
        <v>16541</v>
      </c>
      <c r="AE662" s="143"/>
      <c r="AF662" s="73" t="s">
        <v>16990</v>
      </c>
    </row>
    <row r="663" spans="1:32" hidden="1" x14ac:dyDescent="0.25">
      <c r="A663" s="116" t="s">
        <v>16384</v>
      </c>
      <c r="B663" s="116">
        <v>2017</v>
      </c>
      <c r="C663" s="116" t="s">
        <v>16409</v>
      </c>
      <c r="D663" s="73" t="s">
        <v>16562</v>
      </c>
      <c r="E663" s="73" t="s">
        <v>16562</v>
      </c>
      <c r="F663" s="73" t="s">
        <v>16562</v>
      </c>
      <c r="G663" s="233">
        <v>1417.82</v>
      </c>
      <c r="H663" s="140">
        <f t="shared" si="45"/>
        <v>1090.6307692307691</v>
      </c>
      <c r="I663" s="125">
        <f>G663/('Total Revenue (Millions)'!D$55)*100</f>
        <v>55.294603996692828</v>
      </c>
      <c r="U663" s="138">
        <v>1699</v>
      </c>
      <c r="V663" s="138">
        <v>69.540000000000006</v>
      </c>
      <c r="W663" s="138"/>
      <c r="Z663" s="138"/>
      <c r="AD663" s="143" t="s">
        <v>16538</v>
      </c>
      <c r="AE663" s="143"/>
      <c r="AF663" s="73" t="s">
        <v>16973</v>
      </c>
    </row>
    <row r="664" spans="1:32" hidden="1" x14ac:dyDescent="0.25">
      <c r="A664" s="116" t="s">
        <v>16384</v>
      </c>
      <c r="B664" s="116">
        <v>2017</v>
      </c>
      <c r="C664" s="116" t="s">
        <v>16409</v>
      </c>
      <c r="D664" s="73" t="s">
        <v>16593</v>
      </c>
      <c r="E664" s="73" t="s">
        <v>16593</v>
      </c>
      <c r="F664" s="73" t="s">
        <v>16594</v>
      </c>
      <c r="G664" s="125">
        <v>1030</v>
      </c>
      <c r="H664" s="140">
        <f t="shared" si="45"/>
        <v>792.30769230769226</v>
      </c>
      <c r="I664" s="125">
        <f>G664/('Total Revenue (Millions)'!D$55)*100</f>
        <v>40.169726845857454</v>
      </c>
      <c r="U664" s="138">
        <v>1639.65</v>
      </c>
      <c r="V664" s="138">
        <v>52.3</v>
      </c>
      <c r="W664" s="138"/>
      <c r="Z664" s="138"/>
      <c r="AD664" s="143" t="s">
        <v>16541</v>
      </c>
      <c r="AE664" s="143"/>
      <c r="AF664" s="73" t="s">
        <v>16991</v>
      </c>
    </row>
    <row r="665" spans="1:32" hidden="1" x14ac:dyDescent="0.25">
      <c r="A665" s="116" t="s">
        <v>16384</v>
      </c>
      <c r="B665" s="116">
        <v>2017</v>
      </c>
      <c r="C665" s="116" t="s">
        <v>16409</v>
      </c>
      <c r="D665" s="73" t="s">
        <v>16608</v>
      </c>
      <c r="E665" s="73" t="s">
        <v>16608</v>
      </c>
      <c r="F665" s="73" t="s">
        <v>16608</v>
      </c>
      <c r="G665" s="125">
        <v>615</v>
      </c>
      <c r="H665" s="140">
        <f t="shared" si="45"/>
        <v>473.07692307692304</v>
      </c>
      <c r="I665" s="125">
        <f>G665/('Total Revenue (Millions)'!D$55)*100</f>
        <v>23.984836903109059</v>
      </c>
      <c r="U665" s="138">
        <v>768.86900000000003</v>
      </c>
      <c r="V665" s="138">
        <v>66.709999999999994</v>
      </c>
      <c r="W665" s="138"/>
      <c r="Z665" s="138"/>
      <c r="AD665" s="143" t="s">
        <v>16541</v>
      </c>
      <c r="AE665" s="143"/>
      <c r="AF665" s="73" t="s">
        <v>16947</v>
      </c>
    </row>
    <row r="666" spans="1:32" hidden="1" x14ac:dyDescent="0.25">
      <c r="A666" s="116" t="s">
        <v>16384</v>
      </c>
      <c r="B666" s="116">
        <v>2017</v>
      </c>
      <c r="C666" s="116" t="s">
        <v>16409</v>
      </c>
      <c r="D666" s="73" t="s">
        <v>16586</v>
      </c>
      <c r="E666" s="73" t="s">
        <v>16587</v>
      </c>
      <c r="F666" s="73" t="s">
        <v>16587</v>
      </c>
      <c r="G666" s="125">
        <v>262</v>
      </c>
      <c r="H666" s="140">
        <f t="shared" si="45"/>
        <v>201.53846153846152</v>
      </c>
      <c r="I666" s="125">
        <f>G666/('Total Revenue (Millions)'!D$55)*100</f>
        <v>10.217930518072478</v>
      </c>
      <c r="U666" s="138">
        <v>327.3</v>
      </c>
      <c r="V666" s="138">
        <v>66.709999999999994</v>
      </c>
      <c r="W666" s="138"/>
      <c r="Z666" s="138"/>
      <c r="AD666" s="143" t="s">
        <v>16541</v>
      </c>
      <c r="AE666" s="143"/>
      <c r="AF666" s="76" t="s">
        <v>16948</v>
      </c>
    </row>
    <row r="667" spans="1:32" hidden="1" x14ac:dyDescent="0.25">
      <c r="A667" s="116" t="s">
        <v>16384</v>
      </c>
      <c r="B667" s="116">
        <v>2017</v>
      </c>
      <c r="C667" s="116" t="s">
        <v>16409</v>
      </c>
      <c r="D667" s="73" t="s">
        <v>16885</v>
      </c>
      <c r="E667" s="73" t="s">
        <v>16886</v>
      </c>
      <c r="F667" s="73" t="s">
        <v>16886</v>
      </c>
      <c r="G667" s="125">
        <v>469.22</v>
      </c>
      <c r="H667" s="140">
        <f t="shared" si="45"/>
        <v>360.93846153846152</v>
      </c>
      <c r="I667" s="125">
        <f>G667/('Total Revenue (Millions)'!D$55)*100</f>
        <v>18.299455563702168</v>
      </c>
      <c r="U667" s="138">
        <v>325</v>
      </c>
      <c r="V667" s="138">
        <v>120.31</v>
      </c>
      <c r="W667" s="138"/>
      <c r="Z667" s="138"/>
      <c r="AD667" s="143" t="s">
        <v>16535</v>
      </c>
      <c r="AE667" s="143"/>
      <c r="AF667" s="76" t="s">
        <v>16992</v>
      </c>
    </row>
    <row r="668" spans="1:32" hidden="1" x14ac:dyDescent="0.25">
      <c r="A668" s="116" t="s">
        <v>16384</v>
      </c>
      <c r="B668" s="116">
        <v>2017</v>
      </c>
      <c r="C668" s="116" t="s">
        <v>16409</v>
      </c>
      <c r="D668" s="73" t="s">
        <v>16543</v>
      </c>
      <c r="E668" s="73" t="s">
        <v>16543</v>
      </c>
      <c r="F668" s="73" t="s">
        <v>16543</v>
      </c>
      <c r="G668" s="125">
        <v>249.33</v>
      </c>
      <c r="H668" s="140">
        <f t="shared" si="45"/>
        <v>191.7923076923077</v>
      </c>
      <c r="I668" s="125">
        <f>G668/('Total Revenue (Millions)'!D$55)*100</f>
        <v>9.72380387813363</v>
      </c>
      <c r="U668" s="138">
        <v>277.17</v>
      </c>
      <c r="V668" s="138">
        <v>74.959999999999994</v>
      </c>
      <c r="W668" s="138"/>
      <c r="Z668" s="138"/>
      <c r="AD668" s="143" t="s">
        <v>16538</v>
      </c>
      <c r="AE668" s="143"/>
      <c r="AF668" s="73" t="s">
        <v>16975</v>
      </c>
    </row>
    <row r="669" spans="1:32" hidden="1" x14ac:dyDescent="0.25">
      <c r="A669" s="116" t="s">
        <v>16384</v>
      </c>
      <c r="B669" s="116">
        <v>2017</v>
      </c>
      <c r="C669" s="116" t="s">
        <v>16409</v>
      </c>
      <c r="D669" s="73" t="s">
        <v>16625</v>
      </c>
      <c r="E669" s="73" t="s">
        <v>16626</v>
      </c>
      <c r="F669" s="73" t="s">
        <v>16626</v>
      </c>
      <c r="G669" s="125">
        <v>48.433770000000003</v>
      </c>
      <c r="H669" s="140">
        <f t="shared" si="45"/>
        <v>37.256746153846152</v>
      </c>
      <c r="I669" s="125">
        <f>G669/('Total Revenue (Millions)'!D$55)*100</f>
        <v>1.8889041854515392</v>
      </c>
      <c r="U669" s="138">
        <v>5804</v>
      </c>
      <c r="V669" s="138">
        <v>69.540000000000006</v>
      </c>
      <c r="W669" s="138"/>
      <c r="Z669" s="138"/>
      <c r="AD669" s="143" t="s">
        <v>16538</v>
      </c>
      <c r="AE669" s="143"/>
      <c r="AF669" s="73" t="s">
        <v>16686</v>
      </c>
    </row>
    <row r="670" spans="1:32" hidden="1" x14ac:dyDescent="0.25">
      <c r="A670" s="116" t="s">
        <v>16384</v>
      </c>
      <c r="B670" s="116">
        <v>2017</v>
      </c>
      <c r="C670" s="116" t="s">
        <v>16409</v>
      </c>
      <c r="D670" s="73" t="s">
        <v>16928</v>
      </c>
      <c r="E670" s="73" t="s">
        <v>16928</v>
      </c>
      <c r="F670" s="73" t="s">
        <v>16928</v>
      </c>
      <c r="G670" s="125">
        <v>213.96</v>
      </c>
      <c r="H670" s="140">
        <f t="shared" si="45"/>
        <v>164.58461538461538</v>
      </c>
      <c r="I670" s="125">
        <f>G670/('Total Revenue (Millions)'!D$55)*100</f>
        <v>8.3443832581938455</v>
      </c>
      <c r="U670" s="138">
        <v>300</v>
      </c>
      <c r="V670" s="138">
        <v>59.43</v>
      </c>
      <c r="W670" s="138"/>
      <c r="Z670" s="138"/>
      <c r="AD670" s="143" t="s">
        <v>16535</v>
      </c>
      <c r="AE670" s="143"/>
      <c r="AF670" s="73" t="s">
        <v>16993</v>
      </c>
    </row>
    <row r="671" spans="1:32" hidden="1" x14ac:dyDescent="0.25">
      <c r="A671" s="116" t="s">
        <v>16384</v>
      </c>
      <c r="B671" s="116">
        <v>2017</v>
      </c>
      <c r="C671" s="116" t="s">
        <v>16409</v>
      </c>
      <c r="D671" s="73" t="s">
        <v>16979</v>
      </c>
      <c r="E671" s="73" t="s">
        <v>16979</v>
      </c>
      <c r="F671" s="73"/>
      <c r="G671" s="125">
        <v>93.7</v>
      </c>
      <c r="H671" s="140">
        <f t="shared" si="45"/>
        <v>72.07692307692308</v>
      </c>
      <c r="I671" s="125">
        <f>G671/('Total Revenue (Millions)'!D$55)*100</f>
        <v>3.6542751509289739</v>
      </c>
      <c r="U671" s="138">
        <v>131.44</v>
      </c>
      <c r="V671" s="138">
        <v>59.43</v>
      </c>
      <c r="W671" s="138"/>
      <c r="Z671" s="138"/>
      <c r="AD671" s="143" t="s">
        <v>16535</v>
      </c>
      <c r="AE671" s="143"/>
      <c r="AF671" s="73" t="s">
        <v>16980</v>
      </c>
    </row>
    <row r="672" spans="1:32" x14ac:dyDescent="0.25">
      <c r="A672" s="116" t="s">
        <v>16384</v>
      </c>
      <c r="B672" s="116">
        <v>2024</v>
      </c>
      <c r="C672" s="116" t="s">
        <v>16409</v>
      </c>
      <c r="D672" s="73" t="s">
        <v>16981</v>
      </c>
      <c r="E672" s="73" t="s">
        <v>16981</v>
      </c>
      <c r="F672" s="73" t="s">
        <v>16981</v>
      </c>
      <c r="G672" s="125">
        <v>12.5</v>
      </c>
      <c r="H672" s="141"/>
      <c r="I672" s="125">
        <f>G672/('Total Revenue (Millions)'!D$55)*100</f>
        <v>0.48749668502254184</v>
      </c>
      <c r="U672" s="138">
        <v>70</v>
      </c>
      <c r="V672" s="138">
        <v>59.43</v>
      </c>
      <c r="W672" s="138"/>
      <c r="Z672" s="138"/>
      <c r="AD672" s="143" t="s">
        <v>16535</v>
      </c>
      <c r="AE672" s="143"/>
      <c r="AF672" s="73" t="s">
        <v>16982</v>
      </c>
    </row>
    <row r="673" spans="1:32" hidden="1" x14ac:dyDescent="0.25">
      <c r="A673" s="116" t="s">
        <v>16384</v>
      </c>
      <c r="B673" s="116">
        <v>2017</v>
      </c>
      <c r="C673" s="116" t="s">
        <v>16409</v>
      </c>
      <c r="D673" s="73" t="s">
        <v>16595</v>
      </c>
      <c r="E673" s="73" t="s">
        <v>16596</v>
      </c>
      <c r="F673" s="73" t="s">
        <v>16596</v>
      </c>
      <c r="G673" s="125">
        <v>25.8</v>
      </c>
      <c r="H673" s="140">
        <f t="shared" ref="H673:H694" si="46">G673/1.3</f>
        <v>19.846153846153847</v>
      </c>
      <c r="I673" s="125">
        <f>G673/('Total Revenue (Millions)'!D$55)*100</f>
        <v>1.0061931578865264</v>
      </c>
      <c r="U673" s="138">
        <v>30.8</v>
      </c>
      <c r="V673" s="138">
        <v>66.709999999999994</v>
      </c>
      <c r="W673" s="138"/>
      <c r="Z673" s="138"/>
      <c r="AD673" s="143" t="s">
        <v>16541</v>
      </c>
      <c r="AE673" s="143"/>
      <c r="AF673" s="73" t="s">
        <v>16983</v>
      </c>
    </row>
    <row r="674" spans="1:32" hidden="1" x14ac:dyDescent="0.25">
      <c r="A674" s="116" t="s">
        <v>16384</v>
      </c>
      <c r="B674" s="116">
        <v>2017</v>
      </c>
      <c r="C674" s="116" t="s">
        <v>16409</v>
      </c>
      <c r="D674" s="73" t="s">
        <v>16896</v>
      </c>
      <c r="E674" s="73" t="s">
        <v>16897</v>
      </c>
      <c r="F674" s="73" t="s">
        <v>16897</v>
      </c>
      <c r="G674" s="125">
        <v>6.8</v>
      </c>
      <c r="H674" s="140">
        <f t="shared" si="46"/>
        <v>5.2307692307692308</v>
      </c>
      <c r="I674" s="125">
        <f>G674/('Total Revenue (Millions)'!D$55)*100</f>
        <v>0.2651981966522628</v>
      </c>
      <c r="W674" s="138"/>
      <c r="Z674" s="138"/>
      <c r="AD674" s="143" t="s">
        <v>16535</v>
      </c>
      <c r="AE674" s="143"/>
      <c r="AF674" s="73" t="s">
        <v>16994</v>
      </c>
    </row>
    <row r="675" spans="1:32" hidden="1" x14ac:dyDescent="0.25">
      <c r="A675" s="116" t="s">
        <v>16384</v>
      </c>
      <c r="B675" s="116">
        <v>2017</v>
      </c>
      <c r="C675" s="116" t="s">
        <v>16409</v>
      </c>
      <c r="D675" s="73" t="s">
        <v>16961</v>
      </c>
      <c r="E675" s="73" t="s">
        <v>16961</v>
      </c>
      <c r="F675" s="73"/>
      <c r="G675" s="125">
        <v>61.79</v>
      </c>
      <c r="H675" s="140">
        <f t="shared" si="46"/>
        <v>47.530769230769231</v>
      </c>
      <c r="I675" s="125">
        <f>G675/('Total Revenue (Millions)'!D$55)*100</f>
        <v>2.409793613403429</v>
      </c>
      <c r="U675" s="138">
        <v>86.6</v>
      </c>
      <c r="V675" s="138">
        <v>59.43</v>
      </c>
      <c r="W675" s="138"/>
      <c r="Z675" s="138"/>
      <c r="AD675" s="143" t="s">
        <v>16535</v>
      </c>
      <c r="AE675" s="143"/>
      <c r="AF675" s="73" t="s">
        <v>16962</v>
      </c>
    </row>
    <row r="676" spans="1:32" hidden="1" x14ac:dyDescent="0.25">
      <c r="A676" s="116" t="s">
        <v>16384</v>
      </c>
      <c r="B676" s="116">
        <v>2017</v>
      </c>
      <c r="C676" s="116" t="s">
        <v>16409</v>
      </c>
      <c r="D676" s="73" t="s">
        <v>16985</v>
      </c>
      <c r="E676" s="73" t="s">
        <v>16985</v>
      </c>
      <c r="F676" s="73"/>
      <c r="G676" s="125">
        <v>33.299999999999997</v>
      </c>
      <c r="H676" s="140">
        <f t="shared" si="46"/>
        <v>25.615384615384613</v>
      </c>
      <c r="I676" s="125">
        <f>G676/('Total Revenue (Millions)'!D$55)*100</f>
        <v>1.2986911689000515</v>
      </c>
      <c r="U676" s="138">
        <v>46.7</v>
      </c>
      <c r="V676" s="138">
        <v>59.43</v>
      </c>
      <c r="W676" s="138"/>
      <c r="Z676" s="138"/>
      <c r="AD676" s="143" t="s">
        <v>16535</v>
      </c>
      <c r="AE676" s="143"/>
      <c r="AF676" s="76" t="s">
        <v>16986</v>
      </c>
    </row>
    <row r="677" spans="1:32" hidden="1" x14ac:dyDescent="0.25">
      <c r="A677" s="116" t="s">
        <v>16384</v>
      </c>
      <c r="B677" s="116">
        <v>2017</v>
      </c>
      <c r="C677" s="116" t="s">
        <v>16409</v>
      </c>
      <c r="D677" s="73" t="s">
        <v>16987</v>
      </c>
      <c r="E677" s="73" t="s">
        <v>16987</v>
      </c>
      <c r="F677" s="73" t="s">
        <v>16987</v>
      </c>
      <c r="G677" s="125">
        <v>19.420000000000002</v>
      </c>
      <c r="H677" s="140">
        <f t="shared" si="46"/>
        <v>14.938461538461539</v>
      </c>
      <c r="I677" s="125">
        <f>G677/('Total Revenue (Millions)'!D$55)*100</f>
        <v>0.7573748498510211</v>
      </c>
      <c r="U677" s="138">
        <v>27.2</v>
      </c>
      <c r="V677" s="138">
        <v>59.43</v>
      </c>
      <c r="W677" s="138"/>
      <c r="Z677" s="138"/>
      <c r="AD677" s="171" t="s">
        <v>16535</v>
      </c>
      <c r="AE677" s="171"/>
      <c r="AF677" s="73" t="s">
        <v>16988</v>
      </c>
    </row>
    <row r="678" spans="1:32" hidden="1" x14ac:dyDescent="0.25">
      <c r="A678" s="116" t="s">
        <v>16384</v>
      </c>
      <c r="B678" s="116">
        <v>2018</v>
      </c>
      <c r="C678" s="116" t="s">
        <v>16409</v>
      </c>
      <c r="D678" s="73" t="s">
        <v>16532</v>
      </c>
      <c r="E678" s="73" t="s">
        <v>16533</v>
      </c>
      <c r="F678" s="73" t="s">
        <v>16533</v>
      </c>
      <c r="G678" s="233">
        <v>3048.38</v>
      </c>
      <c r="H678" s="140">
        <f t="shared" si="46"/>
        <v>2344.9076923076923</v>
      </c>
      <c r="I678" s="125">
        <f>G678/('Total Revenue (Millions)'!D$56)*100</f>
        <v>131.63456099214523</v>
      </c>
      <c r="U678" s="138">
        <v>3600.3</v>
      </c>
      <c r="V678" s="138">
        <v>70.56</v>
      </c>
      <c r="W678" s="138"/>
      <c r="Z678" s="138"/>
      <c r="AD678" s="143" t="s">
        <v>16538</v>
      </c>
      <c r="AE678" s="143"/>
      <c r="AF678" s="73" t="s">
        <v>16995</v>
      </c>
    </row>
    <row r="679" spans="1:32" hidden="1" x14ac:dyDescent="0.25">
      <c r="A679" s="116" t="s">
        <v>16384</v>
      </c>
      <c r="B679" s="116">
        <v>2018</v>
      </c>
      <c r="C679" s="116" t="s">
        <v>16409</v>
      </c>
      <c r="D679" s="73" t="s">
        <v>16602</v>
      </c>
      <c r="E679" s="73" t="s">
        <v>16602</v>
      </c>
      <c r="F679" s="73" t="s">
        <v>16602</v>
      </c>
      <c r="G679" s="125">
        <v>2114</v>
      </c>
      <c r="H679" s="140">
        <f t="shared" si="46"/>
        <v>1626.1538461538462</v>
      </c>
      <c r="I679" s="125">
        <f>G679/('Total Revenue (Millions)'!D$56)*100</f>
        <v>91.286342889467505</v>
      </c>
      <c r="U679" s="138">
        <v>2330</v>
      </c>
      <c r="V679" s="138">
        <v>75.61</v>
      </c>
      <c r="W679" s="138"/>
      <c r="Z679" s="138"/>
      <c r="AD679" s="143" t="s">
        <v>16541</v>
      </c>
      <c r="AE679" s="143"/>
      <c r="AF679" s="73" t="s">
        <v>16996</v>
      </c>
    </row>
    <row r="680" spans="1:32" hidden="1" x14ac:dyDescent="0.25">
      <c r="A680" s="116" t="s">
        <v>16384</v>
      </c>
      <c r="B680" s="116">
        <v>2018</v>
      </c>
      <c r="C680" s="116" t="s">
        <v>16409</v>
      </c>
      <c r="D680" s="73" t="s">
        <v>16568</v>
      </c>
      <c r="E680" s="73" t="s">
        <v>16568</v>
      </c>
      <c r="F680" s="73" t="s">
        <v>16568</v>
      </c>
      <c r="G680" s="125">
        <v>1725.45</v>
      </c>
      <c r="H680" s="140">
        <f t="shared" si="46"/>
        <v>1327.2692307692307</v>
      </c>
      <c r="I680" s="125">
        <f>G680/('Total Revenue (Millions)'!D$56)*100</f>
        <v>74.508051248170162</v>
      </c>
      <c r="U680" s="138">
        <v>2040.73</v>
      </c>
      <c r="V680" s="138">
        <v>70.459999999999994</v>
      </c>
      <c r="W680" s="138"/>
      <c r="Z680" s="138"/>
      <c r="AD680" s="143" t="s">
        <v>16541</v>
      </c>
      <c r="AE680" s="143"/>
      <c r="AF680" s="73" t="s">
        <v>16990</v>
      </c>
    </row>
    <row r="681" spans="1:32" hidden="1" x14ac:dyDescent="0.25">
      <c r="A681" s="116" t="s">
        <v>16384</v>
      </c>
      <c r="B681" s="116">
        <v>2018</v>
      </c>
      <c r="C681" s="116" t="s">
        <v>16409</v>
      </c>
      <c r="D681" s="73" t="s">
        <v>16562</v>
      </c>
      <c r="E681" s="73" t="s">
        <v>16562</v>
      </c>
      <c r="F681" s="73" t="s">
        <v>16562</v>
      </c>
      <c r="G681" s="233">
        <v>1524.5</v>
      </c>
      <c r="H681" s="140">
        <f t="shared" si="46"/>
        <v>1172.6923076923076</v>
      </c>
      <c r="I681" s="125">
        <f>G681/('Total Revenue (Millions)'!D$56)*100</f>
        <v>65.83066685666661</v>
      </c>
      <c r="U681" s="138">
        <v>1800.5</v>
      </c>
      <c r="V681" s="138">
        <v>70.56</v>
      </c>
      <c r="W681" s="138"/>
      <c r="Z681" s="138"/>
      <c r="AD681" s="143" t="s">
        <v>16538</v>
      </c>
      <c r="AE681" s="143"/>
      <c r="AF681" s="73" t="s">
        <v>16997</v>
      </c>
    </row>
    <row r="682" spans="1:32" hidden="1" x14ac:dyDescent="0.25">
      <c r="A682" s="116" t="s">
        <v>16384</v>
      </c>
      <c r="B682" s="116">
        <v>2018</v>
      </c>
      <c r="C682" s="116" t="s">
        <v>16409</v>
      </c>
      <c r="D682" s="73" t="s">
        <v>16593</v>
      </c>
      <c r="E682" s="73" t="s">
        <v>16593</v>
      </c>
      <c r="F682" s="73" t="s">
        <v>16594</v>
      </c>
      <c r="G682" s="125">
        <v>1080</v>
      </c>
      <c r="H682" s="140">
        <f t="shared" si="46"/>
        <v>830.76923076923072</v>
      </c>
      <c r="I682" s="125">
        <f>G682/('Total Revenue (Millions)'!D$56)*100</f>
        <v>46.636353037192485</v>
      </c>
      <c r="U682" s="138">
        <v>1685.5</v>
      </c>
      <c r="V682" s="138">
        <v>53.4</v>
      </c>
      <c r="W682" s="138"/>
      <c r="Z682" s="138"/>
      <c r="AD682" s="143" t="s">
        <v>16541</v>
      </c>
      <c r="AE682" s="143"/>
      <c r="AF682" s="73" t="s">
        <v>16998</v>
      </c>
    </row>
    <row r="683" spans="1:32" hidden="1" x14ac:dyDescent="0.25">
      <c r="A683" s="116" t="s">
        <v>16384</v>
      </c>
      <c r="B683" s="116">
        <v>2018</v>
      </c>
      <c r="C683" s="116" t="s">
        <v>16409</v>
      </c>
      <c r="D683" s="73" t="s">
        <v>16608</v>
      </c>
      <c r="E683" s="73" t="s">
        <v>16608</v>
      </c>
      <c r="F683" s="73" t="s">
        <v>16608</v>
      </c>
      <c r="G683" s="125">
        <v>661.43</v>
      </c>
      <c r="H683" s="140">
        <f t="shared" si="46"/>
        <v>508.79230769230765</v>
      </c>
      <c r="I683" s="125">
        <f>G683/('Total Revenue (Millions)'!D$56)*100</f>
        <v>28.561743508694647</v>
      </c>
      <c r="U683" s="138">
        <v>782.27700000000004</v>
      </c>
      <c r="V683" s="138">
        <v>70.459999999999994</v>
      </c>
      <c r="W683" s="138"/>
      <c r="Z683" s="138"/>
      <c r="AD683" s="143" t="s">
        <v>16541</v>
      </c>
      <c r="AE683" s="143"/>
      <c r="AF683" s="73" t="s">
        <v>16947</v>
      </c>
    </row>
    <row r="684" spans="1:32" hidden="1" x14ac:dyDescent="0.25">
      <c r="A684" s="116" t="s">
        <v>16384</v>
      </c>
      <c r="B684" s="116">
        <v>2018</v>
      </c>
      <c r="C684" s="116" t="s">
        <v>16409</v>
      </c>
      <c r="D684" s="73" t="s">
        <v>16586</v>
      </c>
      <c r="E684" s="73" t="s">
        <v>16587</v>
      </c>
      <c r="F684" s="73" t="s">
        <v>16587</v>
      </c>
      <c r="G684" s="125">
        <v>292.60000000000002</v>
      </c>
      <c r="H684" s="140">
        <f t="shared" si="46"/>
        <v>225.07692307692309</v>
      </c>
      <c r="I684" s="125">
        <f>G684/('Total Revenue (Millions)'!D$56)*100</f>
        <v>12.634997128409742</v>
      </c>
      <c r="U684" s="138">
        <v>346.07</v>
      </c>
      <c r="V684" s="138">
        <v>70.459999999999994</v>
      </c>
      <c r="W684" s="138"/>
      <c r="Z684" s="138"/>
      <c r="AD684" s="143" t="s">
        <v>16541</v>
      </c>
      <c r="AE684" s="143"/>
      <c r="AF684" s="76" t="s">
        <v>16948</v>
      </c>
    </row>
    <row r="685" spans="1:32" hidden="1" x14ac:dyDescent="0.25">
      <c r="A685" s="116" t="s">
        <v>16384</v>
      </c>
      <c r="B685" s="116">
        <v>2018</v>
      </c>
      <c r="C685" s="116" t="s">
        <v>16409</v>
      </c>
      <c r="D685" s="73" t="s">
        <v>16885</v>
      </c>
      <c r="E685" s="73" t="s">
        <v>16886</v>
      </c>
      <c r="F685" s="73" t="s">
        <v>16886</v>
      </c>
      <c r="G685" s="125">
        <v>519.1</v>
      </c>
      <c r="H685" s="140">
        <f t="shared" si="46"/>
        <v>399.30769230769232</v>
      </c>
      <c r="I685" s="125">
        <f>G685/('Total Revenue (Millions)'!D$56)*100</f>
        <v>22.415676723709833</v>
      </c>
      <c r="U685" s="138">
        <v>355</v>
      </c>
      <c r="V685" s="138">
        <v>121.86</v>
      </c>
      <c r="W685" s="138"/>
      <c r="Z685" s="138"/>
      <c r="AD685" s="143" t="s">
        <v>16535</v>
      </c>
      <c r="AE685" s="143"/>
      <c r="AF685" s="76" t="s">
        <v>16999</v>
      </c>
    </row>
    <row r="686" spans="1:32" hidden="1" x14ac:dyDescent="0.25">
      <c r="A686" s="116" t="s">
        <v>16384</v>
      </c>
      <c r="B686" s="116">
        <v>2018</v>
      </c>
      <c r="C686" s="116" t="s">
        <v>16409</v>
      </c>
      <c r="D686" s="73" t="s">
        <v>16543</v>
      </c>
      <c r="E686" s="73" t="s">
        <v>16543</v>
      </c>
      <c r="F686" s="73" t="s">
        <v>16543</v>
      </c>
      <c r="G686" s="125">
        <v>261.66000000000003</v>
      </c>
      <c r="H686" s="140">
        <f t="shared" si="46"/>
        <v>201.27692307692308</v>
      </c>
      <c r="I686" s="125">
        <f>G686/('Total Revenue (Millions)'!D$56)*100</f>
        <v>11.298951977510912</v>
      </c>
      <c r="U686" s="138">
        <v>280.83999999999997</v>
      </c>
      <c r="V686" s="138">
        <v>77.64</v>
      </c>
      <c r="W686" s="138"/>
      <c r="Z686" s="138"/>
      <c r="AD686" s="143" t="s">
        <v>16538</v>
      </c>
      <c r="AE686" s="143"/>
      <c r="AF686" s="73" t="s">
        <v>16975</v>
      </c>
    </row>
    <row r="687" spans="1:32" hidden="1" x14ac:dyDescent="0.25">
      <c r="A687" s="116" t="s">
        <v>16384</v>
      </c>
      <c r="B687" s="116">
        <v>2018</v>
      </c>
      <c r="C687" s="116" t="s">
        <v>16409</v>
      </c>
      <c r="D687" s="73" t="s">
        <v>16625</v>
      </c>
      <c r="E687" s="73" t="s">
        <v>16626</v>
      </c>
      <c r="F687" s="73" t="s">
        <v>16626</v>
      </c>
      <c r="G687" s="125">
        <v>46.119447000000001</v>
      </c>
      <c r="H687" s="140">
        <f t="shared" si="46"/>
        <v>35.476497692307689</v>
      </c>
      <c r="I687" s="125">
        <f>G687/('Total Revenue (Millions)'!D$56)*100</f>
        <v>1.9915211223815628</v>
      </c>
      <c r="U687" s="138">
        <v>54.47</v>
      </c>
      <c r="V687" s="138">
        <v>70.56</v>
      </c>
      <c r="W687" s="138"/>
      <c r="Z687" s="138"/>
      <c r="AD687" s="143" t="s">
        <v>16538</v>
      </c>
      <c r="AE687" s="143"/>
      <c r="AF687" s="73" t="s">
        <v>16695</v>
      </c>
    </row>
    <row r="688" spans="1:32" hidden="1" x14ac:dyDescent="0.25">
      <c r="A688" s="116" t="s">
        <v>16384</v>
      </c>
      <c r="B688" s="116">
        <v>2018</v>
      </c>
      <c r="C688" s="116" t="s">
        <v>16409</v>
      </c>
      <c r="D688" s="73" t="s">
        <v>16928</v>
      </c>
      <c r="E688" s="73" t="s">
        <v>16928</v>
      </c>
      <c r="F688" s="73" t="s">
        <v>16928</v>
      </c>
      <c r="G688" s="125">
        <v>239.27</v>
      </c>
      <c r="H688" s="140">
        <f t="shared" si="46"/>
        <v>184.05384615384617</v>
      </c>
      <c r="I688" s="125">
        <f>G688/('Total Revenue (Millions)'!D$56)*100</f>
        <v>10.332111288156524</v>
      </c>
      <c r="U688" s="138">
        <v>323</v>
      </c>
      <c r="V688" s="138">
        <v>61.73</v>
      </c>
      <c r="W688" s="138"/>
      <c r="Z688" s="138"/>
      <c r="AD688" s="143" t="s">
        <v>16535</v>
      </c>
      <c r="AE688" s="143"/>
      <c r="AF688" s="73" t="s">
        <v>17000</v>
      </c>
    </row>
    <row r="689" spans="1:32" hidden="1" x14ac:dyDescent="0.25">
      <c r="A689" s="116" t="s">
        <v>16384</v>
      </c>
      <c r="B689" s="116">
        <v>2018</v>
      </c>
      <c r="C689" s="116" t="s">
        <v>16409</v>
      </c>
      <c r="D689" s="73" t="s">
        <v>16979</v>
      </c>
      <c r="E689" s="73" t="s">
        <v>16979</v>
      </c>
      <c r="F689" s="73"/>
      <c r="G689" s="125">
        <v>97.4</v>
      </c>
      <c r="H689" s="140">
        <f t="shared" si="46"/>
        <v>74.92307692307692</v>
      </c>
      <c r="I689" s="125">
        <f>G689/('Total Revenue (Millions)'!D$56)*100</f>
        <v>4.205908135020878</v>
      </c>
      <c r="U689" s="138">
        <v>131.44</v>
      </c>
      <c r="V689" s="138">
        <v>61.73</v>
      </c>
      <c r="W689" s="138"/>
      <c r="Z689" s="138"/>
      <c r="AD689" s="143" t="s">
        <v>16535</v>
      </c>
      <c r="AE689" s="143"/>
      <c r="AF689" s="73" t="s">
        <v>16980</v>
      </c>
    </row>
    <row r="690" spans="1:32" hidden="1" x14ac:dyDescent="0.25">
      <c r="A690" s="116" t="s">
        <v>16384</v>
      </c>
      <c r="B690" s="116">
        <v>2018</v>
      </c>
      <c r="C690" s="116" t="s">
        <v>16409</v>
      </c>
      <c r="D690" s="73" t="s">
        <v>16981</v>
      </c>
      <c r="E690" s="73" t="s">
        <v>16981</v>
      </c>
      <c r="F690" s="73" t="s">
        <v>16981</v>
      </c>
      <c r="G690" s="125">
        <v>14.4</v>
      </c>
      <c r="H690" s="140">
        <f t="shared" si="46"/>
        <v>11.076923076923077</v>
      </c>
      <c r="I690" s="125">
        <f>G690/('Total Revenue (Millions)'!D$56)*100</f>
        <v>0.62181804049589984</v>
      </c>
      <c r="U690" s="138">
        <v>77.900000000000006</v>
      </c>
      <c r="V690" s="138">
        <v>61.73</v>
      </c>
      <c r="W690" s="138"/>
      <c r="Z690" s="138"/>
      <c r="AD690" s="143" t="s">
        <v>16535</v>
      </c>
      <c r="AE690" s="143"/>
      <c r="AF690" s="73" t="s">
        <v>16982</v>
      </c>
    </row>
    <row r="691" spans="1:32" hidden="1" x14ac:dyDescent="0.25">
      <c r="A691" s="116" t="s">
        <v>16384</v>
      </c>
      <c r="B691" s="116">
        <v>2018</v>
      </c>
      <c r="C691" s="116" t="s">
        <v>16409</v>
      </c>
      <c r="D691" s="73" t="s">
        <v>16595</v>
      </c>
      <c r="E691" s="73" t="s">
        <v>16596</v>
      </c>
      <c r="F691" s="73" t="s">
        <v>16596</v>
      </c>
      <c r="G691" s="125">
        <v>30.86</v>
      </c>
      <c r="H691" s="140">
        <f t="shared" si="46"/>
        <v>23.738461538461536</v>
      </c>
      <c r="I691" s="125">
        <f>G691/('Total Revenue (Millions)'!D$56)*100</f>
        <v>1.3325906062294075</v>
      </c>
      <c r="U691" s="138">
        <v>32.42</v>
      </c>
      <c r="V691" s="138">
        <v>70.459999999999994</v>
      </c>
      <c r="W691" s="138"/>
      <c r="Z691" s="138"/>
      <c r="AD691" s="143" t="s">
        <v>16541</v>
      </c>
      <c r="AE691" s="143"/>
      <c r="AF691" s="73" t="s">
        <v>17001</v>
      </c>
    </row>
    <row r="692" spans="1:32" hidden="1" x14ac:dyDescent="0.25">
      <c r="A692" s="116" t="s">
        <v>16384</v>
      </c>
      <c r="B692" s="116">
        <v>2018</v>
      </c>
      <c r="C692" s="116" t="s">
        <v>16409</v>
      </c>
      <c r="D692" s="73" t="s">
        <v>16961</v>
      </c>
      <c r="E692" s="73" t="s">
        <v>16961</v>
      </c>
      <c r="F692" s="73"/>
      <c r="G692" s="125">
        <v>64.180000000000007</v>
      </c>
      <c r="H692" s="140">
        <f t="shared" si="46"/>
        <v>49.369230769230775</v>
      </c>
      <c r="I692" s="125">
        <f>G692/('Total Revenue (Millions)'!D$56)*100</f>
        <v>2.7714084610435314</v>
      </c>
      <c r="U692" s="138">
        <v>86.6</v>
      </c>
      <c r="V692" s="138">
        <v>61.73</v>
      </c>
      <c r="W692" s="138"/>
      <c r="Z692" s="138"/>
      <c r="AD692" s="143" t="s">
        <v>16535</v>
      </c>
      <c r="AE692" s="143"/>
      <c r="AF692" s="73" t="s">
        <v>16962</v>
      </c>
    </row>
    <row r="693" spans="1:32" hidden="1" x14ac:dyDescent="0.25">
      <c r="A693" s="116" t="s">
        <v>16384</v>
      </c>
      <c r="B693" s="116">
        <v>2018</v>
      </c>
      <c r="C693" s="116" t="s">
        <v>16409</v>
      </c>
      <c r="D693" s="73" t="s">
        <v>16985</v>
      </c>
      <c r="E693" s="73" t="s">
        <v>16985</v>
      </c>
      <c r="F693" s="73"/>
      <c r="G693" s="125">
        <v>34.6</v>
      </c>
      <c r="H693" s="140">
        <f t="shared" si="46"/>
        <v>26.615384615384617</v>
      </c>
      <c r="I693" s="125">
        <f>G693/('Total Revenue (Millions)'!D$56)*100</f>
        <v>1.4940905695248703</v>
      </c>
      <c r="U693" s="138">
        <v>46.7</v>
      </c>
      <c r="V693" s="138">
        <v>61.73</v>
      </c>
      <c r="W693" s="138"/>
      <c r="Z693" s="138"/>
      <c r="AD693" s="143" t="s">
        <v>16535</v>
      </c>
      <c r="AE693" s="143"/>
      <c r="AF693" s="76" t="s">
        <v>16986</v>
      </c>
    </row>
    <row r="694" spans="1:32" hidden="1" x14ac:dyDescent="0.25">
      <c r="A694" s="116" t="s">
        <v>16384</v>
      </c>
      <c r="B694" s="116">
        <v>2018</v>
      </c>
      <c r="C694" s="116" t="s">
        <v>16409</v>
      </c>
      <c r="D694" s="73" t="s">
        <v>16987</v>
      </c>
      <c r="E694" s="73" t="s">
        <v>16987</v>
      </c>
      <c r="F694" s="73" t="s">
        <v>16987</v>
      </c>
      <c r="G694" s="125">
        <v>20.170000000000002</v>
      </c>
      <c r="H694" s="140">
        <f t="shared" si="46"/>
        <v>15.515384615384615</v>
      </c>
      <c r="I694" s="125">
        <f>G694/('Total Revenue (Millions)'!D$56)*100</f>
        <v>0.87097707477793751</v>
      </c>
      <c r="U694" s="138">
        <v>27.2</v>
      </c>
      <c r="V694" s="138">
        <v>61.73</v>
      </c>
      <c r="W694" s="138"/>
      <c r="Z694" s="138"/>
      <c r="AD694" s="171" t="s">
        <v>16535</v>
      </c>
      <c r="AE694" s="171"/>
      <c r="AF694" s="73" t="s">
        <v>16988</v>
      </c>
    </row>
    <row r="695" spans="1:32" hidden="1" x14ac:dyDescent="0.25">
      <c r="A695" s="116" t="s">
        <v>16384</v>
      </c>
      <c r="B695" s="116">
        <v>2019</v>
      </c>
      <c r="C695" s="116" t="s">
        <v>16409</v>
      </c>
      <c r="D695" s="73" t="s">
        <v>16532</v>
      </c>
      <c r="E695" s="73" t="s">
        <v>16533</v>
      </c>
      <c r="F695" s="73" t="s">
        <v>16533</v>
      </c>
      <c r="G695" s="233">
        <v>2971.69</v>
      </c>
      <c r="H695" s="140">
        <f t="shared" ref="H695:H711" si="47">G695/1.33</f>
        <v>2234.3533834586465</v>
      </c>
      <c r="I695" s="125">
        <f>G695/('Total Revenue (Millions)'!D$57)*100</f>
        <v>117.61150908299365</v>
      </c>
      <c r="U695" s="138">
        <v>3483</v>
      </c>
      <c r="V695" s="138">
        <v>71.099999999999994</v>
      </c>
      <c r="W695" s="138"/>
      <c r="Z695" s="138"/>
      <c r="AD695" s="143" t="s">
        <v>16538</v>
      </c>
      <c r="AE695" s="143"/>
      <c r="AF695" s="73" t="s">
        <v>17002</v>
      </c>
    </row>
    <row r="696" spans="1:32" hidden="1" x14ac:dyDescent="0.25">
      <c r="A696" s="116" t="s">
        <v>16384</v>
      </c>
      <c r="B696" s="116">
        <v>2019</v>
      </c>
      <c r="C696" s="116" t="s">
        <v>16409</v>
      </c>
      <c r="D696" s="73" t="s">
        <v>16602</v>
      </c>
      <c r="E696" s="73" t="s">
        <v>16602</v>
      </c>
      <c r="F696" s="73" t="s">
        <v>16602</v>
      </c>
      <c r="G696" s="125">
        <v>2259</v>
      </c>
      <c r="H696" s="140">
        <f t="shared" si="47"/>
        <v>1698.4962406015036</v>
      </c>
      <c r="I696" s="125">
        <f>G696/('Total Revenue (Millions)'!D$57)*100</f>
        <v>89.405152966319719</v>
      </c>
      <c r="U696" s="138">
        <v>2482</v>
      </c>
      <c r="V696" s="138">
        <v>75.849999999999994</v>
      </c>
      <c r="W696" s="138"/>
      <c r="Z696" s="138"/>
      <c r="AD696" s="143" t="s">
        <v>16541</v>
      </c>
      <c r="AE696" s="143"/>
      <c r="AF696" s="73" t="s">
        <v>16693</v>
      </c>
    </row>
    <row r="697" spans="1:32" hidden="1" x14ac:dyDescent="0.25">
      <c r="A697" s="116" t="s">
        <v>16384</v>
      </c>
      <c r="B697" s="116">
        <v>2019</v>
      </c>
      <c r="C697" s="116" t="s">
        <v>16409</v>
      </c>
      <c r="D697" s="73" t="s">
        <v>16562</v>
      </c>
      <c r="E697" s="73" t="s">
        <v>16562</v>
      </c>
      <c r="F697" s="73" t="s">
        <v>16562</v>
      </c>
      <c r="G697" s="233">
        <v>1637.72</v>
      </c>
      <c r="H697" s="140">
        <f t="shared" si="47"/>
        <v>1231.3684210526314</v>
      </c>
      <c r="I697" s="125">
        <f>G697/('Total Revenue (Millions)'!D$57)*100</f>
        <v>64.816559148296207</v>
      </c>
      <c r="U697" s="138">
        <v>1919.5</v>
      </c>
      <c r="V697" s="138">
        <v>71.099999999999994</v>
      </c>
      <c r="W697" s="138"/>
      <c r="Z697" s="138"/>
      <c r="AD697" s="143" t="s">
        <v>16538</v>
      </c>
      <c r="AE697" s="143"/>
      <c r="AF697" s="73" t="s">
        <v>16997</v>
      </c>
    </row>
    <row r="698" spans="1:32" hidden="1" x14ac:dyDescent="0.25">
      <c r="A698" s="116" t="s">
        <v>16384</v>
      </c>
      <c r="B698" s="116">
        <v>2019</v>
      </c>
      <c r="C698" s="116" t="s">
        <v>16409</v>
      </c>
      <c r="D698" s="73" t="s">
        <v>16568</v>
      </c>
      <c r="E698" s="73" t="s">
        <v>16568</v>
      </c>
      <c r="F698" s="73" t="s">
        <v>16568</v>
      </c>
      <c r="G698" s="125">
        <v>1814.26</v>
      </c>
      <c r="H698" s="140">
        <f t="shared" si="47"/>
        <v>1364.1052631578946</v>
      </c>
      <c r="I698" s="125">
        <f>G698/('Total Revenue (Millions)'!D$57)*100</f>
        <v>71.803538211896949</v>
      </c>
      <c r="U698" s="138">
        <v>2067.6</v>
      </c>
      <c r="V698" s="138">
        <v>73.12</v>
      </c>
      <c r="W698" s="138"/>
      <c r="Z698" s="138"/>
      <c r="AD698" s="143" t="s">
        <v>16541</v>
      </c>
      <c r="AE698" s="143"/>
      <c r="AF698" s="73" t="s">
        <v>17003</v>
      </c>
    </row>
    <row r="699" spans="1:32" hidden="1" x14ac:dyDescent="0.25">
      <c r="A699" s="116" t="s">
        <v>16384</v>
      </c>
      <c r="B699" s="116">
        <v>2019</v>
      </c>
      <c r="C699" s="116" t="s">
        <v>16409</v>
      </c>
      <c r="D699" s="73" t="s">
        <v>16593</v>
      </c>
      <c r="E699" s="73" t="s">
        <v>16593</v>
      </c>
      <c r="F699" s="73" t="s">
        <v>16594</v>
      </c>
      <c r="G699" s="125">
        <v>1110</v>
      </c>
      <c r="H699" s="140">
        <f t="shared" si="47"/>
        <v>834.58646616541353</v>
      </c>
      <c r="I699" s="125">
        <f>G699/('Total Revenue (Millions)'!D$57)*100</f>
        <v>43.930818854632527</v>
      </c>
      <c r="U699" s="138">
        <v>1609.4</v>
      </c>
      <c r="V699" s="138">
        <v>57.5</v>
      </c>
      <c r="W699" s="138"/>
      <c r="Z699" s="138"/>
      <c r="AD699" s="143" t="s">
        <v>16541</v>
      </c>
      <c r="AE699" s="143"/>
      <c r="AF699" s="73" t="s">
        <v>17004</v>
      </c>
    </row>
    <row r="700" spans="1:32" hidden="1" x14ac:dyDescent="0.25">
      <c r="A700" s="116" t="s">
        <v>16384</v>
      </c>
      <c r="B700" s="116">
        <v>2019</v>
      </c>
      <c r="C700" s="116" t="s">
        <v>16409</v>
      </c>
      <c r="D700" s="73" t="s">
        <v>16608</v>
      </c>
      <c r="E700" s="73" t="s">
        <v>16608</v>
      </c>
      <c r="F700" s="73" t="s">
        <v>16608</v>
      </c>
      <c r="G700" s="125">
        <v>691.64</v>
      </c>
      <c r="H700" s="140">
        <f t="shared" si="47"/>
        <v>520.03007518796994</v>
      </c>
      <c r="I700" s="125">
        <f>G700/('Total Revenue (Millions)'!D$57)*100</f>
        <v>27.373253651007246</v>
      </c>
      <c r="U700" s="138">
        <v>788.24300000000005</v>
      </c>
      <c r="V700" s="138">
        <v>73.12</v>
      </c>
      <c r="W700" s="138"/>
      <c r="Z700" s="138"/>
      <c r="AD700" s="143" t="s">
        <v>16541</v>
      </c>
      <c r="AE700" s="143"/>
      <c r="AF700" s="73" t="s">
        <v>16947</v>
      </c>
    </row>
    <row r="701" spans="1:32" hidden="1" x14ac:dyDescent="0.25">
      <c r="A701" s="116" t="s">
        <v>16384</v>
      </c>
      <c r="B701" s="116">
        <v>2019</v>
      </c>
      <c r="C701" s="116" t="s">
        <v>16409</v>
      </c>
      <c r="D701" s="73" t="s">
        <v>16586</v>
      </c>
      <c r="E701" s="73" t="s">
        <v>16587</v>
      </c>
      <c r="F701" s="73" t="s">
        <v>16587</v>
      </c>
      <c r="G701" s="125">
        <v>316.83</v>
      </c>
      <c r="H701" s="140">
        <f t="shared" si="47"/>
        <v>238.21804511278194</v>
      </c>
      <c r="I701" s="125">
        <f>G701/('Total Revenue (Millions)'!D$57)*100</f>
        <v>12.539280484426326</v>
      </c>
      <c r="U701" s="138">
        <v>361.07</v>
      </c>
      <c r="V701" s="138">
        <v>73.12</v>
      </c>
      <c r="W701" s="138"/>
      <c r="Z701" s="138"/>
      <c r="AD701" s="143" t="s">
        <v>16541</v>
      </c>
      <c r="AE701" s="143"/>
      <c r="AF701" s="76" t="s">
        <v>16948</v>
      </c>
    </row>
    <row r="702" spans="1:32" hidden="1" x14ac:dyDescent="0.25">
      <c r="A702" s="116" t="s">
        <v>16384</v>
      </c>
      <c r="B702" s="116">
        <v>2019</v>
      </c>
      <c r="C702" s="116" t="s">
        <v>16409</v>
      </c>
      <c r="D702" s="73" t="s">
        <v>16885</v>
      </c>
      <c r="E702" s="73" t="s">
        <v>16886</v>
      </c>
      <c r="F702" s="73" t="s">
        <v>16886</v>
      </c>
      <c r="G702" s="125">
        <v>598.01</v>
      </c>
      <c r="H702" s="140">
        <f t="shared" si="47"/>
        <v>449.63157894736838</v>
      </c>
      <c r="I702" s="125">
        <f>G702/('Total Revenue (Millions)'!D$57)*100</f>
        <v>23.667629714647564</v>
      </c>
      <c r="U702" s="138">
        <v>380</v>
      </c>
      <c r="V702" s="138">
        <v>131.13999999999999</v>
      </c>
      <c r="W702" s="138"/>
      <c r="Z702" s="138"/>
      <c r="AD702" s="143" t="s">
        <v>16535</v>
      </c>
      <c r="AE702" s="143"/>
      <c r="AF702" s="76" t="s">
        <v>17005</v>
      </c>
    </row>
    <row r="703" spans="1:32" hidden="1" x14ac:dyDescent="0.25">
      <c r="A703" s="116" t="s">
        <v>16384</v>
      </c>
      <c r="B703" s="116">
        <v>2019</v>
      </c>
      <c r="C703" s="116" t="s">
        <v>16409</v>
      </c>
      <c r="D703" s="73" t="s">
        <v>16543</v>
      </c>
      <c r="E703" s="73" t="s">
        <v>16543</v>
      </c>
      <c r="F703" s="73" t="s">
        <v>16543</v>
      </c>
      <c r="G703" s="125">
        <v>273</v>
      </c>
      <c r="H703" s="140">
        <f t="shared" si="47"/>
        <v>205.26315789473682</v>
      </c>
      <c r="I703" s="125">
        <f>G703/('Total Revenue (Millions)'!D$57)*100</f>
        <v>10.804606799382595</v>
      </c>
      <c r="U703" s="138">
        <v>279.58999999999997</v>
      </c>
      <c r="V703" s="138">
        <v>81.37</v>
      </c>
      <c r="W703" s="138"/>
      <c r="Z703" s="138"/>
      <c r="AD703" s="143" t="s">
        <v>16538</v>
      </c>
      <c r="AE703" s="143"/>
      <c r="AF703" s="73" t="s">
        <v>17006</v>
      </c>
    </row>
    <row r="704" spans="1:32" hidden="1" x14ac:dyDescent="0.25">
      <c r="A704" s="116" t="s">
        <v>16384</v>
      </c>
      <c r="B704" s="116">
        <v>2019</v>
      </c>
      <c r="C704" s="116" t="s">
        <v>16409</v>
      </c>
      <c r="D704" s="73" t="s">
        <v>16625</v>
      </c>
      <c r="E704" s="73" t="s">
        <v>16626</v>
      </c>
      <c r="F704" s="73" t="s">
        <v>16626</v>
      </c>
      <c r="G704" s="125">
        <v>50.25573</v>
      </c>
      <c r="H704" s="140">
        <f t="shared" si="47"/>
        <v>37.786263157894737</v>
      </c>
      <c r="I704" s="125">
        <f>G704/('Total Revenue (Millions)'!D$57)*100</f>
        <v>1.988986820754344</v>
      </c>
      <c r="U704" s="138">
        <v>58.9</v>
      </c>
      <c r="V704" s="138">
        <v>71.099999999999994</v>
      </c>
      <c r="W704" s="138"/>
      <c r="Z704" s="138"/>
      <c r="AD704" s="143" t="s">
        <v>16538</v>
      </c>
      <c r="AE704" s="143"/>
      <c r="AF704" s="73" t="s">
        <v>16702</v>
      </c>
    </row>
    <row r="705" spans="1:32" hidden="1" x14ac:dyDescent="0.25">
      <c r="A705" s="116" t="s">
        <v>16384</v>
      </c>
      <c r="B705" s="116">
        <v>2019</v>
      </c>
      <c r="C705" s="116" t="s">
        <v>16409</v>
      </c>
      <c r="D705" s="73" t="s">
        <v>16928</v>
      </c>
      <c r="E705" s="73" t="s">
        <v>16928</v>
      </c>
      <c r="F705" s="73" t="s">
        <v>16928</v>
      </c>
      <c r="G705" s="125">
        <v>265.39</v>
      </c>
      <c r="H705" s="140">
        <f t="shared" si="47"/>
        <v>199.54135338345861</v>
      </c>
      <c r="I705" s="125">
        <f>G705/('Total Revenue (Millions)'!D$57)*100</f>
        <v>10.50342343768552</v>
      </c>
      <c r="U705" s="138">
        <v>347</v>
      </c>
      <c r="V705" s="138">
        <v>63.73</v>
      </c>
      <c r="W705" s="138"/>
      <c r="Z705" s="138"/>
      <c r="AD705" s="143" t="s">
        <v>16535</v>
      </c>
      <c r="AE705" s="143"/>
      <c r="AF705" s="73" t="s">
        <v>17007</v>
      </c>
    </row>
    <row r="706" spans="1:32" hidden="1" x14ac:dyDescent="0.25">
      <c r="A706" s="116" t="s">
        <v>16384</v>
      </c>
      <c r="B706" s="116">
        <v>2019</v>
      </c>
      <c r="C706" s="116" t="s">
        <v>16409</v>
      </c>
      <c r="D706" s="73" t="s">
        <v>16979</v>
      </c>
      <c r="E706" s="73" t="s">
        <v>16979</v>
      </c>
      <c r="F706" s="73"/>
      <c r="G706" s="125">
        <v>100.5</v>
      </c>
      <c r="H706" s="140">
        <f t="shared" si="47"/>
        <v>75.563909774436084</v>
      </c>
      <c r="I706" s="125">
        <f>G706/('Total Revenue (Millions)'!D$57)*100</f>
        <v>3.977520085486999</v>
      </c>
      <c r="U706" s="138">
        <v>131.44</v>
      </c>
      <c r="V706" s="138">
        <v>63.73</v>
      </c>
      <c r="W706" s="138"/>
      <c r="Z706" s="138"/>
      <c r="AD706" s="143" t="s">
        <v>16535</v>
      </c>
      <c r="AE706" s="143"/>
      <c r="AF706" s="73" t="s">
        <v>16980</v>
      </c>
    </row>
    <row r="707" spans="1:32" hidden="1" x14ac:dyDescent="0.25">
      <c r="A707" s="116" t="s">
        <v>16384</v>
      </c>
      <c r="B707" s="116">
        <v>2019</v>
      </c>
      <c r="C707" s="116" t="s">
        <v>16409</v>
      </c>
      <c r="D707" s="73" t="s">
        <v>16981</v>
      </c>
      <c r="E707" s="73" t="s">
        <v>16981</v>
      </c>
      <c r="F707" s="73" t="s">
        <v>16981</v>
      </c>
      <c r="G707" s="125">
        <v>16.399999999999999</v>
      </c>
      <c r="H707" s="140">
        <f t="shared" si="47"/>
        <v>12.330827067669171</v>
      </c>
      <c r="I707" s="125">
        <f>G707/('Total Revenue (Millions)'!D$57)*100</f>
        <v>0.64906795424862473</v>
      </c>
      <c r="U707" s="138">
        <v>85.8</v>
      </c>
      <c r="V707" s="138">
        <v>63.73</v>
      </c>
      <c r="W707" s="138"/>
      <c r="Z707" s="138"/>
      <c r="AD707" s="143" t="s">
        <v>16535</v>
      </c>
      <c r="AE707" s="143"/>
      <c r="AF707" s="73" t="s">
        <v>16982</v>
      </c>
    </row>
    <row r="708" spans="1:32" hidden="1" x14ac:dyDescent="0.25">
      <c r="A708" s="116" t="s">
        <v>16384</v>
      </c>
      <c r="B708" s="116">
        <v>2019</v>
      </c>
      <c r="C708" s="116" t="s">
        <v>16409</v>
      </c>
      <c r="D708" s="73" t="s">
        <v>16961</v>
      </c>
      <c r="E708" s="73" t="s">
        <v>16961</v>
      </c>
      <c r="F708" s="73"/>
      <c r="G708" s="125">
        <v>66.260000000000005</v>
      </c>
      <c r="H708" s="140">
        <f t="shared" si="47"/>
        <v>49.819548872180455</v>
      </c>
      <c r="I708" s="125">
        <f>G708/('Total Revenue (Millions)'!D$57)*100</f>
        <v>2.6223928444215781</v>
      </c>
      <c r="U708" s="138">
        <v>86.6</v>
      </c>
      <c r="V708" s="138">
        <v>63.73</v>
      </c>
      <c r="W708" s="138"/>
      <c r="Z708" s="138"/>
      <c r="AD708" s="143" t="s">
        <v>16535</v>
      </c>
      <c r="AE708" s="143"/>
      <c r="AF708" s="73" t="s">
        <v>16962</v>
      </c>
    </row>
    <row r="709" spans="1:32" hidden="1" x14ac:dyDescent="0.25">
      <c r="A709" s="116" t="s">
        <v>16384</v>
      </c>
      <c r="B709" s="116">
        <v>2019</v>
      </c>
      <c r="C709" s="116" t="s">
        <v>16409</v>
      </c>
      <c r="D709" s="73" t="s">
        <v>16985</v>
      </c>
      <c r="E709" s="73" t="s">
        <v>16985</v>
      </c>
      <c r="F709" s="73" t="s">
        <v>16985</v>
      </c>
      <c r="G709" s="125">
        <v>35.700000000000003</v>
      </c>
      <c r="H709" s="140">
        <f t="shared" si="47"/>
        <v>26.842105263157894</v>
      </c>
      <c r="I709" s="125">
        <f>G709/('Total Revenue (Millions)'!D$57)*100</f>
        <v>1.4129101199192626</v>
      </c>
      <c r="U709" s="138">
        <v>46.7</v>
      </c>
      <c r="V709" s="138">
        <v>63.73</v>
      </c>
      <c r="W709" s="138"/>
      <c r="Z709" s="138"/>
      <c r="AD709" s="143" t="s">
        <v>16535</v>
      </c>
      <c r="AE709" s="143"/>
      <c r="AF709" s="76" t="s">
        <v>16986</v>
      </c>
    </row>
    <row r="710" spans="1:32" hidden="1" x14ac:dyDescent="0.25">
      <c r="A710" s="116" t="s">
        <v>16384</v>
      </c>
      <c r="B710" s="116">
        <v>2019</v>
      </c>
      <c r="C710" s="116" t="s">
        <v>16409</v>
      </c>
      <c r="D710" s="73" t="s">
        <v>16595</v>
      </c>
      <c r="E710" s="73" t="s">
        <v>16596</v>
      </c>
      <c r="F710" s="73" t="s">
        <v>16596</v>
      </c>
      <c r="G710" s="125">
        <v>29.9</v>
      </c>
      <c r="H710" s="140">
        <f t="shared" si="47"/>
        <v>22.481203007518793</v>
      </c>
      <c r="I710" s="125">
        <f>G710/('Total Revenue (Millions)'!D$57)*100</f>
        <v>1.1833616970752365</v>
      </c>
      <c r="U710" s="138">
        <v>34.03</v>
      </c>
      <c r="V710" s="138">
        <v>73.12</v>
      </c>
      <c r="W710" s="138"/>
      <c r="Z710" s="138"/>
      <c r="AD710" s="143" t="s">
        <v>16541</v>
      </c>
      <c r="AE710" s="143"/>
      <c r="AF710" s="73" t="s">
        <v>17008</v>
      </c>
    </row>
    <row r="711" spans="1:32" hidden="1" x14ac:dyDescent="0.25">
      <c r="A711" s="116" t="s">
        <v>16384</v>
      </c>
      <c r="B711" s="116">
        <v>2019</v>
      </c>
      <c r="C711" s="116" t="s">
        <v>16409</v>
      </c>
      <c r="D711" s="73" t="s">
        <v>16987</v>
      </c>
      <c r="E711" s="73" t="s">
        <v>16987</v>
      </c>
      <c r="F711" s="73" t="s">
        <v>16987</v>
      </c>
      <c r="G711" s="125">
        <v>20.82</v>
      </c>
      <c r="H711" s="140">
        <f t="shared" si="47"/>
        <v>15.654135338345863</v>
      </c>
      <c r="I711" s="125">
        <f>G711/('Total Revenue (Millions)'!D$57)*100</f>
        <v>0.82399968338148588</v>
      </c>
      <c r="U711" s="138">
        <v>27.2</v>
      </c>
      <c r="V711" s="138">
        <v>63.73</v>
      </c>
      <c r="W711" s="138"/>
      <c r="Z711" s="138"/>
      <c r="AD711" s="171" t="s">
        <v>16535</v>
      </c>
      <c r="AE711" s="171"/>
      <c r="AF711" s="73" t="s">
        <v>16988</v>
      </c>
    </row>
    <row r="712" spans="1:32" hidden="1" x14ac:dyDescent="0.25">
      <c r="A712" s="116" t="s">
        <v>16384</v>
      </c>
      <c r="B712" s="116">
        <v>2020</v>
      </c>
      <c r="C712" s="116" t="s">
        <v>16409</v>
      </c>
      <c r="D712" s="73" t="s">
        <v>16532</v>
      </c>
      <c r="E712" s="73" t="s">
        <v>16533</v>
      </c>
      <c r="F712" s="73" t="s">
        <v>16533</v>
      </c>
      <c r="G712" s="233">
        <v>3143.69</v>
      </c>
      <c r="H712" s="140">
        <f t="shared" ref="H712:H729" si="48">G712/1.34</f>
        <v>2346.0373134328356</v>
      </c>
      <c r="I712" s="125">
        <f>G712/('Total Revenue (Millions)'!D$58)*100</f>
        <v>122.25454319192046</v>
      </c>
      <c r="U712" s="138">
        <v>3630.1</v>
      </c>
      <c r="V712" s="138">
        <v>72.17</v>
      </c>
      <c r="W712" s="138"/>
      <c r="Z712" s="138"/>
      <c r="AD712" s="143" t="s">
        <v>16538</v>
      </c>
      <c r="AE712" s="143"/>
      <c r="AF712" s="73" t="s">
        <v>17002</v>
      </c>
    </row>
    <row r="713" spans="1:32" hidden="1" x14ac:dyDescent="0.25">
      <c r="A713" s="116" t="s">
        <v>16384</v>
      </c>
      <c r="B713" s="116">
        <v>2020</v>
      </c>
      <c r="C713" s="116" t="s">
        <v>16409</v>
      </c>
      <c r="D713" s="73" t="s">
        <v>16602</v>
      </c>
      <c r="E713" s="73" t="s">
        <v>16602</v>
      </c>
      <c r="F713" s="73" t="s">
        <v>16602</v>
      </c>
      <c r="G713" s="125">
        <v>2321.7199999999998</v>
      </c>
      <c r="H713" s="140">
        <f t="shared" si="48"/>
        <v>1732.6268656716416</v>
      </c>
      <c r="I713" s="125">
        <f>G713/('Total Revenue (Millions)'!D$58)*100</f>
        <v>90.289060950521687</v>
      </c>
      <c r="U713" s="138">
        <v>2566</v>
      </c>
      <c r="V713" s="138">
        <v>75.400000000000006</v>
      </c>
      <c r="W713" s="138"/>
      <c r="Z713" s="138"/>
      <c r="AD713" s="143" t="s">
        <v>16541</v>
      </c>
      <c r="AE713" s="143"/>
      <c r="AF713" s="73" t="s">
        <v>17009</v>
      </c>
    </row>
    <row r="714" spans="1:32" hidden="1" x14ac:dyDescent="0.25">
      <c r="A714" s="116" t="s">
        <v>16384</v>
      </c>
      <c r="B714" s="116">
        <v>2020</v>
      </c>
      <c r="C714" s="116" t="s">
        <v>16409</v>
      </c>
      <c r="D714" s="73" t="s">
        <v>16562</v>
      </c>
      <c r="E714" s="73" t="s">
        <v>16562</v>
      </c>
      <c r="F714" s="73" t="s">
        <v>16562</v>
      </c>
      <c r="G714" s="233">
        <v>1783.54</v>
      </c>
      <c r="H714" s="140">
        <f t="shared" si="48"/>
        <v>1331</v>
      </c>
      <c r="I714" s="125">
        <f>G714/('Total Revenue (Millions)'!D$58)*100</f>
        <v>69.359850355638699</v>
      </c>
      <c r="U714" s="138">
        <v>2059.5</v>
      </c>
      <c r="V714" s="138">
        <v>72.17</v>
      </c>
      <c r="W714" s="138"/>
      <c r="Z714" s="138"/>
      <c r="AD714" s="143" t="s">
        <v>16538</v>
      </c>
      <c r="AE714" s="143"/>
      <c r="AF714" s="73" t="s">
        <v>17010</v>
      </c>
    </row>
    <row r="715" spans="1:32" hidden="1" x14ac:dyDescent="0.25">
      <c r="A715" s="116" t="s">
        <v>16384</v>
      </c>
      <c r="B715" s="116">
        <v>2020</v>
      </c>
      <c r="C715" s="116" t="s">
        <v>16409</v>
      </c>
      <c r="D715" s="73" t="s">
        <v>16568</v>
      </c>
      <c r="E715" s="73" t="s">
        <v>16568</v>
      </c>
      <c r="F715" s="73" t="s">
        <v>16568</v>
      </c>
      <c r="G715" s="235">
        <v>1885.39</v>
      </c>
      <c r="H715" s="140">
        <f t="shared" si="48"/>
        <v>1407.0074626865671</v>
      </c>
      <c r="I715" s="125">
        <f>G715/('Total Revenue (Millions)'!D$58)*100</f>
        <v>73.320681488510303</v>
      </c>
      <c r="U715" s="138">
        <v>2083.7600000000002</v>
      </c>
      <c r="V715" s="138">
        <v>75.400000000000006</v>
      </c>
      <c r="W715" s="138"/>
      <c r="Z715" s="138"/>
      <c r="AD715" s="143" t="s">
        <v>16541</v>
      </c>
      <c r="AE715" s="143"/>
      <c r="AF715" s="73" t="s">
        <v>17003</v>
      </c>
    </row>
    <row r="716" spans="1:32" hidden="1" x14ac:dyDescent="0.25">
      <c r="A716" s="116" t="s">
        <v>16384</v>
      </c>
      <c r="B716" s="116">
        <v>2020</v>
      </c>
      <c r="C716" s="116" t="s">
        <v>16409</v>
      </c>
      <c r="D716" s="73" t="s">
        <v>16593</v>
      </c>
      <c r="E716" s="73" t="s">
        <v>16593</v>
      </c>
      <c r="F716" s="73" t="s">
        <v>16594</v>
      </c>
      <c r="G716" s="125">
        <v>1130</v>
      </c>
      <c r="H716" s="140">
        <f t="shared" si="48"/>
        <v>843.28358208955217</v>
      </c>
      <c r="I716" s="125">
        <f>G716/('Total Revenue (Millions)'!D$58)*100</f>
        <v>43.944420030877765</v>
      </c>
      <c r="U716" s="138">
        <v>1541.5</v>
      </c>
      <c r="V716" s="138">
        <v>61.1</v>
      </c>
      <c r="W716" s="138"/>
      <c r="Z716" s="138"/>
      <c r="AD716" s="143" t="s">
        <v>16541</v>
      </c>
      <c r="AE716" s="143"/>
      <c r="AF716" s="73" t="s">
        <v>17011</v>
      </c>
    </row>
    <row r="717" spans="1:32" hidden="1" x14ac:dyDescent="0.25">
      <c r="A717" s="116" t="s">
        <v>16384</v>
      </c>
      <c r="B717" s="116">
        <v>2020</v>
      </c>
      <c r="C717" s="116" t="s">
        <v>16409</v>
      </c>
      <c r="D717" s="73" t="s">
        <v>16608</v>
      </c>
      <c r="E717" s="73" t="s">
        <v>16608</v>
      </c>
      <c r="F717" s="73" t="s">
        <v>16608</v>
      </c>
      <c r="G717" s="125">
        <v>734.71</v>
      </c>
      <c r="H717" s="140">
        <f t="shared" si="48"/>
        <v>548.29104477611941</v>
      </c>
      <c r="I717" s="125">
        <f>G717/('Total Revenue (Millions)'!D$58)*100</f>
        <v>28.572039682200177</v>
      </c>
      <c r="U717" s="138">
        <v>812.01599999999996</v>
      </c>
      <c r="V717" s="138">
        <v>75.400000000000006</v>
      </c>
      <c r="W717" s="138"/>
      <c r="Z717" s="138"/>
      <c r="AD717" s="143" t="s">
        <v>16541</v>
      </c>
      <c r="AE717" s="143"/>
      <c r="AF717" s="73" t="s">
        <v>16947</v>
      </c>
    </row>
    <row r="718" spans="1:32" hidden="1" x14ac:dyDescent="0.25">
      <c r="A718" s="116" t="s">
        <v>16384</v>
      </c>
      <c r="B718" s="116">
        <v>2020</v>
      </c>
      <c r="C718" s="116" t="s">
        <v>16409</v>
      </c>
      <c r="D718" s="73" t="s">
        <v>16586</v>
      </c>
      <c r="E718" s="73" t="s">
        <v>16587</v>
      </c>
      <c r="F718" s="73" t="s">
        <v>16587</v>
      </c>
      <c r="G718" s="125">
        <v>324.83</v>
      </c>
      <c r="H718" s="140">
        <f t="shared" si="48"/>
        <v>242.41044776119401</v>
      </c>
      <c r="I718" s="125">
        <f>G718/('Total Revenue (Millions)'!D$58)*100</f>
        <v>12.632270759849579</v>
      </c>
      <c r="U718" s="138">
        <v>359.01</v>
      </c>
      <c r="V718" s="138">
        <v>75.400000000000006</v>
      </c>
      <c r="W718" s="138"/>
      <c r="Z718" s="138"/>
      <c r="AD718" s="143" t="s">
        <v>16541</v>
      </c>
      <c r="AE718" s="143"/>
      <c r="AF718" s="76" t="s">
        <v>16948</v>
      </c>
    </row>
    <row r="719" spans="1:32" hidden="1" x14ac:dyDescent="0.25">
      <c r="A719" s="116" t="s">
        <v>16384</v>
      </c>
      <c r="B719" s="116">
        <v>2020</v>
      </c>
      <c r="C719" s="116" t="s">
        <v>16409</v>
      </c>
      <c r="D719" s="73" t="s">
        <v>17012</v>
      </c>
      <c r="E719" s="73" t="s">
        <v>16886</v>
      </c>
      <c r="F719" s="73" t="s">
        <v>16886</v>
      </c>
      <c r="G719" s="125">
        <v>600.48</v>
      </c>
      <c r="H719" s="140">
        <f t="shared" si="48"/>
        <v>448.1194029850746</v>
      </c>
      <c r="I719" s="125">
        <f>G719/('Total Revenue (Millions)'!D$58)*100</f>
        <v>23.351987026673875</v>
      </c>
      <c r="J719" s="138">
        <v>608.20000000000005</v>
      </c>
      <c r="U719" s="138">
        <v>400</v>
      </c>
      <c r="V719" s="138">
        <v>125.1</v>
      </c>
      <c r="W719" s="138"/>
      <c r="Z719" s="138"/>
      <c r="AD719" s="143" t="s">
        <v>16535</v>
      </c>
      <c r="AE719" s="143"/>
      <c r="AF719" s="76" t="s">
        <v>17013</v>
      </c>
    </row>
    <row r="720" spans="1:32" hidden="1" x14ac:dyDescent="0.25">
      <c r="A720" s="116" t="s">
        <v>16384</v>
      </c>
      <c r="B720" s="116">
        <v>2020</v>
      </c>
      <c r="C720" s="116" t="s">
        <v>16409</v>
      </c>
      <c r="D720" s="73" t="s">
        <v>16543</v>
      </c>
      <c r="E720" s="73" t="s">
        <v>16543</v>
      </c>
      <c r="F720" s="73" t="s">
        <v>16543</v>
      </c>
      <c r="G720" s="125">
        <v>274.60000000000002</v>
      </c>
      <c r="H720" s="140">
        <f t="shared" si="48"/>
        <v>204.92537313432837</v>
      </c>
      <c r="I720" s="125">
        <f>G720/('Total Revenue (Millions)'!D$58)*100</f>
        <v>10.678882956176137</v>
      </c>
      <c r="U720" s="138">
        <v>282.82</v>
      </c>
      <c r="V720" s="138">
        <v>80.91</v>
      </c>
      <c r="W720" s="138"/>
      <c r="Z720" s="138"/>
      <c r="AD720" s="143" t="s">
        <v>16538</v>
      </c>
      <c r="AE720" s="143"/>
      <c r="AF720" s="73" t="s">
        <v>17006</v>
      </c>
    </row>
    <row r="721" spans="1:32" hidden="1" x14ac:dyDescent="0.25">
      <c r="A721" s="116" t="s">
        <v>16384</v>
      </c>
      <c r="B721" s="116">
        <v>2020</v>
      </c>
      <c r="C721" s="116" t="s">
        <v>16409</v>
      </c>
      <c r="D721" s="73" t="s">
        <v>16625</v>
      </c>
      <c r="E721" s="73" t="s">
        <v>16626</v>
      </c>
      <c r="F721" s="73" t="s">
        <v>16626</v>
      </c>
      <c r="G721" s="125">
        <v>49.164000000000001</v>
      </c>
      <c r="H721" s="140">
        <f t="shared" si="48"/>
        <v>36.689552238805966</v>
      </c>
      <c r="I721" s="125">
        <f>G721/('Total Revenue (Millions)'!D$58)*100</f>
        <v>1.9119322711487383</v>
      </c>
      <c r="U721" s="138">
        <v>56.77</v>
      </c>
      <c r="V721" s="138">
        <v>72.17</v>
      </c>
      <c r="W721" s="138"/>
      <c r="Z721" s="138"/>
      <c r="AD721" s="143" t="s">
        <v>16538</v>
      </c>
      <c r="AE721" s="143"/>
      <c r="AF721" s="73" t="s">
        <v>16711</v>
      </c>
    </row>
    <row r="722" spans="1:32" hidden="1" x14ac:dyDescent="0.25">
      <c r="A722" s="116" t="s">
        <v>16384</v>
      </c>
      <c r="B722" s="116">
        <v>2020</v>
      </c>
      <c r="C722" s="116" t="s">
        <v>16409</v>
      </c>
      <c r="D722" s="73" t="s">
        <v>16928</v>
      </c>
      <c r="E722" s="73" t="s">
        <v>16928</v>
      </c>
      <c r="F722" s="73" t="s">
        <v>16928</v>
      </c>
      <c r="G722" s="125">
        <v>283.66000000000003</v>
      </c>
      <c r="H722" s="140">
        <f t="shared" si="48"/>
        <v>211.68656716417911</v>
      </c>
      <c r="I722" s="125">
        <f>G722/('Total Revenue (Millions)'!D$58)*100</f>
        <v>11.031216093768839</v>
      </c>
      <c r="U722" s="138">
        <v>361.1</v>
      </c>
      <c r="V722" s="138">
        <v>65.47</v>
      </c>
      <c r="W722" s="138"/>
      <c r="Z722" s="138"/>
      <c r="AD722" s="143" t="s">
        <v>16535</v>
      </c>
      <c r="AE722" s="143"/>
      <c r="AF722" s="73" t="s">
        <v>17014</v>
      </c>
    </row>
    <row r="723" spans="1:32" hidden="1" x14ac:dyDescent="0.25">
      <c r="A723" s="116" t="s">
        <v>16384</v>
      </c>
      <c r="B723" s="116">
        <v>2020</v>
      </c>
      <c r="C723" s="116" t="s">
        <v>16409</v>
      </c>
      <c r="D723" s="73" t="s">
        <v>16979</v>
      </c>
      <c r="E723" s="73" t="s">
        <v>16979</v>
      </c>
      <c r="F723" s="73"/>
      <c r="G723" s="125">
        <v>103.3</v>
      </c>
      <c r="H723" s="140">
        <f t="shared" si="48"/>
        <v>77.089552238805965</v>
      </c>
      <c r="I723" s="125">
        <f>G723/('Total Revenue (Millions)'!D$58)*100</f>
        <v>4.0172199904333388</v>
      </c>
      <c r="U723" s="138">
        <v>131.44</v>
      </c>
      <c r="V723" s="138">
        <v>65.47</v>
      </c>
      <c r="W723" s="138"/>
      <c r="Z723" s="138"/>
      <c r="AD723" s="143" t="s">
        <v>16535</v>
      </c>
      <c r="AE723" s="143"/>
      <c r="AF723" s="73" t="s">
        <v>16980</v>
      </c>
    </row>
    <row r="724" spans="1:32" hidden="1" x14ac:dyDescent="0.25">
      <c r="A724" s="116" t="s">
        <v>16384</v>
      </c>
      <c r="B724" s="116">
        <v>2020</v>
      </c>
      <c r="C724" s="116" t="s">
        <v>16409</v>
      </c>
      <c r="D724" s="73" t="s">
        <v>16981</v>
      </c>
      <c r="E724" s="73" t="s">
        <v>16981</v>
      </c>
      <c r="F724" s="73" t="s">
        <v>16981</v>
      </c>
      <c r="G724" s="125">
        <v>16.899999999999999</v>
      </c>
      <c r="H724" s="140">
        <f t="shared" si="48"/>
        <v>12.611940298507461</v>
      </c>
      <c r="I724" s="125">
        <f>G724/('Total Revenue (Millions)'!D$58)*100</f>
        <v>0.6572218570989683</v>
      </c>
      <c r="U724" s="138">
        <v>85.8</v>
      </c>
      <c r="V724" s="138">
        <v>65.47</v>
      </c>
      <c r="W724" s="138"/>
      <c r="Z724" s="138"/>
      <c r="AD724" s="143" t="s">
        <v>16535</v>
      </c>
      <c r="AE724" s="143"/>
      <c r="AF724" s="73" t="s">
        <v>16982</v>
      </c>
    </row>
    <row r="725" spans="1:32" hidden="1" x14ac:dyDescent="0.25">
      <c r="A725" s="116" t="s">
        <v>16384</v>
      </c>
      <c r="B725" s="116">
        <v>2020</v>
      </c>
      <c r="C725" s="116" t="s">
        <v>16409</v>
      </c>
      <c r="D725" s="73" t="s">
        <v>16985</v>
      </c>
      <c r="E725" s="73" t="s">
        <v>16985</v>
      </c>
      <c r="F725" s="73" t="s">
        <v>16985</v>
      </c>
      <c r="G725" s="125">
        <v>36.700000000000003</v>
      </c>
      <c r="H725" s="140">
        <f t="shared" si="48"/>
        <v>27.388059701492537</v>
      </c>
      <c r="I725" s="125">
        <f>G725/('Total Revenue (Millions)'!D$58)*100</f>
        <v>1.4272214293214283</v>
      </c>
      <c r="U725" s="138">
        <v>46.7</v>
      </c>
      <c r="V725" s="138">
        <v>66.989999999999995</v>
      </c>
      <c r="W725" s="138"/>
      <c r="Z725" s="138"/>
      <c r="AD725" s="143" t="s">
        <v>16535</v>
      </c>
      <c r="AE725" s="143"/>
      <c r="AF725" s="76" t="s">
        <v>16986</v>
      </c>
    </row>
    <row r="726" spans="1:32" hidden="1" x14ac:dyDescent="0.25">
      <c r="A726" s="116" t="s">
        <v>16384</v>
      </c>
      <c r="B726" s="116">
        <v>2020</v>
      </c>
      <c r="C726" s="116" t="s">
        <v>16409</v>
      </c>
      <c r="D726" s="73" t="s">
        <v>16961</v>
      </c>
      <c r="E726" s="73" t="s">
        <v>16961</v>
      </c>
      <c r="F726" s="73"/>
      <c r="G726" s="125">
        <v>68.06</v>
      </c>
      <c r="H726" s="140">
        <f t="shared" si="48"/>
        <v>50.791044776119399</v>
      </c>
      <c r="I726" s="125">
        <f>G726/('Total Revenue (Millions)'!D$58)*100</f>
        <v>2.6467763073464963</v>
      </c>
      <c r="U726" s="138">
        <v>86.6</v>
      </c>
      <c r="V726" s="138">
        <v>65.47</v>
      </c>
      <c r="W726" s="138"/>
      <c r="Z726" s="138"/>
      <c r="AD726" s="143" t="s">
        <v>16535</v>
      </c>
      <c r="AE726" s="143"/>
      <c r="AF726" s="73" t="s">
        <v>16962</v>
      </c>
    </row>
    <row r="727" spans="1:32" hidden="1" x14ac:dyDescent="0.25">
      <c r="A727" s="116" t="s">
        <v>16384</v>
      </c>
      <c r="B727" s="116">
        <v>2020</v>
      </c>
      <c r="C727" s="116" t="s">
        <v>16409</v>
      </c>
      <c r="D727" s="73" t="s">
        <v>16595</v>
      </c>
      <c r="E727" s="73" t="s">
        <v>16596</v>
      </c>
      <c r="F727" s="73" t="s">
        <v>16596</v>
      </c>
      <c r="G727" s="125">
        <v>31.9</v>
      </c>
      <c r="H727" s="140">
        <f t="shared" si="48"/>
        <v>23.805970149253728</v>
      </c>
      <c r="I727" s="125">
        <f>G727/('Total Revenue (Millions)'!D$58)*100</f>
        <v>1.2405548663584076</v>
      </c>
      <c r="U727" s="138">
        <v>35.21</v>
      </c>
      <c r="V727" s="138">
        <v>75.400000000000006</v>
      </c>
      <c r="W727" s="138"/>
      <c r="Z727" s="138"/>
      <c r="AD727" s="143" t="s">
        <v>16541</v>
      </c>
      <c r="AE727" s="143"/>
      <c r="AF727" s="73" t="s">
        <v>17015</v>
      </c>
    </row>
    <row r="728" spans="1:32" hidden="1" x14ac:dyDescent="0.25">
      <c r="A728" s="116" t="s">
        <v>16384</v>
      </c>
      <c r="B728" s="116">
        <v>2020</v>
      </c>
      <c r="C728" s="116" t="s">
        <v>16409</v>
      </c>
      <c r="D728" s="73" t="s">
        <v>17016</v>
      </c>
      <c r="E728" s="73" t="s">
        <v>17016</v>
      </c>
      <c r="F728" s="73" t="s">
        <v>17017</v>
      </c>
      <c r="G728" s="125">
        <v>3.1</v>
      </c>
      <c r="H728" s="140">
        <f t="shared" si="48"/>
        <v>2.3134328358208953</v>
      </c>
      <c r="I728" s="125">
        <f>G728/('Total Revenue (Millions)'!D$58)*100</f>
        <v>0.12055548858028414</v>
      </c>
      <c r="U728" s="138">
        <v>16</v>
      </c>
      <c r="V728" s="138">
        <v>65.47</v>
      </c>
      <c r="W728" s="138"/>
      <c r="Z728" s="138"/>
      <c r="AD728" s="143" t="s">
        <v>16535</v>
      </c>
      <c r="AE728" s="143"/>
      <c r="AF728" s="73" t="s">
        <v>17018</v>
      </c>
    </row>
    <row r="729" spans="1:32" hidden="1" x14ac:dyDescent="0.25">
      <c r="A729" s="116" t="s">
        <v>16384</v>
      </c>
      <c r="B729" s="116">
        <v>2020</v>
      </c>
      <c r="C729" s="116" t="s">
        <v>16409</v>
      </c>
      <c r="D729" s="73" t="s">
        <v>16987</v>
      </c>
      <c r="E729" s="73" t="s">
        <v>16987</v>
      </c>
      <c r="F729" s="73" t="s">
        <v>16987</v>
      </c>
      <c r="G729" s="125">
        <v>21.39</v>
      </c>
      <c r="H729" s="140">
        <f t="shared" si="48"/>
        <v>15.962686567164178</v>
      </c>
      <c r="I729" s="125">
        <f>G729/('Total Revenue (Millions)'!D$58)*100</f>
        <v>0.83183287120396054</v>
      </c>
      <c r="U729" s="138">
        <v>27.2</v>
      </c>
      <c r="V729" s="138">
        <v>65.47</v>
      </c>
      <c r="W729" s="138"/>
      <c r="Z729" s="138"/>
      <c r="AD729" s="171" t="s">
        <v>16535</v>
      </c>
      <c r="AE729" s="171"/>
      <c r="AF729" s="73" t="s">
        <v>16988</v>
      </c>
    </row>
    <row r="730" spans="1:32" hidden="1" x14ac:dyDescent="0.25">
      <c r="A730" s="116" t="s">
        <v>16384</v>
      </c>
      <c r="B730" s="116">
        <v>2021</v>
      </c>
      <c r="C730" s="116" t="s">
        <v>16409</v>
      </c>
      <c r="D730" s="73" t="s">
        <v>16532</v>
      </c>
      <c r="E730" s="73" t="s">
        <v>16533</v>
      </c>
      <c r="F730" s="73" t="s">
        <v>16533</v>
      </c>
      <c r="G730" s="233">
        <v>3455.87</v>
      </c>
      <c r="H730" s="140">
        <f t="shared" ref="H730:H748" si="49">G730/1.25</f>
        <v>2764.6959999999999</v>
      </c>
      <c r="I730" s="125">
        <f>G730/('Total Revenue (Millions)'!D$59)*100</f>
        <v>143.73227193704824</v>
      </c>
      <c r="U730" s="138">
        <v>3783.1</v>
      </c>
      <c r="V730" s="138">
        <v>76.12</v>
      </c>
      <c r="W730" s="138"/>
      <c r="Z730" s="138"/>
      <c r="AD730" s="143" t="s">
        <v>16538</v>
      </c>
      <c r="AE730" s="143"/>
      <c r="AF730" s="73" t="s">
        <v>17019</v>
      </c>
    </row>
    <row r="731" spans="1:32" hidden="1" x14ac:dyDescent="0.25">
      <c r="A731" s="116" t="s">
        <v>16384</v>
      </c>
      <c r="B731" s="116">
        <v>2021</v>
      </c>
      <c r="C731" s="116" t="s">
        <v>16409</v>
      </c>
      <c r="D731" s="73" t="s">
        <v>16602</v>
      </c>
      <c r="E731" s="73" t="s">
        <v>16602</v>
      </c>
      <c r="F731" s="73" t="s">
        <v>16602</v>
      </c>
      <c r="G731" s="125">
        <v>2500.98</v>
      </c>
      <c r="H731" s="140">
        <f t="shared" si="49"/>
        <v>2000.7840000000001</v>
      </c>
      <c r="I731" s="125">
        <f>G731/('Total Revenue (Millions)'!D$59)*100</f>
        <v>104.01766775634469</v>
      </c>
      <c r="U731" s="138">
        <v>2631.5</v>
      </c>
      <c r="V731" s="138">
        <v>79.2</v>
      </c>
      <c r="W731" s="138"/>
      <c r="Z731" s="138"/>
      <c r="AD731" s="143" t="s">
        <v>16541</v>
      </c>
      <c r="AE731" s="143"/>
      <c r="AF731" s="73" t="s">
        <v>17009</v>
      </c>
    </row>
    <row r="732" spans="1:32" hidden="1" x14ac:dyDescent="0.25">
      <c r="A732" s="116" t="s">
        <v>16384</v>
      </c>
      <c r="B732" s="116">
        <v>2021</v>
      </c>
      <c r="C732" s="116" t="s">
        <v>16409</v>
      </c>
      <c r="D732" s="73" t="s">
        <v>16562</v>
      </c>
      <c r="E732" s="73" t="s">
        <v>16562</v>
      </c>
      <c r="F732" s="73" t="s">
        <v>16562</v>
      </c>
      <c r="G732" s="233">
        <v>2013.8</v>
      </c>
      <c r="H732" s="233">
        <v>2294.88</v>
      </c>
      <c r="I732" s="125">
        <f>G732/('Total Revenue (Millions)'!D$59)*100</f>
        <v>83.7554795830942</v>
      </c>
      <c r="U732" s="138">
        <v>2204.5</v>
      </c>
      <c r="V732" s="138">
        <v>76.12</v>
      </c>
      <c r="W732" s="138"/>
      <c r="Z732" s="138"/>
      <c r="AD732" s="143" t="s">
        <v>16538</v>
      </c>
      <c r="AE732" s="143"/>
      <c r="AF732" s="73" t="s">
        <v>17010</v>
      </c>
    </row>
    <row r="733" spans="1:32" hidden="1" x14ac:dyDescent="0.25">
      <c r="A733" s="116" t="s">
        <v>16384</v>
      </c>
      <c r="B733" s="116">
        <v>2021</v>
      </c>
      <c r="C733" s="116" t="s">
        <v>16409</v>
      </c>
      <c r="D733" s="73" t="s">
        <v>16568</v>
      </c>
      <c r="E733" s="73" t="s">
        <v>16568</v>
      </c>
      <c r="F733" s="73" t="s">
        <v>16568</v>
      </c>
      <c r="G733" s="125">
        <v>1908.32</v>
      </c>
      <c r="H733" s="140">
        <f t="shared" si="49"/>
        <v>1526.6559999999999</v>
      </c>
      <c r="I733" s="125">
        <f>G733/('Total Revenue (Millions)'!D$59)*100</f>
        <v>79.368485846663191</v>
      </c>
      <c r="U733" s="138">
        <v>2077.0100000000002</v>
      </c>
      <c r="V733" s="138">
        <v>79.2</v>
      </c>
      <c r="W733" s="138"/>
      <c r="Z733" s="138"/>
      <c r="AD733" s="143" t="s">
        <v>16541</v>
      </c>
      <c r="AE733" s="143"/>
      <c r="AF733" s="73" t="s">
        <v>17020</v>
      </c>
    </row>
    <row r="734" spans="1:32" hidden="1" x14ac:dyDescent="0.25">
      <c r="A734" s="116" t="s">
        <v>16384</v>
      </c>
      <c r="B734" s="116">
        <v>2021</v>
      </c>
      <c r="C734" s="116" t="s">
        <v>16409</v>
      </c>
      <c r="D734" s="73" t="s">
        <v>16593</v>
      </c>
      <c r="E734" s="73" t="s">
        <v>16593</v>
      </c>
      <c r="F734" s="73" t="s">
        <v>16594</v>
      </c>
      <c r="G734" s="125">
        <v>1200</v>
      </c>
      <c r="H734" s="140">
        <f t="shared" si="49"/>
        <v>960</v>
      </c>
      <c r="I734" s="125">
        <f>G734/('Total Revenue (Millions)'!D$59)*100</f>
        <v>49.90891622788412</v>
      </c>
      <c r="U734" s="138">
        <v>1588.3</v>
      </c>
      <c r="V734" s="138">
        <v>63</v>
      </c>
      <c r="W734" s="138"/>
      <c r="Z734" s="138"/>
      <c r="AD734" s="143" t="s">
        <v>16541</v>
      </c>
      <c r="AE734" s="143"/>
      <c r="AF734" s="73" t="s">
        <v>17021</v>
      </c>
    </row>
    <row r="735" spans="1:32" hidden="1" x14ac:dyDescent="0.25">
      <c r="A735" s="116" t="s">
        <v>16384</v>
      </c>
      <c r="B735" s="116">
        <v>2021</v>
      </c>
      <c r="C735" s="116" t="s">
        <v>16409</v>
      </c>
      <c r="D735" s="73" t="s">
        <v>16608</v>
      </c>
      <c r="E735" s="73" t="s">
        <v>16608</v>
      </c>
      <c r="F735" s="73" t="s">
        <v>16608</v>
      </c>
      <c r="G735" s="125">
        <v>870.27</v>
      </c>
      <c r="H735" s="140">
        <f t="shared" si="49"/>
        <v>696.21600000000001</v>
      </c>
      <c r="I735" s="125">
        <f>G735/('Total Revenue (Millions)'!D$59)*100</f>
        <v>36.195193771367258</v>
      </c>
      <c r="U735" s="138">
        <v>915.68399999999997</v>
      </c>
      <c r="V735" s="138">
        <v>79.2</v>
      </c>
      <c r="W735" s="138"/>
      <c r="Z735" s="138"/>
      <c r="AD735" s="143" t="s">
        <v>16541</v>
      </c>
      <c r="AE735" s="143"/>
      <c r="AF735" s="73" t="s">
        <v>16947</v>
      </c>
    </row>
    <row r="736" spans="1:32" hidden="1" x14ac:dyDescent="0.25">
      <c r="A736" s="116" t="s">
        <v>16384</v>
      </c>
      <c r="B736" s="116">
        <v>2021</v>
      </c>
      <c r="C736" s="116" t="s">
        <v>16409</v>
      </c>
      <c r="D736" s="73" t="s">
        <v>16586</v>
      </c>
      <c r="E736" s="73" t="s">
        <v>16587</v>
      </c>
      <c r="F736" s="73" t="s">
        <v>16587</v>
      </c>
      <c r="G736" s="125">
        <v>344.76</v>
      </c>
      <c r="H736" s="140">
        <f t="shared" si="49"/>
        <v>275.80799999999999</v>
      </c>
      <c r="I736" s="125">
        <f>G736/('Total Revenue (Millions)'!D$59)*100</f>
        <v>14.338831632271107</v>
      </c>
      <c r="U736" s="138">
        <v>362.75</v>
      </c>
      <c r="V736" s="138">
        <v>79.2</v>
      </c>
      <c r="W736" s="138"/>
      <c r="Z736" s="138"/>
      <c r="AD736" s="143" t="s">
        <v>16541</v>
      </c>
      <c r="AE736" s="143"/>
      <c r="AF736" s="76" t="s">
        <v>16948</v>
      </c>
    </row>
    <row r="737" spans="1:32" hidden="1" x14ac:dyDescent="0.25">
      <c r="A737" s="116" t="s">
        <v>16384</v>
      </c>
      <c r="B737" s="116">
        <v>2021</v>
      </c>
      <c r="C737" s="116" t="s">
        <v>16409</v>
      </c>
      <c r="D737" s="73" t="s">
        <v>17022</v>
      </c>
      <c r="E737" s="73" t="s">
        <v>17023</v>
      </c>
      <c r="F737" s="73" t="s">
        <v>17023</v>
      </c>
      <c r="G737" s="125">
        <v>77.400000000000006</v>
      </c>
      <c r="H737" s="140">
        <f t="shared" si="49"/>
        <v>61.92</v>
      </c>
      <c r="I737" s="125">
        <f>G737/('Total Revenue (Millions)'!D$59)*100</f>
        <v>3.2191250966985261</v>
      </c>
      <c r="U737" s="138">
        <v>50</v>
      </c>
      <c r="V737" s="138">
        <v>129</v>
      </c>
      <c r="W737" s="138"/>
      <c r="Z737" s="138"/>
      <c r="AD737" s="143"/>
      <c r="AE737" s="143"/>
      <c r="AF737" s="73" t="s">
        <v>17024</v>
      </c>
    </row>
    <row r="738" spans="1:32" hidden="1" x14ac:dyDescent="0.25">
      <c r="A738" s="116" t="s">
        <v>16384</v>
      </c>
      <c r="B738" s="116">
        <v>2021</v>
      </c>
      <c r="C738" s="116" t="s">
        <v>16409</v>
      </c>
      <c r="D738" s="73" t="s">
        <v>17012</v>
      </c>
      <c r="E738" s="73" t="s">
        <v>16886</v>
      </c>
      <c r="F738" s="73" t="s">
        <v>16886</v>
      </c>
      <c r="G738" s="125">
        <v>537.08000000000004</v>
      </c>
      <c r="H738" s="140">
        <f t="shared" si="49"/>
        <v>429.66400000000004</v>
      </c>
      <c r="I738" s="125">
        <f>G738/('Total Revenue (Millions)'!D$59)*100</f>
        <v>22.337567273060007</v>
      </c>
      <c r="J738" s="138">
        <v>525.15</v>
      </c>
      <c r="U738" s="138">
        <v>350</v>
      </c>
      <c r="V738" s="138">
        <v>119.35</v>
      </c>
      <c r="W738" s="138"/>
      <c r="Z738" s="138"/>
      <c r="AD738" s="143" t="s">
        <v>16535</v>
      </c>
      <c r="AE738" s="143"/>
      <c r="AF738" s="76" t="s">
        <v>17025</v>
      </c>
    </row>
    <row r="739" spans="1:32" hidden="1" x14ac:dyDescent="0.25">
      <c r="A739" s="116" t="s">
        <v>16384</v>
      </c>
      <c r="B739" s="116">
        <v>2021</v>
      </c>
      <c r="C739" s="116" t="s">
        <v>16409</v>
      </c>
      <c r="D739" s="73" t="s">
        <v>16543</v>
      </c>
      <c r="E739" s="73" t="s">
        <v>16543</v>
      </c>
      <c r="F739" s="73" t="s">
        <v>16543</v>
      </c>
      <c r="G739" s="125">
        <v>284</v>
      </c>
      <c r="H739" s="140">
        <f t="shared" si="49"/>
        <v>227.2</v>
      </c>
      <c r="I739" s="125">
        <f>G739/('Total Revenue (Millions)'!D$59)*100</f>
        <v>11.811776840599242</v>
      </c>
      <c r="U739" s="138">
        <v>291.2</v>
      </c>
      <c r="V739" s="138">
        <v>81.27</v>
      </c>
      <c r="W739" s="138"/>
      <c r="Z739" s="138"/>
      <c r="AD739" s="143" t="s">
        <v>16538</v>
      </c>
      <c r="AE739" s="143"/>
      <c r="AF739" s="73" t="s">
        <v>17026</v>
      </c>
    </row>
    <row r="740" spans="1:32" hidden="1" x14ac:dyDescent="0.25">
      <c r="A740" s="116" t="s">
        <v>16384</v>
      </c>
      <c r="B740" s="116">
        <v>2021</v>
      </c>
      <c r="C740" s="116" t="s">
        <v>16409</v>
      </c>
      <c r="D740" s="73" t="s">
        <v>16625</v>
      </c>
      <c r="E740" s="73" t="s">
        <v>16626</v>
      </c>
      <c r="F740" s="73" t="s">
        <v>16626</v>
      </c>
      <c r="G740" s="125">
        <v>59.618580000000001</v>
      </c>
      <c r="H740" s="140">
        <f t="shared" si="49"/>
        <v>47.694864000000003</v>
      </c>
      <c r="I740" s="125">
        <f>G740/('Total Revenue (Millions)'!D$59)*100</f>
        <v>2.479582262371173</v>
      </c>
      <c r="U740" s="138">
        <v>65.260000000000005</v>
      </c>
      <c r="V740" s="138">
        <v>76.12</v>
      </c>
      <c r="W740" s="138"/>
      <c r="Z740" s="138"/>
      <c r="AD740" s="143" t="s">
        <v>16538</v>
      </c>
      <c r="AE740" s="143"/>
      <c r="AF740" s="73" t="s">
        <v>16718</v>
      </c>
    </row>
    <row r="741" spans="1:32" hidden="1" x14ac:dyDescent="0.25">
      <c r="A741" s="116" t="s">
        <v>16384</v>
      </c>
      <c r="B741" s="116">
        <v>2021</v>
      </c>
      <c r="C741" s="116" t="s">
        <v>16409</v>
      </c>
      <c r="D741" s="73" t="s">
        <v>16928</v>
      </c>
      <c r="E741" s="73" t="s">
        <v>16928</v>
      </c>
      <c r="F741" s="73" t="s">
        <v>16928</v>
      </c>
      <c r="G741" s="125">
        <v>273.32</v>
      </c>
      <c r="H741" s="140">
        <f t="shared" si="49"/>
        <v>218.65600000000001</v>
      </c>
      <c r="I741" s="125">
        <f>G741/('Total Revenue (Millions)'!D$59)*100</f>
        <v>11.367587486171074</v>
      </c>
      <c r="U741" s="138">
        <v>340</v>
      </c>
      <c r="V741" s="138">
        <v>66.989999999999995</v>
      </c>
      <c r="W741" s="138"/>
      <c r="Z741" s="138"/>
      <c r="AD741" s="143" t="s">
        <v>16535</v>
      </c>
      <c r="AE741" s="143"/>
      <c r="AF741" s="73" t="s">
        <v>17027</v>
      </c>
    </row>
    <row r="742" spans="1:32" hidden="1" x14ac:dyDescent="0.25">
      <c r="A742" s="116" t="s">
        <v>16384</v>
      </c>
      <c r="B742" s="116">
        <v>2021</v>
      </c>
      <c r="C742" s="116" t="s">
        <v>16409</v>
      </c>
      <c r="D742" s="73" t="s">
        <v>16979</v>
      </c>
      <c r="E742" s="73" t="s">
        <v>16979</v>
      </c>
      <c r="F742" s="73"/>
      <c r="G742" s="125">
        <v>104.3</v>
      </c>
      <c r="H742" s="140">
        <f t="shared" si="49"/>
        <v>83.44</v>
      </c>
      <c r="I742" s="125">
        <f>G742/('Total Revenue (Millions)'!D$59)*100</f>
        <v>4.3379166354735945</v>
      </c>
      <c r="U742" s="138">
        <v>129.75</v>
      </c>
      <c r="V742" s="138">
        <v>66.989999999999995</v>
      </c>
      <c r="W742" s="138"/>
      <c r="Z742" s="138"/>
      <c r="AD742" s="143" t="s">
        <v>16535</v>
      </c>
      <c r="AE742" s="143"/>
      <c r="AF742" s="73" t="s">
        <v>16980</v>
      </c>
    </row>
    <row r="743" spans="1:32" hidden="1" x14ac:dyDescent="0.25">
      <c r="A743" s="116" t="s">
        <v>16384</v>
      </c>
      <c r="B743" s="116">
        <v>2021</v>
      </c>
      <c r="C743" s="116" t="s">
        <v>16409</v>
      </c>
      <c r="D743" s="73" t="s">
        <v>16981</v>
      </c>
      <c r="E743" s="73" t="s">
        <v>16981</v>
      </c>
      <c r="F743" s="73" t="s">
        <v>16981</v>
      </c>
      <c r="G743" s="125">
        <v>15.3</v>
      </c>
      <c r="H743" s="140">
        <f t="shared" si="49"/>
        <v>12.24</v>
      </c>
      <c r="I743" s="125">
        <f>G743/('Total Revenue (Millions)'!D$59)*100</f>
        <v>0.63633868190552256</v>
      </c>
      <c r="U743" s="138">
        <v>76.900000000000006</v>
      </c>
      <c r="V743" s="138">
        <v>66.989999999999995</v>
      </c>
      <c r="W743" s="138"/>
      <c r="Z743" s="138"/>
      <c r="AD743" s="143" t="s">
        <v>16535</v>
      </c>
      <c r="AE743" s="143"/>
      <c r="AF743" s="73" t="s">
        <v>16982</v>
      </c>
    </row>
    <row r="744" spans="1:32" hidden="1" x14ac:dyDescent="0.25">
      <c r="A744" s="116" t="s">
        <v>16384</v>
      </c>
      <c r="B744" s="116">
        <v>2021</v>
      </c>
      <c r="C744" s="116" t="s">
        <v>16409</v>
      </c>
      <c r="D744" s="73" t="s">
        <v>16985</v>
      </c>
      <c r="E744" s="73" t="s">
        <v>16985</v>
      </c>
      <c r="F744" s="73" t="s">
        <v>16985</v>
      </c>
      <c r="G744" s="125">
        <v>33.799999999999997</v>
      </c>
      <c r="H744" s="140">
        <f t="shared" si="49"/>
        <v>27.04</v>
      </c>
      <c r="I744" s="125">
        <f>G744/('Total Revenue (Millions)'!D$59)*100</f>
        <v>1.4057678070854027</v>
      </c>
      <c r="U744" s="138">
        <v>42</v>
      </c>
      <c r="V744" s="138">
        <v>68.11</v>
      </c>
      <c r="W744" s="138"/>
      <c r="Z744" s="138"/>
      <c r="AD744" s="143" t="s">
        <v>16535</v>
      </c>
      <c r="AE744" s="143"/>
      <c r="AF744" s="76" t="s">
        <v>16986</v>
      </c>
    </row>
    <row r="745" spans="1:32" hidden="1" x14ac:dyDescent="0.25">
      <c r="A745" s="116" t="s">
        <v>16384</v>
      </c>
      <c r="B745" s="116">
        <v>2021</v>
      </c>
      <c r="C745" s="116" t="s">
        <v>16409</v>
      </c>
      <c r="D745" s="73" t="s">
        <v>16961</v>
      </c>
      <c r="E745" s="73" t="s">
        <v>16961</v>
      </c>
      <c r="F745" s="73"/>
      <c r="G745" s="125">
        <v>62.6</v>
      </c>
      <c r="H745" s="140">
        <f t="shared" si="49"/>
        <v>50.08</v>
      </c>
      <c r="I745" s="125">
        <f>G745/('Total Revenue (Millions)'!D$59)*100</f>
        <v>2.6035817965546215</v>
      </c>
      <c r="U745" s="138">
        <v>77.900000000000006</v>
      </c>
      <c r="V745" s="138">
        <v>66.989999999999995</v>
      </c>
      <c r="W745" s="138"/>
      <c r="Z745" s="138"/>
      <c r="AD745" s="143" t="s">
        <v>16535</v>
      </c>
      <c r="AE745" s="143"/>
      <c r="AF745" s="73" t="s">
        <v>16962</v>
      </c>
    </row>
    <row r="746" spans="1:32" hidden="1" x14ac:dyDescent="0.25">
      <c r="A746" s="116" t="s">
        <v>16384</v>
      </c>
      <c r="B746" s="116">
        <v>2021</v>
      </c>
      <c r="C746" s="116" t="s">
        <v>16409</v>
      </c>
      <c r="D746" s="73" t="s">
        <v>16595</v>
      </c>
      <c r="E746" s="73" t="s">
        <v>16596</v>
      </c>
      <c r="F746" s="73" t="s">
        <v>16596</v>
      </c>
      <c r="G746" s="125">
        <v>34.35</v>
      </c>
      <c r="H746" s="140">
        <f t="shared" si="49"/>
        <v>27.48</v>
      </c>
      <c r="I746" s="125">
        <f>G746/('Total Revenue (Millions)'!D$59)*100</f>
        <v>1.428642727023183</v>
      </c>
      <c r="U746" s="138">
        <v>36.15</v>
      </c>
      <c r="V746" s="138">
        <v>79.2</v>
      </c>
      <c r="W746" s="138"/>
      <c r="Z746" s="138"/>
      <c r="AD746" s="143" t="s">
        <v>16541</v>
      </c>
      <c r="AE746" s="143"/>
      <c r="AF746" s="73" t="s">
        <v>17028</v>
      </c>
    </row>
    <row r="747" spans="1:32" hidden="1" x14ac:dyDescent="0.25">
      <c r="A747" s="116" t="s">
        <v>16384</v>
      </c>
      <c r="B747" s="116">
        <v>2021</v>
      </c>
      <c r="C747" s="116" t="s">
        <v>16409</v>
      </c>
      <c r="D747" s="73" t="s">
        <v>17016</v>
      </c>
      <c r="E747" s="73" t="s">
        <v>17016</v>
      </c>
      <c r="F747" s="73" t="s">
        <v>17016</v>
      </c>
      <c r="G747" s="125">
        <v>41.8</v>
      </c>
      <c r="H747" s="140">
        <f t="shared" si="49"/>
        <v>33.44</v>
      </c>
      <c r="I747" s="125">
        <f>G747/('Total Revenue (Millions)'!D$59)*100</f>
        <v>1.7384939152712966</v>
      </c>
      <c r="U747" s="138">
        <v>52</v>
      </c>
      <c r="V747" s="138">
        <v>66.91</v>
      </c>
      <c r="W747" s="138"/>
      <c r="Z747" s="138"/>
      <c r="AD747" s="143" t="s">
        <v>16535</v>
      </c>
      <c r="AE747" s="143"/>
      <c r="AF747" s="73" t="s">
        <v>17018</v>
      </c>
    </row>
    <row r="748" spans="1:32" hidden="1" x14ac:dyDescent="0.25">
      <c r="A748" s="116" t="s">
        <v>16384</v>
      </c>
      <c r="B748" s="116">
        <v>2021</v>
      </c>
      <c r="C748" s="116" t="s">
        <v>16409</v>
      </c>
      <c r="D748" s="73" t="s">
        <v>16987</v>
      </c>
      <c r="E748" s="73" t="s">
        <v>16987</v>
      </c>
      <c r="F748" s="73" t="s">
        <v>16987</v>
      </c>
      <c r="G748" s="125">
        <v>21.89</v>
      </c>
      <c r="H748" s="140">
        <f t="shared" si="49"/>
        <v>17.512</v>
      </c>
      <c r="I748" s="125">
        <f>G748/('Total Revenue (Millions)'!D$59)*100</f>
        <v>0.91042181352365281</v>
      </c>
      <c r="U748" s="138">
        <v>27.2</v>
      </c>
      <c r="V748" s="138">
        <v>66.989999999999995</v>
      </c>
      <c r="W748" s="138"/>
      <c r="Z748" s="138"/>
      <c r="AD748" s="171" t="s">
        <v>16535</v>
      </c>
      <c r="AE748" s="171"/>
      <c r="AF748" s="73" t="s">
        <v>16988</v>
      </c>
    </row>
    <row r="749" spans="1:32" hidden="1" x14ac:dyDescent="0.25">
      <c r="A749" s="116" t="s">
        <v>16384</v>
      </c>
      <c r="B749" s="116">
        <v>2022</v>
      </c>
      <c r="C749" s="116" t="s">
        <v>16409</v>
      </c>
      <c r="D749" s="73" t="s">
        <v>16532</v>
      </c>
      <c r="E749" s="73" t="s">
        <v>16533</v>
      </c>
      <c r="F749" s="73" t="s">
        <v>16533</v>
      </c>
      <c r="G749" s="233">
        <v>3756.1</v>
      </c>
      <c r="H749" s="140">
        <f t="shared" ref="H749:H784" si="50">G749/1.3</f>
        <v>2889.3076923076919</v>
      </c>
      <c r="I749" s="125">
        <f>G749/('Total Revenue (Millions)'!D$60)*100</f>
        <v>149.59177983989804</v>
      </c>
      <c r="U749" s="138">
        <v>4060.1</v>
      </c>
      <c r="V749" s="138">
        <v>77.09</v>
      </c>
      <c r="W749" s="138"/>
      <c r="Z749" s="138"/>
      <c r="AD749" s="143" t="s">
        <v>16538</v>
      </c>
      <c r="AE749" s="143"/>
      <c r="AF749" s="73" t="s">
        <v>17029</v>
      </c>
    </row>
    <row r="750" spans="1:32" hidden="1" x14ac:dyDescent="0.25">
      <c r="A750" s="116" t="s">
        <v>16384</v>
      </c>
      <c r="B750" s="116">
        <v>2022</v>
      </c>
      <c r="C750" s="116" t="s">
        <v>16409</v>
      </c>
      <c r="D750" s="73" t="s">
        <v>16602</v>
      </c>
      <c r="E750" s="73" t="s">
        <v>16602</v>
      </c>
      <c r="F750" s="73" t="s">
        <v>16602</v>
      </c>
      <c r="G750" s="125">
        <v>2464.6</v>
      </c>
      <c r="H750" s="140">
        <f t="shared" si="50"/>
        <v>1895.8461538461538</v>
      </c>
      <c r="I750" s="125">
        <f>G750/('Total Revenue (Millions)'!D$60)*100</f>
        <v>98.156039667051644</v>
      </c>
      <c r="U750" s="138">
        <v>2474.5</v>
      </c>
      <c r="V750" s="138">
        <v>83</v>
      </c>
      <c r="W750" s="138"/>
      <c r="Z750" s="138"/>
      <c r="AD750" s="143" t="s">
        <v>16541</v>
      </c>
      <c r="AE750" s="143"/>
      <c r="AF750" s="73" t="s">
        <v>17030</v>
      </c>
    </row>
    <row r="751" spans="1:32" hidden="1" x14ac:dyDescent="0.25">
      <c r="A751" s="116" t="s">
        <v>16384</v>
      </c>
      <c r="B751" s="116">
        <v>2022</v>
      </c>
      <c r="C751" s="116" t="s">
        <v>16409</v>
      </c>
      <c r="D751" s="73" t="s">
        <v>16562</v>
      </c>
      <c r="E751" s="73" t="s">
        <v>16562</v>
      </c>
      <c r="F751" s="73" t="s">
        <v>16562</v>
      </c>
      <c r="G751" s="233">
        <v>2166.64</v>
      </c>
      <c r="H751" s="233">
        <v>2294.88</v>
      </c>
      <c r="I751" s="125">
        <f>G751/('Total Revenue (Millions)'!D$60)*100</f>
        <v>86.289378310565922</v>
      </c>
      <c r="U751" s="138">
        <v>2342</v>
      </c>
      <c r="V751" s="138">
        <v>77.09</v>
      </c>
      <c r="W751" s="138"/>
      <c r="Z751" s="138"/>
      <c r="AD751" s="143" t="s">
        <v>16538</v>
      </c>
      <c r="AE751" s="143"/>
      <c r="AF751" s="73" t="s">
        <v>17010</v>
      </c>
    </row>
    <row r="752" spans="1:32" hidden="1" x14ac:dyDescent="0.25">
      <c r="A752" s="116" t="s">
        <v>16384</v>
      </c>
      <c r="B752" s="116">
        <v>2022</v>
      </c>
      <c r="C752" s="116" t="s">
        <v>16409</v>
      </c>
      <c r="D752" s="73" t="s">
        <v>16568</v>
      </c>
      <c r="E752" s="73" t="s">
        <v>16568</v>
      </c>
      <c r="F752" s="73" t="s">
        <v>16568</v>
      </c>
      <c r="G752" s="235">
        <v>2070.25</v>
      </c>
      <c r="H752" s="140">
        <f t="shared" si="50"/>
        <v>1592.5</v>
      </c>
      <c r="I752" s="125">
        <f>G752/('Total Revenue (Millions)'!D$60)*100</f>
        <v>82.450515751324232</v>
      </c>
      <c r="U752" s="138">
        <v>2078.56</v>
      </c>
      <c r="V752" s="138">
        <v>83</v>
      </c>
      <c r="W752" s="138"/>
      <c r="Z752" s="138"/>
      <c r="AD752" s="143" t="s">
        <v>16541</v>
      </c>
      <c r="AE752" s="143"/>
      <c r="AF752" s="73" t="s">
        <v>17020</v>
      </c>
    </row>
    <row r="753" spans="1:32" hidden="1" x14ac:dyDescent="0.25">
      <c r="A753" s="116" t="s">
        <v>16384</v>
      </c>
      <c r="B753" s="116">
        <v>2022</v>
      </c>
      <c r="C753" s="116" t="s">
        <v>16409</v>
      </c>
      <c r="D753" s="73" t="s">
        <v>16593</v>
      </c>
      <c r="E753" s="73" t="s">
        <v>16593</v>
      </c>
      <c r="F753" s="73" t="s">
        <v>16594</v>
      </c>
      <c r="G753" s="125">
        <v>1240</v>
      </c>
      <c r="H753" s="140">
        <f t="shared" si="50"/>
        <v>953.84615384615381</v>
      </c>
      <c r="I753" s="125">
        <f>G753/('Total Revenue (Millions)'!D$60)*100</f>
        <v>49.384682783065834</v>
      </c>
      <c r="U753" s="138">
        <v>1645.3</v>
      </c>
      <c r="V753" s="138">
        <v>62.8</v>
      </c>
      <c r="W753" s="138"/>
      <c r="Z753" s="138"/>
      <c r="AD753" s="143" t="s">
        <v>16541</v>
      </c>
      <c r="AE753" s="143"/>
      <c r="AF753" s="73" t="s">
        <v>17031</v>
      </c>
    </row>
    <row r="754" spans="1:32" hidden="1" x14ac:dyDescent="0.25">
      <c r="A754" s="116" t="s">
        <v>16384</v>
      </c>
      <c r="B754" s="116">
        <v>2022</v>
      </c>
      <c r="C754" s="116" t="s">
        <v>16409</v>
      </c>
      <c r="D754" s="73" t="s">
        <v>16608</v>
      </c>
      <c r="E754" s="73" t="s">
        <v>16608</v>
      </c>
      <c r="F754" s="73" t="s">
        <v>16608</v>
      </c>
      <c r="G754" s="125">
        <v>768.97</v>
      </c>
      <c r="H754" s="140">
        <f t="shared" si="50"/>
        <v>591.51538461538462</v>
      </c>
      <c r="I754" s="125">
        <f>G754/('Total Revenue (Millions)'!D$60)*100</f>
        <v>30.625273806204945</v>
      </c>
      <c r="U754" s="138">
        <v>772.06</v>
      </c>
      <c r="V754" s="138">
        <v>83</v>
      </c>
      <c r="W754" s="138"/>
      <c r="Z754" s="138"/>
      <c r="AD754" s="143" t="s">
        <v>16541</v>
      </c>
      <c r="AE754" s="143"/>
      <c r="AF754" s="73" t="s">
        <v>16947</v>
      </c>
    </row>
    <row r="755" spans="1:32" ht="17.25" hidden="1" customHeight="1" x14ac:dyDescent="0.25">
      <c r="A755" s="116" t="s">
        <v>16384</v>
      </c>
      <c r="B755" s="116">
        <v>2022</v>
      </c>
      <c r="C755" s="116" t="s">
        <v>16409</v>
      </c>
      <c r="D755" s="73" t="s">
        <v>16586</v>
      </c>
      <c r="E755" s="73" t="s">
        <v>16587</v>
      </c>
      <c r="F755" s="73" t="s">
        <v>16587</v>
      </c>
      <c r="G755" s="125">
        <v>354.13</v>
      </c>
      <c r="H755" s="140">
        <f t="shared" si="50"/>
        <v>272.40769230769229</v>
      </c>
      <c r="I755" s="125">
        <f>G755/('Total Revenue (Millions)'!D$60)*100</f>
        <v>14.103707833844437</v>
      </c>
      <c r="U755" s="138">
        <v>355.56</v>
      </c>
      <c r="V755" s="138">
        <v>83</v>
      </c>
      <c r="W755" s="138"/>
      <c r="Z755" s="138"/>
      <c r="AD755" s="143" t="s">
        <v>16541</v>
      </c>
      <c r="AE755" s="143"/>
      <c r="AF755" s="282" t="s">
        <v>17032</v>
      </c>
    </row>
    <row r="756" spans="1:32" ht="13.5" hidden="1" customHeight="1" x14ac:dyDescent="0.25">
      <c r="A756" s="116" t="s">
        <v>16384</v>
      </c>
      <c r="B756" s="116">
        <v>2022</v>
      </c>
      <c r="C756" s="116" t="s">
        <v>16409</v>
      </c>
      <c r="D756" s="73" t="s">
        <v>17022</v>
      </c>
      <c r="E756" s="73" t="s">
        <v>17023</v>
      </c>
      <c r="F756" s="73" t="s">
        <v>17023</v>
      </c>
      <c r="G756" s="125">
        <v>252</v>
      </c>
      <c r="H756" s="140">
        <f t="shared" si="50"/>
        <v>193.84615384615384</v>
      </c>
      <c r="I756" s="125">
        <f>G756/('Total Revenue (Millions)'!D$60)*100</f>
        <v>10.036241984945637</v>
      </c>
      <c r="U756" s="138">
        <v>150</v>
      </c>
      <c r="V756" s="138">
        <v>140</v>
      </c>
      <c r="W756" s="138"/>
      <c r="Z756" s="138"/>
      <c r="AD756" s="143"/>
      <c r="AE756" s="143"/>
      <c r="AF756" s="100" t="s">
        <v>17033</v>
      </c>
    </row>
    <row r="757" spans="1:32" hidden="1" x14ac:dyDescent="0.25">
      <c r="A757" s="116" t="s">
        <v>16384</v>
      </c>
      <c r="B757" s="116">
        <v>2022</v>
      </c>
      <c r="C757" s="116" t="s">
        <v>16409</v>
      </c>
      <c r="D757" s="73" t="s">
        <v>17012</v>
      </c>
      <c r="E757" s="73" t="s">
        <v>16886</v>
      </c>
      <c r="F757" s="73" t="s">
        <v>16886</v>
      </c>
      <c r="G757" s="125">
        <v>418.78</v>
      </c>
      <c r="H757" s="140">
        <f t="shared" si="50"/>
        <v>322.13846153846151</v>
      </c>
      <c r="I757" s="125">
        <f>G757/('Total Revenue (Millions)'!D$60)*100</f>
        <v>16.67848181926799</v>
      </c>
      <c r="J757" s="138">
        <v>400.95</v>
      </c>
      <c r="U757" s="138">
        <v>275</v>
      </c>
      <c r="V757" s="138">
        <v>126.9</v>
      </c>
      <c r="W757" s="138"/>
      <c r="Z757" s="138"/>
      <c r="AD757" s="143" t="s">
        <v>16535</v>
      </c>
      <c r="AE757" s="143"/>
      <c r="AF757" s="76" t="s">
        <v>17025</v>
      </c>
    </row>
    <row r="758" spans="1:32" hidden="1" x14ac:dyDescent="0.25">
      <c r="A758" s="116" t="s">
        <v>16384</v>
      </c>
      <c r="B758" s="116">
        <v>2022</v>
      </c>
      <c r="C758" s="116" t="s">
        <v>16409</v>
      </c>
      <c r="D758" s="73" t="s">
        <v>16543</v>
      </c>
      <c r="E758" s="73" t="s">
        <v>16543</v>
      </c>
      <c r="F758" s="73" t="s">
        <v>16543</v>
      </c>
      <c r="G758" s="125">
        <v>298.3</v>
      </c>
      <c r="H758" s="140">
        <f t="shared" si="50"/>
        <v>229.46153846153845</v>
      </c>
      <c r="I758" s="125">
        <f>G758/('Total Revenue (Millions)'!D$60)*100</f>
        <v>11.880202317893982</v>
      </c>
      <c r="U758" s="138">
        <v>294.08999999999997</v>
      </c>
      <c r="V758" s="138">
        <v>84.53</v>
      </c>
      <c r="W758" s="138"/>
      <c r="Z758" s="138"/>
      <c r="AD758" s="143" t="s">
        <v>16538</v>
      </c>
      <c r="AE758" s="143"/>
      <c r="AF758" s="73" t="s">
        <v>17026</v>
      </c>
    </row>
    <row r="759" spans="1:32" hidden="1" x14ac:dyDescent="0.25">
      <c r="A759" s="116" t="s">
        <v>16384</v>
      </c>
      <c r="B759" s="116">
        <v>2022</v>
      </c>
      <c r="C759" s="116" t="s">
        <v>16409</v>
      </c>
      <c r="D759" s="73" t="s">
        <v>16625</v>
      </c>
      <c r="E759" s="73" t="s">
        <v>16626</v>
      </c>
      <c r="F759" s="73" t="s">
        <v>16626</v>
      </c>
      <c r="G759" s="125">
        <v>58.794359999999998</v>
      </c>
      <c r="H759" s="140">
        <f t="shared" si="50"/>
        <v>45.226430769230767</v>
      </c>
      <c r="I759" s="125">
        <f>G759/('Total Revenue (Millions)'!D$60)*100</f>
        <v>2.3415651758333662</v>
      </c>
      <c r="U759" s="138">
        <v>63.55</v>
      </c>
      <c r="V759" s="138">
        <v>77.09</v>
      </c>
      <c r="W759" s="138"/>
      <c r="Z759" s="138"/>
      <c r="AD759" s="143" t="s">
        <v>16538</v>
      </c>
      <c r="AE759" s="143"/>
      <c r="AF759" s="73" t="s">
        <v>16725</v>
      </c>
    </row>
    <row r="760" spans="1:32" hidden="1" x14ac:dyDescent="0.25">
      <c r="A760" s="116" t="s">
        <v>16384</v>
      </c>
      <c r="B760" s="116">
        <v>2022</v>
      </c>
      <c r="C760" s="116" t="s">
        <v>16409</v>
      </c>
      <c r="D760" s="73" t="s">
        <v>16928</v>
      </c>
      <c r="E760" s="73" t="s">
        <v>16928</v>
      </c>
      <c r="F760" s="73" t="s">
        <v>16928</v>
      </c>
      <c r="G760" s="125">
        <v>245.2</v>
      </c>
      <c r="H760" s="140">
        <f t="shared" si="50"/>
        <v>188.61538461538461</v>
      </c>
      <c r="I760" s="125">
        <f>G760/('Total Revenue (Millions)'!D$60)*100</f>
        <v>9.7654227567804366</v>
      </c>
      <c r="U760" s="138">
        <v>300</v>
      </c>
      <c r="V760" s="138">
        <v>68.11</v>
      </c>
      <c r="W760" s="138"/>
      <c r="Z760" s="138"/>
      <c r="AD760" s="143" t="s">
        <v>16535</v>
      </c>
      <c r="AE760" s="143"/>
      <c r="AF760" s="73" t="s">
        <v>17034</v>
      </c>
    </row>
    <row r="761" spans="1:32" hidden="1" x14ac:dyDescent="0.25">
      <c r="A761" s="116" t="s">
        <v>16384</v>
      </c>
      <c r="B761" s="116">
        <v>2022</v>
      </c>
      <c r="C761" s="116" t="s">
        <v>16409</v>
      </c>
      <c r="D761" s="73" t="s">
        <v>16979</v>
      </c>
      <c r="E761" s="73" t="s">
        <v>16979</v>
      </c>
      <c r="F761" s="73"/>
      <c r="G761" s="125">
        <v>104.7</v>
      </c>
      <c r="H761" s="140">
        <f t="shared" si="50"/>
        <v>80.538461538461533</v>
      </c>
      <c r="I761" s="125">
        <f>G761/('Total Revenue (Millions)'!D$60)*100</f>
        <v>4.1698195866024133</v>
      </c>
      <c r="U761" s="138">
        <v>128.1</v>
      </c>
      <c r="V761" s="138">
        <v>71.41</v>
      </c>
      <c r="W761" s="138"/>
      <c r="Z761" s="138"/>
      <c r="AD761" s="143" t="s">
        <v>16535</v>
      </c>
      <c r="AE761" s="143"/>
      <c r="AF761" s="73" t="s">
        <v>17035</v>
      </c>
    </row>
    <row r="762" spans="1:32" hidden="1" x14ac:dyDescent="0.25">
      <c r="A762" s="116" t="s">
        <v>16384</v>
      </c>
      <c r="B762" s="116">
        <v>2022</v>
      </c>
      <c r="C762" s="116" t="s">
        <v>16409</v>
      </c>
      <c r="D762" s="73" t="s">
        <v>16981</v>
      </c>
      <c r="E762" s="73" t="s">
        <v>16981</v>
      </c>
      <c r="F762" s="73" t="s">
        <v>16981</v>
      </c>
      <c r="G762" s="125">
        <v>13.9</v>
      </c>
      <c r="H762" s="140">
        <f t="shared" si="50"/>
        <v>10.692307692307692</v>
      </c>
      <c r="I762" s="125">
        <f>G762/('Total Revenue (Millions)'!D$60)*100</f>
        <v>0.55358636345533474</v>
      </c>
      <c r="U762" s="138">
        <v>67.900000000000006</v>
      </c>
      <c r="V762" s="138">
        <v>68.11</v>
      </c>
      <c r="W762" s="138"/>
      <c r="Z762" s="138"/>
      <c r="AD762" s="143" t="s">
        <v>16535</v>
      </c>
      <c r="AE762" s="143"/>
      <c r="AF762" s="73" t="s">
        <v>16982</v>
      </c>
    </row>
    <row r="763" spans="1:32" hidden="1" x14ac:dyDescent="0.25">
      <c r="A763" s="116" t="s">
        <v>16384</v>
      </c>
      <c r="B763" s="116">
        <v>2022</v>
      </c>
      <c r="C763" s="116" t="s">
        <v>16409</v>
      </c>
      <c r="D763" s="73" t="s">
        <v>16985</v>
      </c>
      <c r="E763" s="73" t="s">
        <v>16985</v>
      </c>
      <c r="F763" s="73" t="s">
        <v>16985</v>
      </c>
      <c r="G763" s="125">
        <v>30.4</v>
      </c>
      <c r="H763" s="140">
        <f t="shared" si="50"/>
        <v>23.384615384615383</v>
      </c>
      <c r="I763" s="125">
        <f>G763/('Total Revenue (Millions)'!D$60)*100</f>
        <v>1.2107212553267752</v>
      </c>
      <c r="U763" s="138">
        <v>37.200000000000003</v>
      </c>
      <c r="V763" s="138">
        <v>69.94</v>
      </c>
      <c r="W763" s="138"/>
      <c r="Z763" s="138"/>
      <c r="AD763" s="143" t="s">
        <v>16535</v>
      </c>
      <c r="AE763" s="143"/>
      <c r="AF763" s="76" t="s">
        <v>16986</v>
      </c>
    </row>
    <row r="764" spans="1:32" hidden="1" x14ac:dyDescent="0.25">
      <c r="A764" s="116" t="s">
        <v>16384</v>
      </c>
      <c r="B764" s="116">
        <v>2022</v>
      </c>
      <c r="C764" s="116" t="s">
        <v>16409</v>
      </c>
      <c r="D764" s="73" t="s">
        <v>16961</v>
      </c>
      <c r="E764" s="73" t="s">
        <v>16961</v>
      </c>
      <c r="F764" s="73"/>
      <c r="G764" s="125">
        <v>57.21</v>
      </c>
      <c r="H764" s="140">
        <f t="shared" si="50"/>
        <v>44.007692307692309</v>
      </c>
      <c r="I764" s="125">
        <f>G764/('Total Revenue (Millions)'!D$60)*100</f>
        <v>2.2784658887251585</v>
      </c>
      <c r="U764" s="138">
        <v>70</v>
      </c>
      <c r="V764" s="138">
        <v>68.11</v>
      </c>
      <c r="W764" s="138"/>
      <c r="Z764" s="138"/>
      <c r="AD764" s="143" t="s">
        <v>16535</v>
      </c>
      <c r="AE764" s="143"/>
      <c r="AF764" s="73" t="s">
        <v>16962</v>
      </c>
    </row>
    <row r="765" spans="1:32" hidden="1" x14ac:dyDescent="0.25">
      <c r="A765" s="116" t="s">
        <v>16384</v>
      </c>
      <c r="B765" s="116">
        <v>2022</v>
      </c>
      <c r="C765" s="116" t="s">
        <v>16409</v>
      </c>
      <c r="D765" s="73" t="s">
        <v>16987</v>
      </c>
      <c r="E765" s="73" t="s">
        <v>16987</v>
      </c>
      <c r="F765" s="73" t="s">
        <v>16987</v>
      </c>
      <c r="G765" s="125">
        <v>20</v>
      </c>
      <c r="H765" s="140">
        <f t="shared" si="50"/>
        <v>15.384615384615383</v>
      </c>
      <c r="I765" s="125">
        <f>G765/('Total Revenue (Millions)'!D$60)*100</f>
        <v>0.79652714166235217</v>
      </c>
      <c r="U765" s="138">
        <v>24.5</v>
      </c>
      <c r="V765" s="138">
        <v>68.11</v>
      </c>
      <c r="W765" s="138"/>
      <c r="Z765" s="138"/>
      <c r="AD765" s="171" t="s">
        <v>16535</v>
      </c>
      <c r="AE765" s="171"/>
      <c r="AF765" s="73" t="s">
        <v>16988</v>
      </c>
    </row>
    <row r="766" spans="1:32" hidden="1" x14ac:dyDescent="0.25">
      <c r="A766" s="116" t="s">
        <v>16384</v>
      </c>
      <c r="B766" s="116">
        <v>2022</v>
      </c>
      <c r="C766" s="116" t="s">
        <v>16409</v>
      </c>
      <c r="D766" s="73" t="s">
        <v>16595</v>
      </c>
      <c r="E766" s="73" t="s">
        <v>16596</v>
      </c>
      <c r="F766" s="73" t="s">
        <v>16596</v>
      </c>
      <c r="G766" s="125">
        <v>36.728000000000002</v>
      </c>
      <c r="H766" s="140">
        <f t="shared" si="50"/>
        <v>28.252307692307692</v>
      </c>
      <c r="I766" s="125">
        <f>G766/('Total Revenue (Millions)'!D$60)*100</f>
        <v>1.4627424429487434</v>
      </c>
      <c r="U766" s="138">
        <v>36.880000000000003</v>
      </c>
      <c r="V766" s="138">
        <v>83</v>
      </c>
      <c r="W766" s="138"/>
      <c r="Z766" s="138"/>
      <c r="AD766" s="143" t="s">
        <v>16541</v>
      </c>
      <c r="AE766" s="143"/>
      <c r="AF766" s="73" t="s">
        <v>17036</v>
      </c>
    </row>
    <row r="767" spans="1:32" hidden="1" x14ac:dyDescent="0.25">
      <c r="A767" s="116" t="s">
        <v>16384</v>
      </c>
      <c r="B767" s="116">
        <v>2022</v>
      </c>
      <c r="C767" s="116" t="s">
        <v>16409</v>
      </c>
      <c r="D767" s="73" t="s">
        <v>17016</v>
      </c>
      <c r="E767" s="73" t="s">
        <v>17016</v>
      </c>
      <c r="F767" s="73" t="s">
        <v>17016</v>
      </c>
      <c r="G767" s="125">
        <v>38.1</v>
      </c>
      <c r="H767" s="140">
        <f t="shared" si="50"/>
        <v>29.307692307692307</v>
      </c>
      <c r="I767" s="125">
        <f>G767/('Total Revenue (Millions)'!D$60)*100</f>
        <v>1.5173842048667807</v>
      </c>
      <c r="U767" s="138">
        <v>47</v>
      </c>
      <c r="V767" s="138">
        <v>68.11</v>
      </c>
      <c r="W767" s="138"/>
      <c r="Z767" s="138"/>
      <c r="AD767" s="143" t="s">
        <v>16535</v>
      </c>
      <c r="AE767" s="143"/>
      <c r="AF767" s="73" t="s">
        <v>17018</v>
      </c>
    </row>
    <row r="768" spans="1:32" hidden="1" x14ac:dyDescent="0.25">
      <c r="A768" s="116" t="s">
        <v>16384</v>
      </c>
      <c r="B768" s="116">
        <v>2023</v>
      </c>
      <c r="C768" s="116" t="s">
        <v>16409</v>
      </c>
      <c r="D768" s="73" t="s">
        <v>16532</v>
      </c>
      <c r="E768" s="73" t="s">
        <v>16533</v>
      </c>
      <c r="F768" s="73" t="s">
        <v>16533</v>
      </c>
      <c r="G768" s="17">
        <v>4047.71</v>
      </c>
      <c r="H768" s="140">
        <f t="shared" si="50"/>
        <v>3113.623076923077</v>
      </c>
      <c r="I768" s="125">
        <f>G768/('Total Revenue (Millions)'!D$61)*100</f>
        <v>442.24434853222004</v>
      </c>
      <c r="U768" s="138">
        <v>4443.8999999999996</v>
      </c>
      <c r="V768" s="138">
        <v>75.900000000000006</v>
      </c>
      <c r="W768" s="138"/>
      <c r="Z768" s="138"/>
      <c r="AD768" s="172" t="s">
        <v>16538</v>
      </c>
      <c r="AE768" s="172"/>
      <c r="AF768" s="73" t="s">
        <v>17037</v>
      </c>
    </row>
    <row r="769" spans="1:32" hidden="1" x14ac:dyDescent="0.25">
      <c r="A769" s="116" t="s">
        <v>16384</v>
      </c>
      <c r="B769" s="116">
        <v>2023</v>
      </c>
      <c r="C769" s="116" t="s">
        <v>16409</v>
      </c>
      <c r="D769" s="73" t="s">
        <v>16602</v>
      </c>
      <c r="E769" s="73" t="s">
        <v>16602</v>
      </c>
      <c r="F769" s="73" t="s">
        <v>16602</v>
      </c>
      <c r="G769" s="17">
        <v>4052.58</v>
      </c>
      <c r="H769" s="140">
        <f t="shared" si="50"/>
        <v>3117.3692307692304</v>
      </c>
      <c r="I769" s="125">
        <f>G769/('Total Revenue (Millions)'!D$61)*100</f>
        <v>442.77643457033838</v>
      </c>
      <c r="U769" s="138">
        <v>4123.5</v>
      </c>
      <c r="V769" s="138">
        <v>81.900000000000006</v>
      </c>
      <c r="W769" s="138"/>
      <c r="Z769" s="138"/>
      <c r="AD769" s="143" t="s">
        <v>16541</v>
      </c>
      <c r="AE769" s="143"/>
      <c r="AF769" s="73" t="s">
        <v>17038</v>
      </c>
    </row>
    <row r="770" spans="1:32" hidden="1" x14ac:dyDescent="0.25">
      <c r="A770" s="116" t="s">
        <v>16384</v>
      </c>
      <c r="B770" s="116">
        <v>2023</v>
      </c>
      <c r="C770" s="116" t="s">
        <v>16409</v>
      </c>
      <c r="D770" s="73" t="s">
        <v>16562</v>
      </c>
      <c r="E770" s="73" t="s">
        <v>16562</v>
      </c>
      <c r="F770" s="73" t="s">
        <v>16562</v>
      </c>
      <c r="G770" s="17">
        <v>2326.7600000000002</v>
      </c>
      <c r="H770" s="140">
        <f t="shared" si="50"/>
        <v>1789.8153846153848</v>
      </c>
      <c r="I770" s="125">
        <f>G770/('Total Revenue (Millions)'!D$61)*100</f>
        <v>254.21694251584933</v>
      </c>
      <c r="U770" s="143">
        <v>2554.5</v>
      </c>
      <c r="V770" s="138">
        <v>75.900000000000006</v>
      </c>
      <c r="W770" s="138"/>
      <c r="Z770" s="138"/>
      <c r="AD770" s="172" t="s">
        <v>16538</v>
      </c>
      <c r="AE770" s="172"/>
      <c r="AF770" s="73" t="s">
        <v>17039</v>
      </c>
    </row>
    <row r="771" spans="1:32" hidden="1" x14ac:dyDescent="0.25">
      <c r="A771" s="116" t="s">
        <v>16384</v>
      </c>
      <c r="B771" s="116">
        <v>2023</v>
      </c>
      <c r="C771" s="116" t="s">
        <v>16409</v>
      </c>
      <c r="D771" s="73" t="s">
        <v>16568</v>
      </c>
      <c r="E771" s="73" t="s">
        <v>16568</v>
      </c>
      <c r="F771" s="73" t="s">
        <v>16568</v>
      </c>
      <c r="G771" s="125"/>
      <c r="H771" s="140">
        <f t="shared" si="50"/>
        <v>0</v>
      </c>
      <c r="I771" s="125">
        <f>G771/('Total Revenue (Millions)'!D$61)*100</f>
        <v>0</v>
      </c>
      <c r="W771" s="138"/>
      <c r="Z771" s="138"/>
      <c r="AD771" s="143"/>
      <c r="AE771" s="143"/>
      <c r="AF771" s="73"/>
    </row>
    <row r="772" spans="1:32" hidden="1" x14ac:dyDescent="0.25">
      <c r="A772" s="116" t="s">
        <v>16384</v>
      </c>
      <c r="B772" s="116">
        <v>2023</v>
      </c>
      <c r="C772" s="116" t="s">
        <v>16409</v>
      </c>
      <c r="D772" s="73" t="s">
        <v>16593</v>
      </c>
      <c r="E772" s="73" t="s">
        <v>16593</v>
      </c>
      <c r="F772" s="73" t="s">
        <v>16594</v>
      </c>
      <c r="G772" s="125">
        <v>1285.7</v>
      </c>
      <c r="H772" s="140">
        <f t="shared" si="50"/>
        <v>989</v>
      </c>
      <c r="I772" s="125">
        <f>G772/('Total Revenue (Millions)'!D$61)*100</f>
        <v>140.47289922150435</v>
      </c>
      <c r="U772" s="138">
        <v>1705.2</v>
      </c>
      <c r="V772" s="138">
        <v>62.8</v>
      </c>
      <c r="W772" s="138"/>
      <c r="Z772" s="138"/>
      <c r="AD772" s="143" t="s">
        <v>16541</v>
      </c>
      <c r="AE772" s="143"/>
      <c r="AF772" s="73" t="s">
        <v>17031</v>
      </c>
    </row>
    <row r="773" spans="1:32" hidden="1" x14ac:dyDescent="0.25">
      <c r="A773" s="116" t="s">
        <v>16384</v>
      </c>
      <c r="B773" s="116">
        <v>2023</v>
      </c>
      <c r="C773" s="116" t="s">
        <v>16409</v>
      </c>
      <c r="D773" s="73" t="s">
        <v>16608</v>
      </c>
      <c r="E773" s="73" t="s">
        <v>16608</v>
      </c>
      <c r="F773" s="73" t="s">
        <v>16608</v>
      </c>
      <c r="G773" s="125">
        <v>840</v>
      </c>
      <c r="H773" s="140">
        <f t="shared" si="50"/>
        <v>646.15384615384608</v>
      </c>
      <c r="I773" s="125">
        <f>G773/('Total Revenue (Millions)'!D$61)*100</f>
        <v>91.776647231907631</v>
      </c>
      <c r="U773" s="138">
        <v>854.70299999999997</v>
      </c>
      <c r="V773" s="138">
        <v>81.900000000000006</v>
      </c>
      <c r="W773" s="138"/>
      <c r="Z773" s="138"/>
      <c r="AD773" s="143" t="s">
        <v>16541</v>
      </c>
      <c r="AE773" s="143"/>
      <c r="AF773" s="73" t="s">
        <v>17040</v>
      </c>
    </row>
    <row r="774" spans="1:32" hidden="1" x14ac:dyDescent="0.25">
      <c r="A774" s="116" t="s">
        <v>16384</v>
      </c>
      <c r="B774" s="116">
        <v>2023</v>
      </c>
      <c r="C774" s="116" t="s">
        <v>16409</v>
      </c>
      <c r="D774" s="73" t="s">
        <v>16586</v>
      </c>
      <c r="E774" s="73" t="s">
        <v>16587</v>
      </c>
      <c r="F774" s="73" t="s">
        <v>16587</v>
      </c>
      <c r="G774" s="125">
        <v>369.79</v>
      </c>
      <c r="H774" s="140">
        <f t="shared" si="50"/>
        <v>284.45384615384614</v>
      </c>
      <c r="I774" s="125">
        <f>G774/('Total Revenue (Millions)'!D$61)*100</f>
        <v>40.402483785579911</v>
      </c>
      <c r="U774" s="138">
        <v>376.26</v>
      </c>
      <c r="V774" s="138">
        <v>81.900000000000006</v>
      </c>
      <c r="W774" s="138"/>
      <c r="Z774" s="138"/>
      <c r="AD774" s="143" t="s">
        <v>16541</v>
      </c>
      <c r="AE774" s="143"/>
      <c r="AF774" s="76" t="s">
        <v>17032</v>
      </c>
    </row>
    <row r="775" spans="1:32" ht="17.25" hidden="1" customHeight="1" x14ac:dyDescent="0.25">
      <c r="A775" s="116" t="s">
        <v>16384</v>
      </c>
      <c r="B775" s="116">
        <v>2023</v>
      </c>
      <c r="C775" s="116" t="s">
        <v>16409</v>
      </c>
      <c r="D775" s="73" t="s">
        <v>17022</v>
      </c>
      <c r="E775" s="73" t="s">
        <v>17023</v>
      </c>
      <c r="F775" s="73" t="s">
        <v>17023</v>
      </c>
      <c r="G775" s="125">
        <v>420</v>
      </c>
      <c r="H775" s="140">
        <f t="shared" si="50"/>
        <v>323.07692307692304</v>
      </c>
      <c r="I775" s="125">
        <f>G775/('Total Revenue (Millions)'!D$61)*100</f>
        <v>45.888323615953816</v>
      </c>
      <c r="U775" s="138">
        <v>250</v>
      </c>
      <c r="V775" s="138">
        <v>140</v>
      </c>
      <c r="W775" s="138"/>
      <c r="Z775" s="138"/>
      <c r="AD775" s="171"/>
      <c r="AE775" s="171"/>
      <c r="AF775" s="288" t="s">
        <v>17041</v>
      </c>
    </row>
    <row r="776" spans="1:32" hidden="1" x14ac:dyDescent="0.25">
      <c r="A776" s="116" t="s">
        <v>16384</v>
      </c>
      <c r="B776" s="116">
        <v>2023</v>
      </c>
      <c r="C776" s="116" t="s">
        <v>16409</v>
      </c>
      <c r="D776" s="73" t="s">
        <v>17012</v>
      </c>
      <c r="E776" s="73" t="s">
        <v>16886</v>
      </c>
      <c r="F776" s="73" t="s">
        <v>16886</v>
      </c>
      <c r="G776" s="125">
        <v>289.52999999999997</v>
      </c>
      <c r="H776" s="140">
        <f t="shared" si="50"/>
        <v>222.71538461538458</v>
      </c>
      <c r="I776" s="125">
        <f>G776/('Total Revenue (Millions)'!D$61)*100</f>
        <v>31.633443658397876</v>
      </c>
      <c r="J776" s="138">
        <v>257.63</v>
      </c>
      <c r="U776" s="138">
        <v>179.5</v>
      </c>
      <c r="V776" s="138">
        <v>134.41</v>
      </c>
      <c r="W776" s="138"/>
      <c r="Z776" s="138"/>
      <c r="AD776" s="143" t="s">
        <v>16535</v>
      </c>
      <c r="AE776" s="143"/>
      <c r="AF776" s="76" t="s">
        <v>17042</v>
      </c>
    </row>
    <row r="777" spans="1:32" hidden="1" x14ac:dyDescent="0.25">
      <c r="A777" s="116" t="s">
        <v>16384</v>
      </c>
      <c r="B777" s="116">
        <v>2023</v>
      </c>
      <c r="C777" s="116" t="s">
        <v>16409</v>
      </c>
      <c r="D777" s="73" t="s">
        <v>16543</v>
      </c>
      <c r="E777" s="73" t="s">
        <v>16543</v>
      </c>
      <c r="F777" s="73" t="s">
        <v>16543</v>
      </c>
      <c r="G777" s="125">
        <v>307.39999999999998</v>
      </c>
      <c r="H777" s="140">
        <f t="shared" si="50"/>
        <v>236.46153846153842</v>
      </c>
      <c r="I777" s="125">
        <f>G777/('Total Revenue (Millions)'!D$61)*100</f>
        <v>33.585882570343337</v>
      </c>
      <c r="U777" s="138">
        <v>293.66000000000003</v>
      </c>
      <c r="V777" s="138">
        <v>87.23</v>
      </c>
      <c r="W777" s="138"/>
      <c r="Z777" s="138"/>
      <c r="AD777" s="172" t="s">
        <v>16538</v>
      </c>
      <c r="AE777" s="172"/>
      <c r="AF777" s="73" t="s">
        <v>17026</v>
      </c>
    </row>
    <row r="778" spans="1:32" hidden="1" x14ac:dyDescent="0.25">
      <c r="A778" s="116" t="s">
        <v>16384</v>
      </c>
      <c r="B778" s="116">
        <v>2023</v>
      </c>
      <c r="C778" s="116" t="s">
        <v>16409</v>
      </c>
      <c r="D778" s="73" t="s">
        <v>16625</v>
      </c>
      <c r="E778" s="73" t="s">
        <v>16626</v>
      </c>
      <c r="F778" s="73" t="s">
        <v>16626</v>
      </c>
      <c r="G778" s="125">
        <v>61.807823999999997</v>
      </c>
      <c r="H778" s="140">
        <f t="shared" si="50"/>
        <v>47.544479999999993</v>
      </c>
      <c r="I778" s="125">
        <f>G778/('Total Revenue (Millions)'!D$61)*100</f>
        <v>6.7529938802617071</v>
      </c>
      <c r="U778" s="138">
        <v>67.86</v>
      </c>
      <c r="V778" s="138">
        <v>75.900000000000006</v>
      </c>
      <c r="W778" s="138"/>
      <c r="Z778" s="138"/>
      <c r="AD778" s="143" t="s">
        <v>16538</v>
      </c>
      <c r="AE778" s="143"/>
      <c r="AF778" s="73" t="s">
        <v>16731</v>
      </c>
    </row>
    <row r="779" spans="1:32" hidden="1" x14ac:dyDescent="0.25">
      <c r="A779" s="116" t="s">
        <v>16384</v>
      </c>
      <c r="B779" s="116">
        <v>2023</v>
      </c>
      <c r="C779" s="116" t="s">
        <v>16409</v>
      </c>
      <c r="D779" s="73" t="s">
        <v>16928</v>
      </c>
      <c r="E779" s="73" t="s">
        <v>16928</v>
      </c>
      <c r="F779" s="73" t="s">
        <v>16928</v>
      </c>
      <c r="G779" s="125">
        <v>251.78</v>
      </c>
      <c r="H779" s="140">
        <f t="shared" si="50"/>
        <v>193.67692307692306</v>
      </c>
      <c r="I779" s="125">
        <f>G779/('Total Revenue (Millions)'!D$61)*100</f>
        <v>27.508957428630605</v>
      </c>
      <c r="U779" s="138">
        <v>300</v>
      </c>
      <c r="V779" s="138">
        <v>69.94</v>
      </c>
      <c r="W779" s="138"/>
      <c r="Z779" s="138"/>
      <c r="AD779" s="143" t="s">
        <v>16535</v>
      </c>
      <c r="AE779" s="143"/>
      <c r="AF779" s="73" t="s">
        <v>17043</v>
      </c>
    </row>
    <row r="780" spans="1:32" hidden="1" x14ac:dyDescent="0.25">
      <c r="A780" s="116" t="s">
        <v>16384</v>
      </c>
      <c r="B780" s="116">
        <v>2023</v>
      </c>
      <c r="C780" s="116" t="s">
        <v>16409</v>
      </c>
      <c r="D780" s="73" t="s">
        <v>16981</v>
      </c>
      <c r="E780" s="73" t="s">
        <v>16981</v>
      </c>
      <c r="F780" s="73" t="s">
        <v>16981</v>
      </c>
      <c r="G780" s="125"/>
      <c r="H780" s="140">
        <f t="shared" si="50"/>
        <v>0</v>
      </c>
      <c r="I780" s="125">
        <f>G780/('Total Revenue (Millions)'!D$61)*100</f>
        <v>0</v>
      </c>
      <c r="W780" s="138"/>
      <c r="Z780" s="138"/>
      <c r="AD780" s="143" t="s">
        <v>16535</v>
      </c>
      <c r="AE780" s="143"/>
      <c r="AF780" s="73" t="s">
        <v>17044</v>
      </c>
    </row>
    <row r="781" spans="1:32" hidden="1" x14ac:dyDescent="0.25">
      <c r="A781" s="116" t="s">
        <v>16384</v>
      </c>
      <c r="B781" s="116">
        <v>2023</v>
      </c>
      <c r="C781" s="116" t="s">
        <v>16409</v>
      </c>
      <c r="D781" s="73" t="s">
        <v>16595</v>
      </c>
      <c r="E781" s="73" t="s">
        <v>16596</v>
      </c>
      <c r="F781" s="73" t="s">
        <v>16596</v>
      </c>
      <c r="G781" s="125">
        <v>39.770000000000003</v>
      </c>
      <c r="H781" s="140">
        <f t="shared" si="50"/>
        <v>30.592307692307692</v>
      </c>
      <c r="I781" s="125">
        <f>G781/('Total Revenue (Millions)'!D$61)*100</f>
        <v>4.3451872147773418</v>
      </c>
      <c r="U781" s="138">
        <v>40.46</v>
      </c>
      <c r="V781" s="138">
        <v>81.900000000000006</v>
      </c>
      <c r="W781" s="138"/>
      <c r="Z781" s="138"/>
      <c r="AD781" s="143" t="s">
        <v>16541</v>
      </c>
      <c r="AE781" s="143"/>
      <c r="AF781" s="73" t="s">
        <v>17045</v>
      </c>
    </row>
    <row r="782" spans="1:32" hidden="1" x14ac:dyDescent="0.25">
      <c r="A782" s="116" t="s">
        <v>16384</v>
      </c>
      <c r="B782" s="116">
        <v>2023</v>
      </c>
      <c r="C782" s="116" t="s">
        <v>16409</v>
      </c>
      <c r="D782" s="73" t="s">
        <v>17016</v>
      </c>
      <c r="E782" s="73" t="s">
        <v>17016</v>
      </c>
      <c r="F782" s="73" t="s">
        <v>17016</v>
      </c>
      <c r="G782" s="125">
        <v>9.8000000000000007</v>
      </c>
      <c r="H782" s="140">
        <f t="shared" si="50"/>
        <v>7.5384615384615383</v>
      </c>
      <c r="I782" s="125">
        <f>G782/('Total Revenue (Millions)'!D$61)*100</f>
        <v>1.0707275510389227</v>
      </c>
      <c r="U782" s="138">
        <v>47</v>
      </c>
      <c r="V782" s="138">
        <v>69.94</v>
      </c>
      <c r="W782" s="138"/>
      <c r="Z782" s="138"/>
      <c r="AD782" s="143" t="s">
        <v>16535</v>
      </c>
      <c r="AE782" s="143"/>
      <c r="AF782" s="73" t="s">
        <v>17018</v>
      </c>
    </row>
    <row r="783" spans="1:32" hidden="1" x14ac:dyDescent="0.25">
      <c r="A783" s="116" t="s">
        <v>16384</v>
      </c>
      <c r="B783" s="116">
        <v>2023</v>
      </c>
      <c r="C783" s="116" t="s">
        <v>16409</v>
      </c>
      <c r="D783" s="73" t="s">
        <v>16961</v>
      </c>
      <c r="E783" s="73" t="s">
        <v>16961</v>
      </c>
      <c r="F783" s="73" t="s">
        <v>16961</v>
      </c>
      <c r="G783" s="125">
        <v>14.69</v>
      </c>
      <c r="H783" s="140">
        <f t="shared" si="50"/>
        <v>11.299999999999999</v>
      </c>
      <c r="I783" s="125">
        <f>G783/('Total Revenue (Millions)'!D$61)*100</f>
        <v>1.6049987474246705</v>
      </c>
      <c r="U783" s="138">
        <v>70</v>
      </c>
      <c r="V783" s="138">
        <v>69.94</v>
      </c>
      <c r="W783" s="138"/>
      <c r="Z783" s="138"/>
      <c r="AD783" s="143" t="s">
        <v>16535</v>
      </c>
      <c r="AE783" s="143"/>
      <c r="AF783" s="73" t="s">
        <v>17046</v>
      </c>
    </row>
    <row r="784" spans="1:32" hidden="1" x14ac:dyDescent="0.25">
      <c r="A784" s="116" t="s">
        <v>16384</v>
      </c>
      <c r="B784" s="116">
        <v>2023</v>
      </c>
      <c r="C784" s="116" t="s">
        <v>16409</v>
      </c>
      <c r="D784" s="73" t="s">
        <v>16987</v>
      </c>
      <c r="E784" s="73" t="s">
        <v>16987</v>
      </c>
      <c r="F784" s="73" t="s">
        <v>16987</v>
      </c>
      <c r="G784" s="125">
        <v>13.85</v>
      </c>
      <c r="H784" s="140">
        <f t="shared" si="50"/>
        <v>10.653846153846153</v>
      </c>
      <c r="I784" s="125">
        <f>G784/('Total Revenue (Millions)'!D$61)*100</f>
        <v>1.5132221001927628</v>
      </c>
      <c r="U784" s="138">
        <v>22</v>
      </c>
      <c r="V784" s="138">
        <v>69.94</v>
      </c>
      <c r="W784" s="138"/>
      <c r="Z784" s="138"/>
      <c r="AD784" s="171" t="s">
        <v>16535</v>
      </c>
      <c r="AE784" s="171"/>
      <c r="AF784" s="73" t="s">
        <v>17047</v>
      </c>
    </row>
    <row r="785" spans="1:32" x14ac:dyDescent="0.25">
      <c r="A785" s="116" t="s">
        <v>16384</v>
      </c>
      <c r="B785" s="116">
        <v>2024</v>
      </c>
      <c r="C785" s="116" t="s">
        <v>16409</v>
      </c>
      <c r="D785" s="73" t="s">
        <v>16532</v>
      </c>
      <c r="E785" s="73" t="s">
        <v>16533</v>
      </c>
      <c r="F785" s="73" t="s">
        <v>16533</v>
      </c>
      <c r="G785" s="125"/>
      <c r="H785" s="140"/>
      <c r="I785" s="125"/>
      <c r="W785" s="138"/>
      <c r="Z785" s="138"/>
      <c r="AD785" s="172" t="s">
        <v>16538</v>
      </c>
      <c r="AE785" s="172"/>
      <c r="AF785" s="73"/>
    </row>
    <row r="786" spans="1:32" x14ac:dyDescent="0.25">
      <c r="A786" s="116" t="s">
        <v>16384</v>
      </c>
      <c r="B786" s="116">
        <v>2024</v>
      </c>
      <c r="C786" s="116" t="s">
        <v>16409</v>
      </c>
      <c r="D786" s="73" t="s">
        <v>16602</v>
      </c>
      <c r="E786" s="73" t="s">
        <v>16602</v>
      </c>
      <c r="F786" s="73" t="s">
        <v>16602</v>
      </c>
      <c r="G786" s="125"/>
      <c r="H786" s="140"/>
      <c r="I786" s="125"/>
      <c r="W786" s="138"/>
      <c r="Z786" s="138"/>
      <c r="AD786" s="143" t="s">
        <v>16541</v>
      </c>
      <c r="AE786" s="143"/>
      <c r="AF786" s="73"/>
    </row>
    <row r="787" spans="1:32" x14ac:dyDescent="0.25">
      <c r="A787" s="116" t="s">
        <v>16384</v>
      </c>
      <c r="B787" s="116">
        <v>2024</v>
      </c>
      <c r="C787" s="116" t="s">
        <v>16409</v>
      </c>
      <c r="D787" s="73" t="s">
        <v>16562</v>
      </c>
      <c r="E787" s="73" t="s">
        <v>16562</v>
      </c>
      <c r="F787" s="73" t="s">
        <v>16562</v>
      </c>
      <c r="G787" s="125"/>
      <c r="H787" s="140"/>
      <c r="I787" s="125"/>
      <c r="W787" s="138"/>
      <c r="Z787" s="138"/>
      <c r="AD787" s="172" t="s">
        <v>16538</v>
      </c>
      <c r="AE787" s="172"/>
      <c r="AF787" s="73"/>
    </row>
    <row r="788" spans="1:32" x14ac:dyDescent="0.25">
      <c r="A788" s="116" t="s">
        <v>16384</v>
      </c>
      <c r="B788" s="116">
        <v>2024</v>
      </c>
      <c r="C788" s="116" t="s">
        <v>16409</v>
      </c>
      <c r="D788" s="73" t="s">
        <v>16568</v>
      </c>
      <c r="E788" s="73" t="s">
        <v>16568</v>
      </c>
      <c r="F788" s="73" t="s">
        <v>16568</v>
      </c>
      <c r="G788" s="125"/>
      <c r="H788" s="140"/>
      <c r="I788" s="125"/>
      <c r="W788" s="138"/>
      <c r="Z788" s="138"/>
      <c r="AD788" s="143"/>
      <c r="AE788" s="143"/>
      <c r="AF788" s="73"/>
    </row>
    <row r="789" spans="1:32" x14ac:dyDescent="0.25">
      <c r="A789" s="116" t="s">
        <v>16384</v>
      </c>
      <c r="B789" s="116">
        <v>2024</v>
      </c>
      <c r="C789" s="116" t="s">
        <v>16409</v>
      </c>
      <c r="D789" s="73" t="s">
        <v>16593</v>
      </c>
      <c r="E789" s="73" t="s">
        <v>16593</v>
      </c>
      <c r="F789" s="73" t="s">
        <v>16594</v>
      </c>
      <c r="G789" s="125"/>
      <c r="H789" s="140"/>
      <c r="I789" s="125"/>
      <c r="W789" s="138"/>
      <c r="Z789" s="138"/>
      <c r="AD789" s="143" t="s">
        <v>16541</v>
      </c>
      <c r="AE789" s="143"/>
      <c r="AF789" s="73"/>
    </row>
    <row r="790" spans="1:32" x14ac:dyDescent="0.25">
      <c r="A790" s="116" t="s">
        <v>16384</v>
      </c>
      <c r="B790" s="116">
        <v>2024</v>
      </c>
      <c r="C790" s="116" t="s">
        <v>16409</v>
      </c>
      <c r="D790" s="73" t="s">
        <v>16608</v>
      </c>
      <c r="E790" s="73" t="s">
        <v>16608</v>
      </c>
      <c r="F790" s="73" t="s">
        <v>16608</v>
      </c>
      <c r="G790" s="125"/>
      <c r="H790" s="140"/>
      <c r="I790" s="125"/>
      <c r="W790" s="138"/>
      <c r="Z790" s="138"/>
      <c r="AD790" s="143" t="s">
        <v>16541</v>
      </c>
      <c r="AE790" s="143"/>
      <c r="AF790" s="73"/>
    </row>
    <row r="791" spans="1:32" x14ac:dyDescent="0.25">
      <c r="A791" s="116" t="s">
        <v>16384</v>
      </c>
      <c r="B791" s="116">
        <v>2024</v>
      </c>
      <c r="C791" s="116" t="s">
        <v>16409</v>
      </c>
      <c r="D791" s="73" t="s">
        <v>16586</v>
      </c>
      <c r="E791" s="73" t="s">
        <v>16587</v>
      </c>
      <c r="F791" s="73" t="s">
        <v>16587</v>
      </c>
      <c r="G791" s="125"/>
      <c r="H791" s="140"/>
      <c r="I791" s="125"/>
      <c r="W791" s="138"/>
      <c r="Z791" s="138"/>
      <c r="AD791" s="143" t="s">
        <v>16541</v>
      </c>
      <c r="AE791" s="143"/>
      <c r="AF791" s="76"/>
    </row>
    <row r="792" spans="1:32" x14ac:dyDescent="0.25">
      <c r="A792" s="116" t="s">
        <v>16384</v>
      </c>
      <c r="B792" s="116">
        <v>2024</v>
      </c>
      <c r="C792" s="116" t="s">
        <v>16409</v>
      </c>
      <c r="D792" s="73" t="s">
        <v>17022</v>
      </c>
      <c r="E792" s="73" t="s">
        <v>17023</v>
      </c>
      <c r="F792" s="73" t="s">
        <v>17023</v>
      </c>
      <c r="G792" s="125"/>
      <c r="H792" s="140"/>
      <c r="I792" s="125"/>
      <c r="W792" s="138"/>
      <c r="Z792" s="138"/>
      <c r="AD792" s="171"/>
      <c r="AE792" s="171"/>
      <c r="AF792" s="73"/>
    </row>
    <row r="793" spans="1:32" x14ac:dyDescent="0.25">
      <c r="A793" s="116" t="s">
        <v>16384</v>
      </c>
      <c r="B793" s="116">
        <v>2024</v>
      </c>
      <c r="C793" s="116" t="s">
        <v>16409</v>
      </c>
      <c r="D793" s="73" t="s">
        <v>17012</v>
      </c>
      <c r="E793" s="73" t="s">
        <v>16886</v>
      </c>
      <c r="F793" s="73" t="s">
        <v>16886</v>
      </c>
      <c r="G793" s="125"/>
      <c r="H793" s="140"/>
      <c r="I793" s="125"/>
      <c r="W793" s="138"/>
      <c r="Z793" s="138"/>
      <c r="AD793" s="143" t="s">
        <v>16535</v>
      </c>
      <c r="AE793" s="143"/>
      <c r="AF793" s="76"/>
    </row>
    <row r="794" spans="1:32" x14ac:dyDescent="0.25">
      <c r="A794" s="116" t="s">
        <v>16384</v>
      </c>
      <c r="B794" s="116">
        <v>2024</v>
      </c>
      <c r="C794" s="116" t="s">
        <v>16409</v>
      </c>
      <c r="D794" s="73" t="s">
        <v>16543</v>
      </c>
      <c r="E794" s="73" t="s">
        <v>16543</v>
      </c>
      <c r="F794" s="73" t="s">
        <v>16543</v>
      </c>
      <c r="G794" s="125"/>
      <c r="H794" s="140"/>
      <c r="I794" s="125"/>
      <c r="W794" s="138"/>
      <c r="Z794" s="138"/>
      <c r="AD794" s="172" t="s">
        <v>16538</v>
      </c>
      <c r="AE794" s="172"/>
      <c r="AF794" s="73"/>
    </row>
    <row r="795" spans="1:32" x14ac:dyDescent="0.25">
      <c r="A795" s="116" t="s">
        <v>16384</v>
      </c>
      <c r="B795" s="116">
        <v>2024</v>
      </c>
      <c r="C795" s="116" t="s">
        <v>16409</v>
      </c>
      <c r="D795" s="73" t="s">
        <v>16625</v>
      </c>
      <c r="E795" s="73" t="s">
        <v>16626</v>
      </c>
      <c r="F795" s="73" t="s">
        <v>16626</v>
      </c>
      <c r="G795" s="125"/>
      <c r="H795" s="140"/>
      <c r="I795" s="125"/>
      <c r="W795" s="138"/>
      <c r="Z795" s="138"/>
      <c r="AD795" s="143" t="s">
        <v>16538</v>
      </c>
      <c r="AE795" s="143"/>
      <c r="AF795" s="73"/>
    </row>
    <row r="796" spans="1:32" x14ac:dyDescent="0.25">
      <c r="A796" s="116" t="s">
        <v>16384</v>
      </c>
      <c r="B796" s="116">
        <v>2024</v>
      </c>
      <c r="C796" s="116" t="s">
        <v>16409</v>
      </c>
      <c r="D796" s="73" t="s">
        <v>16928</v>
      </c>
      <c r="E796" s="73" t="s">
        <v>16928</v>
      </c>
      <c r="F796" s="73" t="s">
        <v>16928</v>
      </c>
      <c r="G796" s="125"/>
      <c r="H796" s="140"/>
      <c r="I796" s="125"/>
      <c r="W796" s="138"/>
      <c r="Z796" s="138"/>
      <c r="AD796" s="143" t="s">
        <v>16535</v>
      </c>
      <c r="AE796" s="143"/>
      <c r="AF796" s="73"/>
    </row>
    <row r="797" spans="1:32" x14ac:dyDescent="0.25">
      <c r="A797" s="116" t="s">
        <v>16384</v>
      </c>
      <c r="B797" s="116">
        <v>2024</v>
      </c>
      <c r="C797" s="116" t="s">
        <v>16409</v>
      </c>
      <c r="D797" s="73" t="s">
        <v>16981</v>
      </c>
      <c r="E797" s="73" t="s">
        <v>16981</v>
      </c>
      <c r="F797" s="73" t="s">
        <v>16981</v>
      </c>
      <c r="G797" s="125"/>
      <c r="H797" s="140"/>
      <c r="I797" s="125"/>
      <c r="W797" s="138"/>
      <c r="Z797" s="138"/>
      <c r="AD797" s="143" t="s">
        <v>16535</v>
      </c>
      <c r="AE797" s="143"/>
      <c r="AF797" s="73"/>
    </row>
    <row r="798" spans="1:32" x14ac:dyDescent="0.25">
      <c r="A798" s="116" t="s">
        <v>16384</v>
      </c>
      <c r="B798" s="116">
        <v>2024</v>
      </c>
      <c r="C798" s="116" t="s">
        <v>16409</v>
      </c>
      <c r="D798" s="73" t="s">
        <v>16595</v>
      </c>
      <c r="E798" s="73" t="s">
        <v>16596</v>
      </c>
      <c r="F798" s="73" t="s">
        <v>16596</v>
      </c>
      <c r="G798" s="125"/>
      <c r="H798" s="140"/>
      <c r="I798" s="125"/>
      <c r="W798" s="138"/>
      <c r="Z798" s="138"/>
      <c r="AD798" s="143" t="s">
        <v>16541</v>
      </c>
      <c r="AE798" s="143"/>
      <c r="AF798" s="73"/>
    </row>
    <row r="799" spans="1:32" x14ac:dyDescent="0.25">
      <c r="A799" s="116" t="s">
        <v>16384</v>
      </c>
      <c r="B799" s="116">
        <v>2024</v>
      </c>
      <c r="C799" s="116" t="s">
        <v>16409</v>
      </c>
      <c r="D799" s="73" t="s">
        <v>17016</v>
      </c>
      <c r="E799" s="73" t="s">
        <v>17016</v>
      </c>
      <c r="F799" s="73" t="s">
        <v>17016</v>
      </c>
      <c r="G799" s="125"/>
      <c r="H799" s="140"/>
      <c r="I799" s="125"/>
      <c r="W799" s="138"/>
      <c r="Z799" s="138"/>
      <c r="AD799" s="143" t="s">
        <v>16535</v>
      </c>
      <c r="AE799" s="143"/>
      <c r="AF799" s="73"/>
    </row>
    <row r="800" spans="1:32" x14ac:dyDescent="0.25">
      <c r="A800" s="116" t="s">
        <v>16384</v>
      </c>
      <c r="B800" s="116">
        <v>2024</v>
      </c>
      <c r="C800" s="116" t="s">
        <v>16409</v>
      </c>
      <c r="D800" s="73" t="s">
        <v>16961</v>
      </c>
      <c r="E800" s="73" t="s">
        <v>16961</v>
      </c>
      <c r="F800" s="73" t="s">
        <v>16961</v>
      </c>
      <c r="G800" s="125"/>
      <c r="H800" s="140"/>
      <c r="I800" s="125"/>
      <c r="W800" s="138"/>
      <c r="Z800" s="138"/>
      <c r="AD800" s="143" t="s">
        <v>16535</v>
      </c>
      <c r="AE800" s="143"/>
      <c r="AF800" s="73"/>
    </row>
    <row r="801" spans="1:32" x14ac:dyDescent="0.25">
      <c r="A801" s="116" t="s">
        <v>16384</v>
      </c>
      <c r="B801" s="116">
        <v>2024</v>
      </c>
      <c r="C801" s="116" t="s">
        <v>16409</v>
      </c>
      <c r="D801" s="73" t="s">
        <v>16987</v>
      </c>
      <c r="E801" s="73" t="s">
        <v>16987</v>
      </c>
      <c r="F801" s="73" t="s">
        <v>16987</v>
      </c>
      <c r="G801" s="125"/>
      <c r="H801" s="140"/>
      <c r="I801" s="125"/>
      <c r="W801" s="138"/>
      <c r="Z801" s="138"/>
      <c r="AD801" s="171" t="s">
        <v>16535</v>
      </c>
      <c r="AE801" s="171"/>
      <c r="AF801" s="73"/>
    </row>
    <row r="802" spans="1:32" hidden="1" x14ac:dyDescent="0.25">
      <c r="A802" s="116" t="s">
        <v>16384</v>
      </c>
      <c r="B802" s="116">
        <v>1984</v>
      </c>
      <c r="C802" s="116" t="s">
        <v>16414</v>
      </c>
      <c r="D802" s="73" t="s">
        <v>16602</v>
      </c>
      <c r="E802" s="73" t="s">
        <v>16602</v>
      </c>
      <c r="F802" s="73" t="s">
        <v>16602</v>
      </c>
      <c r="G802" s="125">
        <v>181.4</v>
      </c>
      <c r="H802" s="140">
        <f t="shared" ref="H802:H819" si="51">G802/1.3</f>
        <v>139.53846153846155</v>
      </c>
      <c r="I802" s="125">
        <f>G802/('Total Revenue (Millions)'!D$62)*100</f>
        <v>18.335532769100624</v>
      </c>
      <c r="W802" s="138"/>
      <c r="Z802" s="138"/>
      <c r="AD802" s="138" t="s">
        <v>17048</v>
      </c>
      <c r="AF802" s="76" t="s">
        <v>17049</v>
      </c>
    </row>
    <row r="803" spans="1:32" hidden="1" x14ac:dyDescent="0.25">
      <c r="A803" s="116" t="s">
        <v>16384</v>
      </c>
      <c r="B803" s="116">
        <v>1984</v>
      </c>
      <c r="C803" s="116" t="s">
        <v>16414</v>
      </c>
      <c r="D803" s="73" t="s">
        <v>17050</v>
      </c>
      <c r="E803" s="73" t="s">
        <v>17050</v>
      </c>
      <c r="F803" s="73" t="s">
        <v>17050</v>
      </c>
      <c r="G803" s="125">
        <v>47.4</v>
      </c>
      <c r="H803" s="140">
        <f t="shared" si="51"/>
        <v>36.46153846153846</v>
      </c>
      <c r="I803" s="125">
        <f>G803/('Total Revenue (Millions)'!D$62)*100</f>
        <v>4.7910929065896886</v>
      </c>
      <c r="W803" s="138"/>
      <c r="Z803" s="138"/>
      <c r="AD803" s="138" t="s">
        <v>17048</v>
      </c>
      <c r="AF803" s="73"/>
    </row>
    <row r="804" spans="1:32" hidden="1" x14ac:dyDescent="0.25">
      <c r="A804" s="116" t="s">
        <v>16384</v>
      </c>
      <c r="B804" s="116">
        <v>1984</v>
      </c>
      <c r="C804" s="116" t="s">
        <v>16414</v>
      </c>
      <c r="D804" s="73" t="s">
        <v>16568</v>
      </c>
      <c r="E804" s="73" t="s">
        <v>17051</v>
      </c>
      <c r="F804" s="73" t="s">
        <v>17051</v>
      </c>
      <c r="G804" s="125">
        <v>35</v>
      </c>
      <c r="H804" s="140">
        <f t="shared" si="51"/>
        <v>26.923076923076923</v>
      </c>
      <c r="I804" s="125">
        <f>G804/('Total Revenue (Millions)'!D$62)*100</f>
        <v>3.5377268297603184</v>
      </c>
      <c r="W804" s="138"/>
      <c r="Z804" s="138"/>
      <c r="AD804" s="138" t="s">
        <v>17052</v>
      </c>
      <c r="AF804" s="73" t="s">
        <v>17053</v>
      </c>
    </row>
    <row r="805" spans="1:32" hidden="1" x14ac:dyDescent="0.25">
      <c r="A805" s="116" t="s">
        <v>16384</v>
      </c>
      <c r="B805" s="116">
        <v>1984</v>
      </c>
      <c r="C805" s="116" t="s">
        <v>16414</v>
      </c>
      <c r="D805" s="73" t="s">
        <v>16883</v>
      </c>
      <c r="E805" s="73" t="s">
        <v>16884</v>
      </c>
      <c r="F805" s="73" t="s">
        <v>16884</v>
      </c>
      <c r="G805" s="125">
        <v>30.7</v>
      </c>
      <c r="H805" s="140">
        <f t="shared" si="51"/>
        <v>23.615384615384613</v>
      </c>
      <c r="I805" s="125">
        <f>G805/('Total Revenue (Millions)'!D$62)*100</f>
        <v>3.1030918192469081</v>
      </c>
      <c r="W805" s="138"/>
      <c r="Z805" s="138"/>
      <c r="AD805" s="138" t="s">
        <v>17048</v>
      </c>
      <c r="AF805" s="73"/>
    </row>
    <row r="806" spans="1:32" hidden="1" x14ac:dyDescent="0.25">
      <c r="A806" s="116" t="s">
        <v>16384</v>
      </c>
      <c r="B806" s="116">
        <v>1984</v>
      </c>
      <c r="C806" s="116" t="s">
        <v>16414</v>
      </c>
      <c r="D806" s="73" t="s">
        <v>17054</v>
      </c>
      <c r="E806" s="73" t="s">
        <v>17054</v>
      </c>
      <c r="F806" s="73" t="s">
        <v>17054</v>
      </c>
      <c r="G806" s="125">
        <v>20.9</v>
      </c>
      <c r="H806" s="140">
        <f t="shared" si="51"/>
        <v>16.076923076923077</v>
      </c>
      <c r="I806" s="125">
        <f>G806/('Total Revenue (Millions)'!D$62)*100</f>
        <v>2.1125283069140184</v>
      </c>
      <c r="W806" s="138"/>
      <c r="Z806" s="138"/>
      <c r="AD806" s="138" t="s">
        <v>17048</v>
      </c>
      <c r="AF806" s="73" t="s">
        <v>17055</v>
      </c>
    </row>
    <row r="807" spans="1:32" hidden="1" x14ac:dyDescent="0.25">
      <c r="A807" s="116" t="s">
        <v>16384</v>
      </c>
      <c r="B807" s="116">
        <v>1984</v>
      </c>
      <c r="C807" s="116" t="s">
        <v>16414</v>
      </c>
      <c r="D807" s="73" t="s">
        <v>17056</v>
      </c>
      <c r="E807" s="73" t="s">
        <v>17057</v>
      </c>
      <c r="F807" s="73" t="s">
        <v>17057</v>
      </c>
      <c r="G807" s="125">
        <v>18.899999999999999</v>
      </c>
      <c r="H807" s="140">
        <f t="shared" si="51"/>
        <v>14.538461538461537</v>
      </c>
      <c r="I807" s="125">
        <f>G807/('Total Revenue (Millions)'!D$62)*100</f>
        <v>1.9103724880705719</v>
      </c>
      <c r="W807" s="138"/>
      <c r="Z807" s="138"/>
      <c r="AD807" s="138" t="s">
        <v>17048</v>
      </c>
      <c r="AF807" s="73" t="s">
        <v>17058</v>
      </c>
    </row>
    <row r="808" spans="1:32" hidden="1" x14ac:dyDescent="0.25">
      <c r="A808" s="116" t="s">
        <v>16384</v>
      </c>
      <c r="B808" s="116">
        <v>1984</v>
      </c>
      <c r="C808" s="116" t="s">
        <v>16414</v>
      </c>
      <c r="D808" s="73" t="s">
        <v>17059</v>
      </c>
      <c r="E808" s="73" t="s">
        <v>17059</v>
      </c>
      <c r="F808" s="73" t="s">
        <v>17059</v>
      </c>
      <c r="G808" s="125">
        <v>16.600000000000001</v>
      </c>
      <c r="H808" s="140">
        <f t="shared" si="51"/>
        <v>12.76923076923077</v>
      </c>
      <c r="I808" s="125">
        <f>G808/('Total Revenue (Millions)'!D$62)*100</f>
        <v>1.6778932964006084</v>
      </c>
      <c r="W808" s="138"/>
      <c r="Z808" s="138"/>
      <c r="AD808" s="138" t="s">
        <v>17048</v>
      </c>
      <c r="AF808" s="73"/>
    </row>
    <row r="809" spans="1:32" hidden="1" x14ac:dyDescent="0.25">
      <c r="A809" s="116" t="s">
        <v>16384</v>
      </c>
      <c r="B809" s="116">
        <v>1984</v>
      </c>
      <c r="C809" s="116" t="s">
        <v>16414</v>
      </c>
      <c r="D809" s="73" t="s">
        <v>17060</v>
      </c>
      <c r="E809" s="73" t="s">
        <v>17060</v>
      </c>
      <c r="F809" s="73" t="s">
        <v>17060</v>
      </c>
      <c r="G809" s="125">
        <v>14.8</v>
      </c>
      <c r="H809" s="140">
        <f t="shared" si="51"/>
        <v>11.384615384615385</v>
      </c>
      <c r="I809" s="125">
        <f>G809/('Total Revenue (Millions)'!D$62)*100</f>
        <v>1.495953059441506</v>
      </c>
      <c r="W809" s="138"/>
      <c r="Z809" s="138"/>
      <c r="AD809" s="138" t="s">
        <v>17048</v>
      </c>
      <c r="AF809" s="73"/>
    </row>
    <row r="810" spans="1:32" hidden="1" x14ac:dyDescent="0.25">
      <c r="A810" s="116" t="s">
        <v>16384</v>
      </c>
      <c r="B810" s="116">
        <v>1984</v>
      </c>
      <c r="C810" s="116" t="s">
        <v>16414</v>
      </c>
      <c r="D810" s="73" t="s">
        <v>17061</v>
      </c>
      <c r="E810" s="73" t="s">
        <v>17061</v>
      </c>
      <c r="F810" s="73"/>
      <c r="G810" s="125">
        <v>14.4</v>
      </c>
      <c r="H810" s="140">
        <f t="shared" si="51"/>
        <v>11.076923076923077</v>
      </c>
      <c r="I810" s="125">
        <f>G810/('Total Revenue (Millions)'!D$62)*100</f>
        <v>1.4555218956728166</v>
      </c>
      <c r="W810" s="138"/>
      <c r="Z810" s="138"/>
      <c r="AD810" s="138" t="s">
        <v>17052</v>
      </c>
      <c r="AF810" s="73"/>
    </row>
    <row r="811" spans="1:32" hidden="1" x14ac:dyDescent="0.25">
      <c r="A811" s="116" t="s">
        <v>16384</v>
      </c>
      <c r="B811" s="116">
        <v>1984</v>
      </c>
      <c r="C811" s="116" t="s">
        <v>16414</v>
      </c>
      <c r="D811" s="73" t="s">
        <v>17062</v>
      </c>
      <c r="E811" s="73" t="s">
        <v>17062</v>
      </c>
      <c r="F811" s="73" t="s">
        <v>17062</v>
      </c>
      <c r="G811" s="125">
        <v>10.8</v>
      </c>
      <c r="H811" s="140">
        <f t="shared" si="51"/>
        <v>8.3076923076923084</v>
      </c>
      <c r="I811" s="125">
        <f>G811/('Total Revenue (Millions)'!D$62)*100</f>
        <v>1.0916414217546127</v>
      </c>
      <c r="W811" s="138"/>
      <c r="Z811" s="138"/>
      <c r="AD811" s="138" t="s">
        <v>17048</v>
      </c>
      <c r="AF811" s="73"/>
    </row>
    <row r="812" spans="1:32" hidden="1" x14ac:dyDescent="0.25">
      <c r="A812" s="116" t="s">
        <v>16384</v>
      </c>
      <c r="B812" s="116">
        <v>1984</v>
      </c>
      <c r="C812" s="116" t="s">
        <v>16414</v>
      </c>
      <c r="D812" s="73" t="s">
        <v>16608</v>
      </c>
      <c r="E812" s="73" t="s">
        <v>16608</v>
      </c>
      <c r="F812" s="73" t="s">
        <v>16608</v>
      </c>
      <c r="G812" s="125">
        <v>4.8</v>
      </c>
      <c r="H812" s="140">
        <f t="shared" si="51"/>
        <v>3.6923076923076921</v>
      </c>
      <c r="I812" s="125">
        <f>G812/('Total Revenue (Millions)'!D$62)*100</f>
        <v>0.48517396522427225</v>
      </c>
      <c r="W812" s="138"/>
      <c r="Z812" s="138"/>
      <c r="AD812" s="138" t="s">
        <v>17052</v>
      </c>
      <c r="AF812" s="73"/>
    </row>
    <row r="813" spans="1:32" hidden="1" x14ac:dyDescent="0.25">
      <c r="A813" s="116" t="s">
        <v>16384</v>
      </c>
      <c r="B813" s="116">
        <v>1984</v>
      </c>
      <c r="C813" s="116" t="s">
        <v>16414</v>
      </c>
      <c r="D813" s="73" t="s">
        <v>17063</v>
      </c>
      <c r="E813" s="73" t="s">
        <v>17063</v>
      </c>
      <c r="F813" s="73" t="s">
        <v>17063</v>
      </c>
      <c r="G813" s="125">
        <v>4.3</v>
      </c>
      <c r="H813" s="140">
        <f t="shared" si="51"/>
        <v>3.3076923076923075</v>
      </c>
      <c r="I813" s="125">
        <f>G813/('Total Revenue (Millions)'!D$62)*100</f>
        <v>0.43463501051341052</v>
      </c>
      <c r="W813" s="138"/>
      <c r="Z813" s="138"/>
      <c r="AD813" s="138" t="s">
        <v>17048</v>
      </c>
      <c r="AF813" s="73"/>
    </row>
    <row r="814" spans="1:32" hidden="1" x14ac:dyDescent="0.25">
      <c r="A814" s="116" t="s">
        <v>16384</v>
      </c>
      <c r="B814" s="116">
        <v>1984</v>
      </c>
      <c r="C814" s="116" t="s">
        <v>16414</v>
      </c>
      <c r="D814" s="73" t="s">
        <v>17064</v>
      </c>
      <c r="E814" s="73" t="s">
        <v>17064</v>
      </c>
      <c r="F814" s="73" t="s">
        <v>17064</v>
      </c>
      <c r="G814" s="125">
        <v>4.3</v>
      </c>
      <c r="H814" s="140">
        <f t="shared" si="51"/>
        <v>3.3076923076923075</v>
      </c>
      <c r="I814" s="125">
        <f>G814/('Total Revenue (Millions)'!D$62)*100</f>
        <v>0.43463501051341052</v>
      </c>
      <c r="W814" s="138"/>
      <c r="Z814" s="138"/>
      <c r="AD814" s="138" t="s">
        <v>17048</v>
      </c>
      <c r="AF814" s="73"/>
    </row>
    <row r="815" spans="1:32" hidden="1" x14ac:dyDescent="0.25">
      <c r="A815" s="116" t="s">
        <v>16384</v>
      </c>
      <c r="B815" s="116">
        <v>1984</v>
      </c>
      <c r="C815" s="116" t="s">
        <v>16414</v>
      </c>
      <c r="D815" s="73" t="s">
        <v>17065</v>
      </c>
      <c r="E815" s="73" t="s">
        <v>17065</v>
      </c>
      <c r="F815" s="73" t="s">
        <v>17065</v>
      </c>
      <c r="G815" s="125">
        <v>3.9</v>
      </c>
      <c r="H815" s="140">
        <f t="shared" si="51"/>
        <v>3</v>
      </c>
      <c r="I815" s="125">
        <f>G815/('Total Revenue (Millions)'!D$62)*100</f>
        <v>0.3942038467447212</v>
      </c>
      <c r="W815" s="138"/>
      <c r="Z815" s="138"/>
      <c r="AD815" s="138" t="s">
        <v>17048</v>
      </c>
      <c r="AF815" s="73"/>
    </row>
    <row r="816" spans="1:32" hidden="1" x14ac:dyDescent="0.25">
      <c r="A816" s="116" t="s">
        <v>16384</v>
      </c>
      <c r="B816" s="116">
        <v>1984</v>
      </c>
      <c r="C816" s="116" t="s">
        <v>16414</v>
      </c>
      <c r="D816" s="73" t="s">
        <v>17066</v>
      </c>
      <c r="E816" s="73" t="s">
        <v>17066</v>
      </c>
      <c r="F816" s="73" t="s">
        <v>17066</v>
      </c>
      <c r="G816" s="125">
        <v>3.8</v>
      </c>
      <c r="H816" s="140">
        <f t="shared" si="51"/>
        <v>2.9230769230769229</v>
      </c>
      <c r="I816" s="125">
        <f>G816/('Total Revenue (Millions)'!D$62)*100</f>
        <v>0.38409605580254885</v>
      </c>
      <c r="W816" s="138"/>
      <c r="Z816" s="138"/>
      <c r="AD816" s="138" t="s">
        <v>17048</v>
      </c>
      <c r="AF816" s="73"/>
    </row>
    <row r="817" spans="1:32" hidden="1" x14ac:dyDescent="0.25">
      <c r="A817" s="116" t="s">
        <v>16384</v>
      </c>
      <c r="B817" s="116">
        <v>1984</v>
      </c>
      <c r="C817" s="116" t="s">
        <v>16414</v>
      </c>
      <c r="D817" s="73" t="s">
        <v>17067</v>
      </c>
      <c r="E817" s="73" t="s">
        <v>17067</v>
      </c>
      <c r="F817" s="73" t="s">
        <v>17067</v>
      </c>
      <c r="G817" s="125">
        <v>1.9</v>
      </c>
      <c r="H817" s="140">
        <f t="shared" si="51"/>
        <v>1.4615384615384615</v>
      </c>
      <c r="I817" s="125">
        <f>G817/('Total Revenue (Millions)'!D$62)*100</f>
        <v>0.19204802790127443</v>
      </c>
      <c r="W817" s="138"/>
      <c r="Z817" s="138"/>
      <c r="AD817" s="138" t="s">
        <v>17048</v>
      </c>
      <c r="AF817" s="73"/>
    </row>
    <row r="818" spans="1:32" hidden="1" x14ac:dyDescent="0.25">
      <c r="A818" s="116" t="s">
        <v>16384</v>
      </c>
      <c r="B818" s="116">
        <v>1984</v>
      </c>
      <c r="C818" s="116" t="s">
        <v>16414</v>
      </c>
      <c r="D818" s="73" t="s">
        <v>17068</v>
      </c>
      <c r="E818" s="73" t="s">
        <v>17068</v>
      </c>
      <c r="F818" s="73" t="s">
        <v>17068</v>
      </c>
      <c r="G818" s="125">
        <v>1.2</v>
      </c>
      <c r="H818" s="140">
        <f t="shared" si="51"/>
        <v>0.92307692307692302</v>
      </c>
      <c r="I818" s="125">
        <f>G818/('Total Revenue (Millions)'!D$62)*100</f>
        <v>0.12129349130606806</v>
      </c>
      <c r="W818" s="138"/>
      <c r="Z818" s="138"/>
      <c r="AD818" s="138" t="s">
        <v>17048</v>
      </c>
      <c r="AF818" s="73"/>
    </row>
    <row r="819" spans="1:32" hidden="1" x14ac:dyDescent="0.25">
      <c r="A819" s="116" t="s">
        <v>16384</v>
      </c>
      <c r="B819" s="116">
        <v>1984</v>
      </c>
      <c r="C819" s="116" t="s">
        <v>16414</v>
      </c>
      <c r="D819" s="73" t="s">
        <v>17069</v>
      </c>
      <c r="E819" s="73" t="s">
        <v>17070</v>
      </c>
      <c r="F819" s="73" t="s">
        <v>17070</v>
      </c>
      <c r="G819" s="125">
        <v>0.8</v>
      </c>
      <c r="H819" s="140">
        <f t="shared" si="51"/>
        <v>0.61538461538461542</v>
      </c>
      <c r="I819" s="125">
        <f>G819/('Total Revenue (Millions)'!D$62)*100</f>
        <v>8.0862327537378709E-2</v>
      </c>
      <c r="W819" s="138"/>
      <c r="Z819" s="138"/>
      <c r="AD819" s="138" t="s">
        <v>17048</v>
      </c>
      <c r="AF819" s="73"/>
    </row>
    <row r="820" spans="1:32" hidden="1" x14ac:dyDescent="0.25">
      <c r="A820" s="116" t="s">
        <v>16384</v>
      </c>
      <c r="B820" s="116">
        <v>1988</v>
      </c>
      <c r="C820" s="116" t="s">
        <v>16414</v>
      </c>
      <c r="D820" s="73" t="s">
        <v>16602</v>
      </c>
      <c r="E820" s="73" t="s">
        <v>16602</v>
      </c>
      <c r="F820" s="73" t="s">
        <v>16602</v>
      </c>
      <c r="G820" s="125">
        <v>277.8</v>
      </c>
      <c r="H820" s="140">
        <f t="shared" ref="H820:H838" si="52">G820/1.23</f>
        <v>225.85365853658539</v>
      </c>
      <c r="I820" s="125">
        <f>G820/('Total Revenue (Millions)'!D$63)*100</f>
        <v>24.694654866142187</v>
      </c>
      <c r="W820" s="138"/>
      <c r="Z820" s="138"/>
      <c r="AD820" s="138" t="s">
        <v>17048</v>
      </c>
      <c r="AF820" s="73"/>
    </row>
    <row r="821" spans="1:32" hidden="1" x14ac:dyDescent="0.25">
      <c r="A821" s="116" t="s">
        <v>16384</v>
      </c>
      <c r="B821" s="116">
        <v>1988</v>
      </c>
      <c r="C821" s="116" t="s">
        <v>16414</v>
      </c>
      <c r="D821" s="73" t="s">
        <v>16594</v>
      </c>
      <c r="E821" s="73" t="s">
        <v>16594</v>
      </c>
      <c r="F821" s="73" t="s">
        <v>16594</v>
      </c>
      <c r="G821" s="125">
        <v>245</v>
      </c>
      <c r="H821" s="140">
        <f t="shared" si="52"/>
        <v>199.1869918699187</v>
      </c>
      <c r="I821" s="125">
        <f>G821/('Total Revenue (Millions)'!D$63)*100</f>
        <v>21.778943276475289</v>
      </c>
      <c r="W821" s="138"/>
      <c r="Z821" s="138"/>
      <c r="AD821" s="138" t="s">
        <v>17048</v>
      </c>
      <c r="AF821" s="73" t="s">
        <v>17071</v>
      </c>
    </row>
    <row r="822" spans="1:32" hidden="1" x14ac:dyDescent="0.25">
      <c r="A822" s="116" t="s">
        <v>16384</v>
      </c>
      <c r="B822" s="116">
        <v>1988</v>
      </c>
      <c r="C822" s="116" t="s">
        <v>16414</v>
      </c>
      <c r="D822" s="73" t="s">
        <v>17050</v>
      </c>
      <c r="E822" s="73" t="s">
        <v>17050</v>
      </c>
      <c r="F822" s="73" t="s">
        <v>17050</v>
      </c>
      <c r="G822" s="125">
        <v>83.5</v>
      </c>
      <c r="H822" s="140">
        <f t="shared" si="52"/>
        <v>67.886178861788622</v>
      </c>
      <c r="I822" s="125">
        <f>G822/('Total Revenue (Millions)'!D$63)*100</f>
        <v>7.4226194432068846</v>
      </c>
      <c r="W822" s="138"/>
      <c r="Z822" s="138"/>
      <c r="AD822" s="138" t="s">
        <v>17048</v>
      </c>
      <c r="AF822" s="73"/>
    </row>
    <row r="823" spans="1:32" hidden="1" x14ac:dyDescent="0.25">
      <c r="A823" s="116" t="s">
        <v>16384</v>
      </c>
      <c r="B823" s="116">
        <v>1988</v>
      </c>
      <c r="C823" s="116" t="s">
        <v>16414</v>
      </c>
      <c r="D823" s="73" t="s">
        <v>16568</v>
      </c>
      <c r="E823" s="73" t="s">
        <v>17051</v>
      </c>
      <c r="F823" s="73" t="s">
        <v>17051</v>
      </c>
      <c r="G823" s="125">
        <v>62.5</v>
      </c>
      <c r="H823" s="140">
        <f t="shared" si="52"/>
        <v>50.8130081300813</v>
      </c>
      <c r="I823" s="125">
        <f>G823/('Total Revenue (Millions)'!D$63)*100</f>
        <v>5.5558528766518602</v>
      </c>
      <c r="W823" s="138"/>
      <c r="Z823" s="138"/>
      <c r="AD823" s="138" t="s">
        <v>17052</v>
      </c>
      <c r="AF823" s="73" t="s">
        <v>17072</v>
      </c>
    </row>
    <row r="824" spans="1:32" hidden="1" x14ac:dyDescent="0.25">
      <c r="A824" s="116" t="s">
        <v>16384</v>
      </c>
      <c r="B824" s="116">
        <v>1988</v>
      </c>
      <c r="C824" s="116" t="s">
        <v>16414</v>
      </c>
      <c r="D824" s="73" t="s">
        <v>17063</v>
      </c>
      <c r="E824" s="73" t="s">
        <v>17063</v>
      </c>
      <c r="F824" s="73" t="s">
        <v>17063</v>
      </c>
      <c r="G824" s="125">
        <v>57.6</v>
      </c>
      <c r="H824" s="140">
        <f t="shared" si="52"/>
        <v>46.829268292682926</v>
      </c>
      <c r="I824" s="125">
        <f>G824/('Total Revenue (Millions)'!D$63)*100</f>
        <v>5.1202740111223539</v>
      </c>
      <c r="W824" s="138"/>
      <c r="Z824" s="138"/>
      <c r="AD824" s="138" t="s">
        <v>17048</v>
      </c>
      <c r="AF824" s="73"/>
    </row>
    <row r="825" spans="1:32" hidden="1" x14ac:dyDescent="0.25">
      <c r="A825" s="116" t="s">
        <v>16384</v>
      </c>
      <c r="B825" s="116">
        <v>1988</v>
      </c>
      <c r="C825" s="116" t="s">
        <v>16414</v>
      </c>
      <c r="D825" s="73" t="s">
        <v>17056</v>
      </c>
      <c r="E825" s="73" t="s">
        <v>17057</v>
      </c>
      <c r="F825" s="73" t="s">
        <v>17057</v>
      </c>
      <c r="G825" s="125">
        <v>36.799999999999997</v>
      </c>
      <c r="H825" s="140">
        <f t="shared" si="52"/>
        <v>29.918699186991869</v>
      </c>
      <c r="I825" s="125">
        <f>G825/('Total Revenue (Millions)'!D$63)*100</f>
        <v>3.2712861737726149</v>
      </c>
      <c r="W825" s="138"/>
      <c r="Z825" s="138"/>
      <c r="AD825" s="138" t="s">
        <v>17048</v>
      </c>
      <c r="AF825" s="73" t="s">
        <v>17073</v>
      </c>
    </row>
    <row r="826" spans="1:32" hidden="1" x14ac:dyDescent="0.25">
      <c r="A826" s="116" t="s">
        <v>16384</v>
      </c>
      <c r="B826" s="116">
        <v>1988</v>
      </c>
      <c r="C826" s="116" t="s">
        <v>16414</v>
      </c>
      <c r="D826" s="73" t="s">
        <v>16883</v>
      </c>
      <c r="E826" s="73" t="s">
        <v>16884</v>
      </c>
      <c r="F826" s="73" t="s">
        <v>16884</v>
      </c>
      <c r="G826" s="125">
        <v>31.8</v>
      </c>
      <c r="H826" s="140">
        <f t="shared" si="52"/>
        <v>25.853658536585368</v>
      </c>
      <c r="I826" s="125">
        <f>G826/('Total Revenue (Millions)'!D$63)*100</f>
        <v>2.8268179436404663</v>
      </c>
      <c r="W826" s="138"/>
      <c r="Z826" s="138"/>
      <c r="AD826" s="138" t="s">
        <v>17048</v>
      </c>
      <c r="AF826" s="73"/>
    </row>
    <row r="827" spans="1:32" hidden="1" x14ac:dyDescent="0.25">
      <c r="A827" s="116" t="s">
        <v>16384</v>
      </c>
      <c r="B827" s="116">
        <v>1988</v>
      </c>
      <c r="C827" s="116" t="s">
        <v>16414</v>
      </c>
      <c r="D827" s="73" t="s">
        <v>16608</v>
      </c>
      <c r="E827" s="73" t="s">
        <v>16608</v>
      </c>
      <c r="F827" s="73" t="s">
        <v>16608</v>
      </c>
      <c r="G827" s="125">
        <v>25.7</v>
      </c>
      <c r="H827" s="140">
        <f t="shared" si="52"/>
        <v>20.894308943089431</v>
      </c>
      <c r="I827" s="125">
        <f>G827/('Total Revenue (Millions)'!D$63)*100</f>
        <v>2.2845667028792449</v>
      </c>
      <c r="W827" s="138"/>
      <c r="Z827" s="138"/>
      <c r="AD827" s="138" t="s">
        <v>17052</v>
      </c>
      <c r="AF827" s="73"/>
    </row>
    <row r="828" spans="1:32" hidden="1" x14ac:dyDescent="0.25">
      <c r="A828" s="116" t="s">
        <v>16384</v>
      </c>
      <c r="B828" s="116">
        <v>1988</v>
      </c>
      <c r="C828" s="116" t="s">
        <v>16414</v>
      </c>
      <c r="D828" s="73" t="s">
        <v>17059</v>
      </c>
      <c r="E828" s="73" t="s">
        <v>17059</v>
      </c>
      <c r="F828" s="73" t="s">
        <v>17059</v>
      </c>
      <c r="G828" s="125">
        <v>22.1</v>
      </c>
      <c r="H828" s="140">
        <f t="shared" si="52"/>
        <v>17.967479674796749</v>
      </c>
      <c r="I828" s="125">
        <f>G828/('Total Revenue (Millions)'!D$63)*100</f>
        <v>1.964549577184098</v>
      </c>
      <c r="W828" s="138"/>
      <c r="Z828" s="138"/>
      <c r="AD828" s="138" t="s">
        <v>17048</v>
      </c>
      <c r="AF828" s="73"/>
    </row>
    <row r="829" spans="1:32" hidden="1" x14ac:dyDescent="0.25">
      <c r="A829" s="116" t="s">
        <v>16384</v>
      </c>
      <c r="B829" s="116">
        <v>1988</v>
      </c>
      <c r="C829" s="116" t="s">
        <v>16414</v>
      </c>
      <c r="D829" s="73" t="s">
        <v>17061</v>
      </c>
      <c r="E829" s="73" t="s">
        <v>17061</v>
      </c>
      <c r="F829" s="73"/>
      <c r="G829" s="125">
        <v>20.7</v>
      </c>
      <c r="H829" s="140">
        <f t="shared" si="52"/>
        <v>16.829268292682926</v>
      </c>
      <c r="I829" s="125">
        <f>G829/('Total Revenue (Millions)'!D$63)*100</f>
        <v>1.8400984727470961</v>
      </c>
      <c r="W829" s="138"/>
      <c r="Z829" s="138"/>
      <c r="AD829" s="138" t="s">
        <v>17052</v>
      </c>
      <c r="AF829" s="73"/>
    </row>
    <row r="830" spans="1:32" hidden="1" x14ac:dyDescent="0.25">
      <c r="A830" s="116" t="s">
        <v>16384</v>
      </c>
      <c r="B830" s="116">
        <v>1988</v>
      </c>
      <c r="C830" s="116" t="s">
        <v>16414</v>
      </c>
      <c r="D830" s="73" t="s">
        <v>17060</v>
      </c>
      <c r="E830" s="73" t="s">
        <v>17060</v>
      </c>
      <c r="F830" s="73" t="s">
        <v>17060</v>
      </c>
      <c r="G830" s="125">
        <v>19.7</v>
      </c>
      <c r="H830" s="140">
        <f t="shared" si="52"/>
        <v>16.016260162601625</v>
      </c>
      <c r="I830" s="125">
        <f>G830/('Total Revenue (Millions)'!D$63)*100</f>
        <v>1.7512048267206661</v>
      </c>
      <c r="W830" s="138"/>
      <c r="Z830" s="138"/>
      <c r="AD830" s="138" t="s">
        <v>17048</v>
      </c>
      <c r="AF830" s="73"/>
    </row>
    <row r="831" spans="1:32" hidden="1" x14ac:dyDescent="0.25">
      <c r="A831" s="116" t="s">
        <v>16384</v>
      </c>
      <c r="B831" s="116">
        <v>1988</v>
      </c>
      <c r="C831" s="116" t="s">
        <v>16414</v>
      </c>
      <c r="D831" s="73" t="s">
        <v>17062</v>
      </c>
      <c r="E831" s="73" t="s">
        <v>17062</v>
      </c>
      <c r="F831" s="73" t="s">
        <v>17062</v>
      </c>
      <c r="G831" s="125">
        <v>11</v>
      </c>
      <c r="H831" s="140">
        <f t="shared" si="52"/>
        <v>8.9430894308943092</v>
      </c>
      <c r="I831" s="125">
        <f>G831/('Total Revenue (Millions)'!D$63)*100</f>
        <v>0.97783010629072731</v>
      </c>
      <c r="W831" s="138"/>
      <c r="Z831" s="138"/>
      <c r="AD831" s="138" t="s">
        <v>17048</v>
      </c>
      <c r="AF831" s="73"/>
    </row>
    <row r="832" spans="1:32" hidden="1" x14ac:dyDescent="0.25">
      <c r="A832" s="116" t="s">
        <v>16384</v>
      </c>
      <c r="B832" s="116">
        <v>1988</v>
      </c>
      <c r="C832" s="116" t="s">
        <v>16414</v>
      </c>
      <c r="D832" s="73" t="s">
        <v>17064</v>
      </c>
      <c r="E832" s="73" t="s">
        <v>17064</v>
      </c>
      <c r="F832" s="73" t="s">
        <v>17064</v>
      </c>
      <c r="G832" s="125">
        <v>10.9</v>
      </c>
      <c r="H832" s="140">
        <f t="shared" si="52"/>
        <v>8.8617886178861784</v>
      </c>
      <c r="I832" s="125">
        <f>G832/('Total Revenue (Millions)'!D$63)*100</f>
        <v>0.96894074168808442</v>
      </c>
      <c r="W832" s="138"/>
      <c r="Z832" s="138"/>
      <c r="AD832" s="138" t="s">
        <v>17048</v>
      </c>
      <c r="AF832" s="73"/>
    </row>
    <row r="833" spans="1:32" hidden="1" x14ac:dyDescent="0.25">
      <c r="A833" s="116" t="s">
        <v>16384</v>
      </c>
      <c r="B833" s="116">
        <v>1988</v>
      </c>
      <c r="C833" s="116" t="s">
        <v>16414</v>
      </c>
      <c r="D833" s="73" t="s">
        <v>17074</v>
      </c>
      <c r="E833" s="73" t="s">
        <v>17074</v>
      </c>
      <c r="F833" s="73" t="s">
        <v>17074</v>
      </c>
      <c r="G833" s="125">
        <v>10.8</v>
      </c>
      <c r="H833" s="140">
        <f t="shared" si="52"/>
        <v>8.7804878048780495</v>
      </c>
      <c r="I833" s="125">
        <f>G833/('Total Revenue (Millions)'!D$63)*100</f>
        <v>0.96005137708544153</v>
      </c>
      <c r="W833" s="138"/>
      <c r="Z833" s="138"/>
      <c r="AD833" s="138" t="s">
        <v>17048</v>
      </c>
      <c r="AF833" s="73"/>
    </row>
    <row r="834" spans="1:32" hidden="1" x14ac:dyDescent="0.25">
      <c r="A834" s="116" t="s">
        <v>16384</v>
      </c>
      <c r="B834" s="116">
        <v>1988</v>
      </c>
      <c r="C834" s="116" t="s">
        <v>16414</v>
      </c>
      <c r="D834" s="73" t="s">
        <v>17065</v>
      </c>
      <c r="E834" s="73" t="s">
        <v>17065</v>
      </c>
      <c r="F834" s="73" t="s">
        <v>17065</v>
      </c>
      <c r="G834" s="125">
        <v>6.4</v>
      </c>
      <c r="H834" s="140">
        <f t="shared" si="52"/>
        <v>5.203252032520326</v>
      </c>
      <c r="I834" s="125">
        <f>G834/('Total Revenue (Millions)'!D$63)*100</f>
        <v>0.56891933456915056</v>
      </c>
      <c r="W834" s="138"/>
      <c r="Z834" s="138"/>
      <c r="AD834" s="138" t="s">
        <v>17048</v>
      </c>
      <c r="AF834" s="73"/>
    </row>
    <row r="835" spans="1:32" hidden="1" x14ac:dyDescent="0.25">
      <c r="A835" s="116" t="s">
        <v>16384</v>
      </c>
      <c r="B835" s="116">
        <v>1988</v>
      </c>
      <c r="C835" s="116" t="s">
        <v>16414</v>
      </c>
      <c r="D835" s="73" t="s">
        <v>17066</v>
      </c>
      <c r="E835" s="73" t="s">
        <v>17066</v>
      </c>
      <c r="F835" s="73" t="s">
        <v>17066</v>
      </c>
      <c r="G835" s="125">
        <v>6.2</v>
      </c>
      <c r="H835" s="140">
        <f t="shared" si="52"/>
        <v>5.0406504065040654</v>
      </c>
      <c r="I835" s="125">
        <f>G835/('Total Revenue (Millions)'!D$63)*100</f>
        <v>0.55114060536386456</v>
      </c>
      <c r="W835" s="138"/>
      <c r="Z835" s="138"/>
      <c r="AD835" s="138" t="s">
        <v>17048</v>
      </c>
      <c r="AF835" s="73"/>
    </row>
    <row r="836" spans="1:32" hidden="1" x14ac:dyDescent="0.25">
      <c r="A836" s="116" t="s">
        <v>16384</v>
      </c>
      <c r="B836" s="116">
        <v>1988</v>
      </c>
      <c r="C836" s="116" t="s">
        <v>16414</v>
      </c>
      <c r="D836" s="73" t="s">
        <v>17067</v>
      </c>
      <c r="E836" s="73" t="s">
        <v>17067</v>
      </c>
      <c r="F836" s="73" t="s">
        <v>17067</v>
      </c>
      <c r="G836" s="125">
        <v>2.9</v>
      </c>
      <c r="H836" s="140">
        <f t="shared" si="52"/>
        <v>2.3577235772357725</v>
      </c>
      <c r="I836" s="125">
        <f>G836/('Total Revenue (Millions)'!D$63)*100</f>
        <v>0.25779157347664627</v>
      </c>
      <c r="W836" s="138"/>
      <c r="Z836" s="138"/>
      <c r="AD836" s="138" t="s">
        <v>17048</v>
      </c>
      <c r="AF836" s="73"/>
    </row>
    <row r="837" spans="1:32" hidden="1" x14ac:dyDescent="0.25">
      <c r="A837" s="116" t="s">
        <v>16384</v>
      </c>
      <c r="B837" s="116">
        <v>1988</v>
      </c>
      <c r="C837" s="116" t="s">
        <v>16414</v>
      </c>
      <c r="D837" s="73" t="s">
        <v>17068</v>
      </c>
      <c r="E837" s="73" t="s">
        <v>17068</v>
      </c>
      <c r="F837" s="73" t="s">
        <v>17068</v>
      </c>
      <c r="G837" s="125">
        <v>1.4</v>
      </c>
      <c r="H837" s="140">
        <f t="shared" si="52"/>
        <v>1.1382113821138211</v>
      </c>
      <c r="I837" s="125">
        <f>G837/('Total Revenue (Millions)'!D$63)*100</f>
        <v>0.12445110443700166</v>
      </c>
      <c r="W837" s="138"/>
      <c r="Z837" s="138"/>
      <c r="AD837" s="138" t="s">
        <v>17048</v>
      </c>
      <c r="AF837" s="73"/>
    </row>
    <row r="838" spans="1:32" hidden="1" x14ac:dyDescent="0.25">
      <c r="A838" s="116" t="s">
        <v>16384</v>
      </c>
      <c r="B838" s="116">
        <v>1988</v>
      </c>
      <c r="C838" s="116" t="s">
        <v>16414</v>
      </c>
      <c r="D838" s="73" t="s">
        <v>17069</v>
      </c>
      <c r="E838" s="73" t="s">
        <v>17070</v>
      </c>
      <c r="F838" s="73" t="s">
        <v>17070</v>
      </c>
      <c r="G838" s="125">
        <v>1.1000000000000001</v>
      </c>
      <c r="H838" s="140">
        <f t="shared" si="52"/>
        <v>0.89430894308943099</v>
      </c>
      <c r="I838" s="125">
        <f>G838/('Total Revenue (Millions)'!D$63)*100</f>
        <v>9.7783010629072742E-2</v>
      </c>
      <c r="W838" s="138"/>
      <c r="Z838" s="138"/>
      <c r="AD838" s="138" t="s">
        <v>17048</v>
      </c>
      <c r="AF838" s="73"/>
    </row>
    <row r="839" spans="1:32" hidden="1" x14ac:dyDescent="0.25">
      <c r="A839" s="116" t="s">
        <v>16384</v>
      </c>
      <c r="B839" s="116">
        <v>1992</v>
      </c>
      <c r="C839" s="116" t="s">
        <v>16414</v>
      </c>
      <c r="D839" s="73" t="s">
        <v>16602</v>
      </c>
      <c r="E839" s="73" t="s">
        <v>16602</v>
      </c>
      <c r="F839" s="73" t="s">
        <v>16602</v>
      </c>
      <c r="G839" s="125">
        <v>509.4</v>
      </c>
      <c r="H839" s="140">
        <f t="shared" ref="H839:H860" si="53">G839/1.21</f>
        <v>420.9917355371901</v>
      </c>
      <c r="I839" s="125">
        <f>G839/('Total Revenue (Millions)'!D$64)*100</f>
        <v>39.091456384553609</v>
      </c>
      <c r="W839" s="138"/>
      <c r="Z839" s="138"/>
      <c r="AD839" s="138" t="s">
        <v>17048</v>
      </c>
      <c r="AF839" s="73"/>
    </row>
    <row r="840" spans="1:32" hidden="1" x14ac:dyDescent="0.25">
      <c r="A840" s="116" t="s">
        <v>16384</v>
      </c>
      <c r="B840" s="116">
        <v>1992</v>
      </c>
      <c r="C840" s="116" t="s">
        <v>16414</v>
      </c>
      <c r="D840" s="73" t="s">
        <v>16594</v>
      </c>
      <c r="E840" s="73" t="s">
        <v>16594</v>
      </c>
      <c r="F840" s="73" t="s">
        <v>16594</v>
      </c>
      <c r="G840" s="125">
        <v>292.3</v>
      </c>
      <c r="H840" s="140">
        <f t="shared" si="53"/>
        <v>241.5702479338843</v>
      </c>
      <c r="I840" s="125">
        <f>G840/('Total Revenue (Millions)'!D$64)*100</f>
        <v>22.431159601894425</v>
      </c>
      <c r="W840" s="138"/>
      <c r="Z840" s="138"/>
      <c r="AD840" s="138" t="s">
        <v>17048</v>
      </c>
      <c r="AF840" s="73"/>
    </row>
    <row r="841" spans="1:32" hidden="1" x14ac:dyDescent="0.25">
      <c r="A841" s="116" t="s">
        <v>16384</v>
      </c>
      <c r="B841" s="116">
        <v>1992</v>
      </c>
      <c r="C841" s="116" t="s">
        <v>16414</v>
      </c>
      <c r="D841" s="73" t="s">
        <v>17050</v>
      </c>
      <c r="E841" s="73" t="s">
        <v>17050</v>
      </c>
      <c r="F841" s="73" t="s">
        <v>17050</v>
      </c>
      <c r="G841" s="125">
        <v>176</v>
      </c>
      <c r="H841" s="140">
        <f t="shared" si="53"/>
        <v>145.45454545454547</v>
      </c>
      <c r="I841" s="125">
        <f>G841/('Total Revenue (Millions)'!D$64)*100</f>
        <v>13.506274683316519</v>
      </c>
      <c r="W841" s="138"/>
      <c r="Z841" s="138"/>
      <c r="AD841" s="138" t="s">
        <v>17048</v>
      </c>
      <c r="AF841" s="73"/>
    </row>
    <row r="842" spans="1:32" hidden="1" x14ac:dyDescent="0.25">
      <c r="A842" s="116" t="s">
        <v>16384</v>
      </c>
      <c r="B842" s="116">
        <v>1992</v>
      </c>
      <c r="C842" s="116" t="s">
        <v>16414</v>
      </c>
      <c r="D842" s="73" t="s">
        <v>16568</v>
      </c>
      <c r="E842" s="73" t="s">
        <v>17051</v>
      </c>
      <c r="F842" s="73" t="s">
        <v>17051</v>
      </c>
      <c r="G842" s="125">
        <v>164.6</v>
      </c>
      <c r="H842" s="140">
        <f t="shared" si="53"/>
        <v>136.03305785123968</v>
      </c>
      <c r="I842" s="125">
        <f>G842/('Total Revenue (Millions)'!D$64)*100</f>
        <v>12.631436436783517</v>
      </c>
      <c r="W842" s="138"/>
      <c r="Z842" s="138"/>
      <c r="AD842" s="138" t="s">
        <v>17052</v>
      </c>
      <c r="AF842" s="73"/>
    </row>
    <row r="843" spans="1:32" hidden="1" x14ac:dyDescent="0.25">
      <c r="A843" s="116" t="s">
        <v>16384</v>
      </c>
      <c r="B843" s="116">
        <v>1992</v>
      </c>
      <c r="C843" s="116" t="s">
        <v>16414</v>
      </c>
      <c r="D843" s="73" t="s">
        <v>16608</v>
      </c>
      <c r="E843" s="73" t="s">
        <v>16608</v>
      </c>
      <c r="F843" s="73" t="s">
        <v>16608</v>
      </c>
      <c r="G843" s="125">
        <v>109.7</v>
      </c>
      <c r="H843" s="140">
        <f t="shared" si="53"/>
        <v>90.661157024793397</v>
      </c>
      <c r="I843" s="125">
        <f>G843/('Total Revenue (Millions)'!D$64)*100</f>
        <v>8.4183996179535363</v>
      </c>
      <c r="W843" s="138"/>
      <c r="Z843" s="138"/>
      <c r="AD843" s="138" t="s">
        <v>17052</v>
      </c>
      <c r="AF843" s="73"/>
    </row>
    <row r="844" spans="1:32" hidden="1" x14ac:dyDescent="0.25">
      <c r="A844" s="116" t="s">
        <v>16384</v>
      </c>
      <c r="B844" s="116">
        <v>1992</v>
      </c>
      <c r="C844" s="116" t="s">
        <v>16414</v>
      </c>
      <c r="D844" s="73" t="s">
        <v>17063</v>
      </c>
      <c r="E844" s="73" t="s">
        <v>17063</v>
      </c>
      <c r="F844" s="73" t="s">
        <v>17063</v>
      </c>
      <c r="G844" s="125">
        <v>84</v>
      </c>
      <c r="H844" s="140">
        <f t="shared" si="53"/>
        <v>69.421487603305792</v>
      </c>
      <c r="I844" s="125">
        <f>G844/('Total Revenue (Millions)'!D$64)*100</f>
        <v>6.4461765534010658</v>
      </c>
      <c r="W844" s="138"/>
      <c r="Z844" s="138"/>
      <c r="AD844" s="138" t="s">
        <v>17048</v>
      </c>
      <c r="AF844" s="73"/>
    </row>
    <row r="845" spans="1:32" hidden="1" x14ac:dyDescent="0.25">
      <c r="A845" s="116" t="s">
        <v>16384</v>
      </c>
      <c r="B845" s="116">
        <v>1992</v>
      </c>
      <c r="C845" s="116" t="s">
        <v>16414</v>
      </c>
      <c r="D845" s="73" t="s">
        <v>17075</v>
      </c>
      <c r="E845" s="73" t="s">
        <v>17075</v>
      </c>
      <c r="F845" s="73" t="s">
        <v>17075</v>
      </c>
      <c r="G845" s="125">
        <v>75</v>
      </c>
      <c r="H845" s="140">
        <f t="shared" si="53"/>
        <v>61.983471074380169</v>
      </c>
      <c r="I845" s="125">
        <f>G845/('Total Revenue (Millions)'!D$64)*100</f>
        <v>5.7555147798223798</v>
      </c>
      <c r="W845" s="138"/>
      <c r="Z845" s="138"/>
      <c r="AD845" s="138" t="s">
        <v>17048</v>
      </c>
      <c r="AF845" s="73"/>
    </row>
    <row r="846" spans="1:32" hidden="1" x14ac:dyDescent="0.25">
      <c r="A846" s="116" t="s">
        <v>16384</v>
      </c>
      <c r="B846" s="116">
        <v>1992</v>
      </c>
      <c r="C846" s="116" t="s">
        <v>16414</v>
      </c>
      <c r="D846" s="73" t="s">
        <v>17056</v>
      </c>
      <c r="E846" s="73" t="s">
        <v>17057</v>
      </c>
      <c r="F846" s="73" t="s">
        <v>17057</v>
      </c>
      <c r="G846" s="125">
        <v>48.8</v>
      </c>
      <c r="H846" s="140">
        <f t="shared" si="53"/>
        <v>40.330578512396691</v>
      </c>
      <c r="I846" s="125">
        <f>G846/('Total Revenue (Millions)'!D$64)*100</f>
        <v>3.7449216167377619</v>
      </c>
      <c r="W846" s="138"/>
      <c r="Z846" s="138"/>
      <c r="AD846" s="138" t="s">
        <v>17048</v>
      </c>
      <c r="AF846" s="73" t="s">
        <v>17073</v>
      </c>
    </row>
    <row r="847" spans="1:32" hidden="1" x14ac:dyDescent="0.25">
      <c r="A847" s="116" t="s">
        <v>16384</v>
      </c>
      <c r="B847" s="116">
        <v>1992</v>
      </c>
      <c r="C847" s="116" t="s">
        <v>16414</v>
      </c>
      <c r="D847" s="73" t="s">
        <v>17060</v>
      </c>
      <c r="E847" s="73" t="s">
        <v>17060</v>
      </c>
      <c r="F847" s="73" t="s">
        <v>17060</v>
      </c>
      <c r="G847" s="125">
        <v>35</v>
      </c>
      <c r="H847" s="140">
        <f t="shared" si="53"/>
        <v>28.925619834710744</v>
      </c>
      <c r="I847" s="125">
        <f>G847/('Total Revenue (Millions)'!D$64)*100</f>
        <v>2.6859068972504443</v>
      </c>
      <c r="W847" s="138"/>
      <c r="Z847" s="138"/>
      <c r="AD847" s="138" t="s">
        <v>17048</v>
      </c>
      <c r="AF847" s="73"/>
    </row>
    <row r="848" spans="1:32" hidden="1" x14ac:dyDescent="0.25">
      <c r="A848" s="116" t="s">
        <v>16384</v>
      </c>
      <c r="B848" s="116">
        <v>1992</v>
      </c>
      <c r="C848" s="116" t="s">
        <v>16414</v>
      </c>
      <c r="D848" s="73" t="s">
        <v>17061</v>
      </c>
      <c r="E848" s="73" t="s">
        <v>17061</v>
      </c>
      <c r="F848" s="73"/>
      <c r="G848" s="125">
        <v>34.799999999999997</v>
      </c>
      <c r="H848" s="140">
        <f t="shared" si="53"/>
        <v>28.760330578512395</v>
      </c>
      <c r="I848" s="125">
        <f>G848/('Total Revenue (Millions)'!D$64)*100</f>
        <v>2.6705588578375843</v>
      </c>
      <c r="W848" s="138"/>
      <c r="Z848" s="138"/>
      <c r="AD848" s="138" t="s">
        <v>17052</v>
      </c>
      <c r="AF848" s="73"/>
    </row>
    <row r="849" spans="1:32" hidden="1" x14ac:dyDescent="0.25">
      <c r="A849" s="116" t="s">
        <v>16384</v>
      </c>
      <c r="B849" s="116">
        <v>1992</v>
      </c>
      <c r="C849" s="116" t="s">
        <v>16414</v>
      </c>
      <c r="D849" s="73" t="s">
        <v>17076</v>
      </c>
      <c r="E849" s="73" t="s">
        <v>17076</v>
      </c>
      <c r="F849" s="73" t="s">
        <v>17076</v>
      </c>
      <c r="G849" s="125">
        <v>32.799999999999997</v>
      </c>
      <c r="H849" s="140">
        <f t="shared" si="53"/>
        <v>27.107438016528924</v>
      </c>
      <c r="I849" s="125">
        <f>G849/('Total Revenue (Millions)'!D$64)*100</f>
        <v>2.5170784637089874</v>
      </c>
      <c r="W849" s="138"/>
      <c r="Z849" s="138"/>
      <c r="AD849" s="138" t="s">
        <v>17048</v>
      </c>
      <c r="AF849" s="73"/>
    </row>
    <row r="850" spans="1:32" hidden="1" x14ac:dyDescent="0.25">
      <c r="A850" s="116" t="s">
        <v>16384</v>
      </c>
      <c r="B850" s="116">
        <v>1992</v>
      </c>
      <c r="C850" s="116" t="s">
        <v>16414</v>
      </c>
      <c r="D850" s="73" t="s">
        <v>17077</v>
      </c>
      <c r="E850" s="73" t="s">
        <v>17077</v>
      </c>
      <c r="F850" s="73" t="s">
        <v>17077</v>
      </c>
      <c r="G850" s="125">
        <v>29.4</v>
      </c>
      <c r="H850" s="140">
        <f t="shared" si="53"/>
        <v>24.297520661157023</v>
      </c>
      <c r="I850" s="125">
        <f>G850/('Total Revenue (Millions)'!D$64)*100</f>
        <v>2.2561617936903731</v>
      </c>
      <c r="W850" s="138"/>
      <c r="Z850" s="138"/>
      <c r="AD850" s="138" t="s">
        <v>17048</v>
      </c>
      <c r="AF850" s="73"/>
    </row>
    <row r="851" spans="1:32" hidden="1" x14ac:dyDescent="0.25">
      <c r="A851" s="116" t="s">
        <v>16384</v>
      </c>
      <c r="B851" s="116">
        <v>1992</v>
      </c>
      <c r="C851" s="116" t="s">
        <v>16414</v>
      </c>
      <c r="D851" s="73" t="s">
        <v>16883</v>
      </c>
      <c r="E851" s="73" t="s">
        <v>16884</v>
      </c>
      <c r="F851" s="73" t="s">
        <v>16884</v>
      </c>
      <c r="G851" s="125">
        <v>28.7</v>
      </c>
      <c r="H851" s="140">
        <f t="shared" si="53"/>
        <v>23.719008264462811</v>
      </c>
      <c r="I851" s="125">
        <f>G851/('Total Revenue (Millions)'!D$64)*100</f>
        <v>2.2024436557453639</v>
      </c>
      <c r="W851" s="138"/>
      <c r="Z851" s="138"/>
      <c r="AD851" s="138" t="s">
        <v>17048</v>
      </c>
      <c r="AF851" s="73"/>
    </row>
    <row r="852" spans="1:32" hidden="1" x14ac:dyDescent="0.25">
      <c r="A852" s="116" t="s">
        <v>16384</v>
      </c>
      <c r="B852" s="116">
        <v>1992</v>
      </c>
      <c r="C852" s="116" t="s">
        <v>16414</v>
      </c>
      <c r="D852" s="73" t="s">
        <v>17064</v>
      </c>
      <c r="E852" s="73" t="s">
        <v>17064</v>
      </c>
      <c r="F852" s="73" t="s">
        <v>17064</v>
      </c>
      <c r="G852" s="125">
        <v>16.8</v>
      </c>
      <c r="H852" s="140">
        <f t="shared" si="53"/>
        <v>13.884297520661159</v>
      </c>
      <c r="I852" s="125">
        <f>G852/('Total Revenue (Millions)'!D$64)*100</f>
        <v>1.2892353106802132</v>
      </c>
      <c r="W852" s="138"/>
      <c r="Z852" s="138"/>
      <c r="AD852" s="138" t="s">
        <v>17048</v>
      </c>
      <c r="AF852" s="73"/>
    </row>
    <row r="853" spans="1:32" hidden="1" x14ac:dyDescent="0.25">
      <c r="A853" s="116" t="s">
        <v>16384</v>
      </c>
      <c r="B853" s="116">
        <v>1992</v>
      </c>
      <c r="C853" s="116" t="s">
        <v>16414</v>
      </c>
      <c r="D853" s="73" t="s">
        <v>17078</v>
      </c>
      <c r="E853" s="73" t="s">
        <v>17078</v>
      </c>
      <c r="F853" s="73" t="s">
        <v>17078</v>
      </c>
      <c r="G853" s="125">
        <v>11.5</v>
      </c>
      <c r="H853" s="140">
        <f t="shared" si="53"/>
        <v>9.5041322314049594</v>
      </c>
      <c r="I853" s="125">
        <f>G853/('Total Revenue (Millions)'!D$64)*100</f>
        <v>0.88251226623943158</v>
      </c>
      <c r="W853" s="138"/>
      <c r="Z853" s="138"/>
      <c r="AD853" s="138" t="s">
        <v>17048</v>
      </c>
      <c r="AF853" s="73"/>
    </row>
    <row r="854" spans="1:32" hidden="1" x14ac:dyDescent="0.25">
      <c r="A854" s="116" t="s">
        <v>16384</v>
      </c>
      <c r="B854" s="116">
        <v>1992</v>
      </c>
      <c r="C854" s="116" t="s">
        <v>16414</v>
      </c>
      <c r="D854" s="73" t="s">
        <v>17079</v>
      </c>
      <c r="E854" s="73" t="s">
        <v>17079</v>
      </c>
      <c r="F854" s="73"/>
      <c r="G854" s="125">
        <v>10.1</v>
      </c>
      <c r="H854" s="140">
        <f t="shared" si="53"/>
        <v>8.3471074380165291</v>
      </c>
      <c r="I854" s="125">
        <f>G854/('Total Revenue (Millions)'!D$64)*100</f>
        <v>0.77507599034941388</v>
      </c>
      <c r="W854" s="138"/>
      <c r="Z854" s="138"/>
      <c r="AD854" s="138" t="s">
        <v>17052</v>
      </c>
      <c r="AF854" s="73"/>
    </row>
    <row r="855" spans="1:32" hidden="1" x14ac:dyDescent="0.25">
      <c r="A855" s="116" t="s">
        <v>16384</v>
      </c>
      <c r="B855" s="116">
        <v>1992</v>
      </c>
      <c r="C855" s="116" t="s">
        <v>16414</v>
      </c>
      <c r="D855" s="73" t="s">
        <v>17066</v>
      </c>
      <c r="E855" s="73" t="s">
        <v>17066</v>
      </c>
      <c r="F855" s="73" t="s">
        <v>17066</v>
      </c>
      <c r="G855" s="125">
        <v>8.6</v>
      </c>
      <c r="H855" s="140">
        <f t="shared" si="53"/>
        <v>7.1074380165289259</v>
      </c>
      <c r="I855" s="125">
        <f>G855/('Total Revenue (Millions)'!D$64)*100</f>
        <v>0.65996569475296618</v>
      </c>
      <c r="W855" s="138"/>
      <c r="Z855" s="138"/>
      <c r="AD855" s="138" t="s">
        <v>17048</v>
      </c>
      <c r="AF855" s="73"/>
    </row>
    <row r="856" spans="1:32" hidden="1" x14ac:dyDescent="0.25">
      <c r="A856" s="116" t="s">
        <v>16384</v>
      </c>
      <c r="B856" s="116">
        <v>1992</v>
      </c>
      <c r="C856" s="116" t="s">
        <v>16414</v>
      </c>
      <c r="D856" s="73" t="s">
        <v>17065</v>
      </c>
      <c r="E856" s="73" t="s">
        <v>17065</v>
      </c>
      <c r="F856" s="73" t="s">
        <v>17065</v>
      </c>
      <c r="G856" s="125">
        <v>8.4</v>
      </c>
      <c r="H856" s="140">
        <f t="shared" si="53"/>
        <v>6.9421487603305794</v>
      </c>
      <c r="I856" s="125">
        <f>G856/('Total Revenue (Millions)'!D$64)*100</f>
        <v>0.64461765534010662</v>
      </c>
      <c r="W856" s="138"/>
      <c r="Z856" s="138"/>
      <c r="AD856" s="138" t="s">
        <v>17048</v>
      </c>
      <c r="AF856" s="73"/>
    </row>
    <row r="857" spans="1:32" hidden="1" x14ac:dyDescent="0.25">
      <c r="A857" s="116" t="s">
        <v>16384</v>
      </c>
      <c r="B857" s="116">
        <v>1992</v>
      </c>
      <c r="C857" s="116" t="s">
        <v>16414</v>
      </c>
      <c r="D857" s="73" t="s">
        <v>17080</v>
      </c>
      <c r="E857" s="73" t="s">
        <v>17080</v>
      </c>
      <c r="F857" s="73" t="s">
        <v>17080</v>
      </c>
      <c r="G857" s="125">
        <v>7.2</v>
      </c>
      <c r="H857" s="140">
        <f t="shared" si="53"/>
        <v>5.9504132231404965</v>
      </c>
      <c r="I857" s="125">
        <f>G857/('Total Revenue (Millions)'!D$64)*100</f>
        <v>0.55252941886294848</v>
      </c>
      <c r="W857" s="138"/>
      <c r="Z857" s="138"/>
      <c r="AD857" s="138" t="s">
        <v>17048</v>
      </c>
      <c r="AF857" s="73"/>
    </row>
    <row r="858" spans="1:32" hidden="1" x14ac:dyDescent="0.25">
      <c r="A858" s="116" t="s">
        <v>16384</v>
      </c>
      <c r="B858" s="116">
        <v>1992</v>
      </c>
      <c r="C858" s="116" t="s">
        <v>16414</v>
      </c>
      <c r="D858" s="73" t="s">
        <v>17069</v>
      </c>
      <c r="E858" s="73" t="s">
        <v>17070</v>
      </c>
      <c r="F858" s="73" t="s">
        <v>17070</v>
      </c>
      <c r="G858" s="125">
        <v>6.7</v>
      </c>
      <c r="H858" s="140">
        <f t="shared" si="53"/>
        <v>5.5371900826446288</v>
      </c>
      <c r="I858" s="125">
        <f>G858/('Total Revenue (Millions)'!D$64)*100</f>
        <v>0.51415932033079936</v>
      </c>
      <c r="W858" s="138"/>
      <c r="Z858" s="138"/>
      <c r="AD858" s="138" t="s">
        <v>17048</v>
      </c>
      <c r="AF858" s="73" t="s">
        <v>17081</v>
      </c>
    </row>
    <row r="859" spans="1:32" hidden="1" x14ac:dyDescent="0.25">
      <c r="A859" s="116" t="s">
        <v>16384</v>
      </c>
      <c r="B859" s="116">
        <v>1992</v>
      </c>
      <c r="C859" s="116" t="s">
        <v>16414</v>
      </c>
      <c r="D859" s="73" t="s">
        <v>17067</v>
      </c>
      <c r="E859" s="73" t="s">
        <v>17067</v>
      </c>
      <c r="F859" s="73" t="s">
        <v>17067</v>
      </c>
      <c r="G859" s="125">
        <v>6.6</v>
      </c>
      <c r="H859" s="140">
        <f t="shared" si="53"/>
        <v>5.4545454545454541</v>
      </c>
      <c r="I859" s="125">
        <f>G859/('Total Revenue (Millions)'!D$64)*100</f>
        <v>0.50648530062436947</v>
      </c>
      <c r="W859" s="138"/>
      <c r="Z859" s="138"/>
      <c r="AD859" s="138" t="s">
        <v>17048</v>
      </c>
      <c r="AF859" s="73"/>
    </row>
    <row r="860" spans="1:32" hidden="1" x14ac:dyDescent="0.25">
      <c r="A860" s="116" t="s">
        <v>16384</v>
      </c>
      <c r="B860" s="116">
        <v>1992</v>
      </c>
      <c r="C860" s="116" t="s">
        <v>16414</v>
      </c>
      <c r="D860" s="73" t="s">
        <v>17068</v>
      </c>
      <c r="E860" s="73" t="s">
        <v>17082</v>
      </c>
      <c r="F860" s="73" t="s">
        <v>17082</v>
      </c>
      <c r="G860" s="125">
        <v>1.9</v>
      </c>
      <c r="H860" s="140">
        <f t="shared" si="53"/>
        <v>1.5702479338842974</v>
      </c>
      <c r="I860" s="125">
        <f>G860/('Total Revenue (Millions)'!D$64)*100</f>
        <v>0.14580637442216696</v>
      </c>
      <c r="W860" s="138"/>
      <c r="Z860" s="138"/>
      <c r="AD860" s="138" t="s">
        <v>17048</v>
      </c>
      <c r="AF860" s="73"/>
    </row>
    <row r="861" spans="1:32" hidden="1" x14ac:dyDescent="0.25">
      <c r="A861" s="116" t="s">
        <v>16384</v>
      </c>
      <c r="B861" s="116">
        <v>1996</v>
      </c>
      <c r="C861" s="116" t="s">
        <v>16414</v>
      </c>
      <c r="D861" s="73" t="s">
        <v>16602</v>
      </c>
      <c r="E861" s="73" t="s">
        <v>16602</v>
      </c>
      <c r="F861" s="73" t="s">
        <v>16602</v>
      </c>
      <c r="G861" s="125">
        <v>953.3</v>
      </c>
      <c r="H861" s="140">
        <f t="shared" ref="H861:H877" si="54">G861/1.36</f>
        <v>700.9558823529411</v>
      </c>
      <c r="I861" s="125">
        <f>G861/('Total Revenue (Millions)'!D$65)*100</f>
        <v>60.957048761843346</v>
      </c>
      <c r="W861" s="138"/>
      <c r="Z861" s="138"/>
      <c r="AD861" s="138" t="s">
        <v>17048</v>
      </c>
      <c r="AF861" s="73"/>
    </row>
    <row r="862" spans="1:32" hidden="1" x14ac:dyDescent="0.25">
      <c r="A862" s="116" t="s">
        <v>16384</v>
      </c>
      <c r="B862" s="116">
        <v>1996</v>
      </c>
      <c r="C862" s="116" t="s">
        <v>16414</v>
      </c>
      <c r="D862" s="73" t="s">
        <v>16594</v>
      </c>
      <c r="E862" s="73" t="s">
        <v>16594</v>
      </c>
      <c r="F862" s="73" t="s">
        <v>16594</v>
      </c>
      <c r="G862" s="125">
        <v>634.70000000000005</v>
      </c>
      <c r="H862" s="140">
        <f t="shared" si="54"/>
        <v>466.69117647058823</v>
      </c>
      <c r="I862" s="125">
        <f>G862/('Total Revenue (Millions)'!D$65)*100</f>
        <v>40.584746511215755</v>
      </c>
      <c r="W862" s="138"/>
      <c r="Z862" s="138"/>
      <c r="AD862" s="138" t="s">
        <v>17048</v>
      </c>
      <c r="AF862" s="73"/>
    </row>
    <row r="863" spans="1:32" hidden="1" x14ac:dyDescent="0.25">
      <c r="A863" s="116" t="s">
        <v>16384</v>
      </c>
      <c r="B863" s="116">
        <v>1996</v>
      </c>
      <c r="C863" s="116" t="s">
        <v>16414</v>
      </c>
      <c r="D863" s="73" t="s">
        <v>16568</v>
      </c>
      <c r="E863" s="73" t="s">
        <v>17051</v>
      </c>
      <c r="F863" s="73" t="s">
        <v>17051</v>
      </c>
      <c r="G863" s="125">
        <v>534.40000000000009</v>
      </c>
      <c r="H863" s="140">
        <f t="shared" si="54"/>
        <v>392.94117647058829</v>
      </c>
      <c r="I863" s="125">
        <f>G863/('Total Revenue (Millions)'!D$65)*100</f>
        <v>34.171243950832988</v>
      </c>
      <c r="W863" s="138"/>
      <c r="Z863" s="138"/>
      <c r="AD863" s="138" t="s">
        <v>17052</v>
      </c>
      <c r="AF863" s="73" t="s">
        <v>17083</v>
      </c>
    </row>
    <row r="864" spans="1:32" hidden="1" x14ac:dyDescent="0.25">
      <c r="A864" s="116" t="s">
        <v>16384</v>
      </c>
      <c r="B864" s="116">
        <v>1996</v>
      </c>
      <c r="C864" s="116" t="s">
        <v>16414</v>
      </c>
      <c r="D864" s="73" t="s">
        <v>16608</v>
      </c>
      <c r="E864" s="73" t="s">
        <v>16608</v>
      </c>
      <c r="F864" s="73" t="s">
        <v>16608</v>
      </c>
      <c r="G864" s="125">
        <v>152.752014</v>
      </c>
      <c r="H864" s="140">
        <f t="shared" si="54"/>
        <v>112.31765735294117</v>
      </c>
      <c r="I864" s="125">
        <f>G864/('Total Revenue (Millions)'!D$65)*100</f>
        <v>9.7674519730072156</v>
      </c>
      <c r="W864" s="138"/>
      <c r="Z864" s="138"/>
      <c r="AD864" s="138" t="s">
        <v>17052</v>
      </c>
      <c r="AF864" s="73" t="s">
        <v>17084</v>
      </c>
    </row>
    <row r="865" spans="1:32" hidden="1" x14ac:dyDescent="0.25">
      <c r="A865" s="116" t="s">
        <v>16384</v>
      </c>
      <c r="B865" s="116">
        <v>1996</v>
      </c>
      <c r="C865" s="116" t="s">
        <v>16414</v>
      </c>
      <c r="D865" s="73" t="s">
        <v>17056</v>
      </c>
      <c r="E865" s="73" t="s">
        <v>17057</v>
      </c>
      <c r="F865" s="73" t="s">
        <v>17057</v>
      </c>
      <c r="G865" s="125">
        <v>130.6</v>
      </c>
      <c r="H865" s="140">
        <f t="shared" si="54"/>
        <v>96.02941176470587</v>
      </c>
      <c r="I865" s="125">
        <f>G865/('Total Revenue (Millions)'!D$65)*100</f>
        <v>8.3509813996609044</v>
      </c>
      <c r="W865" s="138"/>
      <c r="Z865" s="138"/>
      <c r="AD865" s="138" t="s">
        <v>17048</v>
      </c>
      <c r="AF865" s="73"/>
    </row>
    <row r="866" spans="1:32" hidden="1" x14ac:dyDescent="0.25">
      <c r="A866" s="116" t="s">
        <v>16384</v>
      </c>
      <c r="B866" s="116">
        <v>1996</v>
      </c>
      <c r="C866" s="116" t="s">
        <v>16414</v>
      </c>
      <c r="D866" s="73" t="s">
        <v>17085</v>
      </c>
      <c r="E866" s="73" t="s">
        <v>17086</v>
      </c>
      <c r="F866" s="73" t="s">
        <v>17086</v>
      </c>
      <c r="G866" s="125">
        <v>92</v>
      </c>
      <c r="H866" s="140">
        <f t="shared" si="54"/>
        <v>67.647058823529406</v>
      </c>
      <c r="I866" s="125">
        <f>G866/('Total Revenue (Millions)'!D$65)*100</f>
        <v>5.8827740334517866</v>
      </c>
      <c r="W866" s="138"/>
      <c r="Z866" s="138"/>
      <c r="AD866" s="138" t="s">
        <v>17087</v>
      </c>
      <c r="AF866" s="73"/>
    </row>
    <row r="867" spans="1:32" hidden="1" x14ac:dyDescent="0.25">
      <c r="A867" s="116" t="s">
        <v>16384</v>
      </c>
      <c r="B867" s="116">
        <v>1996</v>
      </c>
      <c r="C867" s="116" t="s">
        <v>16414</v>
      </c>
      <c r="D867" s="73" t="s">
        <v>17076</v>
      </c>
      <c r="E867" s="73" t="s">
        <v>17076</v>
      </c>
      <c r="F867" s="73" t="s">
        <v>17076</v>
      </c>
      <c r="G867" s="125">
        <v>69.099999999999994</v>
      </c>
      <c r="H867" s="140">
        <f t="shared" si="54"/>
        <v>50.808823529411754</v>
      </c>
      <c r="I867" s="125">
        <f>G867/('Total Revenue (Millions)'!D$65)*100</f>
        <v>4.4184748446904178</v>
      </c>
      <c r="W867" s="138"/>
      <c r="Z867" s="138"/>
      <c r="AD867" s="138" t="s">
        <v>17048</v>
      </c>
      <c r="AF867" s="73"/>
    </row>
    <row r="868" spans="1:32" hidden="1" x14ac:dyDescent="0.25">
      <c r="A868" s="116" t="s">
        <v>16384</v>
      </c>
      <c r="B868" s="116">
        <v>1996</v>
      </c>
      <c r="C868" s="116" t="s">
        <v>16414</v>
      </c>
      <c r="D868" s="73" t="s">
        <v>16883</v>
      </c>
      <c r="E868" s="73" t="s">
        <v>16884</v>
      </c>
      <c r="F868" s="73" t="s">
        <v>16884</v>
      </c>
      <c r="G868" s="125">
        <v>47.1</v>
      </c>
      <c r="H868" s="140">
        <f t="shared" si="54"/>
        <v>34.632352941176471</v>
      </c>
      <c r="I868" s="125">
        <f>G868/('Total Revenue (Millions)'!D$65)*100</f>
        <v>3.0117245323432518</v>
      </c>
      <c r="W868" s="138"/>
      <c r="Z868" s="138"/>
      <c r="AD868" s="138" t="s">
        <v>17048</v>
      </c>
      <c r="AF868" s="73"/>
    </row>
    <row r="869" spans="1:32" hidden="1" x14ac:dyDescent="0.25">
      <c r="A869" s="116" t="s">
        <v>16384</v>
      </c>
      <c r="B869" s="116">
        <v>1996</v>
      </c>
      <c r="C869" s="116" t="s">
        <v>16414</v>
      </c>
      <c r="D869" s="73" t="s">
        <v>16586</v>
      </c>
      <c r="E869" s="73" t="s">
        <v>16587</v>
      </c>
      <c r="F869" s="73" t="s">
        <v>16587</v>
      </c>
      <c r="G869" s="125">
        <v>43.9</v>
      </c>
      <c r="H869" s="140">
        <f t="shared" si="54"/>
        <v>32.279411764705877</v>
      </c>
      <c r="I869" s="125">
        <f>G869/('Total Revenue (Millions)'!D$65)*100</f>
        <v>2.8071063050927547</v>
      </c>
      <c r="W869" s="138"/>
      <c r="Z869" s="138"/>
      <c r="AD869" s="138" t="s">
        <v>17048</v>
      </c>
      <c r="AF869" s="73"/>
    </row>
    <row r="870" spans="1:32" hidden="1" x14ac:dyDescent="0.25">
      <c r="A870" s="116" t="s">
        <v>16384</v>
      </c>
      <c r="B870" s="116">
        <v>1996</v>
      </c>
      <c r="C870" s="116" t="s">
        <v>16414</v>
      </c>
      <c r="D870" s="73" t="s">
        <v>17061</v>
      </c>
      <c r="E870" s="73" t="s">
        <v>17061</v>
      </c>
      <c r="F870" s="73"/>
      <c r="G870" s="125">
        <v>41.4</v>
      </c>
      <c r="H870" s="140">
        <f t="shared" si="54"/>
        <v>30.441176470588232</v>
      </c>
      <c r="I870" s="125">
        <f>G870/('Total Revenue (Millions)'!D$65)*100</f>
        <v>2.6472483150533037</v>
      </c>
      <c r="W870" s="138"/>
      <c r="Z870" s="138"/>
      <c r="AD870" s="138" t="s">
        <v>17052</v>
      </c>
      <c r="AF870" s="73"/>
    </row>
    <row r="871" spans="1:32" hidden="1" x14ac:dyDescent="0.25">
      <c r="A871" s="116" t="s">
        <v>16384</v>
      </c>
      <c r="B871" s="116">
        <v>1996</v>
      </c>
      <c r="C871" s="116" t="s">
        <v>16414</v>
      </c>
      <c r="D871" s="73" t="s">
        <v>17064</v>
      </c>
      <c r="E871" s="73" t="s">
        <v>17064</v>
      </c>
      <c r="F871" s="73" t="s">
        <v>17064</v>
      </c>
      <c r="G871" s="125">
        <v>27</v>
      </c>
      <c r="H871" s="140">
        <f t="shared" si="54"/>
        <v>19.852941176470587</v>
      </c>
      <c r="I871" s="125">
        <f>G871/('Total Revenue (Millions)'!D$65)*100</f>
        <v>1.7264662924260679</v>
      </c>
      <c r="W871" s="138"/>
      <c r="Z871" s="138"/>
      <c r="AD871" s="138" t="s">
        <v>17048</v>
      </c>
      <c r="AF871" s="73"/>
    </row>
    <row r="872" spans="1:32" hidden="1" x14ac:dyDescent="0.25">
      <c r="A872" s="116" t="s">
        <v>16384</v>
      </c>
      <c r="B872" s="116">
        <v>1996</v>
      </c>
      <c r="C872" s="116" t="s">
        <v>16414</v>
      </c>
      <c r="D872" s="73" t="s">
        <v>17079</v>
      </c>
      <c r="E872" s="73" t="s">
        <v>17079</v>
      </c>
      <c r="F872" s="73"/>
      <c r="G872" s="125">
        <v>23</v>
      </c>
      <c r="H872" s="140">
        <f t="shared" si="54"/>
        <v>16.911764705882351</v>
      </c>
      <c r="I872" s="125">
        <f>G872/('Total Revenue (Millions)'!D$65)*100</f>
        <v>1.4706935083629467</v>
      </c>
      <c r="W872" s="138"/>
      <c r="Z872" s="138"/>
      <c r="AD872" s="138" t="s">
        <v>17052</v>
      </c>
      <c r="AF872" s="73"/>
    </row>
    <row r="873" spans="1:32" hidden="1" x14ac:dyDescent="0.25">
      <c r="A873" s="116" t="s">
        <v>16384</v>
      </c>
      <c r="B873" s="116">
        <v>1996</v>
      </c>
      <c r="C873" s="116" t="s">
        <v>16414</v>
      </c>
      <c r="D873" s="73" t="s">
        <v>16595</v>
      </c>
      <c r="E873" s="73" t="s">
        <v>16596</v>
      </c>
      <c r="F873" s="73" t="s">
        <v>16596</v>
      </c>
      <c r="G873" s="125">
        <v>21.228999999999999</v>
      </c>
      <c r="H873" s="140">
        <f t="shared" si="54"/>
        <v>15.60955882352941</v>
      </c>
      <c r="I873" s="125">
        <f>G873/('Total Revenue (Millions)'!D$65)*100</f>
        <v>1.3574501082189998</v>
      </c>
      <c r="W873" s="138"/>
      <c r="Z873" s="138"/>
      <c r="AD873" s="138" t="s">
        <v>17052</v>
      </c>
      <c r="AF873" s="73"/>
    </row>
    <row r="874" spans="1:32" hidden="1" x14ac:dyDescent="0.25">
      <c r="A874" s="116" t="s">
        <v>16384</v>
      </c>
      <c r="B874" s="116">
        <v>1996</v>
      </c>
      <c r="C874" s="116" t="s">
        <v>16414</v>
      </c>
      <c r="D874" s="73" t="s">
        <v>17066</v>
      </c>
      <c r="E874" s="73" t="s">
        <v>17066</v>
      </c>
      <c r="F874" s="73" t="s">
        <v>17066</v>
      </c>
      <c r="G874" s="125">
        <v>18.7</v>
      </c>
      <c r="H874" s="140">
        <f t="shared" si="54"/>
        <v>13.749999999999998</v>
      </c>
      <c r="I874" s="125">
        <f>G874/('Total Revenue (Millions)'!D$65)*100</f>
        <v>1.1957377654950914</v>
      </c>
      <c r="W874" s="138"/>
      <c r="Z874" s="138"/>
      <c r="AD874" s="138" t="s">
        <v>17048</v>
      </c>
      <c r="AF874" s="73"/>
    </row>
    <row r="875" spans="1:32" hidden="1" x14ac:dyDescent="0.25">
      <c r="A875" s="116" t="s">
        <v>16384</v>
      </c>
      <c r="B875" s="116">
        <v>1996</v>
      </c>
      <c r="C875" s="116" t="s">
        <v>16414</v>
      </c>
      <c r="D875" s="73" t="s">
        <v>17065</v>
      </c>
      <c r="E875" s="73" t="s">
        <v>17065</v>
      </c>
      <c r="F875" s="73" t="s">
        <v>17065</v>
      </c>
      <c r="G875" s="125">
        <v>13.2</v>
      </c>
      <c r="H875" s="140">
        <f t="shared" si="54"/>
        <v>9.7058823529411757</v>
      </c>
      <c r="I875" s="125">
        <f>G875/('Total Revenue (Millions)'!D$65)*100</f>
        <v>0.84405018740829985</v>
      </c>
      <c r="W875" s="138"/>
      <c r="Z875" s="138"/>
      <c r="AD875" s="138" t="s">
        <v>17048</v>
      </c>
      <c r="AF875" s="73"/>
    </row>
    <row r="876" spans="1:32" hidden="1" x14ac:dyDescent="0.25">
      <c r="A876" s="116" t="s">
        <v>16384</v>
      </c>
      <c r="B876" s="116">
        <v>1996</v>
      </c>
      <c r="C876" s="116" t="s">
        <v>16414</v>
      </c>
      <c r="D876" s="73" t="s">
        <v>17069</v>
      </c>
      <c r="E876" s="73" t="s">
        <v>17070</v>
      </c>
      <c r="F876" s="73" t="s">
        <v>17070</v>
      </c>
      <c r="G876" s="125">
        <v>11.4</v>
      </c>
      <c r="H876" s="140">
        <f t="shared" si="54"/>
        <v>8.382352941176471</v>
      </c>
      <c r="I876" s="125">
        <f>G876/('Total Revenue (Millions)'!D$65)*100</f>
        <v>0.72895243457989534</v>
      </c>
      <c r="W876" s="138"/>
      <c r="Z876" s="138"/>
      <c r="AD876" s="138" t="s">
        <v>17048</v>
      </c>
      <c r="AF876" s="73" t="s">
        <v>17081</v>
      </c>
    </row>
    <row r="877" spans="1:32" hidden="1" x14ac:dyDescent="0.25">
      <c r="A877" s="116" t="s">
        <v>16384</v>
      </c>
      <c r="B877" s="116">
        <v>1996</v>
      </c>
      <c r="C877" s="116" t="s">
        <v>16414</v>
      </c>
      <c r="D877" s="73" t="s">
        <v>17067</v>
      </c>
      <c r="E877" s="73" t="s">
        <v>17067</v>
      </c>
      <c r="F877" s="73" t="s">
        <v>17067</v>
      </c>
      <c r="G877" s="125">
        <v>11.2</v>
      </c>
      <c r="H877" s="140">
        <f t="shared" si="54"/>
        <v>8.235294117647058</v>
      </c>
      <c r="I877" s="125">
        <f>G877/('Total Revenue (Millions)'!D$65)*100</f>
        <v>0.71616379537673913</v>
      </c>
      <c r="W877" s="138"/>
      <c r="Z877" s="138"/>
      <c r="AD877" s="138" t="s">
        <v>17048</v>
      </c>
      <c r="AF877" s="73"/>
    </row>
    <row r="878" spans="1:32" hidden="1" x14ac:dyDescent="0.25">
      <c r="A878" s="116" t="s">
        <v>16384</v>
      </c>
      <c r="B878" s="116">
        <v>2000</v>
      </c>
      <c r="C878" s="116" t="s">
        <v>16414</v>
      </c>
      <c r="D878" s="73" t="s">
        <v>16602</v>
      </c>
      <c r="E878" s="73" t="s">
        <v>16602</v>
      </c>
      <c r="F878" s="73" t="s">
        <v>16602</v>
      </c>
      <c r="G878" s="125">
        <v>980.3</v>
      </c>
      <c r="H878" s="140">
        <f t="shared" ref="H878:H892" si="55">G878/1.49</f>
        <v>657.91946308724835</v>
      </c>
      <c r="I878" s="125">
        <f>G878/('Total Revenue (Millions)'!D$66)*100</f>
        <v>47.214045585098873</v>
      </c>
      <c r="W878" s="138"/>
      <c r="Z878" s="138"/>
      <c r="AD878" s="138" t="s">
        <v>17048</v>
      </c>
      <c r="AF878" s="73" t="s">
        <v>16875</v>
      </c>
    </row>
    <row r="879" spans="1:32" hidden="1" x14ac:dyDescent="0.25">
      <c r="A879" s="116" t="s">
        <v>16384</v>
      </c>
      <c r="B879" s="116">
        <v>2000</v>
      </c>
      <c r="C879" s="116" t="s">
        <v>16414</v>
      </c>
      <c r="D879" s="73" t="s">
        <v>16568</v>
      </c>
      <c r="E879" s="73" t="s">
        <v>17051</v>
      </c>
      <c r="F879" s="73" t="s">
        <v>17051</v>
      </c>
      <c r="G879" s="125">
        <v>682.9</v>
      </c>
      <c r="H879" s="140">
        <f t="shared" si="55"/>
        <v>458.32214765100667</v>
      </c>
      <c r="I879" s="125">
        <f>G879/('Total Revenue (Millions)'!D$66)*100</f>
        <v>32.890412863474474</v>
      </c>
      <c r="W879" s="138"/>
      <c r="Z879" s="138"/>
      <c r="AD879" s="138" t="s">
        <v>17052</v>
      </c>
      <c r="AF879" s="73" t="s">
        <v>17088</v>
      </c>
    </row>
    <row r="880" spans="1:32" hidden="1" x14ac:dyDescent="0.25">
      <c r="A880" s="116" t="s">
        <v>16384</v>
      </c>
      <c r="B880" s="116">
        <v>2000</v>
      </c>
      <c r="C880" s="116" t="s">
        <v>16414</v>
      </c>
      <c r="D880" s="73" t="s">
        <v>16568</v>
      </c>
      <c r="E880" s="73" t="s">
        <v>17089</v>
      </c>
      <c r="F880" s="73" t="s">
        <v>17089</v>
      </c>
      <c r="G880" s="125">
        <v>379.2</v>
      </c>
      <c r="H880" s="140">
        <f t="shared" si="55"/>
        <v>254.49664429530202</v>
      </c>
      <c r="I880" s="125">
        <f>G880/('Total Revenue (Millions)'!D$66)*100</f>
        <v>18.263354162878194</v>
      </c>
      <c r="W880" s="138"/>
      <c r="Z880" s="138"/>
      <c r="AD880" s="138" t="s">
        <v>17087</v>
      </c>
      <c r="AF880" s="73" t="s">
        <v>17090</v>
      </c>
    </row>
    <row r="881" spans="1:32" hidden="1" x14ac:dyDescent="0.25">
      <c r="A881" s="116" t="s">
        <v>16384</v>
      </c>
      <c r="B881" s="116">
        <v>2000</v>
      </c>
      <c r="C881" s="116" t="s">
        <v>16414</v>
      </c>
      <c r="D881" s="73" t="s">
        <v>16594</v>
      </c>
      <c r="E881" s="73" t="s">
        <v>16594</v>
      </c>
      <c r="F881" s="73" t="s">
        <v>16594</v>
      </c>
      <c r="G881" s="125">
        <v>659</v>
      </c>
      <c r="H881" s="140">
        <f t="shared" si="55"/>
        <v>442.2818791946309</v>
      </c>
      <c r="I881" s="125">
        <f>G881/('Total Revenue (Millions)'!D$66)*100</f>
        <v>31.739320657533572</v>
      </c>
      <c r="W881" s="138"/>
      <c r="Z881" s="138"/>
      <c r="AD881" s="138" t="s">
        <v>17048</v>
      </c>
      <c r="AF881" s="73"/>
    </row>
    <row r="882" spans="1:32" hidden="1" x14ac:dyDescent="0.25">
      <c r="A882" s="116" t="s">
        <v>16384</v>
      </c>
      <c r="B882" s="116">
        <v>2000</v>
      </c>
      <c r="C882" s="116" t="s">
        <v>16414</v>
      </c>
      <c r="D882" s="73" t="s">
        <v>16608</v>
      </c>
      <c r="E882" s="73" t="s">
        <v>16608</v>
      </c>
      <c r="F882" s="73" t="s">
        <v>16608</v>
      </c>
      <c r="G882" s="125">
        <v>341.10789864452698</v>
      </c>
      <c r="H882" s="140">
        <f t="shared" si="55"/>
        <v>228.93147560035368</v>
      </c>
      <c r="I882" s="125">
        <f>G882/('Total Revenue (Millions)'!D$66)*100</f>
        <v>16.428729854167077</v>
      </c>
      <c r="W882" s="138"/>
      <c r="Z882" s="138"/>
      <c r="AD882" s="138" t="s">
        <v>17052</v>
      </c>
      <c r="AF882" s="73" t="s">
        <v>17091</v>
      </c>
    </row>
    <row r="883" spans="1:32" hidden="1" x14ac:dyDescent="0.25">
      <c r="A883" s="116" t="s">
        <v>16384</v>
      </c>
      <c r="B883" s="116">
        <v>2000</v>
      </c>
      <c r="C883" s="116" t="s">
        <v>16414</v>
      </c>
      <c r="D883" s="73" t="s">
        <v>16532</v>
      </c>
      <c r="E883" s="73" t="s">
        <v>17092</v>
      </c>
      <c r="F883" s="73" t="s">
        <v>17092</v>
      </c>
      <c r="G883" s="125">
        <v>305</v>
      </c>
      <c r="H883" s="140">
        <f t="shared" si="55"/>
        <v>204.69798657718121</v>
      </c>
      <c r="I883" s="125">
        <f>G883/('Total Revenue (Millions)'!D$66)*100</f>
        <v>14.689670410542851</v>
      </c>
      <c r="W883" s="138"/>
      <c r="Z883" s="138"/>
      <c r="AD883" s="138" t="s">
        <v>17087</v>
      </c>
      <c r="AF883" s="73" t="s">
        <v>17093</v>
      </c>
    </row>
    <row r="884" spans="1:32" hidden="1" x14ac:dyDescent="0.25">
      <c r="A884" s="116" t="s">
        <v>16384</v>
      </c>
      <c r="B884" s="116">
        <v>2000</v>
      </c>
      <c r="C884" s="116" t="s">
        <v>16414</v>
      </c>
      <c r="D884" s="73" t="s">
        <v>16883</v>
      </c>
      <c r="E884" s="73" t="s">
        <v>16884</v>
      </c>
      <c r="F884" s="73" t="s">
        <v>16884</v>
      </c>
      <c r="G884" s="125">
        <v>158.9</v>
      </c>
      <c r="H884" s="140">
        <f t="shared" si="55"/>
        <v>106.64429530201343</v>
      </c>
      <c r="I884" s="125">
        <f>G884/('Total Revenue (Millions)'!D$66)*100</f>
        <v>7.6530774696238009</v>
      </c>
      <c r="W884" s="138"/>
      <c r="Z884" s="138"/>
      <c r="AD884" s="138" t="s">
        <v>17048</v>
      </c>
      <c r="AF884" s="73"/>
    </row>
    <row r="885" spans="1:32" hidden="1" x14ac:dyDescent="0.25">
      <c r="A885" s="116" t="s">
        <v>16384</v>
      </c>
      <c r="B885" s="116">
        <v>2000</v>
      </c>
      <c r="C885" s="116" t="s">
        <v>16414</v>
      </c>
      <c r="D885" s="73" t="s">
        <v>17061</v>
      </c>
      <c r="E885" s="73" t="s">
        <v>17061</v>
      </c>
      <c r="F885" s="73"/>
      <c r="G885" s="125">
        <v>114</v>
      </c>
      <c r="H885" s="140">
        <f t="shared" si="55"/>
        <v>76.510067114093957</v>
      </c>
      <c r="I885" s="125">
        <f>G885/('Total Revenue (Millions)'!D$66)*100</f>
        <v>5.4905653337766722</v>
      </c>
      <c r="W885" s="138"/>
      <c r="Z885" s="138"/>
      <c r="AD885" s="138" t="s">
        <v>17052</v>
      </c>
      <c r="AF885" s="73"/>
    </row>
    <row r="886" spans="1:32" hidden="1" x14ac:dyDescent="0.25">
      <c r="A886" s="116" t="s">
        <v>16384</v>
      </c>
      <c r="B886" s="116">
        <v>2000</v>
      </c>
      <c r="C886" s="116" t="s">
        <v>16414</v>
      </c>
      <c r="D886" s="73" t="s">
        <v>16586</v>
      </c>
      <c r="E886" s="73" t="s">
        <v>16587</v>
      </c>
      <c r="F886" s="73" t="s">
        <v>16587</v>
      </c>
      <c r="G886" s="125">
        <v>113.2</v>
      </c>
      <c r="H886" s="140">
        <f t="shared" si="55"/>
        <v>75.973154362416111</v>
      </c>
      <c r="I886" s="125">
        <f>G886/('Total Revenue (Millions)'!D$66)*100</f>
        <v>5.4520350507326256</v>
      </c>
      <c r="W886" s="138"/>
      <c r="Z886" s="138"/>
      <c r="AD886" s="138" t="s">
        <v>17048</v>
      </c>
      <c r="AF886" s="73"/>
    </row>
    <row r="887" spans="1:32" hidden="1" x14ac:dyDescent="0.25">
      <c r="A887" s="116" t="s">
        <v>16384</v>
      </c>
      <c r="B887" s="116">
        <v>2000</v>
      </c>
      <c r="C887" s="116" t="s">
        <v>16414</v>
      </c>
      <c r="D887" s="73" t="s">
        <v>16879</v>
      </c>
      <c r="E887" s="73" t="s">
        <v>16879</v>
      </c>
      <c r="F887" s="73" t="s">
        <v>16879</v>
      </c>
      <c r="G887" s="125">
        <v>31.6</v>
      </c>
      <c r="H887" s="140">
        <f t="shared" si="55"/>
        <v>21.208053691275168</v>
      </c>
      <c r="I887" s="125">
        <f>G887/('Total Revenue (Millions)'!D$66)*100</f>
        <v>1.5219461802398497</v>
      </c>
      <c r="W887" s="138"/>
      <c r="Z887" s="138"/>
      <c r="AD887" s="138" t="s">
        <v>17094</v>
      </c>
      <c r="AF887" s="73"/>
    </row>
    <row r="888" spans="1:32" hidden="1" x14ac:dyDescent="0.25">
      <c r="A888" s="116" t="s">
        <v>16384</v>
      </c>
      <c r="B888" s="116">
        <v>2000</v>
      </c>
      <c r="C888" s="116" t="s">
        <v>16414</v>
      </c>
      <c r="D888" s="73" t="s">
        <v>17064</v>
      </c>
      <c r="E888" s="73" t="s">
        <v>17064</v>
      </c>
      <c r="F888" s="73" t="s">
        <v>17064</v>
      </c>
      <c r="G888" s="125">
        <v>31.3</v>
      </c>
      <c r="H888" s="140">
        <f t="shared" si="55"/>
        <v>21.006711409395972</v>
      </c>
      <c r="I888" s="125">
        <f>G888/('Total Revenue (Millions)'!D$66)*100</f>
        <v>1.507497324098332</v>
      </c>
      <c r="W888" s="138"/>
      <c r="Z888" s="138"/>
      <c r="AD888" s="138" t="s">
        <v>17048</v>
      </c>
      <c r="AF888" s="73"/>
    </row>
    <row r="889" spans="1:32" hidden="1" x14ac:dyDescent="0.25">
      <c r="A889" s="116" t="s">
        <v>16384</v>
      </c>
      <c r="B889" s="116">
        <v>2000</v>
      </c>
      <c r="C889" s="116" t="s">
        <v>16414</v>
      </c>
      <c r="D889" s="73" t="s">
        <v>17067</v>
      </c>
      <c r="E889" s="73" t="s">
        <v>17067</v>
      </c>
      <c r="F889" s="73" t="s">
        <v>17067</v>
      </c>
      <c r="G889" s="125">
        <v>28.4</v>
      </c>
      <c r="H889" s="140">
        <f t="shared" si="55"/>
        <v>19.060402684563758</v>
      </c>
      <c r="I889" s="125">
        <f>G889/('Total Revenue (Millions)'!D$66)*100</f>
        <v>1.3678250480636622</v>
      </c>
      <c r="W889" s="138"/>
      <c r="Z889" s="138"/>
      <c r="AD889" s="138" t="s">
        <v>17048</v>
      </c>
      <c r="AF889" s="73"/>
    </row>
    <row r="890" spans="1:32" hidden="1" x14ac:dyDescent="0.25">
      <c r="A890" s="116" t="s">
        <v>16384</v>
      </c>
      <c r="B890" s="116">
        <v>2000</v>
      </c>
      <c r="C890" s="116" t="s">
        <v>16414</v>
      </c>
      <c r="D890" s="73" t="s">
        <v>16595</v>
      </c>
      <c r="E890" s="73" t="s">
        <v>16596</v>
      </c>
      <c r="F890" s="73" t="s">
        <v>16596</v>
      </c>
      <c r="G890" s="125">
        <v>26.057000000000002</v>
      </c>
      <c r="H890" s="140">
        <f t="shared" si="55"/>
        <v>17.487919463087248</v>
      </c>
      <c r="I890" s="125">
        <f>G890/('Total Revenue (Millions)'!D$66)*100</f>
        <v>1.2549794815984103</v>
      </c>
      <c r="W890" s="138"/>
      <c r="Z890" s="138"/>
      <c r="AD890" s="138" t="s">
        <v>17052</v>
      </c>
      <c r="AF890" s="73"/>
    </row>
    <row r="891" spans="1:32" hidden="1" x14ac:dyDescent="0.25">
      <c r="A891" s="116" t="s">
        <v>16384</v>
      </c>
      <c r="B891" s="116">
        <v>2000</v>
      </c>
      <c r="C891" s="116" t="s">
        <v>16414</v>
      </c>
      <c r="D891" s="73" t="s">
        <v>17065</v>
      </c>
      <c r="E891" s="73" t="s">
        <v>17065</v>
      </c>
      <c r="F891" s="73" t="s">
        <v>17065</v>
      </c>
      <c r="G891" s="125">
        <v>18.2</v>
      </c>
      <c r="H891" s="140">
        <f t="shared" si="55"/>
        <v>12.214765100671141</v>
      </c>
      <c r="I891" s="125">
        <f>G891/('Total Revenue (Millions)'!D$66)*100</f>
        <v>0.87656393925206522</v>
      </c>
      <c r="W891" s="138"/>
      <c r="Z891" s="138"/>
      <c r="AD891" s="138" t="s">
        <v>17048</v>
      </c>
      <c r="AF891" s="73"/>
    </row>
    <row r="892" spans="1:32" hidden="1" x14ac:dyDescent="0.25">
      <c r="A892" s="116" t="s">
        <v>16384</v>
      </c>
      <c r="B892" s="116">
        <v>2000</v>
      </c>
      <c r="C892" s="116" t="s">
        <v>16414</v>
      </c>
      <c r="D892" s="73" t="s">
        <v>17069</v>
      </c>
      <c r="E892" s="73" t="s">
        <v>17070</v>
      </c>
      <c r="F892" s="73" t="s">
        <v>17070</v>
      </c>
      <c r="G892" s="125">
        <v>12</v>
      </c>
      <c r="H892" s="140">
        <f t="shared" si="55"/>
        <v>8.053691275167786</v>
      </c>
      <c r="I892" s="125">
        <f>G892/('Total Revenue (Millions)'!D$66)*100</f>
        <v>0.5779542456607023</v>
      </c>
      <c r="W892" s="138"/>
      <c r="Z892" s="138"/>
      <c r="AD892" s="138" t="s">
        <v>17048</v>
      </c>
      <c r="AF892" s="73"/>
    </row>
    <row r="893" spans="1:32" hidden="1" x14ac:dyDescent="0.25">
      <c r="A893" s="116" t="s">
        <v>16384</v>
      </c>
      <c r="B893" s="116">
        <v>2004</v>
      </c>
      <c r="C893" s="116" t="s">
        <v>16414</v>
      </c>
      <c r="D893" s="73" t="s">
        <v>16602</v>
      </c>
      <c r="E893" s="73" t="s">
        <v>16602</v>
      </c>
      <c r="F893" s="73" t="s">
        <v>16602</v>
      </c>
      <c r="G893" s="125">
        <v>1253.0999999999999</v>
      </c>
      <c r="H893" s="140">
        <f t="shared" ref="H893:H905" si="56">G893/1.3</f>
        <v>963.92307692307679</v>
      </c>
      <c r="I893" s="125">
        <f>G893/('Total Revenue (Millions)'!D$67)*100</f>
        <v>55.834740347105516</v>
      </c>
      <c r="W893" s="138"/>
      <c r="Z893" s="138"/>
      <c r="AD893" s="138" t="s">
        <v>17048</v>
      </c>
      <c r="AF893" s="73" t="s">
        <v>17095</v>
      </c>
    </row>
    <row r="894" spans="1:32" hidden="1" x14ac:dyDescent="0.25">
      <c r="A894" s="116" t="s">
        <v>16384</v>
      </c>
      <c r="B894" s="116">
        <v>2004</v>
      </c>
      <c r="C894" s="116" t="s">
        <v>16414</v>
      </c>
      <c r="D894" s="73" t="s">
        <v>16568</v>
      </c>
      <c r="E894" s="73" t="s">
        <v>17051</v>
      </c>
      <c r="F894" s="73" t="s">
        <v>17051</v>
      </c>
      <c r="G894" s="125">
        <v>1059.107009605656</v>
      </c>
      <c r="H894" s="140">
        <f t="shared" si="56"/>
        <v>814.69769969665845</v>
      </c>
      <c r="I894" s="125">
        <f>G894/('Total Revenue (Millions)'!D$67)*100</f>
        <v>47.190938377728187</v>
      </c>
      <c r="W894" s="138"/>
      <c r="Z894" s="138"/>
      <c r="AD894" s="138" t="s">
        <v>17052</v>
      </c>
      <c r="AF894" s="73" t="s">
        <v>17096</v>
      </c>
    </row>
    <row r="895" spans="1:32" hidden="1" x14ac:dyDescent="0.25">
      <c r="A895" s="116" t="s">
        <v>16384</v>
      </c>
      <c r="B895" s="116">
        <v>2004</v>
      </c>
      <c r="C895" s="116" t="s">
        <v>16414</v>
      </c>
      <c r="D895" s="73" t="s">
        <v>16568</v>
      </c>
      <c r="E895" s="73" t="s">
        <v>17089</v>
      </c>
      <c r="F895" s="73" t="s">
        <v>17089</v>
      </c>
      <c r="G895" s="125">
        <v>588.20000000000005</v>
      </c>
      <c r="H895" s="140">
        <f t="shared" si="56"/>
        <v>452.46153846153845</v>
      </c>
      <c r="I895" s="125">
        <f>G895/('Total Revenue (Millions)'!D$67)*100</f>
        <v>26.208598094459717</v>
      </c>
      <c r="W895" s="138"/>
      <c r="Z895" s="138"/>
      <c r="AD895" s="138" t="s">
        <v>17087</v>
      </c>
      <c r="AF895" s="73" t="s">
        <v>17097</v>
      </c>
    </row>
    <row r="896" spans="1:32" hidden="1" x14ac:dyDescent="0.25">
      <c r="A896" s="116" t="s">
        <v>16384</v>
      </c>
      <c r="B896" s="116">
        <v>2004</v>
      </c>
      <c r="C896" s="116" t="s">
        <v>16414</v>
      </c>
      <c r="D896" s="73" t="s">
        <v>16532</v>
      </c>
      <c r="E896" s="73" t="s">
        <v>17092</v>
      </c>
      <c r="F896" s="73" t="s">
        <v>17092</v>
      </c>
      <c r="G896" s="125">
        <v>856.7</v>
      </c>
      <c r="H896" s="140">
        <f t="shared" si="56"/>
        <v>659</v>
      </c>
      <c r="I896" s="125">
        <f>G896/('Total Revenue (Millions)'!D$67)*100</f>
        <v>38.172230512620942</v>
      </c>
      <c r="W896" s="138"/>
      <c r="Z896" s="138"/>
      <c r="AD896" s="138" t="s">
        <v>17087</v>
      </c>
      <c r="AF896" s="73"/>
    </row>
    <row r="897" spans="1:32" hidden="1" x14ac:dyDescent="0.25">
      <c r="A897" s="116" t="s">
        <v>16384</v>
      </c>
      <c r="B897" s="116">
        <v>2004</v>
      </c>
      <c r="C897" s="116" t="s">
        <v>16414</v>
      </c>
      <c r="D897" s="73" t="s">
        <v>16593</v>
      </c>
      <c r="E897" s="73" t="s">
        <v>16594</v>
      </c>
      <c r="F897" s="73" t="s">
        <v>16594</v>
      </c>
      <c r="G897" s="125">
        <v>705.5</v>
      </c>
      <c r="H897" s="140">
        <f t="shared" si="56"/>
        <v>542.69230769230762</v>
      </c>
      <c r="I897" s="125">
        <f>G897/('Total Revenue (Millions)'!D$67)*100</f>
        <v>31.435168234684337</v>
      </c>
      <c r="W897" s="138"/>
      <c r="Z897" s="138"/>
      <c r="AD897" s="138" t="s">
        <v>17048</v>
      </c>
      <c r="AF897" s="73"/>
    </row>
    <row r="898" spans="1:32" hidden="1" x14ac:dyDescent="0.25">
      <c r="A898" s="116" t="s">
        <v>16384</v>
      </c>
      <c r="B898" s="116">
        <v>2004</v>
      </c>
      <c r="C898" s="116" t="s">
        <v>16414</v>
      </c>
      <c r="D898" s="73" t="s">
        <v>16608</v>
      </c>
      <c r="E898" s="73" t="s">
        <v>16608</v>
      </c>
      <c r="F898" s="73" t="s">
        <v>16608</v>
      </c>
      <c r="G898" s="125">
        <v>546.59649984386101</v>
      </c>
      <c r="H898" s="140">
        <f t="shared" si="56"/>
        <v>420.45884603373923</v>
      </c>
      <c r="I898" s="125">
        <f>G898/('Total Revenue (Millions)'!D$67)*100</f>
        <v>24.354858864750366</v>
      </c>
      <c r="W898" s="138"/>
      <c r="Z898" s="138"/>
      <c r="AD898" s="138" t="s">
        <v>17052</v>
      </c>
      <c r="AF898" s="73" t="s">
        <v>17098</v>
      </c>
    </row>
    <row r="899" spans="1:32" hidden="1" x14ac:dyDescent="0.25">
      <c r="A899" s="116" t="s">
        <v>16384</v>
      </c>
      <c r="B899" s="116">
        <v>2004</v>
      </c>
      <c r="C899" s="116" t="s">
        <v>16414</v>
      </c>
      <c r="D899" s="73" t="s">
        <v>16586</v>
      </c>
      <c r="E899" s="73" t="s">
        <v>16587</v>
      </c>
      <c r="F899" s="73" t="s">
        <v>16587</v>
      </c>
      <c r="G899" s="125">
        <v>140.69999999999999</v>
      </c>
      <c r="H899" s="140">
        <f t="shared" si="56"/>
        <v>108.23076923076921</v>
      </c>
      <c r="I899" s="125">
        <f>G899/('Total Revenue (Millions)'!D$67)*100</f>
        <v>6.2692107308576706</v>
      </c>
      <c r="W899" s="138"/>
      <c r="Z899" s="138"/>
      <c r="AD899" s="138" t="s">
        <v>17048</v>
      </c>
      <c r="AF899" s="73"/>
    </row>
    <row r="900" spans="1:32" hidden="1" x14ac:dyDescent="0.25">
      <c r="A900" s="116" t="s">
        <v>16384</v>
      </c>
      <c r="B900" s="116">
        <v>2004</v>
      </c>
      <c r="C900" s="116" t="s">
        <v>16414</v>
      </c>
      <c r="D900" s="73" t="s">
        <v>16595</v>
      </c>
      <c r="E900" s="73" t="s">
        <v>16596</v>
      </c>
      <c r="F900" s="73" t="s">
        <v>16596</v>
      </c>
      <c r="G900" s="125">
        <v>28.826000000000001</v>
      </c>
      <c r="H900" s="140">
        <f t="shared" si="56"/>
        <v>22.173846153846153</v>
      </c>
      <c r="I900" s="125">
        <f>G900/('Total Revenue (Millions)'!D$67)*100</f>
        <v>1.2844084472473574</v>
      </c>
      <c r="W900" s="138"/>
      <c r="Z900" s="138"/>
      <c r="AD900" s="138" t="s">
        <v>17052</v>
      </c>
      <c r="AF900" s="73"/>
    </row>
    <row r="901" spans="1:32" hidden="1" x14ac:dyDescent="0.25">
      <c r="A901" s="116" t="s">
        <v>16384</v>
      </c>
      <c r="B901" s="116">
        <v>2004</v>
      </c>
      <c r="C901" s="116" t="s">
        <v>16414</v>
      </c>
      <c r="D901" s="73" t="s">
        <v>16879</v>
      </c>
      <c r="E901" s="73" t="s">
        <v>16879</v>
      </c>
      <c r="F901" s="73" t="s">
        <v>16879</v>
      </c>
      <c r="G901" s="125">
        <v>22.8</v>
      </c>
      <c r="H901" s="140">
        <f t="shared" si="56"/>
        <v>17.53846153846154</v>
      </c>
      <c r="I901" s="125">
        <f>G901/('Total Revenue (Millions)'!D$67)*100</f>
        <v>1.0159062165142494</v>
      </c>
      <c r="W901" s="138"/>
      <c r="Z901" s="138"/>
      <c r="AD901" s="138" t="s">
        <v>17094</v>
      </c>
      <c r="AF901" s="73" t="s">
        <v>17099</v>
      </c>
    </row>
    <row r="902" spans="1:32" hidden="1" x14ac:dyDescent="0.25">
      <c r="A902" s="116" t="s">
        <v>16384</v>
      </c>
      <c r="B902" s="116">
        <v>2004</v>
      </c>
      <c r="C902" s="116" t="s">
        <v>16414</v>
      </c>
      <c r="D902" s="73" t="s">
        <v>17065</v>
      </c>
      <c r="E902" s="73" t="s">
        <v>17065</v>
      </c>
      <c r="F902" s="73" t="s">
        <v>17065</v>
      </c>
      <c r="G902" s="125">
        <v>22.1</v>
      </c>
      <c r="H902" s="140">
        <f t="shared" si="56"/>
        <v>17</v>
      </c>
      <c r="I902" s="125">
        <f>G902/('Total Revenue (Millions)'!D$67)*100</f>
        <v>0.98471611337565412</v>
      </c>
      <c r="W902" s="138"/>
      <c r="Z902" s="138"/>
      <c r="AD902" s="138" t="s">
        <v>17048</v>
      </c>
      <c r="AF902" s="73"/>
    </row>
    <row r="903" spans="1:32" hidden="1" x14ac:dyDescent="0.25">
      <c r="A903" s="116" t="s">
        <v>16384</v>
      </c>
      <c r="B903" s="116">
        <v>2004</v>
      </c>
      <c r="C903" s="116" t="s">
        <v>16414</v>
      </c>
      <c r="D903" s="73" t="s">
        <v>16551</v>
      </c>
      <c r="E903" s="73" t="s">
        <v>16551</v>
      </c>
      <c r="F903" s="73" t="s">
        <v>16551</v>
      </c>
      <c r="G903" s="125">
        <v>8.4</v>
      </c>
      <c r="H903" s="140">
        <f t="shared" si="56"/>
        <v>6.4615384615384617</v>
      </c>
      <c r="I903" s="125">
        <f>G903/('Total Revenue (Millions)'!D$67)*100</f>
        <v>0.37428123766314453</v>
      </c>
      <c r="W903" s="138"/>
      <c r="Z903" s="138"/>
      <c r="AD903" s="138" t="s">
        <v>17100</v>
      </c>
      <c r="AF903" s="73" t="s">
        <v>17101</v>
      </c>
    </row>
    <row r="904" spans="1:32" hidden="1" x14ac:dyDescent="0.25">
      <c r="A904" s="116" t="s">
        <v>16384</v>
      </c>
      <c r="B904" s="116">
        <v>2004</v>
      </c>
      <c r="C904" s="116" t="s">
        <v>16414</v>
      </c>
      <c r="D904" s="73" t="s">
        <v>16543</v>
      </c>
      <c r="E904" s="73" t="s">
        <v>16543</v>
      </c>
      <c r="F904" s="73" t="s">
        <v>16543</v>
      </c>
      <c r="G904" s="125">
        <v>4.1429999999999998</v>
      </c>
      <c r="H904" s="140">
        <f t="shared" si="56"/>
        <v>3.1869230769230765</v>
      </c>
      <c r="I904" s="125">
        <f>G904/('Total Revenue (Millions)'!D$67)*100</f>
        <v>0.18460085329028661</v>
      </c>
      <c r="W904" s="138"/>
      <c r="Z904" s="138"/>
      <c r="AD904" s="138" t="s">
        <v>17100</v>
      </c>
      <c r="AF904" s="73" t="s">
        <v>17102</v>
      </c>
    </row>
    <row r="905" spans="1:32" hidden="1" x14ac:dyDescent="0.25">
      <c r="A905" s="116" t="s">
        <v>16384</v>
      </c>
      <c r="B905" s="116">
        <v>2004</v>
      </c>
      <c r="C905" s="116" t="s">
        <v>16414</v>
      </c>
      <c r="D905" s="73" t="s">
        <v>16896</v>
      </c>
      <c r="E905" s="73" t="s">
        <v>16897</v>
      </c>
      <c r="F905" s="73" t="s">
        <v>16897</v>
      </c>
      <c r="G905" s="125">
        <v>3.48</v>
      </c>
      <c r="H905" s="140">
        <f t="shared" si="56"/>
        <v>2.6769230769230767</v>
      </c>
      <c r="I905" s="125">
        <f>G905/('Total Revenue (Millions)'!D$67)*100</f>
        <v>0.155059369889017</v>
      </c>
      <c r="W905" s="138"/>
      <c r="Z905" s="138"/>
      <c r="AD905" s="138" t="s">
        <v>17052</v>
      </c>
      <c r="AF905" s="76" t="s">
        <v>17103</v>
      </c>
    </row>
    <row r="906" spans="1:32" hidden="1" x14ac:dyDescent="0.25">
      <c r="A906" s="116" t="s">
        <v>16384</v>
      </c>
      <c r="B906" s="116">
        <v>2008</v>
      </c>
      <c r="C906" s="116" t="s">
        <v>16414</v>
      </c>
      <c r="D906" s="73" t="s">
        <v>16602</v>
      </c>
      <c r="E906" s="73" t="s">
        <v>16602</v>
      </c>
      <c r="F906" s="73" t="s">
        <v>16602</v>
      </c>
      <c r="G906" s="125">
        <v>1600.2</v>
      </c>
      <c r="H906" s="140">
        <f t="shared" ref="H906:H920" si="57">G906/1.07</f>
        <v>1495.5140186915887</v>
      </c>
      <c r="I906" s="125">
        <f>G906/('Total Revenue (Millions)'!D$68)*100</f>
        <v>67.477103477974183</v>
      </c>
      <c r="W906" s="138"/>
      <c r="Z906" s="138"/>
      <c r="AD906" s="138" t="s">
        <v>17048</v>
      </c>
      <c r="AF906" s="73" t="s">
        <v>17104</v>
      </c>
    </row>
    <row r="907" spans="1:32" hidden="1" x14ac:dyDescent="0.25">
      <c r="A907" s="116" t="s">
        <v>16384</v>
      </c>
      <c r="B907" s="116">
        <v>2008</v>
      </c>
      <c r="C907" s="116" t="s">
        <v>16414</v>
      </c>
      <c r="D907" s="73" t="s">
        <v>16532</v>
      </c>
      <c r="E907" s="73" t="s">
        <v>17092</v>
      </c>
      <c r="F907" s="73" t="s">
        <v>17092</v>
      </c>
      <c r="G907" s="125">
        <v>1380.1</v>
      </c>
      <c r="H907" s="140">
        <f t="shared" si="57"/>
        <v>1289.8130841121495</v>
      </c>
      <c r="I907" s="125">
        <f>G907/('Total Revenue (Millions)'!D$68)*100</f>
        <v>58.195944575648141</v>
      </c>
      <c r="W907" s="138"/>
      <c r="Z907" s="138"/>
      <c r="AD907" s="138" t="s">
        <v>17087</v>
      </c>
      <c r="AF907" s="73" t="s">
        <v>17105</v>
      </c>
    </row>
    <row r="908" spans="1:32" hidden="1" x14ac:dyDescent="0.25">
      <c r="A908" s="116" t="s">
        <v>16384</v>
      </c>
      <c r="B908" s="116">
        <v>2008</v>
      </c>
      <c r="C908" s="116" t="s">
        <v>16414</v>
      </c>
      <c r="D908" s="73" t="s">
        <v>16568</v>
      </c>
      <c r="E908" s="73" t="s">
        <v>17051</v>
      </c>
      <c r="F908" s="73" t="s">
        <v>17051</v>
      </c>
      <c r="G908" s="125">
        <v>1326.9</v>
      </c>
      <c r="H908" s="140">
        <f t="shared" si="57"/>
        <v>1240.0934579439252</v>
      </c>
      <c r="I908" s="125">
        <f>G908/('Total Revenue (Millions)'!D$68)*100</f>
        <v>55.95261130166476</v>
      </c>
      <c r="W908" s="138"/>
      <c r="Z908" s="138"/>
      <c r="AD908" s="138" t="s">
        <v>17052</v>
      </c>
      <c r="AF908" s="73" t="s">
        <v>17106</v>
      </c>
    </row>
    <row r="909" spans="1:32" hidden="1" x14ac:dyDescent="0.25">
      <c r="A909" s="116" t="s">
        <v>16384</v>
      </c>
      <c r="B909" s="116">
        <v>2008</v>
      </c>
      <c r="C909" s="116" t="s">
        <v>16414</v>
      </c>
      <c r="D909" s="73" t="s">
        <v>16568</v>
      </c>
      <c r="E909" s="73" t="s">
        <v>17089</v>
      </c>
      <c r="F909" s="73" t="s">
        <v>17089</v>
      </c>
      <c r="G909" s="125">
        <v>650.70000000000005</v>
      </c>
      <c r="H909" s="140">
        <f t="shared" si="57"/>
        <v>608.13084112149534</v>
      </c>
      <c r="I909" s="125">
        <f>G909/('Total Revenue (Millions)'!D$68)*100</f>
        <v>27.438664687612675</v>
      </c>
      <c r="W909" s="138"/>
      <c r="Z909" s="138"/>
      <c r="AD909" s="138" t="s">
        <v>17087</v>
      </c>
      <c r="AF909" s="73" t="s">
        <v>17106</v>
      </c>
    </row>
    <row r="910" spans="1:32" hidden="1" x14ac:dyDescent="0.25">
      <c r="A910" s="116" t="s">
        <v>16384</v>
      </c>
      <c r="B910" s="116">
        <v>2008</v>
      </c>
      <c r="C910" s="116" t="s">
        <v>16414</v>
      </c>
      <c r="D910" s="73" t="s">
        <v>16593</v>
      </c>
      <c r="E910" s="73" t="s">
        <v>16594</v>
      </c>
      <c r="F910" s="73" t="s">
        <v>16594</v>
      </c>
      <c r="G910" s="125">
        <v>836.4</v>
      </c>
      <c r="H910" s="140">
        <f t="shared" si="57"/>
        <v>781.68224299065412</v>
      </c>
      <c r="I910" s="125">
        <f>G910/('Total Revenue (Millions)'!D$68)*100</f>
        <v>35.269247187212599</v>
      </c>
      <c r="W910" s="138"/>
      <c r="Z910" s="138"/>
      <c r="AD910" s="138" t="s">
        <v>17048</v>
      </c>
      <c r="AF910" s="73" t="s">
        <v>17107</v>
      </c>
    </row>
    <row r="911" spans="1:32" hidden="1" x14ac:dyDescent="0.25">
      <c r="A911" s="116" t="s">
        <v>16384</v>
      </c>
      <c r="B911" s="116">
        <v>2008</v>
      </c>
      <c r="C911" s="116" t="s">
        <v>16414</v>
      </c>
      <c r="D911" s="73" t="s">
        <v>16608</v>
      </c>
      <c r="E911" s="73" t="s">
        <v>16608</v>
      </c>
      <c r="F911" s="73" t="s">
        <v>16608</v>
      </c>
      <c r="G911" s="125">
        <v>512.1</v>
      </c>
      <c r="H911" s="140">
        <f t="shared" si="57"/>
        <v>478.59813084112147</v>
      </c>
      <c r="I911" s="125">
        <f>G911/('Total Revenue (Millions)'!D$68)*100</f>
        <v>21.594191158024358</v>
      </c>
      <c r="W911" s="138"/>
      <c r="Z911" s="138"/>
      <c r="AD911" s="138" t="s">
        <v>17052</v>
      </c>
      <c r="AF911" s="73" t="s">
        <v>17108</v>
      </c>
    </row>
    <row r="912" spans="1:32" hidden="1" x14ac:dyDescent="0.25">
      <c r="A912" s="116" t="s">
        <v>16384</v>
      </c>
      <c r="B912" s="116">
        <v>2008</v>
      </c>
      <c r="C912" s="116" t="s">
        <v>16414</v>
      </c>
      <c r="D912" s="73" t="s">
        <v>16586</v>
      </c>
      <c r="E912" s="73" t="s">
        <v>16587</v>
      </c>
      <c r="F912" s="73" t="s">
        <v>16587</v>
      </c>
      <c r="G912" s="125">
        <v>269.89999999999998</v>
      </c>
      <c r="H912" s="140">
        <f t="shared" si="57"/>
        <v>252.24299065420558</v>
      </c>
      <c r="I912" s="125">
        <f>G912/('Total Revenue (Millions)'!D$68)*100</f>
        <v>11.381121252784171</v>
      </c>
      <c r="W912" s="138"/>
      <c r="Z912" s="138"/>
      <c r="AD912" s="138" t="s">
        <v>17048</v>
      </c>
      <c r="AF912" s="73" t="s">
        <v>17109</v>
      </c>
    </row>
    <row r="913" spans="1:32" hidden="1" x14ac:dyDescent="0.25">
      <c r="A913" s="116" t="s">
        <v>16384</v>
      </c>
      <c r="B913" s="116">
        <v>2008</v>
      </c>
      <c r="C913" s="116" t="s">
        <v>16414</v>
      </c>
      <c r="D913" s="73" t="s">
        <v>16551</v>
      </c>
      <c r="E913" s="73" t="s">
        <v>16551</v>
      </c>
      <c r="F913" s="73" t="s">
        <v>16551</v>
      </c>
      <c r="G913" s="125">
        <v>50</v>
      </c>
      <c r="H913" s="140">
        <f t="shared" si="57"/>
        <v>46.728971962616818</v>
      </c>
      <c r="I913" s="125">
        <f>G913/('Total Revenue (Millions)'!D$68)*100</f>
        <v>2.1083959341949186</v>
      </c>
      <c r="W913" s="138"/>
      <c r="Z913" s="138"/>
      <c r="AD913" s="138" t="s">
        <v>17100</v>
      </c>
      <c r="AF913" s="73" t="s">
        <v>17110</v>
      </c>
    </row>
    <row r="914" spans="1:32" hidden="1" x14ac:dyDescent="0.25">
      <c r="A914" s="116" t="s">
        <v>16384</v>
      </c>
      <c r="B914" s="116">
        <v>2008</v>
      </c>
      <c r="C914" s="116" t="s">
        <v>16414</v>
      </c>
      <c r="D914" s="73" t="s">
        <v>16543</v>
      </c>
      <c r="E914" s="73" t="s">
        <v>16543</v>
      </c>
      <c r="F914" s="73" t="s">
        <v>16543</v>
      </c>
      <c r="G914" s="125">
        <v>39.700000000000003</v>
      </c>
      <c r="H914" s="140">
        <f t="shared" si="57"/>
        <v>37.10280373831776</v>
      </c>
      <c r="I914" s="125">
        <f>G914/('Total Revenue (Millions)'!D$68)*100</f>
        <v>1.6740663717507658</v>
      </c>
      <c r="W914" s="138"/>
      <c r="Z914" s="138"/>
      <c r="AD914" s="138" t="s">
        <v>17100</v>
      </c>
      <c r="AF914" s="73" t="s">
        <v>17111</v>
      </c>
    </row>
    <row r="915" spans="1:32" hidden="1" x14ac:dyDescent="0.25">
      <c r="A915" s="116" t="s">
        <v>16384</v>
      </c>
      <c r="B915" s="116">
        <v>2008</v>
      </c>
      <c r="C915" s="116" t="s">
        <v>16414</v>
      </c>
      <c r="D915" s="73" t="s">
        <v>16595</v>
      </c>
      <c r="E915" s="73" t="s">
        <v>16596</v>
      </c>
      <c r="F915" s="73" t="s">
        <v>16596</v>
      </c>
      <c r="G915" s="125">
        <v>36.9</v>
      </c>
      <c r="H915" s="140">
        <f t="shared" si="57"/>
        <v>34.485981308411212</v>
      </c>
      <c r="I915" s="125">
        <f>G915/('Total Revenue (Millions)'!D$68)*100</f>
        <v>1.55599619943585</v>
      </c>
      <c r="W915" s="138"/>
      <c r="Z915" s="138"/>
      <c r="AD915" s="138" t="s">
        <v>17052</v>
      </c>
      <c r="AF915" s="73" t="s">
        <v>17112</v>
      </c>
    </row>
    <row r="916" spans="1:32" hidden="1" x14ac:dyDescent="0.25">
      <c r="A916" s="116" t="s">
        <v>16384</v>
      </c>
      <c r="B916" s="116">
        <v>2008</v>
      </c>
      <c r="C916" s="116" t="s">
        <v>16414</v>
      </c>
      <c r="D916" s="73" t="s">
        <v>16562</v>
      </c>
      <c r="E916" s="73" t="s">
        <v>16562</v>
      </c>
      <c r="F916" s="73" t="s">
        <v>16562</v>
      </c>
      <c r="G916" s="125">
        <v>33.542160000000003</v>
      </c>
      <c r="H916" s="140">
        <f t="shared" si="57"/>
        <v>31.347813084112151</v>
      </c>
      <c r="I916" s="125">
        <f>G916/('Total Revenue (Millions)'!D$68)*100</f>
        <v>1.4144030753623087</v>
      </c>
      <c r="W916" s="138"/>
      <c r="Z916" s="138"/>
      <c r="AD916" s="138" t="s">
        <v>17100</v>
      </c>
      <c r="AF916" s="73" t="s">
        <v>17113</v>
      </c>
    </row>
    <row r="917" spans="1:32" hidden="1" x14ac:dyDescent="0.25">
      <c r="A917" s="116" t="s">
        <v>16384</v>
      </c>
      <c r="B917" s="116">
        <v>2008</v>
      </c>
      <c r="C917" s="116" t="s">
        <v>16414</v>
      </c>
      <c r="D917" s="73" t="s">
        <v>17065</v>
      </c>
      <c r="E917" s="73" t="s">
        <v>17065</v>
      </c>
      <c r="F917" s="73" t="s">
        <v>17065</v>
      </c>
      <c r="G917" s="125">
        <v>26.3</v>
      </c>
      <c r="H917" s="140">
        <f t="shared" si="57"/>
        <v>24.579439252336449</v>
      </c>
      <c r="I917" s="125">
        <f>G917/('Total Revenue (Millions)'!D$68)*100</f>
        <v>1.1090162613865273</v>
      </c>
      <c r="W917" s="138"/>
      <c r="Z917" s="138"/>
      <c r="AD917" s="138" t="s">
        <v>17048</v>
      </c>
      <c r="AF917" s="73"/>
    </row>
    <row r="918" spans="1:32" hidden="1" x14ac:dyDescent="0.25">
      <c r="A918" s="116" t="s">
        <v>16384</v>
      </c>
      <c r="B918" s="116">
        <v>2008</v>
      </c>
      <c r="C918" s="116" t="s">
        <v>16414</v>
      </c>
      <c r="D918" s="73" t="s">
        <v>16879</v>
      </c>
      <c r="E918" s="73" t="s">
        <v>16879</v>
      </c>
      <c r="F918" s="73" t="s">
        <v>16879</v>
      </c>
      <c r="G918" s="125">
        <v>8.6999999999999993</v>
      </c>
      <c r="H918" s="140">
        <f t="shared" si="57"/>
        <v>8.130841121495326</v>
      </c>
      <c r="I918" s="125">
        <f>G918/('Total Revenue (Millions)'!D$68)*100</f>
        <v>0.36686089254991583</v>
      </c>
      <c r="W918" s="138"/>
      <c r="Z918" s="138"/>
      <c r="AD918" s="138" t="s">
        <v>17094</v>
      </c>
      <c r="AF918" s="73"/>
    </row>
    <row r="919" spans="1:32" hidden="1" x14ac:dyDescent="0.25">
      <c r="A919" s="116" t="s">
        <v>16384</v>
      </c>
      <c r="B919" s="116">
        <v>2008</v>
      </c>
      <c r="C919" s="116" t="s">
        <v>16414</v>
      </c>
      <c r="D919" s="73" t="s">
        <v>16896</v>
      </c>
      <c r="E919" s="73" t="s">
        <v>16897</v>
      </c>
      <c r="F919" s="73" t="s">
        <v>16897</v>
      </c>
      <c r="G919" s="125">
        <v>5.1619999999999999</v>
      </c>
      <c r="H919" s="140">
        <f t="shared" si="57"/>
        <v>4.8242990654205604</v>
      </c>
      <c r="I919" s="125">
        <f>G919/('Total Revenue (Millions)'!D$68)*100</f>
        <v>0.21767079624628341</v>
      </c>
      <c r="W919" s="138"/>
      <c r="Z919" s="138"/>
      <c r="AD919" s="138" t="s">
        <v>17052</v>
      </c>
      <c r="AF919" s="76" t="s">
        <v>17114</v>
      </c>
    </row>
    <row r="920" spans="1:32" hidden="1" x14ac:dyDescent="0.25">
      <c r="A920" s="116" t="s">
        <v>16384</v>
      </c>
      <c r="B920" s="116">
        <v>2008</v>
      </c>
      <c r="C920" s="116" t="s">
        <v>16414</v>
      </c>
      <c r="D920" s="73" t="s">
        <v>16908</v>
      </c>
      <c r="E920" s="73" t="s">
        <v>16908</v>
      </c>
      <c r="F920" s="73" t="s">
        <v>16908</v>
      </c>
      <c r="G920" s="125">
        <v>1.1000000000000001</v>
      </c>
      <c r="H920" s="140">
        <f t="shared" si="57"/>
        <v>1.0280373831775702</v>
      </c>
      <c r="I920" s="125">
        <f>G920/('Total Revenue (Millions)'!D$68)*100</f>
        <v>4.6384710552288218E-2</v>
      </c>
      <c r="W920" s="138"/>
      <c r="Z920" s="138"/>
      <c r="AD920" s="138" t="s">
        <v>17094</v>
      </c>
      <c r="AF920" s="73"/>
    </row>
    <row r="921" spans="1:32" hidden="1" x14ac:dyDescent="0.25">
      <c r="A921" s="116" t="s">
        <v>16384</v>
      </c>
      <c r="B921" s="116">
        <v>2010</v>
      </c>
      <c r="C921" s="116" t="s">
        <v>16414</v>
      </c>
      <c r="D921" s="73" t="s">
        <v>16602</v>
      </c>
      <c r="E921" s="73" t="s">
        <v>16602</v>
      </c>
      <c r="F921" s="73" t="s">
        <v>16602</v>
      </c>
      <c r="G921" s="125">
        <v>1765.8</v>
      </c>
      <c r="H921" s="140">
        <f t="shared" ref="H921:H934" si="58">G921/1.03</f>
        <v>1714.3689320388348</v>
      </c>
      <c r="I921" s="125">
        <f>G921/('Total Revenue (Millions)'!D$69)*100</f>
        <v>50.347049930604726</v>
      </c>
      <c r="W921" s="138"/>
      <c r="Z921" s="138"/>
      <c r="AD921" s="138" t="s">
        <v>17048</v>
      </c>
      <c r="AF921" s="73" t="s">
        <v>17115</v>
      </c>
    </row>
    <row r="922" spans="1:32" hidden="1" x14ac:dyDescent="0.25">
      <c r="A922" s="116" t="s">
        <v>16384</v>
      </c>
      <c r="B922" s="116">
        <v>2010</v>
      </c>
      <c r="C922" s="116" t="s">
        <v>16414</v>
      </c>
      <c r="D922" s="73" t="s">
        <v>16532</v>
      </c>
      <c r="E922" s="73" t="s">
        <v>17092</v>
      </c>
      <c r="F922" s="73" t="s">
        <v>17092</v>
      </c>
      <c r="G922" s="125">
        <v>1674</v>
      </c>
      <c r="H922" s="140">
        <f t="shared" si="58"/>
        <v>1625.2427184466019</v>
      </c>
      <c r="I922" s="125">
        <f>G922/('Total Revenue (Millions)'!D$69)*100</f>
        <v>47.729619200267479</v>
      </c>
      <c r="U922" s="138">
        <v>1620.5</v>
      </c>
      <c r="V922" s="138">
        <v>73.489999999999995</v>
      </c>
      <c r="W922" s="138"/>
      <c r="Z922" s="138"/>
      <c r="AD922" s="138" t="s">
        <v>17087</v>
      </c>
      <c r="AF922" s="73" t="s">
        <v>17116</v>
      </c>
    </row>
    <row r="923" spans="1:32" hidden="1" x14ac:dyDescent="0.25">
      <c r="A923" s="116" t="s">
        <v>16384</v>
      </c>
      <c r="B923" s="116">
        <v>2010</v>
      </c>
      <c r="C923" s="116" t="s">
        <v>16414</v>
      </c>
      <c r="D923" s="73" t="s">
        <v>16532</v>
      </c>
      <c r="E923" s="73" t="s">
        <v>17117</v>
      </c>
      <c r="F923" s="73" t="s">
        <v>17117</v>
      </c>
      <c r="G923" s="125">
        <v>23.8</v>
      </c>
      <c r="H923" s="140">
        <f t="shared" si="58"/>
        <v>23.106796116504853</v>
      </c>
      <c r="I923" s="125">
        <f>G923/('Total Revenue (Millions)'!D$69)*100</f>
        <v>0.67859315230965711</v>
      </c>
      <c r="U923" s="138">
        <v>3.9</v>
      </c>
      <c r="V923" s="138">
        <v>73.489999999999995</v>
      </c>
      <c r="W923" s="138"/>
      <c r="Z923" s="138"/>
      <c r="AD923" s="138" t="s">
        <v>17100</v>
      </c>
      <c r="AF923" s="73" t="s">
        <v>17116</v>
      </c>
    </row>
    <row r="924" spans="1:32" hidden="1" x14ac:dyDescent="0.25">
      <c r="A924" s="116" t="s">
        <v>16384</v>
      </c>
      <c r="B924" s="116">
        <v>2010</v>
      </c>
      <c r="C924" s="116" t="s">
        <v>16414</v>
      </c>
      <c r="D924" s="73" t="s">
        <v>16568</v>
      </c>
      <c r="E924" s="73" t="s">
        <v>17051</v>
      </c>
      <c r="F924" s="73" t="s">
        <v>17051</v>
      </c>
      <c r="G924" s="125">
        <v>1615.4</v>
      </c>
      <c r="H924" s="140">
        <f t="shared" si="58"/>
        <v>1568.3495145631068</v>
      </c>
      <c r="I924" s="125">
        <f>G924/('Total Revenue (Millions)'!D$69)*100</f>
        <v>46.058797405084881</v>
      </c>
      <c r="U924" s="138">
        <v>2315.27</v>
      </c>
      <c r="W924" s="138"/>
      <c r="Z924" s="138"/>
      <c r="AA924" s="170">
        <v>58.51</v>
      </c>
      <c r="AD924" s="138" t="s">
        <v>17052</v>
      </c>
      <c r="AF924" s="73" t="s">
        <v>17118</v>
      </c>
    </row>
    <row r="925" spans="1:32" hidden="1" x14ac:dyDescent="0.25">
      <c r="A925" s="116" t="s">
        <v>16384</v>
      </c>
      <c r="B925" s="116">
        <v>2010</v>
      </c>
      <c r="C925" s="116" t="s">
        <v>16414</v>
      </c>
      <c r="D925" s="73" t="s">
        <v>16568</v>
      </c>
      <c r="E925" s="73" t="s">
        <v>17089</v>
      </c>
      <c r="F925" s="73" t="s">
        <v>17089</v>
      </c>
      <c r="G925" s="125">
        <v>718.2</v>
      </c>
      <c r="H925" s="140">
        <f t="shared" si="58"/>
        <v>697.28155339805824</v>
      </c>
      <c r="I925" s="125">
        <f>G925/('Total Revenue (Millions)'!D$69)*100</f>
        <v>20.477546302050243</v>
      </c>
      <c r="U925" s="138">
        <v>903.39800000000002</v>
      </c>
      <c r="W925" s="138"/>
      <c r="Z925" s="138"/>
      <c r="AA925" s="170">
        <v>66.25</v>
      </c>
      <c r="AD925" s="138" t="s">
        <v>17087</v>
      </c>
      <c r="AF925" s="73" t="s">
        <v>17118</v>
      </c>
    </row>
    <row r="926" spans="1:32" hidden="1" x14ac:dyDescent="0.25">
      <c r="A926" s="116" t="s">
        <v>16384</v>
      </c>
      <c r="B926" s="116">
        <v>2010</v>
      </c>
      <c r="C926" s="116" t="s">
        <v>16414</v>
      </c>
      <c r="D926" s="73" t="s">
        <v>16593</v>
      </c>
      <c r="E926" s="73" t="s">
        <v>16594</v>
      </c>
      <c r="F926" s="73" t="s">
        <v>16594</v>
      </c>
      <c r="G926" s="125">
        <v>982</v>
      </c>
      <c r="H926" s="140">
        <f t="shared" si="58"/>
        <v>953.39805825242718</v>
      </c>
      <c r="I926" s="125">
        <f>G926/('Total Revenue (Millions)'!D$69)*100</f>
        <v>27.999095612104341</v>
      </c>
      <c r="U926" s="138">
        <v>1794.3125</v>
      </c>
      <c r="V926" s="138">
        <v>45.61</v>
      </c>
      <c r="W926" s="138"/>
      <c r="Z926" s="138"/>
      <c r="AD926" s="138" t="s">
        <v>17048</v>
      </c>
      <c r="AF926" s="73" t="s">
        <v>17119</v>
      </c>
    </row>
    <row r="927" spans="1:32" hidden="1" x14ac:dyDescent="0.25">
      <c r="A927" s="116" t="s">
        <v>16384</v>
      </c>
      <c r="B927" s="116">
        <v>2010</v>
      </c>
      <c r="C927" s="116" t="s">
        <v>16414</v>
      </c>
      <c r="D927" s="73" t="s">
        <v>16608</v>
      </c>
      <c r="E927" s="73" t="s">
        <v>16608</v>
      </c>
      <c r="F927" s="73" t="s">
        <v>16608</v>
      </c>
      <c r="G927" s="125">
        <v>613.5</v>
      </c>
      <c r="H927" s="140">
        <f t="shared" si="58"/>
        <v>595.63106796116506</v>
      </c>
      <c r="I927" s="125">
        <f>G927/('Total Revenue (Millions)'!D$69)*100</f>
        <v>17.492306678234229</v>
      </c>
      <c r="U927" s="138">
        <v>874.505</v>
      </c>
      <c r="V927" s="138">
        <v>58.46</v>
      </c>
      <c r="W927" s="138"/>
      <c r="Z927" s="138"/>
      <c r="AD927" s="138" t="s">
        <v>17052</v>
      </c>
      <c r="AF927" s="73" t="s">
        <v>17120</v>
      </c>
    </row>
    <row r="928" spans="1:32" hidden="1" x14ac:dyDescent="0.25">
      <c r="A928" s="116" t="s">
        <v>16384</v>
      </c>
      <c r="B928" s="116">
        <v>2010</v>
      </c>
      <c r="C928" s="116" t="s">
        <v>16414</v>
      </c>
      <c r="D928" s="73" t="s">
        <v>16586</v>
      </c>
      <c r="E928" s="73" t="s">
        <v>16587</v>
      </c>
      <c r="F928" s="73" t="s">
        <v>16587</v>
      </c>
      <c r="G928" s="125">
        <v>310.60000000000002</v>
      </c>
      <c r="H928" s="140">
        <f t="shared" si="58"/>
        <v>301.55339805825247</v>
      </c>
      <c r="I928" s="125">
        <f>G928/('Total Revenue (Millions)'!D$69)*100</f>
        <v>8.8559257608142659</v>
      </c>
      <c r="U928" s="138">
        <v>435.07499999999999</v>
      </c>
      <c r="V928" s="138">
        <v>59.49</v>
      </c>
      <c r="W928" s="138"/>
      <c r="Z928" s="138"/>
      <c r="AD928" s="138" t="s">
        <v>17048</v>
      </c>
      <c r="AF928" s="73" t="s">
        <v>17121</v>
      </c>
    </row>
    <row r="929" spans="1:32" hidden="1" x14ac:dyDescent="0.25">
      <c r="A929" s="116" t="s">
        <v>16384</v>
      </c>
      <c r="B929" s="116">
        <v>2010</v>
      </c>
      <c r="C929" s="116" t="s">
        <v>16414</v>
      </c>
      <c r="D929" s="73" t="s">
        <v>16562</v>
      </c>
      <c r="E929" s="73" t="s">
        <v>16562</v>
      </c>
      <c r="F929" s="73" t="s">
        <v>16562</v>
      </c>
      <c r="G929" s="125">
        <v>138.55000000000001</v>
      </c>
      <c r="H929" s="140">
        <f t="shared" si="58"/>
        <v>134.51456310679612</v>
      </c>
      <c r="I929" s="125">
        <f>G929/('Total Revenue (Millions)'!D$69)*100</f>
        <v>3.950381565231218</v>
      </c>
      <c r="U929" s="138">
        <v>242</v>
      </c>
      <c r="V929" s="138">
        <v>47.71</v>
      </c>
      <c r="W929" s="138"/>
      <c r="Z929" s="138"/>
      <c r="AD929" s="138" t="s">
        <v>17100</v>
      </c>
      <c r="AF929" s="73" t="s">
        <v>17122</v>
      </c>
    </row>
    <row r="930" spans="1:32" hidden="1" x14ac:dyDescent="0.25">
      <c r="A930" s="116" t="s">
        <v>16384</v>
      </c>
      <c r="B930" s="116">
        <v>2010</v>
      </c>
      <c r="C930" s="116" t="s">
        <v>16414</v>
      </c>
      <c r="D930" s="73" t="s">
        <v>16551</v>
      </c>
      <c r="E930" s="73" t="s">
        <v>16551</v>
      </c>
      <c r="F930" s="73" t="s">
        <v>16551</v>
      </c>
      <c r="G930" s="125">
        <v>59</v>
      </c>
      <c r="H930" s="140">
        <f t="shared" si="58"/>
        <v>57.28155339805825</v>
      </c>
      <c r="I930" s="125">
        <f>G930/('Total Revenue (Millions)'!D$69)*100</f>
        <v>1.6822267221121752</v>
      </c>
      <c r="U930" s="138">
        <v>88.243499999999997</v>
      </c>
      <c r="V930" s="138">
        <v>55.72</v>
      </c>
      <c r="W930" s="138"/>
      <c r="Z930" s="138"/>
      <c r="AD930" s="138" t="s">
        <v>17100</v>
      </c>
      <c r="AF930" s="73" t="s">
        <v>17123</v>
      </c>
    </row>
    <row r="931" spans="1:32" hidden="1" x14ac:dyDescent="0.25">
      <c r="A931" s="116" t="s">
        <v>16384</v>
      </c>
      <c r="B931" s="116">
        <v>2010</v>
      </c>
      <c r="C931" s="116" t="s">
        <v>16414</v>
      </c>
      <c r="D931" s="73" t="s">
        <v>16595</v>
      </c>
      <c r="E931" s="73" t="s">
        <v>16596</v>
      </c>
      <c r="F931" s="73" t="s">
        <v>16596</v>
      </c>
      <c r="G931" s="125">
        <v>50</v>
      </c>
      <c r="H931" s="140">
        <f t="shared" si="58"/>
        <v>48.543689320388346</v>
      </c>
      <c r="I931" s="125">
        <f>G931/('Total Revenue (Millions)'!D$69)*100</f>
        <v>1.4256158661967586</v>
      </c>
      <c r="U931" s="138">
        <v>71.69</v>
      </c>
      <c r="V931" s="138">
        <v>58.12</v>
      </c>
      <c r="W931" s="138"/>
      <c r="Z931" s="138"/>
      <c r="AD931" s="138" t="s">
        <v>17052</v>
      </c>
      <c r="AF931" s="73" t="s">
        <v>17124</v>
      </c>
    </row>
    <row r="932" spans="1:32" hidden="1" x14ac:dyDescent="0.25">
      <c r="A932" s="116" t="s">
        <v>16384</v>
      </c>
      <c r="B932" s="116">
        <v>2010</v>
      </c>
      <c r="C932" s="116" t="s">
        <v>16414</v>
      </c>
      <c r="D932" s="73" t="s">
        <v>16543</v>
      </c>
      <c r="E932" s="73" t="s">
        <v>16543</v>
      </c>
      <c r="F932" s="73" t="s">
        <v>16543</v>
      </c>
      <c r="G932" s="125">
        <v>68.53</v>
      </c>
      <c r="H932" s="140">
        <f t="shared" si="58"/>
        <v>66.533980582524265</v>
      </c>
      <c r="I932" s="125">
        <f>G932/('Total Revenue (Millions)'!D$69)*100</f>
        <v>1.9539491062092775</v>
      </c>
      <c r="V932" s="138">
        <v>69.91</v>
      </c>
      <c r="W932" s="138"/>
      <c r="Z932" s="138"/>
      <c r="AD932" s="138" t="s">
        <v>17100</v>
      </c>
      <c r="AF932" s="73" t="s">
        <v>17125</v>
      </c>
    </row>
    <row r="933" spans="1:32" hidden="1" x14ac:dyDescent="0.25">
      <c r="A933" s="116" t="s">
        <v>16384</v>
      </c>
      <c r="B933" s="116">
        <v>2010</v>
      </c>
      <c r="C933" s="116" t="s">
        <v>16414</v>
      </c>
      <c r="D933" s="73" t="s">
        <v>16896</v>
      </c>
      <c r="E933" s="73" t="s">
        <v>16897</v>
      </c>
      <c r="F933" s="73" t="s">
        <v>16897</v>
      </c>
      <c r="G933" s="125">
        <v>7.0179999999999998</v>
      </c>
      <c r="H933" s="140">
        <f t="shared" si="58"/>
        <v>6.8135922330097083</v>
      </c>
      <c r="I933" s="125">
        <f>G933/('Total Revenue (Millions)'!D$69)*100</f>
        <v>0.20009944297937704</v>
      </c>
      <c r="W933" s="138"/>
      <c r="Z933" s="138"/>
      <c r="AD933" s="138" t="s">
        <v>17052</v>
      </c>
      <c r="AF933" s="76" t="s">
        <v>16922</v>
      </c>
    </row>
    <row r="934" spans="1:32" hidden="1" x14ac:dyDescent="0.25">
      <c r="A934" s="116" t="s">
        <v>16384</v>
      </c>
      <c r="B934" s="116">
        <v>2010</v>
      </c>
      <c r="C934" s="116" t="s">
        <v>16414</v>
      </c>
      <c r="D934" s="73" t="s">
        <v>16908</v>
      </c>
      <c r="E934" s="73" t="s">
        <v>16908</v>
      </c>
      <c r="F934" s="73" t="s">
        <v>16908</v>
      </c>
      <c r="G934" s="125">
        <v>1.3</v>
      </c>
      <c r="H934" s="140">
        <f t="shared" si="58"/>
        <v>1.2621359223300972</v>
      </c>
      <c r="I934" s="125">
        <f>G934/('Total Revenue (Millions)'!D$69)*100</f>
        <v>3.7066012521115722E-2</v>
      </c>
      <c r="W934" s="138"/>
      <c r="Z934" s="138"/>
      <c r="AD934" s="138" t="s">
        <v>17094</v>
      </c>
      <c r="AF934" s="73"/>
    </row>
    <row r="935" spans="1:32" hidden="1" x14ac:dyDescent="0.25">
      <c r="A935" s="116" t="s">
        <v>16384</v>
      </c>
      <c r="B935" s="116">
        <v>2011</v>
      </c>
      <c r="C935" s="116" t="s">
        <v>16414</v>
      </c>
      <c r="D935" s="73" t="s">
        <v>16602</v>
      </c>
      <c r="E935" s="73" t="s">
        <v>16602</v>
      </c>
      <c r="F935" s="73" t="s">
        <v>16602</v>
      </c>
      <c r="G935" s="125">
        <v>1830.6</v>
      </c>
      <c r="H935" s="140">
        <f t="shared" ref="H935:H948" si="59">G935/0.99</f>
        <v>1849.090909090909</v>
      </c>
      <c r="I935" s="125">
        <f>G935/('Total Revenue (Millions)'!D$70)*100</f>
        <v>50.950670457634807</v>
      </c>
      <c r="W935" s="138"/>
      <c r="Z935" s="138"/>
      <c r="AD935" s="138" t="s">
        <v>17048</v>
      </c>
      <c r="AF935" s="73" t="s">
        <v>16632</v>
      </c>
    </row>
    <row r="936" spans="1:32" hidden="1" x14ac:dyDescent="0.25">
      <c r="A936" s="116" t="s">
        <v>16384</v>
      </c>
      <c r="B936" s="116">
        <v>2011</v>
      </c>
      <c r="C936" s="116" t="s">
        <v>16414</v>
      </c>
      <c r="D936" s="73" t="s">
        <v>16532</v>
      </c>
      <c r="E936" s="73" t="s">
        <v>17092</v>
      </c>
      <c r="F936" s="73" t="s">
        <v>17092</v>
      </c>
      <c r="G936" s="125">
        <v>1801.5</v>
      </c>
      <c r="H936" s="140">
        <f t="shared" si="59"/>
        <v>1819.6969696969697</v>
      </c>
      <c r="I936" s="125">
        <f>G936/('Total Revenue (Millions)'!D$70)*100</f>
        <v>50.140736823680264</v>
      </c>
      <c r="V936" s="138">
        <v>74.599999999999994</v>
      </c>
      <c r="W936" s="138"/>
      <c r="Z936" s="138"/>
      <c r="AD936" s="138" t="s">
        <v>17087</v>
      </c>
      <c r="AF936" s="73" t="s">
        <v>17126</v>
      </c>
    </row>
    <row r="937" spans="1:32" hidden="1" x14ac:dyDescent="0.25">
      <c r="A937" s="116" t="s">
        <v>16384</v>
      </c>
      <c r="B937" s="116">
        <v>2011</v>
      </c>
      <c r="C937" s="116" t="s">
        <v>16414</v>
      </c>
      <c r="D937" s="73" t="s">
        <v>16532</v>
      </c>
      <c r="E937" s="73" t="s">
        <v>17117</v>
      </c>
      <c r="F937" s="73" t="s">
        <v>17117</v>
      </c>
      <c r="G937" s="125">
        <v>91</v>
      </c>
      <c r="H937" s="140">
        <f t="shared" si="59"/>
        <v>91.919191919191917</v>
      </c>
      <c r="I937" s="125">
        <f>G937/('Total Revenue (Millions)'!D$70)*100</f>
        <v>2.5327821542908158</v>
      </c>
      <c r="V937" s="138">
        <v>74.599999999999994</v>
      </c>
      <c r="W937" s="138"/>
      <c r="Z937" s="138"/>
      <c r="AD937" s="138" t="s">
        <v>17100</v>
      </c>
      <c r="AF937" s="73" t="s">
        <v>17126</v>
      </c>
    </row>
    <row r="938" spans="1:32" hidden="1" x14ac:dyDescent="0.25">
      <c r="A938" s="116" t="s">
        <v>16384</v>
      </c>
      <c r="B938" s="116">
        <v>2011</v>
      </c>
      <c r="C938" s="116" t="s">
        <v>16414</v>
      </c>
      <c r="D938" s="73" t="s">
        <v>16532</v>
      </c>
      <c r="E938" s="73" t="s">
        <v>16598</v>
      </c>
      <c r="F938" s="73"/>
      <c r="G938" s="125">
        <v>52</v>
      </c>
      <c r="H938" s="140">
        <f t="shared" si="59"/>
        <v>52.525252525252526</v>
      </c>
      <c r="I938" s="125">
        <f>G938/('Total Revenue (Millions)'!D$70)*100</f>
        <v>1.4473040881661803</v>
      </c>
      <c r="V938" s="138">
        <v>89.5</v>
      </c>
      <c r="W938" s="138"/>
      <c r="Z938" s="138"/>
      <c r="AD938" s="138" t="s">
        <v>17100</v>
      </c>
      <c r="AF938" s="73" t="s">
        <v>17127</v>
      </c>
    </row>
    <row r="939" spans="1:32" hidden="1" x14ac:dyDescent="0.25">
      <c r="A939" s="116" t="s">
        <v>16384</v>
      </c>
      <c r="B939" s="116">
        <v>2011</v>
      </c>
      <c r="C939" s="116" t="s">
        <v>16414</v>
      </c>
      <c r="D939" s="73" t="s">
        <v>16568</v>
      </c>
      <c r="E939" s="73" t="s">
        <v>17051</v>
      </c>
      <c r="F939" s="73" t="s">
        <v>17051</v>
      </c>
      <c r="G939" s="125">
        <v>1629</v>
      </c>
      <c r="H939" s="140">
        <f t="shared" si="59"/>
        <v>1645.4545454545455</v>
      </c>
      <c r="I939" s="125">
        <f>G939/('Total Revenue (Millions)'!D$70)*100</f>
        <v>45.339583838898228</v>
      </c>
      <c r="U939" s="138">
        <v>58.63</v>
      </c>
      <c r="W939" s="138"/>
      <c r="Z939" s="138"/>
      <c r="AD939" s="138" t="s">
        <v>17052</v>
      </c>
      <c r="AF939" s="73" t="s">
        <v>17128</v>
      </c>
    </row>
    <row r="940" spans="1:32" hidden="1" x14ac:dyDescent="0.25">
      <c r="A940" s="116" t="s">
        <v>16384</v>
      </c>
      <c r="B940" s="116">
        <v>2011</v>
      </c>
      <c r="C940" s="116" t="s">
        <v>16414</v>
      </c>
      <c r="D940" s="73" t="s">
        <v>16568</v>
      </c>
      <c r="E940" s="73" t="s">
        <v>17089</v>
      </c>
      <c r="F940" s="73" t="s">
        <v>17089</v>
      </c>
      <c r="G940" s="125">
        <v>740.7</v>
      </c>
      <c r="H940" s="140">
        <f t="shared" si="59"/>
        <v>748.18181818181824</v>
      </c>
      <c r="I940" s="125">
        <f>G940/('Total Revenue (Millions)'!D$70)*100</f>
        <v>20.615733425090191</v>
      </c>
      <c r="U940" s="138">
        <v>68.02</v>
      </c>
      <c r="W940" s="138"/>
      <c r="Z940" s="138"/>
      <c r="AD940" s="138" t="s">
        <v>17087</v>
      </c>
      <c r="AF940" s="73" t="s">
        <v>17128</v>
      </c>
    </row>
    <row r="941" spans="1:32" hidden="1" x14ac:dyDescent="0.25">
      <c r="A941" s="116" t="s">
        <v>16384</v>
      </c>
      <c r="B941" s="116">
        <v>2011</v>
      </c>
      <c r="C941" s="116" t="s">
        <v>16414</v>
      </c>
      <c r="D941" s="73" t="s">
        <v>16593</v>
      </c>
      <c r="E941" s="73" t="s">
        <v>16594</v>
      </c>
      <c r="F941" s="73" t="s">
        <v>16594</v>
      </c>
      <c r="G941" s="125">
        <v>1040.9000000000001</v>
      </c>
      <c r="H941" s="140">
        <f t="shared" si="59"/>
        <v>1051.4141414141416</v>
      </c>
      <c r="I941" s="125">
        <f>G941/('Total Revenue (Millions)'!D$70)*100</f>
        <v>28.971131257157257</v>
      </c>
      <c r="V941" s="138">
        <v>47.23</v>
      </c>
      <c r="W941" s="138"/>
      <c r="Z941" s="138"/>
      <c r="AD941" s="138" t="s">
        <v>17048</v>
      </c>
      <c r="AF941" s="73" t="s">
        <v>17129</v>
      </c>
    </row>
    <row r="942" spans="1:32" hidden="1" x14ac:dyDescent="0.25">
      <c r="A942" s="116" t="s">
        <v>16384</v>
      </c>
      <c r="B942" s="116">
        <v>2011</v>
      </c>
      <c r="C942" s="116" t="s">
        <v>16414</v>
      </c>
      <c r="D942" s="73" t="s">
        <v>16608</v>
      </c>
      <c r="E942" s="73" t="s">
        <v>16608</v>
      </c>
      <c r="F942" s="73" t="s">
        <v>16608</v>
      </c>
      <c r="G942" s="125">
        <v>639.70000000000005</v>
      </c>
      <c r="H942" s="140">
        <f t="shared" si="59"/>
        <v>646.16161616161617</v>
      </c>
      <c r="I942" s="125">
        <f>G942/('Total Revenue (Millions)'!D$70)*100</f>
        <v>17.804623561536648</v>
      </c>
      <c r="V942" s="138">
        <v>60.72</v>
      </c>
      <c r="W942" s="138"/>
      <c r="Z942" s="138"/>
      <c r="AD942" s="138" t="s">
        <v>17052</v>
      </c>
      <c r="AF942" s="73" t="s">
        <v>17130</v>
      </c>
    </row>
    <row r="943" spans="1:32" hidden="1" x14ac:dyDescent="0.25">
      <c r="A943" s="116" t="s">
        <v>16384</v>
      </c>
      <c r="B943" s="116">
        <v>2011</v>
      </c>
      <c r="C943" s="116" t="s">
        <v>16414</v>
      </c>
      <c r="D943" s="73" t="s">
        <v>16586</v>
      </c>
      <c r="E943" s="73" t="s">
        <v>16587</v>
      </c>
      <c r="F943" s="73" t="s">
        <v>16587</v>
      </c>
      <c r="G943" s="125">
        <v>326.39999999999998</v>
      </c>
      <c r="H943" s="140">
        <f t="shared" si="59"/>
        <v>329.69696969696969</v>
      </c>
      <c r="I943" s="125">
        <f>G943/('Total Revenue (Millions)'!D$70)*100</f>
        <v>9.0846164303354087</v>
      </c>
      <c r="V943" s="138">
        <v>61.69</v>
      </c>
      <c r="W943" s="138"/>
      <c r="Z943" s="138"/>
      <c r="AD943" s="138" t="s">
        <v>17048</v>
      </c>
      <c r="AF943" s="73" t="s">
        <v>17131</v>
      </c>
    </row>
    <row r="944" spans="1:32" hidden="1" x14ac:dyDescent="0.25">
      <c r="A944" s="116" t="s">
        <v>16384</v>
      </c>
      <c r="B944" s="116">
        <v>2011</v>
      </c>
      <c r="C944" s="116" t="s">
        <v>16414</v>
      </c>
      <c r="D944" s="73" t="s">
        <v>16562</v>
      </c>
      <c r="E944" s="73" t="s">
        <v>16562</v>
      </c>
      <c r="F944" s="73" t="s">
        <v>16562</v>
      </c>
      <c r="G944" s="125">
        <v>279.08999999999997</v>
      </c>
      <c r="H944" s="140">
        <f t="shared" si="59"/>
        <v>281.90909090909088</v>
      </c>
      <c r="I944" s="125">
        <f>G944/('Total Revenue (Millions)'!D$70)*100</f>
        <v>7.7678480378134473</v>
      </c>
      <c r="V944" s="138">
        <v>56.52</v>
      </c>
      <c r="W944" s="138"/>
      <c r="Z944" s="138"/>
      <c r="AD944" s="138" t="s">
        <v>17100</v>
      </c>
      <c r="AF944" s="73" t="s">
        <v>17132</v>
      </c>
    </row>
    <row r="945" spans="1:32" hidden="1" x14ac:dyDescent="0.25">
      <c r="A945" s="116" t="s">
        <v>16384</v>
      </c>
      <c r="B945" s="116">
        <v>2011</v>
      </c>
      <c r="C945" s="116" t="s">
        <v>16414</v>
      </c>
      <c r="D945" s="73" t="s">
        <v>16551</v>
      </c>
      <c r="E945" s="73" t="s">
        <v>16551</v>
      </c>
      <c r="F945" s="73" t="s">
        <v>16551</v>
      </c>
      <c r="G945" s="125">
        <v>70.599999999999994</v>
      </c>
      <c r="H945" s="140">
        <f t="shared" si="59"/>
        <v>71.313131313131308</v>
      </c>
      <c r="I945" s="125">
        <f>G945/('Total Revenue (Millions)'!D$70)*100</f>
        <v>1.9649936273948523</v>
      </c>
      <c r="V945" s="138">
        <v>63.45</v>
      </c>
      <c r="W945" s="138"/>
      <c r="Z945" s="138"/>
      <c r="AD945" s="138" t="s">
        <v>17100</v>
      </c>
      <c r="AF945" s="73" t="s">
        <v>17133</v>
      </c>
    </row>
    <row r="946" spans="1:32" hidden="1" x14ac:dyDescent="0.25">
      <c r="A946" s="116" t="s">
        <v>16384</v>
      </c>
      <c r="B946" s="116">
        <v>2011</v>
      </c>
      <c r="C946" s="116" t="s">
        <v>16414</v>
      </c>
      <c r="D946" s="73" t="s">
        <v>16543</v>
      </c>
      <c r="E946" s="73" t="s">
        <v>16543</v>
      </c>
      <c r="F946" s="73" t="s">
        <v>16543</v>
      </c>
      <c r="G946" s="125">
        <v>76.69</v>
      </c>
      <c r="H946" s="140">
        <f t="shared" si="59"/>
        <v>77.464646464646464</v>
      </c>
      <c r="I946" s="125">
        <f>G946/('Total Revenue (Millions)'!D$70)*100</f>
        <v>2.1344952023358532</v>
      </c>
      <c r="V946" s="138">
        <v>71.2</v>
      </c>
      <c r="W946" s="138"/>
      <c r="Z946" s="138"/>
      <c r="AD946" s="138" t="s">
        <v>17100</v>
      </c>
      <c r="AF946" s="73" t="s">
        <v>17134</v>
      </c>
    </row>
    <row r="947" spans="1:32" hidden="1" x14ac:dyDescent="0.25">
      <c r="A947" s="116" t="s">
        <v>16384</v>
      </c>
      <c r="B947" s="116">
        <v>2011</v>
      </c>
      <c r="C947" s="116" t="s">
        <v>16414</v>
      </c>
      <c r="D947" s="73" t="s">
        <v>16595</v>
      </c>
      <c r="E947" s="73" t="s">
        <v>16596</v>
      </c>
      <c r="F947" s="73" t="s">
        <v>16596</v>
      </c>
      <c r="G947" s="125">
        <v>51.4</v>
      </c>
      <c r="H947" s="140">
        <f t="shared" si="59"/>
        <v>51.919191919191917</v>
      </c>
      <c r="I947" s="125">
        <f>G947/('Total Revenue (Millions)'!D$70)*100</f>
        <v>1.4306044256104167</v>
      </c>
      <c r="U947" s="138">
        <v>72.05</v>
      </c>
      <c r="V947" s="138">
        <v>59.45</v>
      </c>
      <c r="W947" s="138"/>
      <c r="Z947" s="138"/>
      <c r="AD947" s="138" t="s">
        <v>17052</v>
      </c>
      <c r="AF947" s="73" t="s">
        <v>17135</v>
      </c>
    </row>
    <row r="948" spans="1:32" hidden="1" x14ac:dyDescent="0.25">
      <c r="A948" s="116" t="s">
        <v>16384</v>
      </c>
      <c r="B948" s="116">
        <v>2011</v>
      </c>
      <c r="C948" s="116" t="s">
        <v>16414</v>
      </c>
      <c r="D948" s="73" t="s">
        <v>16896</v>
      </c>
      <c r="E948" s="73" t="s">
        <v>16897</v>
      </c>
      <c r="F948" s="73" t="s">
        <v>16897</v>
      </c>
      <c r="G948" s="125">
        <v>7.83</v>
      </c>
      <c r="H948" s="140">
        <f t="shared" si="59"/>
        <v>7.9090909090909092</v>
      </c>
      <c r="I948" s="125">
        <f>G948/('Total Revenue (Millions)'!D$70)*100</f>
        <v>0.21793059635271525</v>
      </c>
      <c r="W948" s="138"/>
      <c r="Z948" s="138"/>
      <c r="AD948" s="138" t="s">
        <v>17052</v>
      </c>
      <c r="AF948" s="76" t="s">
        <v>16932</v>
      </c>
    </row>
    <row r="949" spans="1:32" hidden="1" x14ac:dyDescent="0.25">
      <c r="A949" s="116" t="s">
        <v>16384</v>
      </c>
      <c r="B949" s="116">
        <v>2012</v>
      </c>
      <c r="C949" s="116" t="s">
        <v>16414</v>
      </c>
      <c r="D949" s="73" t="s">
        <v>16602</v>
      </c>
      <c r="E949" s="73" t="s">
        <v>16602</v>
      </c>
      <c r="F949" s="73" t="s">
        <v>16602</v>
      </c>
      <c r="G949" s="125">
        <v>1838.5</v>
      </c>
      <c r="H949" s="140">
        <f t="shared" ref="H949:H962" si="60">G949/1</f>
        <v>1838.5</v>
      </c>
      <c r="I949" s="125">
        <f>G949/('Total Revenue (Millions)'!D$71)*100</f>
        <v>52.705747672298017</v>
      </c>
      <c r="W949" s="138"/>
      <c r="Z949" s="138"/>
      <c r="AD949" s="138" t="s">
        <v>17048</v>
      </c>
      <c r="AF949" s="73" t="s">
        <v>16632</v>
      </c>
    </row>
    <row r="950" spans="1:32" hidden="1" x14ac:dyDescent="0.25">
      <c r="A950" s="116" t="s">
        <v>16384</v>
      </c>
      <c r="B950" s="116">
        <v>2012</v>
      </c>
      <c r="C950" s="116" t="s">
        <v>16414</v>
      </c>
      <c r="D950" s="73" t="s">
        <v>16532</v>
      </c>
      <c r="E950" s="73" t="s">
        <v>17092</v>
      </c>
      <c r="F950" s="73" t="s">
        <v>17092</v>
      </c>
      <c r="G950" s="125">
        <v>1767.6</v>
      </c>
      <c r="H950" s="140">
        <f t="shared" si="60"/>
        <v>1767.6</v>
      </c>
      <c r="I950" s="125">
        <f>G950/('Total Revenue (Millions)'!D$71)*100</f>
        <v>50.673200753632841</v>
      </c>
      <c r="V950" s="138">
        <v>75.099999999999994</v>
      </c>
      <c r="W950" s="138"/>
      <c r="Z950" s="138"/>
      <c r="AD950" s="138" t="s">
        <v>17087</v>
      </c>
      <c r="AF950" s="73" t="s">
        <v>17136</v>
      </c>
    </row>
    <row r="951" spans="1:32" hidden="1" x14ac:dyDescent="0.25">
      <c r="A951" s="116" t="s">
        <v>16384</v>
      </c>
      <c r="B951" s="116">
        <v>2012</v>
      </c>
      <c r="C951" s="116" t="s">
        <v>16414</v>
      </c>
      <c r="D951" s="73" t="s">
        <v>16532</v>
      </c>
      <c r="E951" s="73" t="s">
        <v>17117</v>
      </c>
      <c r="F951" s="73" t="s">
        <v>17117</v>
      </c>
      <c r="G951" s="125">
        <v>188</v>
      </c>
      <c r="H951" s="140">
        <f t="shared" si="60"/>
        <v>188</v>
      </c>
      <c r="I951" s="125">
        <f>G951/('Total Revenue (Millions)'!D$71)*100</f>
        <v>5.3895461312983564</v>
      </c>
      <c r="V951" s="138">
        <v>89.5</v>
      </c>
      <c r="W951" s="138"/>
      <c r="Z951" s="138"/>
      <c r="AD951" s="138" t="s">
        <v>17100</v>
      </c>
      <c r="AF951" s="73" t="s">
        <v>17136</v>
      </c>
    </row>
    <row r="952" spans="1:32" hidden="1" x14ac:dyDescent="0.25">
      <c r="A952" s="116" t="s">
        <v>16384</v>
      </c>
      <c r="B952" s="116">
        <v>2012</v>
      </c>
      <c r="C952" s="116" t="s">
        <v>16414</v>
      </c>
      <c r="D952" s="73" t="s">
        <v>16532</v>
      </c>
      <c r="E952" s="73" t="s">
        <v>16598</v>
      </c>
      <c r="F952" s="73"/>
      <c r="G952" s="125">
        <v>112.3</v>
      </c>
      <c r="H952" s="140">
        <f t="shared" si="60"/>
        <v>112.3</v>
      </c>
      <c r="I952" s="125">
        <f>G952/('Total Revenue (Millions)'!D$71)*100</f>
        <v>3.2193937794936458</v>
      </c>
      <c r="V952" s="138">
        <v>85.2</v>
      </c>
      <c r="W952" s="138"/>
      <c r="Z952" s="138"/>
      <c r="AD952" s="138" t="s">
        <v>17100</v>
      </c>
      <c r="AF952" s="73" t="s">
        <v>17137</v>
      </c>
    </row>
    <row r="953" spans="1:32" hidden="1" x14ac:dyDescent="0.25">
      <c r="A953" s="116" t="s">
        <v>16384</v>
      </c>
      <c r="B953" s="116">
        <v>2012</v>
      </c>
      <c r="C953" s="116" t="s">
        <v>16414</v>
      </c>
      <c r="D953" s="73" t="s">
        <v>16568</v>
      </c>
      <c r="E953" s="73" t="s">
        <v>17051</v>
      </c>
      <c r="F953" s="73" t="s">
        <v>17051</v>
      </c>
      <c r="G953" s="125">
        <v>1438.3</v>
      </c>
      <c r="H953" s="140">
        <f t="shared" si="60"/>
        <v>1438.3</v>
      </c>
      <c r="I953" s="125">
        <f>G953/('Total Revenue (Millions)'!D$71)*100</f>
        <v>41.232894684289498</v>
      </c>
      <c r="U953" s="138">
        <v>53.17</v>
      </c>
      <c r="W953" s="138"/>
      <c r="Z953" s="138"/>
      <c r="AD953" s="138" t="s">
        <v>17052</v>
      </c>
      <c r="AF953" s="73" t="s">
        <v>17138</v>
      </c>
    </row>
    <row r="954" spans="1:32" hidden="1" x14ac:dyDescent="0.25">
      <c r="A954" s="116" t="s">
        <v>16384</v>
      </c>
      <c r="B954" s="116">
        <v>2012</v>
      </c>
      <c r="C954" s="116" t="s">
        <v>16414</v>
      </c>
      <c r="D954" s="73" t="s">
        <v>16568</v>
      </c>
      <c r="E954" s="73" t="s">
        <v>17089</v>
      </c>
      <c r="F954" s="73" t="s">
        <v>17089</v>
      </c>
      <c r="G954" s="125">
        <v>741.2</v>
      </c>
      <c r="H954" s="140">
        <f t="shared" si="60"/>
        <v>741.2</v>
      </c>
      <c r="I954" s="125">
        <f>G954/('Total Revenue (Millions)'!D$71)*100</f>
        <v>21.24857230062948</v>
      </c>
      <c r="U954" s="138">
        <v>68.239999999999995</v>
      </c>
      <c r="W954" s="138"/>
      <c r="Z954" s="138"/>
      <c r="AD954" s="138" t="s">
        <v>17087</v>
      </c>
      <c r="AF954" s="73" t="s">
        <v>17138</v>
      </c>
    </row>
    <row r="955" spans="1:32" hidden="1" x14ac:dyDescent="0.25">
      <c r="A955" s="116" t="s">
        <v>16384</v>
      </c>
      <c r="B955" s="116">
        <v>2012</v>
      </c>
      <c r="C955" s="116" t="s">
        <v>16414</v>
      </c>
      <c r="D955" s="73" t="s">
        <v>16593</v>
      </c>
      <c r="E955" s="73" t="s">
        <v>16594</v>
      </c>
      <c r="F955" s="73" t="s">
        <v>16594</v>
      </c>
      <c r="G955" s="125">
        <v>1086.3</v>
      </c>
      <c r="H955" s="140">
        <f t="shared" si="60"/>
        <v>1086.3</v>
      </c>
      <c r="I955" s="125">
        <f>G955/('Total Revenue (Millions)'!D$71)*100</f>
        <v>31.141829587390447</v>
      </c>
      <c r="V955" s="138">
        <v>48.72</v>
      </c>
      <c r="W955" s="138"/>
      <c r="Z955" s="138"/>
      <c r="AD955" s="138" t="s">
        <v>17048</v>
      </c>
      <c r="AF955" s="73" t="s">
        <v>17139</v>
      </c>
    </row>
    <row r="956" spans="1:32" hidden="1" x14ac:dyDescent="0.25">
      <c r="A956" s="116" t="s">
        <v>16384</v>
      </c>
      <c r="B956" s="116">
        <v>2012</v>
      </c>
      <c r="C956" s="116" t="s">
        <v>16414</v>
      </c>
      <c r="D956" s="73" t="s">
        <v>16608</v>
      </c>
      <c r="E956" s="73" t="s">
        <v>16608</v>
      </c>
      <c r="F956" s="73" t="s">
        <v>16608</v>
      </c>
      <c r="G956" s="125">
        <v>652.70000000000005</v>
      </c>
      <c r="H956" s="140">
        <f t="shared" si="60"/>
        <v>652.70000000000005</v>
      </c>
      <c r="I956" s="125">
        <f>G956/('Total Revenue (Millions)'!D$71)*100</f>
        <v>18.711472127119347</v>
      </c>
      <c r="V956" s="138">
        <v>63.02</v>
      </c>
      <c r="W956" s="138"/>
      <c r="Z956" s="138"/>
      <c r="AD956" s="138" t="s">
        <v>17052</v>
      </c>
      <c r="AF956" s="73" t="s">
        <v>17140</v>
      </c>
    </row>
    <row r="957" spans="1:32" hidden="1" x14ac:dyDescent="0.25">
      <c r="A957" s="116" t="s">
        <v>16384</v>
      </c>
      <c r="B957" s="116">
        <v>2012</v>
      </c>
      <c r="C957" s="116" t="s">
        <v>16414</v>
      </c>
      <c r="D957" s="73" t="s">
        <v>16562</v>
      </c>
      <c r="E957" s="73" t="s">
        <v>16562</v>
      </c>
      <c r="F957" s="73" t="s">
        <v>16562</v>
      </c>
      <c r="G957" s="125">
        <v>379.57306190352989</v>
      </c>
      <c r="H957" s="140">
        <f t="shared" si="60"/>
        <v>379.57306190352989</v>
      </c>
      <c r="I957" s="125">
        <f>G957/('Total Revenue (Millions)'!D$71)*100</f>
        <v>10.881524081527878</v>
      </c>
      <c r="V957" s="138">
        <v>53.3</v>
      </c>
      <c r="W957" s="138"/>
      <c r="Z957" s="138"/>
      <c r="AD957" s="138" t="s">
        <v>17100</v>
      </c>
      <c r="AF957" s="73" t="s">
        <v>17141</v>
      </c>
    </row>
    <row r="958" spans="1:32" hidden="1" x14ac:dyDescent="0.25">
      <c r="A958" s="116" t="s">
        <v>16384</v>
      </c>
      <c r="B958" s="116">
        <v>2012</v>
      </c>
      <c r="C958" s="116" t="s">
        <v>16414</v>
      </c>
      <c r="D958" s="73" t="s">
        <v>16586</v>
      </c>
      <c r="E958" s="73" t="s">
        <v>16587</v>
      </c>
      <c r="F958" s="73" t="s">
        <v>16587</v>
      </c>
      <c r="G958" s="125">
        <v>311.69</v>
      </c>
      <c r="H958" s="140">
        <f t="shared" si="60"/>
        <v>311.69</v>
      </c>
      <c r="I958" s="125">
        <f>G958/('Total Revenue (Millions)'!D$71)*100</f>
        <v>8.9354661365126855</v>
      </c>
      <c r="V958" s="138">
        <v>61.52</v>
      </c>
      <c r="W958" s="138"/>
      <c r="Z958" s="138"/>
      <c r="AD958" s="138" t="s">
        <v>17048</v>
      </c>
      <c r="AF958" s="73" t="s">
        <v>17142</v>
      </c>
    </row>
    <row r="959" spans="1:32" hidden="1" x14ac:dyDescent="0.25">
      <c r="A959" s="116" t="s">
        <v>16384</v>
      </c>
      <c r="B959" s="116">
        <v>2012</v>
      </c>
      <c r="C959" s="116" t="s">
        <v>16414</v>
      </c>
      <c r="D959" s="73" t="s">
        <v>16551</v>
      </c>
      <c r="E959" s="73" t="s">
        <v>16551</v>
      </c>
      <c r="F959" s="73" t="s">
        <v>16551</v>
      </c>
      <c r="G959" s="125">
        <v>78.5</v>
      </c>
      <c r="H959" s="140">
        <f t="shared" si="60"/>
        <v>78.5</v>
      </c>
      <c r="I959" s="125">
        <f>G959/('Total Revenue (Millions)'!D$71)*100</f>
        <v>2.250422187802771</v>
      </c>
      <c r="V959" s="138">
        <v>67.89</v>
      </c>
      <c r="W959" s="138"/>
      <c r="Z959" s="138"/>
      <c r="AD959" s="138" t="s">
        <v>17100</v>
      </c>
      <c r="AF959" s="73" t="s">
        <v>17143</v>
      </c>
    </row>
    <row r="960" spans="1:32" hidden="1" x14ac:dyDescent="0.25">
      <c r="A960" s="116" t="s">
        <v>16384</v>
      </c>
      <c r="B960" s="116">
        <v>2012</v>
      </c>
      <c r="C960" s="116" t="s">
        <v>16414</v>
      </c>
      <c r="D960" s="73" t="s">
        <v>16543</v>
      </c>
      <c r="E960" s="73" t="s">
        <v>16543</v>
      </c>
      <c r="F960" s="73" t="s">
        <v>16543</v>
      </c>
      <c r="G960" s="125">
        <v>81.73</v>
      </c>
      <c r="H960" s="140">
        <f t="shared" si="60"/>
        <v>81.73</v>
      </c>
      <c r="I960" s="125">
        <f>G960/('Total Revenue (Millions)'!D$71)*100</f>
        <v>2.3430191771862483</v>
      </c>
      <c r="V960" s="138">
        <v>71.239999999999995</v>
      </c>
      <c r="W960" s="138"/>
      <c r="Z960" s="138"/>
      <c r="AD960" s="138" t="s">
        <v>17100</v>
      </c>
      <c r="AF960" s="73" t="s">
        <v>17134</v>
      </c>
    </row>
    <row r="961" spans="1:32" hidden="1" x14ac:dyDescent="0.25">
      <c r="A961" s="116" t="s">
        <v>16384</v>
      </c>
      <c r="B961" s="116">
        <v>2012</v>
      </c>
      <c r="C961" s="116" t="s">
        <v>16414</v>
      </c>
      <c r="D961" s="73" t="s">
        <v>16595</v>
      </c>
      <c r="E961" s="73" t="s">
        <v>16596</v>
      </c>
      <c r="F961" s="73" t="s">
        <v>16596</v>
      </c>
      <c r="G961" s="125">
        <v>52.9</v>
      </c>
      <c r="H961" s="140">
        <f t="shared" si="60"/>
        <v>52.9</v>
      </c>
      <c r="I961" s="125">
        <f>G961/('Total Revenue (Millions)'!D$71)*100</f>
        <v>1.5165265443919309</v>
      </c>
      <c r="U961" s="138">
        <v>74.67</v>
      </c>
      <c r="V961" s="138">
        <v>59.03</v>
      </c>
      <c r="W961" s="138"/>
      <c r="Z961" s="138"/>
      <c r="AD961" s="138" t="s">
        <v>17052</v>
      </c>
      <c r="AF961" s="73" t="s">
        <v>17144</v>
      </c>
    </row>
    <row r="962" spans="1:32" hidden="1" x14ac:dyDescent="0.25">
      <c r="A962" s="116" t="s">
        <v>16384</v>
      </c>
      <c r="B962" s="116">
        <v>2012</v>
      </c>
      <c r="C962" s="116" t="s">
        <v>16414</v>
      </c>
      <c r="D962" s="73" t="s">
        <v>16896</v>
      </c>
      <c r="E962" s="73" t="s">
        <v>16897</v>
      </c>
      <c r="F962" s="73" t="s">
        <v>16897</v>
      </c>
      <c r="G962" s="125">
        <v>7.3659999999999997</v>
      </c>
      <c r="H962" s="140">
        <f t="shared" si="60"/>
        <v>7.3659999999999997</v>
      </c>
      <c r="I962" s="125">
        <f>G962/('Total Revenue (Millions)'!D$71)*100</f>
        <v>0.21116700427204091</v>
      </c>
      <c r="W962" s="138"/>
      <c r="Z962" s="138"/>
      <c r="AD962" s="138" t="s">
        <v>17052</v>
      </c>
      <c r="AF962" s="76" t="s">
        <v>16942</v>
      </c>
    </row>
    <row r="963" spans="1:32" hidden="1" x14ac:dyDescent="0.25">
      <c r="A963" s="116" t="s">
        <v>16384</v>
      </c>
      <c r="B963" s="116">
        <v>2013</v>
      </c>
      <c r="C963" s="116" t="s">
        <v>16414</v>
      </c>
      <c r="D963" s="73" t="s">
        <v>16602</v>
      </c>
      <c r="E963" s="73" t="s">
        <v>16602</v>
      </c>
      <c r="F963" s="73" t="s">
        <v>16602</v>
      </c>
      <c r="G963" s="125">
        <v>1771.6</v>
      </c>
      <c r="H963" s="140">
        <f t="shared" ref="H963:H976" si="61">G963/1.03</f>
        <v>1719.9999999999998</v>
      </c>
      <c r="I963" s="125">
        <f>G963/('Total Revenue (Millions)'!D$72)*100</f>
        <v>45.049996939748318</v>
      </c>
      <c r="W963" s="138"/>
      <c r="Z963" s="138"/>
      <c r="AD963" s="138" t="s">
        <v>17048</v>
      </c>
      <c r="AF963" s="73" t="s">
        <v>16648</v>
      </c>
    </row>
    <row r="964" spans="1:32" hidden="1" x14ac:dyDescent="0.25">
      <c r="A964" s="116" t="s">
        <v>16384</v>
      </c>
      <c r="B964" s="116">
        <v>2013</v>
      </c>
      <c r="C964" s="116" t="s">
        <v>16414</v>
      </c>
      <c r="D964" s="73" t="s">
        <v>16532</v>
      </c>
      <c r="E964" s="73" t="s">
        <v>17092</v>
      </c>
      <c r="F964" s="73" t="s">
        <v>17092</v>
      </c>
      <c r="G964" s="125">
        <v>1747.1</v>
      </c>
      <c r="H964" s="140">
        <f t="shared" si="61"/>
        <v>1696.2135922330096</v>
      </c>
      <c r="I964" s="125">
        <f>G964/('Total Revenue (Millions)'!D$72)*100</f>
        <v>44.426986708870103</v>
      </c>
      <c r="V964" s="138">
        <v>78.599999999999994</v>
      </c>
      <c r="W964" s="138"/>
      <c r="Z964" s="138"/>
      <c r="AD964" s="138" t="s">
        <v>17087</v>
      </c>
      <c r="AF964" s="73" t="s">
        <v>17145</v>
      </c>
    </row>
    <row r="965" spans="1:32" hidden="1" x14ac:dyDescent="0.25">
      <c r="A965" s="116" t="s">
        <v>16384</v>
      </c>
      <c r="B965" s="116">
        <v>2013</v>
      </c>
      <c r="C965" s="116" t="s">
        <v>16414</v>
      </c>
      <c r="D965" s="73" t="s">
        <v>16532</v>
      </c>
      <c r="E965" s="73" t="s">
        <v>17117</v>
      </c>
      <c r="F965" s="73" t="s">
        <v>17117</v>
      </c>
      <c r="G965" s="125">
        <v>371.8</v>
      </c>
      <c r="H965" s="140">
        <f t="shared" si="61"/>
        <v>360.97087378640776</v>
      </c>
      <c r="I965" s="125">
        <f>G965/('Total Revenue (Millions)'!D$72)*100</f>
        <v>9.4544981159395043</v>
      </c>
      <c r="V965" s="138">
        <v>85.2</v>
      </c>
      <c r="W965" s="138"/>
      <c r="Z965" s="138"/>
      <c r="AD965" s="138" t="s">
        <v>17100</v>
      </c>
      <c r="AF965" s="73" t="s">
        <v>17146</v>
      </c>
    </row>
    <row r="966" spans="1:32" hidden="1" x14ac:dyDescent="0.25">
      <c r="A966" s="116" t="s">
        <v>16384</v>
      </c>
      <c r="B966" s="116">
        <v>2013</v>
      </c>
      <c r="C966" s="116" t="s">
        <v>16414</v>
      </c>
      <c r="D966" s="73" t="s">
        <v>16532</v>
      </c>
      <c r="E966" s="73" t="s">
        <v>16598</v>
      </c>
      <c r="F966" s="73"/>
      <c r="G966" s="125">
        <v>125.2</v>
      </c>
      <c r="H966" s="140">
        <f t="shared" si="61"/>
        <v>121.55339805825243</v>
      </c>
      <c r="I966" s="125">
        <f>G966/('Total Revenue (Millions)'!D$72)*100</f>
        <v>3.1837094247327218</v>
      </c>
      <c r="V966" s="138">
        <v>74.2</v>
      </c>
      <c r="W966" s="138"/>
      <c r="Z966" s="138"/>
      <c r="AD966" s="138" t="s">
        <v>17100</v>
      </c>
      <c r="AF966" s="73" t="s">
        <v>17137</v>
      </c>
    </row>
    <row r="967" spans="1:32" hidden="1" x14ac:dyDescent="0.25">
      <c r="A967" s="116" t="s">
        <v>16384</v>
      </c>
      <c r="B967" s="116">
        <v>2013</v>
      </c>
      <c r="C967" s="116" t="s">
        <v>16414</v>
      </c>
      <c r="D967" s="73" t="s">
        <v>16568</v>
      </c>
      <c r="E967" s="73" t="s">
        <v>17051</v>
      </c>
      <c r="F967" s="73" t="s">
        <v>17051</v>
      </c>
      <c r="G967" s="125">
        <v>1381.3</v>
      </c>
      <c r="H967" s="140">
        <f t="shared" si="61"/>
        <v>1341.0679611650485</v>
      </c>
      <c r="I967" s="125">
        <f>G967/('Total Revenue (Millions)'!D$72)*100</f>
        <v>35.125062527023225</v>
      </c>
      <c r="U967" s="138">
        <v>54.05</v>
      </c>
      <c r="W967" s="138"/>
      <c r="Z967" s="138"/>
      <c r="AD967" s="138" t="s">
        <v>17052</v>
      </c>
      <c r="AF967" s="73" t="s">
        <v>17147</v>
      </c>
    </row>
    <row r="968" spans="1:32" hidden="1" x14ac:dyDescent="0.25">
      <c r="A968" s="116" t="s">
        <v>16384</v>
      </c>
      <c r="B968" s="116">
        <v>2013</v>
      </c>
      <c r="C968" s="116" t="s">
        <v>16414</v>
      </c>
      <c r="D968" s="73" t="s">
        <v>16568</v>
      </c>
      <c r="E968" s="73" t="s">
        <v>17089</v>
      </c>
      <c r="F968" s="73" t="s">
        <v>17089</v>
      </c>
      <c r="G968" s="125">
        <v>742.8</v>
      </c>
      <c r="H968" s="140">
        <f t="shared" si="61"/>
        <v>721.1650485436893</v>
      </c>
      <c r="I968" s="125">
        <f>G968/('Total Revenue (Millions)'!D$72)*100</f>
        <v>18.888653040666657</v>
      </c>
      <c r="U968" s="138">
        <v>68.260000000000005</v>
      </c>
      <c r="W968" s="138"/>
      <c r="Z968" s="138"/>
      <c r="AD968" s="138" t="s">
        <v>17087</v>
      </c>
      <c r="AF968" s="73" t="s">
        <v>17147</v>
      </c>
    </row>
    <row r="969" spans="1:32" hidden="1" x14ac:dyDescent="0.25">
      <c r="A969" s="116" t="s">
        <v>16384</v>
      </c>
      <c r="B969" s="116">
        <v>2013</v>
      </c>
      <c r="C969" s="116" t="s">
        <v>16414</v>
      </c>
      <c r="D969" s="73" t="s">
        <v>16593</v>
      </c>
      <c r="E969" s="73" t="s">
        <v>16594</v>
      </c>
      <c r="F969" s="73" t="s">
        <v>16594</v>
      </c>
      <c r="G969" s="125">
        <v>1090</v>
      </c>
      <c r="H969" s="140">
        <f t="shared" si="61"/>
        <v>1058.2524271844659</v>
      </c>
      <c r="I969" s="125">
        <f>G969/('Total Revenue (Millions)'!D$72)*100</f>
        <v>27.717598026826408</v>
      </c>
      <c r="V969" s="138">
        <v>49.36</v>
      </c>
      <c r="W969" s="138"/>
      <c r="Z969" s="138"/>
      <c r="AD969" s="138" t="s">
        <v>17048</v>
      </c>
      <c r="AF969" s="73" t="s">
        <v>17148</v>
      </c>
    </row>
    <row r="970" spans="1:32" hidden="1" x14ac:dyDescent="0.25">
      <c r="A970" s="116" t="s">
        <v>16384</v>
      </c>
      <c r="B970" s="116">
        <v>2013</v>
      </c>
      <c r="C970" s="116" t="s">
        <v>16414</v>
      </c>
      <c r="D970" s="73" t="s">
        <v>16608</v>
      </c>
      <c r="E970" s="73" t="s">
        <v>16608</v>
      </c>
      <c r="F970" s="73" t="s">
        <v>16608</v>
      </c>
      <c r="G970" s="125">
        <v>631.5</v>
      </c>
      <c r="H970" s="140">
        <f t="shared" si="61"/>
        <v>613.10679611650482</v>
      </c>
      <c r="I970" s="125">
        <f>G970/('Total Revenue (Millions)'!D$72)*100</f>
        <v>16.058406563248511</v>
      </c>
      <c r="V970" s="138">
        <v>63.04</v>
      </c>
      <c r="W970" s="138"/>
      <c r="Z970" s="138"/>
      <c r="AD970" s="138" t="s">
        <v>17052</v>
      </c>
      <c r="AF970" s="73" t="s">
        <v>17149</v>
      </c>
    </row>
    <row r="971" spans="1:32" hidden="1" x14ac:dyDescent="0.25">
      <c r="A971" s="116" t="s">
        <v>16384</v>
      </c>
      <c r="B971" s="116">
        <v>2013</v>
      </c>
      <c r="C971" s="116" t="s">
        <v>16414</v>
      </c>
      <c r="D971" s="73" t="s">
        <v>16562</v>
      </c>
      <c r="E971" s="73" t="s">
        <v>16562</v>
      </c>
      <c r="F971" s="73" t="s">
        <v>16562</v>
      </c>
      <c r="G971" s="125">
        <v>431.584</v>
      </c>
      <c r="H971" s="140">
        <f t="shared" si="61"/>
        <v>419.01359223300972</v>
      </c>
      <c r="I971" s="125">
        <f>G971/('Total Revenue (Millions)'!D$72)*100</f>
        <v>10.974744795238394</v>
      </c>
      <c r="V971" s="138">
        <v>48.18</v>
      </c>
      <c r="W971" s="138"/>
      <c r="Z971" s="138"/>
      <c r="AD971" s="138" t="s">
        <v>17100</v>
      </c>
      <c r="AF971" s="73" t="s">
        <v>17150</v>
      </c>
    </row>
    <row r="972" spans="1:32" hidden="1" x14ac:dyDescent="0.25">
      <c r="A972" s="116" t="s">
        <v>16384</v>
      </c>
      <c r="B972" s="116">
        <v>2013</v>
      </c>
      <c r="C972" s="116" t="s">
        <v>16414</v>
      </c>
      <c r="D972" s="73" t="s">
        <v>16586</v>
      </c>
      <c r="E972" s="73" t="s">
        <v>16587</v>
      </c>
      <c r="F972" s="73" t="s">
        <v>16587</v>
      </c>
      <c r="G972" s="125">
        <v>332.7</v>
      </c>
      <c r="H972" s="140">
        <f t="shared" si="61"/>
        <v>323.00970873786406</v>
      </c>
      <c r="I972" s="125">
        <f>G972/('Total Revenue (Millions)'!D$72)*100</f>
        <v>8.4602246454359147</v>
      </c>
      <c r="V972" s="138">
        <v>69.5</v>
      </c>
      <c r="W972" s="138"/>
      <c r="Z972" s="138"/>
      <c r="AD972" s="138" t="s">
        <v>17048</v>
      </c>
      <c r="AF972" s="73" t="s">
        <v>17151</v>
      </c>
    </row>
    <row r="973" spans="1:32" hidden="1" x14ac:dyDescent="0.25">
      <c r="A973" s="116" t="s">
        <v>16384</v>
      </c>
      <c r="B973" s="116">
        <v>2013</v>
      </c>
      <c r="C973" s="116" t="s">
        <v>16414</v>
      </c>
      <c r="D973" s="73" t="s">
        <v>16551</v>
      </c>
      <c r="E973" s="73" t="s">
        <v>16551</v>
      </c>
      <c r="F973" s="73" t="s">
        <v>16551</v>
      </c>
      <c r="G973" s="125">
        <v>82</v>
      </c>
      <c r="H973" s="140">
        <f t="shared" si="61"/>
        <v>79.611650485436897</v>
      </c>
      <c r="I973" s="125">
        <f>G973/('Total Revenue (Millions)'!D$72)*100</f>
        <v>2.0851770992658398</v>
      </c>
      <c r="V973" s="138">
        <v>67.63</v>
      </c>
      <c r="W973" s="138"/>
      <c r="Z973" s="138"/>
      <c r="AD973" s="138" t="s">
        <v>17100</v>
      </c>
      <c r="AF973" s="73" t="s">
        <v>17143</v>
      </c>
    </row>
    <row r="974" spans="1:32" hidden="1" x14ac:dyDescent="0.25">
      <c r="A974" s="116" t="s">
        <v>16384</v>
      </c>
      <c r="B974" s="116">
        <v>2013</v>
      </c>
      <c r="C974" s="116" t="s">
        <v>16414</v>
      </c>
      <c r="D974" s="73" t="s">
        <v>16543</v>
      </c>
      <c r="E974" s="73" t="s">
        <v>16543</v>
      </c>
      <c r="F974" s="73" t="s">
        <v>16543</v>
      </c>
      <c r="G974" s="125">
        <v>87.2</v>
      </c>
      <c r="H974" s="140">
        <f t="shared" si="61"/>
        <v>84.660194174757279</v>
      </c>
      <c r="I974" s="125">
        <f>G974/('Total Revenue (Millions)'!D$72)*100</f>
        <v>2.2174078421461125</v>
      </c>
      <c r="V974" s="138">
        <v>73.25</v>
      </c>
      <c r="W974" s="138"/>
      <c r="Z974" s="138"/>
      <c r="AD974" s="138" t="s">
        <v>17100</v>
      </c>
      <c r="AF974" s="73" t="s">
        <v>17134</v>
      </c>
    </row>
    <row r="975" spans="1:32" hidden="1" x14ac:dyDescent="0.25">
      <c r="A975" s="116" t="s">
        <v>16384</v>
      </c>
      <c r="B975" s="116">
        <v>2013</v>
      </c>
      <c r="C975" s="116" t="s">
        <v>16414</v>
      </c>
      <c r="D975" s="73" t="s">
        <v>16595</v>
      </c>
      <c r="E975" s="73" t="s">
        <v>16596</v>
      </c>
      <c r="F975" s="73" t="s">
        <v>16596</v>
      </c>
      <c r="G975" s="125">
        <v>54.8</v>
      </c>
      <c r="H975" s="140">
        <f t="shared" si="61"/>
        <v>53.203883495145625</v>
      </c>
      <c r="I975" s="125">
        <f>G975/('Total Revenue (Millions)'!D$72)*100</f>
        <v>1.3935085980459514</v>
      </c>
      <c r="U975" s="138">
        <v>76.209999999999994</v>
      </c>
      <c r="V975" s="138">
        <v>59.93</v>
      </c>
      <c r="W975" s="138"/>
      <c r="Z975" s="138"/>
      <c r="AD975" s="138" t="s">
        <v>17052</v>
      </c>
      <c r="AF975" s="73" t="s">
        <v>17152</v>
      </c>
    </row>
    <row r="976" spans="1:32" hidden="1" x14ac:dyDescent="0.25">
      <c r="A976" s="116" t="s">
        <v>16384</v>
      </c>
      <c r="B976" s="116">
        <v>2013</v>
      </c>
      <c r="C976" s="116" t="s">
        <v>16414</v>
      </c>
      <c r="D976" s="73" t="s">
        <v>16896</v>
      </c>
      <c r="E976" s="73" t="s">
        <v>16897</v>
      </c>
      <c r="F976" s="73" t="s">
        <v>16897</v>
      </c>
      <c r="G976" s="125">
        <v>7.25</v>
      </c>
      <c r="H976" s="140">
        <f t="shared" si="61"/>
        <v>7.0388349514563107</v>
      </c>
      <c r="I976" s="125">
        <f>G976/('Total Revenue (Millions)'!D$72)*100</f>
        <v>0.18436017036191876</v>
      </c>
      <c r="W976" s="138"/>
      <c r="Z976" s="138"/>
      <c r="AD976" s="138" t="s">
        <v>17052</v>
      </c>
      <c r="AF976" s="76" t="s">
        <v>16942</v>
      </c>
    </row>
    <row r="977" spans="1:32" hidden="1" x14ac:dyDescent="0.25">
      <c r="A977" s="116" t="s">
        <v>16384</v>
      </c>
      <c r="B977" s="116">
        <v>2014</v>
      </c>
      <c r="C977" s="116" t="s">
        <v>16414</v>
      </c>
      <c r="D977" s="73" t="s">
        <v>16602</v>
      </c>
      <c r="E977" s="73" t="s">
        <v>16602</v>
      </c>
      <c r="F977" s="73" t="s">
        <v>16602</v>
      </c>
      <c r="G977" s="125">
        <v>1734</v>
      </c>
      <c r="H977" s="140">
        <f t="shared" ref="H977:H990" si="62">G977/1.1</f>
        <v>1576.3636363636363</v>
      </c>
      <c r="I977" s="125">
        <f>G977/('Total Revenue (Millions)'!D$73)*100</f>
        <v>40.375873959542375</v>
      </c>
      <c r="W977" s="138"/>
      <c r="Z977" s="138"/>
      <c r="AD977" s="138" t="s">
        <v>17048</v>
      </c>
      <c r="AF977" s="73" t="s">
        <v>16648</v>
      </c>
    </row>
    <row r="978" spans="1:32" hidden="1" x14ac:dyDescent="0.25">
      <c r="A978" s="116" t="s">
        <v>16384</v>
      </c>
      <c r="B978" s="116">
        <v>2014</v>
      </c>
      <c r="C978" s="116" t="s">
        <v>16414</v>
      </c>
      <c r="D978" s="73" t="s">
        <v>16532</v>
      </c>
      <c r="E978" s="73" t="s">
        <v>17092</v>
      </c>
      <c r="F978" s="73" t="s">
        <v>17092</v>
      </c>
      <c r="G978" s="125">
        <v>1672.9</v>
      </c>
      <c r="H978" s="140">
        <f t="shared" si="62"/>
        <v>1520.8181818181818</v>
      </c>
      <c r="I978" s="125">
        <f>G978/('Total Revenue (Millions)'!D$73)*100</f>
        <v>38.953171595685369</v>
      </c>
      <c r="U978" s="138">
        <v>1754</v>
      </c>
      <c r="V978" s="138">
        <v>79.5</v>
      </c>
      <c r="W978" s="138"/>
      <c r="Z978" s="138"/>
      <c r="AD978" s="138" t="s">
        <v>17087</v>
      </c>
      <c r="AF978" s="73" t="s">
        <v>17153</v>
      </c>
    </row>
    <row r="979" spans="1:32" hidden="1" x14ac:dyDescent="0.25">
      <c r="A979" s="116" t="s">
        <v>16384</v>
      </c>
      <c r="B979" s="116">
        <v>2014</v>
      </c>
      <c r="C979" s="116" t="s">
        <v>16414</v>
      </c>
      <c r="D979" s="73" t="s">
        <v>16532</v>
      </c>
      <c r="E979" s="73" t="s">
        <v>17117</v>
      </c>
      <c r="F979" s="73" t="s">
        <v>17117</v>
      </c>
      <c r="G979" s="125">
        <v>629.29999999999995</v>
      </c>
      <c r="H979" s="140">
        <f t="shared" si="62"/>
        <v>572.09090909090901</v>
      </c>
      <c r="I979" s="125">
        <f>G979/('Total Revenue (Millions)'!D$73)*100</f>
        <v>14.653135803194933</v>
      </c>
      <c r="U979" s="138">
        <v>706.5</v>
      </c>
      <c r="V979" s="138">
        <v>74.2</v>
      </c>
      <c r="W979" s="138"/>
      <c r="Z979" s="138"/>
      <c r="AD979" s="138" t="s">
        <v>17100</v>
      </c>
      <c r="AF979" s="73" t="s">
        <v>17153</v>
      </c>
    </row>
    <row r="980" spans="1:32" hidden="1" x14ac:dyDescent="0.25">
      <c r="A980" s="116" t="s">
        <v>16384</v>
      </c>
      <c r="B980" s="116">
        <v>2014</v>
      </c>
      <c r="C980" s="116" t="s">
        <v>16414</v>
      </c>
      <c r="D980" s="73" t="s">
        <v>16532</v>
      </c>
      <c r="E980" s="73" t="s">
        <v>16598</v>
      </c>
      <c r="F980" s="73"/>
      <c r="G980" s="125">
        <v>150</v>
      </c>
      <c r="H980" s="140">
        <f t="shared" si="62"/>
        <v>136.36363636363635</v>
      </c>
      <c r="I980" s="125">
        <f>G980/('Total Revenue (Millions)'!D$73)*100</f>
        <v>3.4927226608600668</v>
      </c>
      <c r="U980" s="138">
        <v>188.3</v>
      </c>
      <c r="V980" s="138">
        <v>66.400000000000006</v>
      </c>
      <c r="W980" s="138"/>
      <c r="Z980" s="138"/>
      <c r="AD980" s="138" t="s">
        <v>17100</v>
      </c>
      <c r="AF980" s="73" t="s">
        <v>17154</v>
      </c>
    </row>
    <row r="981" spans="1:32" hidden="1" x14ac:dyDescent="0.25">
      <c r="A981" s="116" t="s">
        <v>16384</v>
      </c>
      <c r="B981" s="116">
        <v>2014</v>
      </c>
      <c r="C981" s="116" t="s">
        <v>16414</v>
      </c>
      <c r="D981" s="73" t="s">
        <v>16568</v>
      </c>
      <c r="E981" s="73" t="s">
        <v>17051</v>
      </c>
      <c r="F981" s="73" t="s">
        <v>17051</v>
      </c>
      <c r="G981" s="125">
        <v>1369.2919999999999</v>
      </c>
      <c r="H981" s="140">
        <f t="shared" si="62"/>
        <v>1244.8109090909088</v>
      </c>
      <c r="I981" s="125">
        <f>G981/('Total Revenue (Millions)'!D$73)*100</f>
        <v>31.883714651562684</v>
      </c>
      <c r="U981" s="138">
        <v>1998.94</v>
      </c>
      <c r="W981" s="138"/>
      <c r="Z981" s="138"/>
      <c r="AA981" s="170">
        <v>57.08</v>
      </c>
      <c r="AD981" s="138" t="s">
        <v>17052</v>
      </c>
      <c r="AF981" s="73" t="s">
        <v>17155</v>
      </c>
    </row>
    <row r="982" spans="1:32" hidden="1" x14ac:dyDescent="0.25">
      <c r="A982" s="116" t="s">
        <v>16384</v>
      </c>
      <c r="B982" s="116">
        <v>2014</v>
      </c>
      <c r="C982" s="116" t="s">
        <v>16414</v>
      </c>
      <c r="D982" s="73" t="s">
        <v>16568</v>
      </c>
      <c r="E982" s="73" t="s">
        <v>17089</v>
      </c>
      <c r="F982" s="73" t="s">
        <v>17089</v>
      </c>
      <c r="G982" s="125">
        <v>760.81200000000001</v>
      </c>
      <c r="H982" s="140">
        <f t="shared" si="62"/>
        <v>691.64727272727271</v>
      </c>
      <c r="I982" s="125">
        <f>G982/('Total Revenue (Millions)'!D$73)*100</f>
        <v>17.715368753695127</v>
      </c>
      <c r="U982" s="138">
        <v>892.09</v>
      </c>
      <c r="W982" s="138"/>
      <c r="Z982" s="138"/>
      <c r="AA982" s="170">
        <v>71.069999999999993</v>
      </c>
      <c r="AD982" s="138" t="s">
        <v>17087</v>
      </c>
      <c r="AF982" s="73" t="s">
        <v>17155</v>
      </c>
    </row>
    <row r="983" spans="1:32" hidden="1" x14ac:dyDescent="0.25">
      <c r="A983" s="116" t="s">
        <v>16384</v>
      </c>
      <c r="B983" s="116">
        <v>2014</v>
      </c>
      <c r="C983" s="116" t="s">
        <v>16414</v>
      </c>
      <c r="D983" s="73" t="s">
        <v>16593</v>
      </c>
      <c r="E983" s="73" t="s">
        <v>16594</v>
      </c>
      <c r="F983" s="73" t="s">
        <v>16594</v>
      </c>
      <c r="G983" s="125">
        <v>1080</v>
      </c>
      <c r="H983" s="140">
        <f t="shared" si="62"/>
        <v>981.81818181818176</v>
      </c>
      <c r="I983" s="125">
        <f>G983/('Total Revenue (Millions)'!D$73)*100</f>
        <v>25.147603158192481</v>
      </c>
      <c r="U983" s="138">
        <v>1803.7</v>
      </c>
      <c r="V983" s="138">
        <v>49.9</v>
      </c>
      <c r="W983" s="138"/>
      <c r="Z983" s="138"/>
      <c r="AD983" s="138" t="s">
        <v>17048</v>
      </c>
      <c r="AF983" s="73" t="s">
        <v>17156</v>
      </c>
    </row>
    <row r="984" spans="1:32" hidden="1" x14ac:dyDescent="0.25">
      <c r="A984" s="116" t="s">
        <v>16384</v>
      </c>
      <c r="B984" s="116">
        <v>2014</v>
      </c>
      <c r="C984" s="116" t="s">
        <v>16414</v>
      </c>
      <c r="D984" s="73" t="s">
        <v>16562</v>
      </c>
      <c r="E984" s="73" t="s">
        <v>16562</v>
      </c>
      <c r="F984" s="73" t="s">
        <v>16562</v>
      </c>
      <c r="G984" s="125">
        <v>550.476</v>
      </c>
      <c r="H984" s="140">
        <f t="shared" si="62"/>
        <v>500.43272727272722</v>
      </c>
      <c r="I984" s="125">
        <f>G984/('Total Revenue (Millions)'!D$73)*100</f>
        <v>12.817733329730707</v>
      </c>
      <c r="U984" s="138">
        <v>865.5</v>
      </c>
      <c r="V984" s="138">
        <v>53</v>
      </c>
      <c r="W984" s="138"/>
      <c r="Z984" s="138"/>
      <c r="AD984" s="138" t="s">
        <v>17100</v>
      </c>
      <c r="AF984" s="73" t="s">
        <v>17157</v>
      </c>
    </row>
    <row r="985" spans="1:32" hidden="1" x14ac:dyDescent="0.25">
      <c r="A985" s="116" t="s">
        <v>16384</v>
      </c>
      <c r="B985" s="116">
        <v>2014</v>
      </c>
      <c r="C985" s="116" t="s">
        <v>16414</v>
      </c>
      <c r="D985" s="73" t="s">
        <v>16608</v>
      </c>
      <c r="E985" s="73" t="s">
        <v>16608</v>
      </c>
      <c r="F985" s="73" t="s">
        <v>16608</v>
      </c>
      <c r="G985" s="125">
        <v>600.5</v>
      </c>
      <c r="H985" s="140">
        <f t="shared" si="62"/>
        <v>545.90909090909088</v>
      </c>
      <c r="I985" s="125">
        <f>G985/('Total Revenue (Millions)'!D$73)*100</f>
        <v>13.982533052309801</v>
      </c>
      <c r="U985" s="138">
        <v>661.33699999999999</v>
      </c>
      <c r="V985" s="138">
        <v>75.67</v>
      </c>
      <c r="W985" s="138"/>
      <c r="Z985" s="138"/>
      <c r="AD985" s="138" t="s">
        <v>17052</v>
      </c>
      <c r="AF985" s="73" t="s">
        <v>17158</v>
      </c>
    </row>
    <row r="986" spans="1:32" hidden="1" x14ac:dyDescent="0.25">
      <c r="A986" s="116" t="s">
        <v>16384</v>
      </c>
      <c r="B986" s="116">
        <v>2014</v>
      </c>
      <c r="C986" s="116" t="s">
        <v>16414</v>
      </c>
      <c r="D986" s="73" t="s">
        <v>16586</v>
      </c>
      <c r="E986" s="73" t="s">
        <v>16587</v>
      </c>
      <c r="F986" s="73" t="s">
        <v>16587</v>
      </c>
      <c r="G986" s="125">
        <v>326.36</v>
      </c>
      <c r="H986" s="140">
        <f t="shared" si="62"/>
        <v>296.69090909090909</v>
      </c>
      <c r="I986" s="125">
        <f>G986/('Total Revenue (Millions)'!D$73)*100</f>
        <v>7.5992331173219432</v>
      </c>
      <c r="U986" s="138">
        <v>359.75</v>
      </c>
      <c r="V986" s="138">
        <v>75.599999999999994</v>
      </c>
      <c r="W986" s="138"/>
      <c r="Z986" s="138"/>
      <c r="AD986" s="138" t="s">
        <v>17048</v>
      </c>
      <c r="AF986" s="73" t="s">
        <v>17159</v>
      </c>
    </row>
    <row r="987" spans="1:32" hidden="1" x14ac:dyDescent="0.25">
      <c r="A987" s="116" t="s">
        <v>16384</v>
      </c>
      <c r="B987" s="116">
        <v>2014</v>
      </c>
      <c r="C987" s="116" t="s">
        <v>16414</v>
      </c>
      <c r="D987" s="73" t="s">
        <v>16551</v>
      </c>
      <c r="E987" s="73" t="s">
        <v>16551</v>
      </c>
      <c r="F987" s="73" t="s">
        <v>16551</v>
      </c>
      <c r="G987" s="125">
        <v>85.2</v>
      </c>
      <c r="H987" s="140">
        <f t="shared" si="62"/>
        <v>77.454545454545453</v>
      </c>
      <c r="I987" s="125">
        <f>G987/('Total Revenue (Millions)'!D$73)*100</f>
        <v>1.9838664713685179</v>
      </c>
      <c r="U987" s="138">
        <v>106.4785</v>
      </c>
      <c r="V987" s="138">
        <v>66.680000000000007</v>
      </c>
      <c r="W987" s="138"/>
      <c r="Z987" s="138"/>
      <c r="AD987" s="138" t="s">
        <v>17100</v>
      </c>
      <c r="AF987" s="73" t="s">
        <v>16958</v>
      </c>
    </row>
    <row r="988" spans="1:32" hidden="1" x14ac:dyDescent="0.25">
      <c r="A988" s="116" t="s">
        <v>16384</v>
      </c>
      <c r="B988" s="116">
        <v>2014</v>
      </c>
      <c r="C988" s="116" t="s">
        <v>16414</v>
      </c>
      <c r="D988" s="73" t="s">
        <v>16543</v>
      </c>
      <c r="E988" s="73" t="s">
        <v>16543</v>
      </c>
      <c r="F988" s="73" t="s">
        <v>16543</v>
      </c>
      <c r="G988" s="125">
        <v>93.12</v>
      </c>
      <c r="H988" s="140">
        <f t="shared" si="62"/>
        <v>84.654545454545456</v>
      </c>
      <c r="I988" s="125">
        <f>G988/('Total Revenue (Millions)'!D$73)*100</f>
        <v>2.1682822278619294</v>
      </c>
      <c r="U988" s="138">
        <v>102.4315</v>
      </c>
      <c r="V988" s="138">
        <v>75.760000000000005</v>
      </c>
      <c r="W988" s="138"/>
      <c r="Z988" s="138"/>
      <c r="AD988" s="138" t="s">
        <v>17100</v>
      </c>
      <c r="AF988" s="73" t="s">
        <v>17134</v>
      </c>
    </row>
    <row r="989" spans="1:32" hidden="1" x14ac:dyDescent="0.25">
      <c r="A989" s="116" t="s">
        <v>16384</v>
      </c>
      <c r="B989" s="116">
        <v>2014</v>
      </c>
      <c r="C989" s="116" t="s">
        <v>16414</v>
      </c>
      <c r="D989" s="73" t="s">
        <v>16595</v>
      </c>
      <c r="E989" s="73" t="s">
        <v>16596</v>
      </c>
      <c r="F989" s="73" t="s">
        <v>16596</v>
      </c>
      <c r="G989" s="125">
        <v>55.273758000000001</v>
      </c>
      <c r="H989" s="140">
        <f t="shared" si="62"/>
        <v>50.248870909090904</v>
      </c>
      <c r="I989" s="125">
        <f>G989/('Total Revenue (Millions)'!D$73)*100</f>
        <v>1.2870393807833027</v>
      </c>
      <c r="U989" s="138">
        <v>71.3</v>
      </c>
      <c r="V989" s="138">
        <v>64.599999999999994</v>
      </c>
      <c r="W989" s="138"/>
      <c r="Z989" s="138"/>
      <c r="AD989" s="138" t="s">
        <v>17052</v>
      </c>
      <c r="AF989" s="73" t="s">
        <v>17160</v>
      </c>
    </row>
    <row r="990" spans="1:32" hidden="1" x14ac:dyDescent="0.25">
      <c r="A990" s="116" t="s">
        <v>16384</v>
      </c>
      <c r="B990" s="116">
        <v>2014</v>
      </c>
      <c r="C990" s="116" t="s">
        <v>16414</v>
      </c>
      <c r="D990" s="73" t="s">
        <v>16896</v>
      </c>
      <c r="E990" s="73" t="s">
        <v>16897</v>
      </c>
      <c r="F990" s="73" t="s">
        <v>16897</v>
      </c>
      <c r="G990" s="125">
        <v>7.2</v>
      </c>
      <c r="H990" s="140">
        <f t="shared" si="62"/>
        <v>6.545454545454545</v>
      </c>
      <c r="I990" s="125">
        <f>G990/('Total Revenue (Millions)'!D$73)*100</f>
        <v>0.16765068772128319</v>
      </c>
      <c r="W990" s="138"/>
      <c r="Z990" s="138"/>
      <c r="AD990" s="138" t="s">
        <v>17052</v>
      </c>
      <c r="AF990" s="73" t="s">
        <v>16963</v>
      </c>
    </row>
    <row r="991" spans="1:32" hidden="1" x14ac:dyDescent="0.25">
      <c r="A991" s="116" t="s">
        <v>16384</v>
      </c>
      <c r="B991" s="116">
        <v>2015</v>
      </c>
      <c r="C991" s="116" t="s">
        <v>16414</v>
      </c>
      <c r="D991" s="73" t="s">
        <v>16602</v>
      </c>
      <c r="E991" s="73" t="s">
        <v>16602</v>
      </c>
      <c r="F991" s="73" t="s">
        <v>16602</v>
      </c>
      <c r="G991" s="125">
        <v>1669</v>
      </c>
      <c r="H991" s="140">
        <f t="shared" ref="H991:H1003" si="63">G991/1.28</f>
        <v>1303.90625</v>
      </c>
      <c r="I991" s="125">
        <f>G991/('Total Revenue (Millions)'!D$74)*100</f>
        <v>38.526109691613378</v>
      </c>
      <c r="W991" s="138"/>
      <c r="Z991" s="138"/>
      <c r="AD991" s="138" t="s">
        <v>17048</v>
      </c>
      <c r="AF991" s="73" t="s">
        <v>16665</v>
      </c>
    </row>
    <row r="992" spans="1:32" hidden="1" x14ac:dyDescent="0.25">
      <c r="A992" s="116" t="s">
        <v>16384</v>
      </c>
      <c r="B992" s="116">
        <v>2015</v>
      </c>
      <c r="C992" s="116" t="s">
        <v>16414</v>
      </c>
      <c r="D992" s="73" t="s">
        <v>16532</v>
      </c>
      <c r="E992" s="73" t="s">
        <v>17092</v>
      </c>
      <c r="F992" s="73" t="s">
        <v>17092</v>
      </c>
      <c r="G992" s="125">
        <v>1561.7</v>
      </c>
      <c r="H992" s="140">
        <f t="shared" si="63"/>
        <v>1220.078125</v>
      </c>
      <c r="I992" s="125">
        <f>G992/('Total Revenue (Millions)'!D$74)*100</f>
        <v>36.049266330373051</v>
      </c>
      <c r="U992" s="138">
        <v>1632.4</v>
      </c>
      <c r="V992" s="138">
        <v>79.7</v>
      </c>
      <c r="W992" s="138"/>
      <c r="Z992" s="138"/>
      <c r="AD992" s="138" t="s">
        <v>17087</v>
      </c>
      <c r="AF992" s="73" t="s">
        <v>17161</v>
      </c>
    </row>
    <row r="993" spans="1:32" hidden="1" x14ac:dyDescent="0.25">
      <c r="A993" s="116" t="s">
        <v>16384</v>
      </c>
      <c r="B993" s="116">
        <v>2015</v>
      </c>
      <c r="C993" s="116" t="s">
        <v>16414</v>
      </c>
      <c r="D993" s="73" t="s">
        <v>16532</v>
      </c>
      <c r="E993" s="73" t="s">
        <v>17117</v>
      </c>
      <c r="F993" s="73" t="s">
        <v>17117</v>
      </c>
      <c r="G993" s="125">
        <v>842.7</v>
      </c>
      <c r="H993" s="140">
        <f t="shared" si="63"/>
        <v>658.359375</v>
      </c>
      <c r="I993" s="125">
        <f>G993/('Total Revenue (Millions)'!D$74)*100</f>
        <v>19.452338308641458</v>
      </c>
      <c r="U993" s="138">
        <v>1058.2</v>
      </c>
      <c r="V993" s="138">
        <v>66.400000000000006</v>
      </c>
      <c r="W993" s="138"/>
      <c r="Z993" s="138"/>
      <c r="AD993" s="138" t="s">
        <v>17100</v>
      </c>
      <c r="AF993" s="73" t="s">
        <v>17161</v>
      </c>
    </row>
    <row r="994" spans="1:32" hidden="1" x14ac:dyDescent="0.25">
      <c r="A994" s="116" t="s">
        <v>16384</v>
      </c>
      <c r="B994" s="116">
        <v>2015</v>
      </c>
      <c r="C994" s="116" t="s">
        <v>16414</v>
      </c>
      <c r="D994" s="73" t="s">
        <v>16568</v>
      </c>
      <c r="E994" s="73" t="s">
        <v>17051</v>
      </c>
      <c r="F994" s="73" t="s">
        <v>17051</v>
      </c>
      <c r="G994" s="125">
        <v>1330.0889999999999</v>
      </c>
      <c r="H994" s="140">
        <f t="shared" si="63"/>
        <v>1039.13203125</v>
      </c>
      <c r="I994" s="125">
        <f>G994/('Total Revenue (Millions)'!D$74)*100</f>
        <v>30.702908755906737</v>
      </c>
      <c r="U994" s="138">
        <v>1899.93</v>
      </c>
      <c r="W994" s="138"/>
      <c r="Z994" s="138"/>
      <c r="AA994" s="170">
        <v>58.37</v>
      </c>
      <c r="AD994" s="138" t="s">
        <v>17052</v>
      </c>
      <c r="AF994" s="73" t="s">
        <v>17162</v>
      </c>
    </row>
    <row r="995" spans="1:32" hidden="1" x14ac:dyDescent="0.25">
      <c r="A995" s="116" t="s">
        <v>16384</v>
      </c>
      <c r="B995" s="116">
        <v>2015</v>
      </c>
      <c r="C995" s="116" t="s">
        <v>16414</v>
      </c>
      <c r="D995" s="73" t="s">
        <v>16568</v>
      </c>
      <c r="E995" s="73" t="s">
        <v>17089</v>
      </c>
      <c r="F995" s="73" t="s">
        <v>17089</v>
      </c>
      <c r="G995" s="125">
        <v>743.03800000000001</v>
      </c>
      <c r="H995" s="140">
        <f t="shared" si="63"/>
        <v>580.49843750000002</v>
      </c>
      <c r="I995" s="125">
        <f>G995/('Total Revenue (Millions)'!D$74)*100</f>
        <v>17.151805568026976</v>
      </c>
      <c r="U995" s="138">
        <v>862.02</v>
      </c>
      <c r="W995" s="138"/>
      <c r="Z995" s="138"/>
      <c r="AA995" s="170">
        <v>71.83</v>
      </c>
      <c r="AD995" s="138" t="s">
        <v>17087</v>
      </c>
      <c r="AF995" s="73" t="s">
        <v>17162</v>
      </c>
    </row>
    <row r="996" spans="1:32" hidden="1" x14ac:dyDescent="0.25">
      <c r="A996" s="116" t="s">
        <v>16384</v>
      </c>
      <c r="B996" s="116">
        <v>2015</v>
      </c>
      <c r="C996" s="116" t="s">
        <v>16414</v>
      </c>
      <c r="D996" s="73" t="s">
        <v>16593</v>
      </c>
      <c r="E996" s="73" t="s">
        <v>16594</v>
      </c>
      <c r="F996" s="73" t="s">
        <v>16594</v>
      </c>
      <c r="G996" s="125">
        <v>1050</v>
      </c>
      <c r="H996" s="140">
        <f t="shared" si="63"/>
        <v>820.3125</v>
      </c>
      <c r="I996" s="125">
        <f>G996/('Total Revenue (Millions)'!D$74)*100</f>
        <v>24.237516582500927</v>
      </c>
      <c r="U996" s="138">
        <v>1759.6</v>
      </c>
      <c r="V996" s="138">
        <v>49.73</v>
      </c>
      <c r="W996" s="138"/>
      <c r="Z996" s="138"/>
      <c r="AD996" s="138" t="s">
        <v>17048</v>
      </c>
      <c r="AF996" s="73" t="s">
        <v>16966</v>
      </c>
    </row>
    <row r="997" spans="1:32" hidden="1" x14ac:dyDescent="0.25">
      <c r="A997" s="116" t="s">
        <v>16384</v>
      </c>
      <c r="B997" s="116">
        <v>2015</v>
      </c>
      <c r="C997" s="116" t="s">
        <v>16414</v>
      </c>
      <c r="D997" s="73" t="s">
        <v>16562</v>
      </c>
      <c r="E997" s="73" t="s">
        <v>16562</v>
      </c>
      <c r="F997" s="73" t="s">
        <v>16562</v>
      </c>
      <c r="G997" s="125">
        <v>606.29600000000005</v>
      </c>
      <c r="H997" s="140">
        <f t="shared" si="63"/>
        <v>473.66875000000005</v>
      </c>
      <c r="I997" s="125">
        <f>G997/('Total Revenue (Millions)'!D$74)*100</f>
        <v>13.995342241813317</v>
      </c>
      <c r="U997" s="138">
        <v>960.5</v>
      </c>
      <c r="V997" s="138">
        <v>52.6</v>
      </c>
      <c r="W997" s="138"/>
      <c r="Z997" s="138"/>
      <c r="AD997" s="138" t="s">
        <v>17100</v>
      </c>
      <c r="AF997" s="73" t="s">
        <v>17163</v>
      </c>
    </row>
    <row r="998" spans="1:32" hidden="1" x14ac:dyDescent="0.25">
      <c r="A998" s="116" t="s">
        <v>16384</v>
      </c>
      <c r="B998" s="116">
        <v>2015</v>
      </c>
      <c r="C998" s="116" t="s">
        <v>16414</v>
      </c>
      <c r="D998" s="73" t="s">
        <v>16608</v>
      </c>
      <c r="E998" s="73" t="s">
        <v>16608</v>
      </c>
      <c r="F998" s="73" t="s">
        <v>16608</v>
      </c>
      <c r="G998" s="125">
        <v>565.12800000000004</v>
      </c>
      <c r="H998" s="140">
        <f t="shared" si="63"/>
        <v>441.50625000000002</v>
      </c>
      <c r="I998" s="125">
        <f>G998/('Total Revenue (Millions)'!D$74)*100</f>
        <v>13.04504692498627</v>
      </c>
      <c r="U998" s="138">
        <v>704.55499999999995</v>
      </c>
      <c r="V998" s="138">
        <v>66.84</v>
      </c>
      <c r="W998" s="138"/>
      <c r="Z998" s="138"/>
      <c r="AD998" s="138" t="s">
        <v>17052</v>
      </c>
      <c r="AF998" s="73" t="s">
        <v>17164</v>
      </c>
    </row>
    <row r="999" spans="1:32" hidden="1" x14ac:dyDescent="0.25">
      <c r="A999" s="116" t="s">
        <v>16384</v>
      </c>
      <c r="B999" s="116">
        <v>2015</v>
      </c>
      <c r="C999" s="116" t="s">
        <v>16414</v>
      </c>
      <c r="D999" s="73" t="s">
        <v>16586</v>
      </c>
      <c r="E999" s="73" t="s">
        <v>16587</v>
      </c>
      <c r="F999" s="73" t="s">
        <v>16587</v>
      </c>
      <c r="G999" s="125">
        <v>305.97300000000001</v>
      </c>
      <c r="H999" s="140">
        <f t="shared" si="63"/>
        <v>239.04140624999999</v>
      </c>
      <c r="I999" s="125">
        <f>G999/('Total Revenue (Millions)'!D$74)*100</f>
        <v>7.0628815821881492</v>
      </c>
      <c r="U999" s="138">
        <v>325.70999999999998</v>
      </c>
      <c r="V999" s="138">
        <v>78.28</v>
      </c>
      <c r="W999" s="138"/>
      <c r="Z999" s="138"/>
      <c r="AD999" s="138" t="s">
        <v>17048</v>
      </c>
      <c r="AF999" s="73" t="s">
        <v>17165</v>
      </c>
    </row>
    <row r="1000" spans="1:32" hidden="1" x14ac:dyDescent="0.25">
      <c r="A1000" s="116" t="s">
        <v>16384</v>
      </c>
      <c r="B1000" s="116">
        <v>2015</v>
      </c>
      <c r="C1000" s="116" t="s">
        <v>16414</v>
      </c>
      <c r="D1000" s="73" t="s">
        <v>16551</v>
      </c>
      <c r="E1000" s="73" t="s">
        <v>16551</v>
      </c>
      <c r="F1000" s="73" t="s">
        <v>16551</v>
      </c>
      <c r="G1000" s="125">
        <v>88.8</v>
      </c>
      <c r="H1000" s="140">
        <f t="shared" si="63"/>
        <v>69.375</v>
      </c>
      <c r="I1000" s="125">
        <f>G1000/('Total Revenue (Millions)'!D$74)*100</f>
        <v>2.0498014024057922</v>
      </c>
      <c r="U1000" s="138">
        <v>107.065</v>
      </c>
      <c r="V1000" s="138">
        <v>69.12</v>
      </c>
      <c r="W1000" s="138"/>
      <c r="Z1000" s="138"/>
      <c r="AD1000" s="138" t="s">
        <v>17100</v>
      </c>
      <c r="AF1000" s="73" t="s">
        <v>16958</v>
      </c>
    </row>
    <row r="1001" spans="1:32" hidden="1" x14ac:dyDescent="0.25">
      <c r="A1001" s="116" t="s">
        <v>16384</v>
      </c>
      <c r="B1001" s="116">
        <v>2015</v>
      </c>
      <c r="C1001" s="116" t="s">
        <v>16414</v>
      </c>
      <c r="D1001" s="73" t="s">
        <v>16543</v>
      </c>
      <c r="E1001" s="73" t="s">
        <v>16543</v>
      </c>
      <c r="F1001" s="73" t="s">
        <v>16543</v>
      </c>
      <c r="G1001" s="125">
        <v>96.32</v>
      </c>
      <c r="H1001" s="140">
        <f t="shared" si="63"/>
        <v>75.25</v>
      </c>
      <c r="I1001" s="125">
        <f>G1001/('Total Revenue (Millions)'!D$74)*100</f>
        <v>2.2233881878347512</v>
      </c>
      <c r="U1001" s="138">
        <v>105.5185</v>
      </c>
      <c r="V1001" s="138">
        <v>76.069999999999993</v>
      </c>
      <c r="W1001" s="138"/>
      <c r="Z1001" s="138"/>
      <c r="AD1001" s="138" t="s">
        <v>17100</v>
      </c>
      <c r="AF1001" s="73" t="s">
        <v>17166</v>
      </c>
    </row>
    <row r="1002" spans="1:32" hidden="1" x14ac:dyDescent="0.25">
      <c r="A1002" s="116" t="s">
        <v>16384</v>
      </c>
      <c r="B1002" s="116">
        <v>2015</v>
      </c>
      <c r="C1002" s="116" t="s">
        <v>16414</v>
      </c>
      <c r="D1002" s="73" t="s">
        <v>16595</v>
      </c>
      <c r="E1002" s="73" t="s">
        <v>16596</v>
      </c>
      <c r="F1002" s="73" t="s">
        <v>16596</v>
      </c>
      <c r="G1002" s="125">
        <v>54.835901</v>
      </c>
      <c r="H1002" s="140">
        <f t="shared" si="63"/>
        <v>42.840547656249996</v>
      </c>
      <c r="I1002" s="125">
        <f>G1002/('Total Revenue (Millions)'!D$74)*100</f>
        <v>1.2657962474322657</v>
      </c>
      <c r="U1002" s="138">
        <v>72.819999999999993</v>
      </c>
      <c r="V1002" s="138">
        <v>62.75</v>
      </c>
      <c r="W1002" s="138"/>
      <c r="Z1002" s="138"/>
      <c r="AD1002" s="138" t="s">
        <v>17052</v>
      </c>
      <c r="AF1002" s="73" t="s">
        <v>17167</v>
      </c>
    </row>
    <row r="1003" spans="1:32" hidden="1" x14ac:dyDescent="0.25">
      <c r="A1003" s="116" t="s">
        <v>16384</v>
      </c>
      <c r="B1003" s="116">
        <v>2015</v>
      </c>
      <c r="C1003" s="116" t="s">
        <v>16414</v>
      </c>
      <c r="D1003" s="73" t="s">
        <v>16896</v>
      </c>
      <c r="E1003" s="73" t="s">
        <v>16897</v>
      </c>
      <c r="F1003" s="73" t="s">
        <v>16897</v>
      </c>
      <c r="G1003" s="125">
        <v>6.85</v>
      </c>
      <c r="H1003" s="140">
        <f t="shared" si="63"/>
        <v>5.3515625</v>
      </c>
      <c r="I1003" s="125">
        <f>G1003/('Total Revenue (Millions)'!D$74)*100</f>
        <v>0.15812094151441081</v>
      </c>
      <c r="W1003" s="138"/>
      <c r="Z1003" s="138"/>
      <c r="AD1003" s="138" t="s">
        <v>17052</v>
      </c>
      <c r="AF1003" s="73" t="s">
        <v>17168</v>
      </c>
    </row>
    <row r="1004" spans="1:32" hidden="1" x14ac:dyDescent="0.25">
      <c r="A1004" s="116" t="s">
        <v>16384</v>
      </c>
      <c r="B1004" s="116">
        <v>2016</v>
      </c>
      <c r="C1004" s="116" t="s">
        <v>16414</v>
      </c>
      <c r="D1004" s="73" t="s">
        <v>16602</v>
      </c>
      <c r="E1004" s="73" t="s">
        <v>16602</v>
      </c>
      <c r="F1004" s="73" t="s">
        <v>16602</v>
      </c>
      <c r="G1004" s="125">
        <v>1562</v>
      </c>
      <c r="H1004" s="140">
        <f t="shared" ref="H1004:H1016" si="64">G1004/1.33</f>
        <v>1174.4360902255639</v>
      </c>
      <c r="I1004" s="125">
        <f>G1004/('Total Revenue (Millions)'!D$75)*100</f>
        <v>33.846342344245059</v>
      </c>
      <c r="W1004" s="138"/>
      <c r="Z1004" s="138"/>
      <c r="AD1004" s="138" t="s">
        <v>17048</v>
      </c>
      <c r="AF1004" s="73" t="s">
        <v>16665</v>
      </c>
    </row>
    <row r="1005" spans="1:32" hidden="1" x14ac:dyDescent="0.25">
      <c r="A1005" s="116" t="s">
        <v>16384</v>
      </c>
      <c r="B1005" s="116">
        <v>2016</v>
      </c>
      <c r="C1005" s="116" t="s">
        <v>16414</v>
      </c>
      <c r="D1005" s="73" t="s">
        <v>16532</v>
      </c>
      <c r="E1005" s="73" t="s">
        <v>17092</v>
      </c>
      <c r="F1005" s="73" t="s">
        <v>17092</v>
      </c>
      <c r="G1005" s="125">
        <v>1426.5</v>
      </c>
      <c r="H1005" s="140">
        <f t="shared" si="64"/>
        <v>1072.5563909774435</v>
      </c>
      <c r="I1005" s="125">
        <f>G1005/('Total Revenue (Millions)'!D$75)*100</f>
        <v>30.910247985957472</v>
      </c>
      <c r="U1005" s="138">
        <v>1481.3</v>
      </c>
      <c r="V1005" s="138">
        <v>80.3</v>
      </c>
      <c r="W1005" s="138"/>
      <c r="Z1005" s="138"/>
      <c r="AD1005" s="138" t="s">
        <v>17087</v>
      </c>
      <c r="AF1005" s="73" t="s">
        <v>17169</v>
      </c>
    </row>
    <row r="1006" spans="1:32" hidden="1" x14ac:dyDescent="0.25">
      <c r="A1006" s="116" t="s">
        <v>16384</v>
      </c>
      <c r="B1006" s="116">
        <v>2016</v>
      </c>
      <c r="C1006" s="116" t="s">
        <v>16414</v>
      </c>
      <c r="D1006" s="73" t="s">
        <v>16532</v>
      </c>
      <c r="E1006" s="73" t="s">
        <v>17117</v>
      </c>
      <c r="F1006" s="73" t="s">
        <v>17117</v>
      </c>
      <c r="G1006" s="125">
        <v>1013.4</v>
      </c>
      <c r="H1006" s="140">
        <f t="shared" si="64"/>
        <v>761.95488721804509</v>
      </c>
      <c r="I1006" s="125">
        <f>G1006/('Total Revenue (Millions)'!D$75)*100</f>
        <v>21.958952196964109</v>
      </c>
      <c r="U1006" s="138">
        <v>1260.4000000000001</v>
      </c>
      <c r="V1006" s="138">
        <v>67</v>
      </c>
      <c r="W1006" s="138"/>
      <c r="Z1006" s="138"/>
      <c r="AD1006" s="138" t="s">
        <v>17100</v>
      </c>
      <c r="AF1006" s="73" t="s">
        <v>17169</v>
      </c>
    </row>
    <row r="1007" spans="1:32" hidden="1" x14ac:dyDescent="0.25">
      <c r="A1007" s="116" t="s">
        <v>16384</v>
      </c>
      <c r="B1007" s="116">
        <v>2016</v>
      </c>
      <c r="C1007" s="116" t="s">
        <v>16414</v>
      </c>
      <c r="D1007" s="73" t="s">
        <v>16568</v>
      </c>
      <c r="E1007" s="73" t="s">
        <v>17051</v>
      </c>
      <c r="F1007" s="73" t="s">
        <v>17051</v>
      </c>
      <c r="G1007" s="125">
        <v>1267.2</v>
      </c>
      <c r="H1007" s="140">
        <f t="shared" si="64"/>
        <v>952.78195488721803</v>
      </c>
      <c r="I1007" s="125">
        <f>G1007/('Total Revenue (Millions)'!D$75)*100</f>
        <v>27.458441113077679</v>
      </c>
      <c r="U1007" s="138">
        <v>1787.22</v>
      </c>
      <c r="W1007" s="138"/>
      <c r="Z1007" s="138"/>
      <c r="AA1007" s="170">
        <v>59.09</v>
      </c>
      <c r="AD1007" s="138" t="s">
        <v>17052</v>
      </c>
      <c r="AF1007" s="73" t="s">
        <v>17170</v>
      </c>
    </row>
    <row r="1008" spans="1:32" hidden="1" x14ac:dyDescent="0.25">
      <c r="A1008" s="116" t="s">
        <v>16384</v>
      </c>
      <c r="B1008" s="116">
        <v>2016</v>
      </c>
      <c r="C1008" s="116" t="s">
        <v>16414</v>
      </c>
      <c r="D1008" s="73" t="s">
        <v>16568</v>
      </c>
      <c r="E1008" s="73" t="s">
        <v>17089</v>
      </c>
      <c r="F1008" s="73" t="s">
        <v>17089</v>
      </c>
      <c r="G1008" s="125">
        <v>728.5</v>
      </c>
      <c r="H1008" s="140">
        <f t="shared" si="64"/>
        <v>547.74436090225561</v>
      </c>
      <c r="I1008" s="125">
        <f>G1008/('Total Revenue (Millions)'!D$75)*100</f>
        <v>15.785570036992652</v>
      </c>
      <c r="U1008" s="138">
        <v>832.5</v>
      </c>
      <c r="W1008" s="138"/>
      <c r="Z1008" s="138"/>
      <c r="AA1008" s="170">
        <v>72.92</v>
      </c>
      <c r="AD1008" s="138" t="s">
        <v>17087</v>
      </c>
      <c r="AF1008" s="73" t="s">
        <v>17170</v>
      </c>
    </row>
    <row r="1009" spans="1:32" hidden="1" x14ac:dyDescent="0.25">
      <c r="A1009" s="116" t="s">
        <v>16384</v>
      </c>
      <c r="B1009" s="116">
        <v>2016</v>
      </c>
      <c r="C1009" s="116" t="s">
        <v>16414</v>
      </c>
      <c r="D1009" s="73" t="s">
        <v>16593</v>
      </c>
      <c r="E1009" s="73" t="s">
        <v>16594</v>
      </c>
      <c r="F1009" s="73" t="s">
        <v>16594</v>
      </c>
      <c r="G1009" s="125">
        <v>1020</v>
      </c>
      <c r="H1009" s="140">
        <f t="shared" si="64"/>
        <v>766.91729323308266</v>
      </c>
      <c r="I1009" s="125">
        <f>G1009/('Total Revenue (Millions)'!D$75)*100</f>
        <v>22.101964911094722</v>
      </c>
      <c r="U1009" s="138">
        <v>1713.9</v>
      </c>
      <c r="V1009" s="138">
        <v>49.59</v>
      </c>
      <c r="W1009" s="138"/>
      <c r="Z1009" s="138"/>
      <c r="AD1009" s="138" t="s">
        <v>17048</v>
      </c>
      <c r="AF1009" s="73" t="s">
        <v>17171</v>
      </c>
    </row>
    <row r="1010" spans="1:32" hidden="1" x14ac:dyDescent="0.25">
      <c r="A1010" s="116" t="s">
        <v>16384</v>
      </c>
      <c r="B1010" s="116">
        <v>2016</v>
      </c>
      <c r="C1010" s="116" t="s">
        <v>16414</v>
      </c>
      <c r="D1010" s="73" t="s">
        <v>16562</v>
      </c>
      <c r="E1010" s="73" t="s">
        <v>16562</v>
      </c>
      <c r="F1010" s="73" t="s">
        <v>16562</v>
      </c>
      <c r="G1010" s="125">
        <v>663.298</v>
      </c>
      <c r="H1010" s="140">
        <f t="shared" si="64"/>
        <v>498.72030075187968</v>
      </c>
      <c r="I1010" s="125">
        <f>G1010/('Total Revenue (Millions)'!D$75)*100</f>
        <v>14.372734432940499</v>
      </c>
      <c r="U1010" s="138">
        <v>1032</v>
      </c>
      <c r="V1010" s="138">
        <v>53.56</v>
      </c>
      <c r="W1010" s="138"/>
      <c r="Z1010" s="138"/>
      <c r="AD1010" s="138" t="s">
        <v>17100</v>
      </c>
      <c r="AF1010" s="73" t="s">
        <v>17172</v>
      </c>
    </row>
    <row r="1011" spans="1:32" hidden="1" x14ac:dyDescent="0.25">
      <c r="A1011" s="116" t="s">
        <v>16384</v>
      </c>
      <c r="B1011" s="116">
        <v>2016</v>
      </c>
      <c r="C1011" s="116" t="s">
        <v>16414</v>
      </c>
      <c r="D1011" s="73" t="s">
        <v>16608</v>
      </c>
      <c r="E1011" s="73" t="s">
        <v>16608</v>
      </c>
      <c r="F1011" s="73" t="s">
        <v>16608</v>
      </c>
      <c r="G1011" s="125">
        <v>528</v>
      </c>
      <c r="H1011" s="140">
        <f t="shared" si="64"/>
        <v>396.99248120300751</v>
      </c>
      <c r="I1011" s="125">
        <f>G1011/('Total Revenue (Millions)'!D$75)*100</f>
        <v>11.441017130449033</v>
      </c>
      <c r="U1011" s="138">
        <v>739.32299999999998</v>
      </c>
      <c r="V1011" s="138">
        <v>59.51</v>
      </c>
      <c r="W1011" s="138"/>
      <c r="Z1011" s="138"/>
      <c r="AD1011" s="138" t="s">
        <v>17052</v>
      </c>
      <c r="AF1011" s="73" t="s">
        <v>17173</v>
      </c>
    </row>
    <row r="1012" spans="1:32" hidden="1" x14ac:dyDescent="0.25">
      <c r="A1012" s="116" t="s">
        <v>16384</v>
      </c>
      <c r="B1012" s="116">
        <v>2016</v>
      </c>
      <c r="C1012" s="116" t="s">
        <v>16414</v>
      </c>
      <c r="D1012" s="73" t="s">
        <v>16586</v>
      </c>
      <c r="E1012" s="73" t="s">
        <v>16587</v>
      </c>
      <c r="F1012" s="73" t="s">
        <v>16587</v>
      </c>
      <c r="G1012" s="125">
        <v>301.99</v>
      </c>
      <c r="H1012" s="140">
        <f t="shared" si="64"/>
        <v>227.06015037593986</v>
      </c>
      <c r="I1012" s="125">
        <f>G1012/('Total Revenue (Millions)'!D$75)*100</f>
        <v>6.5436984151975448</v>
      </c>
      <c r="U1012" s="138">
        <v>307.48</v>
      </c>
      <c r="V1012" s="138">
        <v>81.84</v>
      </c>
      <c r="W1012" s="138"/>
      <c r="Z1012" s="138"/>
      <c r="AD1012" s="138" t="s">
        <v>17048</v>
      </c>
      <c r="AF1012" s="73" t="s">
        <v>17174</v>
      </c>
    </row>
    <row r="1013" spans="1:32" hidden="1" x14ac:dyDescent="0.25">
      <c r="A1013" s="116" t="s">
        <v>16384</v>
      </c>
      <c r="B1013" s="116">
        <v>2016</v>
      </c>
      <c r="C1013" s="116" t="s">
        <v>16414</v>
      </c>
      <c r="D1013" s="73" t="s">
        <v>16543</v>
      </c>
      <c r="E1013" s="73" t="s">
        <v>16543</v>
      </c>
      <c r="F1013" s="73" t="s">
        <v>16543</v>
      </c>
      <c r="G1013" s="125">
        <v>99.3</v>
      </c>
      <c r="H1013" s="140">
        <f t="shared" si="64"/>
        <v>74.661654135338338</v>
      </c>
      <c r="I1013" s="125">
        <f>G1013/('Total Revenue (Millions)'!D$75)*100</f>
        <v>2.1516912898742215</v>
      </c>
      <c r="U1013" s="138">
        <v>108.956</v>
      </c>
      <c r="V1013" s="138">
        <v>75.95</v>
      </c>
      <c r="W1013" s="138"/>
      <c r="Z1013" s="138"/>
      <c r="AD1013" s="138" t="s">
        <v>17100</v>
      </c>
      <c r="AF1013" s="73" t="s">
        <v>17166</v>
      </c>
    </row>
    <row r="1014" spans="1:32" hidden="1" x14ac:dyDescent="0.25">
      <c r="A1014" s="116" t="s">
        <v>16384</v>
      </c>
      <c r="B1014" s="116">
        <v>2016</v>
      </c>
      <c r="C1014" s="116" t="s">
        <v>16414</v>
      </c>
      <c r="D1014" s="73" t="s">
        <v>16551</v>
      </c>
      <c r="E1014" s="73" t="s">
        <v>16551</v>
      </c>
      <c r="F1014" s="73" t="s">
        <v>16551</v>
      </c>
      <c r="G1014" s="125">
        <v>91.36</v>
      </c>
      <c r="H1014" s="140">
        <f t="shared" si="64"/>
        <v>68.691729323308266</v>
      </c>
      <c r="I1014" s="125">
        <f>G1014/('Total Revenue (Millions)'!D$75)*100</f>
        <v>1.9796426610564841</v>
      </c>
      <c r="U1014" s="138">
        <v>106.54949999999999</v>
      </c>
      <c r="V1014" s="138">
        <v>71.45</v>
      </c>
      <c r="W1014" s="138"/>
      <c r="Z1014" s="138"/>
      <c r="AD1014" s="138" t="s">
        <v>17100</v>
      </c>
      <c r="AF1014" s="73" t="s">
        <v>16977</v>
      </c>
    </row>
    <row r="1015" spans="1:32" hidden="1" x14ac:dyDescent="0.25">
      <c r="A1015" s="116" t="s">
        <v>16384</v>
      </c>
      <c r="B1015" s="116">
        <v>2016</v>
      </c>
      <c r="C1015" s="116" t="s">
        <v>16414</v>
      </c>
      <c r="D1015" s="73" t="s">
        <v>16595</v>
      </c>
      <c r="E1015" s="73" t="s">
        <v>16596</v>
      </c>
      <c r="F1015" s="73" t="s">
        <v>16596</v>
      </c>
      <c r="G1015" s="125">
        <v>52.5</v>
      </c>
      <c r="H1015" s="140">
        <f t="shared" si="64"/>
        <v>39.473684210526315</v>
      </c>
      <c r="I1015" s="125">
        <f>G1015/('Total Revenue (Millions)'!D$75)*100</f>
        <v>1.1376011351298754</v>
      </c>
      <c r="U1015" s="138">
        <v>71.680000000000007</v>
      </c>
      <c r="V1015" s="138">
        <v>61.03</v>
      </c>
      <c r="W1015" s="138"/>
      <c r="Z1015" s="138"/>
      <c r="AD1015" s="138" t="s">
        <v>17052</v>
      </c>
      <c r="AF1015" s="73" t="s">
        <v>17175</v>
      </c>
    </row>
    <row r="1016" spans="1:32" hidden="1" x14ac:dyDescent="0.25">
      <c r="A1016" s="116" t="s">
        <v>16384</v>
      </c>
      <c r="B1016" s="116">
        <v>2016</v>
      </c>
      <c r="C1016" s="116" t="s">
        <v>16414</v>
      </c>
      <c r="D1016" s="73" t="s">
        <v>16896</v>
      </c>
      <c r="E1016" s="73" t="s">
        <v>16897</v>
      </c>
      <c r="F1016" s="73" t="s">
        <v>16897</v>
      </c>
      <c r="G1016" s="125">
        <v>10.3</v>
      </c>
      <c r="H1016" s="140">
        <f t="shared" si="64"/>
        <v>7.7443609022556394</v>
      </c>
      <c r="I1016" s="125">
        <f>G1016/('Total Revenue (Millions)'!D$75)*100</f>
        <v>0.22318650841595652</v>
      </c>
      <c r="W1016" s="138"/>
      <c r="Z1016" s="138"/>
      <c r="AD1016" s="138" t="s">
        <v>17052</v>
      </c>
      <c r="AF1016" s="76" t="s">
        <v>17176</v>
      </c>
    </row>
    <row r="1017" spans="1:32" hidden="1" x14ac:dyDescent="0.25">
      <c r="A1017" s="116" t="s">
        <v>16384</v>
      </c>
      <c r="B1017" s="116">
        <v>2017</v>
      </c>
      <c r="C1017" s="116" t="s">
        <v>16414</v>
      </c>
      <c r="D1017" s="73" t="s">
        <v>16602</v>
      </c>
      <c r="E1017" s="73" t="s">
        <v>16602</v>
      </c>
      <c r="F1017" s="73" t="s">
        <v>16602</v>
      </c>
      <c r="G1017" s="125">
        <v>1501</v>
      </c>
      <c r="H1017" s="140">
        <f t="shared" ref="H1017:H1040" si="65">G1017/1.3</f>
        <v>1154.6153846153845</v>
      </c>
      <c r="I1017" s="125">
        <f>G1017/('Total Revenue (Millions)'!D$76)*100</f>
        <v>1061.5275813295614</v>
      </c>
      <c r="W1017" s="138"/>
      <c r="Z1017" s="138"/>
      <c r="AD1017" s="138" t="s">
        <v>17048</v>
      </c>
      <c r="AF1017" s="73" t="s">
        <v>16684</v>
      </c>
    </row>
    <row r="1018" spans="1:32" hidden="1" x14ac:dyDescent="0.25">
      <c r="A1018" s="116" t="s">
        <v>16384</v>
      </c>
      <c r="B1018" s="116">
        <v>2017</v>
      </c>
      <c r="C1018" s="116" t="s">
        <v>16414</v>
      </c>
      <c r="D1018" s="73" t="s">
        <v>16532</v>
      </c>
      <c r="E1018" s="73" t="s">
        <v>17092</v>
      </c>
      <c r="F1018" s="73" t="s">
        <v>17092</v>
      </c>
      <c r="G1018" s="125">
        <v>1248.7</v>
      </c>
      <c r="H1018" s="140">
        <f t="shared" si="65"/>
        <v>960.53846153846155</v>
      </c>
      <c r="I1018" s="125">
        <f>G1018/('Total Revenue (Millions)'!D$76)*100</f>
        <v>883.09759547383317</v>
      </c>
      <c r="U1018" s="138">
        <v>1340</v>
      </c>
      <c r="V1018" s="138">
        <v>77.7</v>
      </c>
      <c r="W1018" s="138"/>
      <c r="Z1018" s="138"/>
      <c r="AD1018" s="138" t="s">
        <v>17087</v>
      </c>
      <c r="AF1018" s="73" t="s">
        <v>17177</v>
      </c>
    </row>
    <row r="1019" spans="1:32" hidden="1" x14ac:dyDescent="0.25">
      <c r="A1019" s="116" t="s">
        <v>16384</v>
      </c>
      <c r="B1019" s="116">
        <v>2017</v>
      </c>
      <c r="C1019" s="116" t="s">
        <v>16414</v>
      </c>
      <c r="D1019" s="73" t="s">
        <v>16532</v>
      </c>
      <c r="E1019" s="73" t="s">
        <v>17117</v>
      </c>
      <c r="F1019" s="73" t="s">
        <v>17117</v>
      </c>
      <c r="G1019" s="125">
        <v>1243.7</v>
      </c>
      <c r="H1019" s="140">
        <f t="shared" si="65"/>
        <v>956.69230769230774</v>
      </c>
      <c r="I1019" s="125">
        <f>G1019/('Total Revenue (Millions)'!D$76)*100</f>
        <v>879.56152758132953</v>
      </c>
      <c r="U1019" s="138">
        <v>1444.1</v>
      </c>
      <c r="V1019" s="138">
        <v>71.8</v>
      </c>
      <c r="W1019" s="138"/>
      <c r="Z1019" s="138"/>
      <c r="AD1019" s="138" t="s">
        <v>17100</v>
      </c>
      <c r="AF1019" s="73" t="s">
        <v>17177</v>
      </c>
    </row>
    <row r="1020" spans="1:32" hidden="1" x14ac:dyDescent="0.25">
      <c r="A1020" s="116" t="s">
        <v>16384</v>
      </c>
      <c r="B1020" s="116">
        <v>2017</v>
      </c>
      <c r="C1020" s="116" t="s">
        <v>16414</v>
      </c>
      <c r="D1020" s="73" t="s">
        <v>16568</v>
      </c>
      <c r="E1020" s="73" t="s">
        <v>17051</v>
      </c>
      <c r="F1020" s="73" t="s">
        <v>17051</v>
      </c>
      <c r="G1020" s="125">
        <v>1207</v>
      </c>
      <c r="H1020" s="140">
        <f t="shared" si="65"/>
        <v>928.46153846153845</v>
      </c>
      <c r="I1020" s="125">
        <f>G1020/('Total Revenue (Millions)'!D$76)*100</f>
        <v>853.60678925035347</v>
      </c>
      <c r="U1020" s="138">
        <v>1727.44</v>
      </c>
      <c r="W1020" s="138"/>
      <c r="Z1020" s="138"/>
      <c r="AA1020" s="170">
        <v>58.27</v>
      </c>
      <c r="AD1020" s="138" t="s">
        <v>17052</v>
      </c>
      <c r="AF1020" s="73" t="s">
        <v>17178</v>
      </c>
    </row>
    <row r="1021" spans="1:32" hidden="1" x14ac:dyDescent="0.25">
      <c r="A1021" s="116" t="s">
        <v>16384</v>
      </c>
      <c r="B1021" s="116">
        <v>2017</v>
      </c>
      <c r="C1021" s="116" t="s">
        <v>16414</v>
      </c>
      <c r="D1021" s="73" t="s">
        <v>16568</v>
      </c>
      <c r="E1021" s="73" t="s">
        <v>17089</v>
      </c>
      <c r="F1021" s="73" t="s">
        <v>17089</v>
      </c>
      <c r="G1021" s="125">
        <v>714.5</v>
      </c>
      <c r="H1021" s="140">
        <f t="shared" si="65"/>
        <v>549.61538461538464</v>
      </c>
      <c r="I1021" s="125">
        <f>G1021/('Total Revenue (Millions)'!D$76)*100</f>
        <v>505.30410183875529</v>
      </c>
      <c r="U1021" s="138">
        <v>813.22</v>
      </c>
      <c r="W1021" s="138"/>
      <c r="Z1021" s="138"/>
      <c r="AA1021" s="170">
        <v>73.22</v>
      </c>
      <c r="AD1021" s="138" t="s">
        <v>17087</v>
      </c>
      <c r="AF1021" s="73" t="s">
        <v>17178</v>
      </c>
    </row>
    <row r="1022" spans="1:32" hidden="1" x14ac:dyDescent="0.25">
      <c r="A1022" s="116" t="s">
        <v>16384</v>
      </c>
      <c r="B1022" s="116">
        <v>2017</v>
      </c>
      <c r="C1022" s="116" t="s">
        <v>16414</v>
      </c>
      <c r="D1022" s="73" t="s">
        <v>16593</v>
      </c>
      <c r="E1022" s="73" t="s">
        <v>16594</v>
      </c>
      <c r="F1022" s="73" t="s">
        <v>16594</v>
      </c>
      <c r="G1022" s="125">
        <v>1010</v>
      </c>
      <c r="H1022" s="140">
        <f t="shared" si="65"/>
        <v>776.92307692307691</v>
      </c>
      <c r="I1022" s="125">
        <f>G1022/('Total Revenue (Millions)'!D$76)*100</f>
        <v>714.28571428571422</v>
      </c>
      <c r="U1022" s="138">
        <v>1665.7</v>
      </c>
      <c r="V1022" s="138">
        <v>50.53</v>
      </c>
      <c r="W1022" s="138"/>
      <c r="Z1022" s="138"/>
      <c r="AD1022" s="138" t="s">
        <v>17048</v>
      </c>
      <c r="AF1022" s="73" t="s">
        <v>17179</v>
      </c>
    </row>
    <row r="1023" spans="1:32" hidden="1" x14ac:dyDescent="0.25">
      <c r="A1023" s="116" t="s">
        <v>16384</v>
      </c>
      <c r="B1023" s="116">
        <v>2017</v>
      </c>
      <c r="C1023" s="116" t="s">
        <v>16414</v>
      </c>
      <c r="D1023" s="73" t="s">
        <v>16562</v>
      </c>
      <c r="E1023" s="73" t="s">
        <v>16562</v>
      </c>
      <c r="F1023" s="73" t="s">
        <v>16562</v>
      </c>
      <c r="G1023" s="125">
        <v>706.81299999999999</v>
      </c>
      <c r="H1023" s="140">
        <f t="shared" si="65"/>
        <v>543.70230769230761</v>
      </c>
      <c r="I1023" s="125">
        <f>G1023/('Total Revenue (Millions)'!D$76)*100</f>
        <v>499.86775106082035</v>
      </c>
      <c r="U1023" s="138">
        <v>1078.5</v>
      </c>
      <c r="V1023" s="138">
        <v>54.61</v>
      </c>
      <c r="W1023" s="138"/>
      <c r="Z1023" s="138"/>
      <c r="AD1023" s="138" t="s">
        <v>17100</v>
      </c>
      <c r="AF1023" s="73" t="s">
        <v>17180</v>
      </c>
    </row>
    <row r="1024" spans="1:32" hidden="1" x14ac:dyDescent="0.25">
      <c r="A1024" s="116" t="s">
        <v>16384</v>
      </c>
      <c r="B1024" s="116">
        <v>2017</v>
      </c>
      <c r="C1024" s="116" t="s">
        <v>16414</v>
      </c>
      <c r="D1024" s="73" t="s">
        <v>16608</v>
      </c>
      <c r="E1024" s="73" t="s">
        <v>16608</v>
      </c>
      <c r="F1024" s="73" t="s">
        <v>16608</v>
      </c>
      <c r="G1024" s="125">
        <v>495.8</v>
      </c>
      <c r="H1024" s="140">
        <f t="shared" si="65"/>
        <v>381.38461538461536</v>
      </c>
      <c r="I1024" s="125">
        <f>G1024/('Total Revenue (Millions)'!D$76)*100</f>
        <v>350.63649222065061</v>
      </c>
      <c r="U1024" s="138">
        <v>720.63599999999997</v>
      </c>
      <c r="V1024" s="138">
        <v>57.33</v>
      </c>
      <c r="W1024" s="138"/>
      <c r="Z1024" s="138"/>
      <c r="AD1024" s="138" t="s">
        <v>17052</v>
      </c>
      <c r="AF1024" s="73" t="s">
        <v>17181</v>
      </c>
    </row>
    <row r="1025" spans="1:32" hidden="1" x14ac:dyDescent="0.25">
      <c r="A1025" s="116" t="s">
        <v>16384</v>
      </c>
      <c r="B1025" s="116">
        <v>2017</v>
      </c>
      <c r="C1025" s="116" t="s">
        <v>16414</v>
      </c>
      <c r="D1025" s="73" t="s">
        <v>16586</v>
      </c>
      <c r="E1025" s="73" t="s">
        <v>16587</v>
      </c>
      <c r="F1025" s="73" t="s">
        <v>16587</v>
      </c>
      <c r="G1025" s="125">
        <v>290.95</v>
      </c>
      <c r="H1025" s="140">
        <f t="shared" si="65"/>
        <v>223.80769230769229</v>
      </c>
      <c r="I1025" s="125">
        <f>G1025/('Total Revenue (Millions)'!D$76)*100</f>
        <v>205.76379066478077</v>
      </c>
      <c r="U1025" s="138">
        <v>284.93</v>
      </c>
      <c r="V1025" s="138">
        <v>85.09</v>
      </c>
      <c r="W1025" s="138"/>
      <c r="Z1025" s="138"/>
      <c r="AD1025" s="138" t="s">
        <v>17048</v>
      </c>
      <c r="AF1025" s="73" t="s">
        <v>17182</v>
      </c>
    </row>
    <row r="1026" spans="1:32" hidden="1" x14ac:dyDescent="0.25">
      <c r="A1026" s="116" t="s">
        <v>16384</v>
      </c>
      <c r="B1026" s="116">
        <v>2017</v>
      </c>
      <c r="C1026" s="116" t="s">
        <v>16414</v>
      </c>
      <c r="D1026" s="73" t="s">
        <v>16543</v>
      </c>
      <c r="E1026" s="73" t="s">
        <v>16543</v>
      </c>
      <c r="F1026" s="73" t="s">
        <v>16543</v>
      </c>
      <c r="G1026" s="125">
        <v>100.37</v>
      </c>
      <c r="H1026" s="140">
        <f t="shared" si="65"/>
        <v>77.207692307692312</v>
      </c>
      <c r="I1026" s="125">
        <f>G1026/('Total Revenue (Millions)'!D$76)*100</f>
        <v>70.983026874115978</v>
      </c>
      <c r="U1026" s="138">
        <v>110.736</v>
      </c>
      <c r="V1026" s="138">
        <v>75.53</v>
      </c>
      <c r="W1026" s="138"/>
      <c r="Z1026" s="138"/>
      <c r="AD1026" s="138" t="s">
        <v>17100</v>
      </c>
      <c r="AF1026" s="73" t="s">
        <v>17166</v>
      </c>
    </row>
    <row r="1027" spans="1:32" hidden="1" x14ac:dyDescent="0.25">
      <c r="A1027" s="116" t="s">
        <v>16384</v>
      </c>
      <c r="B1027" s="116">
        <v>2017</v>
      </c>
      <c r="C1027" s="116" t="s">
        <v>16414</v>
      </c>
      <c r="D1027" s="73" t="s">
        <v>16595</v>
      </c>
      <c r="E1027" s="73" t="s">
        <v>16596</v>
      </c>
      <c r="F1027" s="73" t="s">
        <v>16596</v>
      </c>
      <c r="G1027" s="125">
        <v>49.3</v>
      </c>
      <c r="H1027" s="140">
        <f t="shared" si="65"/>
        <v>37.92307692307692</v>
      </c>
      <c r="I1027" s="125">
        <f>G1027/('Total Revenue (Millions)'!D$76)*100</f>
        <v>34.865629420084865</v>
      </c>
      <c r="U1027" s="138">
        <v>68</v>
      </c>
      <c r="V1027" s="138">
        <v>60.42</v>
      </c>
      <c r="W1027" s="138"/>
      <c r="Z1027" s="138"/>
      <c r="AD1027" s="138" t="s">
        <v>17052</v>
      </c>
      <c r="AF1027" s="73" t="s">
        <v>17183</v>
      </c>
    </row>
    <row r="1028" spans="1:32" hidden="1" x14ac:dyDescent="0.25">
      <c r="A1028" s="116" t="s">
        <v>16384</v>
      </c>
      <c r="B1028" s="116">
        <v>2017</v>
      </c>
      <c r="C1028" s="116" t="s">
        <v>16414</v>
      </c>
      <c r="D1028" s="73" t="s">
        <v>16896</v>
      </c>
      <c r="E1028" s="73" t="s">
        <v>16897</v>
      </c>
      <c r="F1028" s="73" t="s">
        <v>16897</v>
      </c>
      <c r="G1028" s="125">
        <v>6.8</v>
      </c>
      <c r="H1028" s="140">
        <f t="shared" si="65"/>
        <v>5.2307692307692308</v>
      </c>
      <c r="I1028" s="125">
        <f>G1028/('Total Revenue (Millions)'!D$76)*100</f>
        <v>4.809052333804809</v>
      </c>
      <c r="W1028" s="138"/>
      <c r="Z1028" s="138"/>
      <c r="AD1028" s="138" t="s">
        <v>17052</v>
      </c>
      <c r="AF1028" s="76" t="s">
        <v>17184</v>
      </c>
    </row>
    <row r="1029" spans="1:32" hidden="1" x14ac:dyDescent="0.25">
      <c r="A1029" s="116" t="s">
        <v>16384</v>
      </c>
      <c r="B1029" s="116">
        <v>2018</v>
      </c>
      <c r="C1029" s="116" t="s">
        <v>16414</v>
      </c>
      <c r="D1029" s="73" t="s">
        <v>16602</v>
      </c>
      <c r="E1029" s="73" t="s">
        <v>16602</v>
      </c>
      <c r="F1029" s="73" t="s">
        <v>16602</v>
      </c>
      <c r="G1029" s="125">
        <v>1442</v>
      </c>
      <c r="H1029" s="140">
        <f t="shared" si="65"/>
        <v>1109.2307692307693</v>
      </c>
      <c r="I1029" s="125">
        <f>G1029/('Total Revenue (Millions)'!D$77)*100</f>
        <v>396.15384615384619</v>
      </c>
      <c r="W1029" s="138"/>
      <c r="Z1029" s="138"/>
      <c r="AD1029" s="138" t="s">
        <v>17048</v>
      </c>
      <c r="AF1029" s="73" t="s">
        <v>16693</v>
      </c>
    </row>
    <row r="1030" spans="1:32" hidden="1" x14ac:dyDescent="0.25">
      <c r="A1030" s="116" t="s">
        <v>16384</v>
      </c>
      <c r="B1030" s="116">
        <v>2018</v>
      </c>
      <c r="C1030" s="116" t="s">
        <v>16414</v>
      </c>
      <c r="D1030" s="73" t="s">
        <v>16532</v>
      </c>
      <c r="E1030" s="73" t="s">
        <v>17117</v>
      </c>
      <c r="F1030" s="73" t="s">
        <v>17117</v>
      </c>
      <c r="G1030" s="125">
        <v>1310.5999999999999</v>
      </c>
      <c r="H1030" s="140">
        <f t="shared" si="65"/>
        <v>1008.1538461538461</v>
      </c>
      <c r="I1030" s="125">
        <f>G1030/('Total Revenue (Millions)'!D$77)*100</f>
        <v>360.05494505494499</v>
      </c>
      <c r="U1030" s="138">
        <v>1613</v>
      </c>
      <c r="V1030" s="138">
        <v>67.7</v>
      </c>
      <c r="W1030" s="138"/>
      <c r="Z1030" s="138"/>
      <c r="AD1030" s="138" t="s">
        <v>17100</v>
      </c>
      <c r="AF1030" s="73" t="s">
        <v>17185</v>
      </c>
    </row>
    <row r="1031" spans="1:32" hidden="1" x14ac:dyDescent="0.25">
      <c r="A1031" s="116" t="s">
        <v>16384</v>
      </c>
      <c r="B1031" s="116">
        <v>2018</v>
      </c>
      <c r="C1031" s="116" t="s">
        <v>16414</v>
      </c>
      <c r="D1031" s="73" t="s">
        <v>16532</v>
      </c>
      <c r="E1031" s="73" t="s">
        <v>17092</v>
      </c>
      <c r="F1031" s="73" t="s">
        <v>17092</v>
      </c>
      <c r="G1031" s="125">
        <v>1162.0999999999999</v>
      </c>
      <c r="H1031" s="140">
        <f t="shared" si="65"/>
        <v>893.92307692307679</v>
      </c>
      <c r="I1031" s="125">
        <f>G1031/('Total Revenue (Millions)'!D$77)*100</f>
        <v>319.25824175824175</v>
      </c>
      <c r="U1031" s="138">
        <v>1181.8</v>
      </c>
      <c r="V1031" s="138">
        <v>81.900000000000006</v>
      </c>
      <c r="W1031" s="138"/>
      <c r="Z1031" s="138"/>
      <c r="AD1031" s="138" t="s">
        <v>17087</v>
      </c>
      <c r="AF1031" s="73" t="s">
        <v>17185</v>
      </c>
    </row>
    <row r="1032" spans="1:32" hidden="1" x14ac:dyDescent="0.25">
      <c r="A1032" s="116" t="s">
        <v>16384</v>
      </c>
      <c r="B1032" s="116">
        <v>2018</v>
      </c>
      <c r="C1032" s="116" t="s">
        <v>16414</v>
      </c>
      <c r="D1032" s="73" t="s">
        <v>16568</v>
      </c>
      <c r="E1032" s="73" t="s">
        <v>17051</v>
      </c>
      <c r="F1032" s="73" t="s">
        <v>17051</v>
      </c>
      <c r="G1032" s="125">
        <v>1144.9659999999999</v>
      </c>
      <c r="H1032" s="140">
        <f t="shared" si="65"/>
        <v>880.74307692307684</v>
      </c>
      <c r="I1032" s="125">
        <f>G1032/('Total Revenue (Millions)'!D$77)*100</f>
        <v>314.5510989010989</v>
      </c>
      <c r="U1032" s="138">
        <v>1678.75</v>
      </c>
      <c r="W1032" s="138"/>
      <c r="Z1032" s="138"/>
      <c r="AA1032" s="170">
        <v>56.84</v>
      </c>
      <c r="AD1032" s="138" t="s">
        <v>17052</v>
      </c>
      <c r="AF1032" s="73" t="s">
        <v>17186</v>
      </c>
    </row>
    <row r="1033" spans="1:32" hidden="1" x14ac:dyDescent="0.25">
      <c r="A1033" s="116" t="s">
        <v>16384</v>
      </c>
      <c r="B1033" s="116">
        <v>2018</v>
      </c>
      <c r="C1033" s="116" t="s">
        <v>16414</v>
      </c>
      <c r="D1033" s="73" t="s">
        <v>16568</v>
      </c>
      <c r="E1033" s="73" t="s">
        <v>17089</v>
      </c>
      <c r="F1033" s="73" t="s">
        <v>17089</v>
      </c>
      <c r="G1033" s="125">
        <v>701.90700000000004</v>
      </c>
      <c r="H1033" s="140">
        <f t="shared" si="65"/>
        <v>539.92846153846153</v>
      </c>
      <c r="I1033" s="125">
        <f>G1033/('Total Revenue (Millions)'!D$77)*100</f>
        <v>192.83159340659341</v>
      </c>
      <c r="U1033" s="138">
        <v>795.06</v>
      </c>
      <c r="W1033" s="138"/>
      <c r="Z1033" s="138"/>
      <c r="AA1033" s="170">
        <v>73.569999999999993</v>
      </c>
      <c r="AD1033" s="138" t="s">
        <v>17087</v>
      </c>
      <c r="AF1033" s="73" t="s">
        <v>17186</v>
      </c>
    </row>
    <row r="1034" spans="1:32" hidden="1" x14ac:dyDescent="0.25">
      <c r="A1034" s="116" t="s">
        <v>16384</v>
      </c>
      <c r="B1034" s="116">
        <v>2018</v>
      </c>
      <c r="C1034" s="116" t="s">
        <v>16414</v>
      </c>
      <c r="D1034" s="73" t="s">
        <v>16593</v>
      </c>
      <c r="E1034" s="73" t="s">
        <v>16594</v>
      </c>
      <c r="F1034" s="73" t="s">
        <v>16594</v>
      </c>
      <c r="G1034" s="125">
        <v>996.7</v>
      </c>
      <c r="H1034" s="140">
        <f t="shared" si="65"/>
        <v>766.69230769230774</v>
      </c>
      <c r="I1034" s="125">
        <f>G1034/('Total Revenue (Millions)'!D$77)*100</f>
        <v>273.81868131868134</v>
      </c>
      <c r="U1034" s="138">
        <v>1618.9</v>
      </c>
      <c r="V1034" s="138">
        <v>51.31</v>
      </c>
      <c r="W1034" s="138"/>
      <c r="Z1034" s="138"/>
      <c r="AD1034" s="138" t="s">
        <v>17048</v>
      </c>
      <c r="AF1034" s="73" t="s">
        <v>17187</v>
      </c>
    </row>
    <row r="1035" spans="1:32" hidden="1" x14ac:dyDescent="0.25">
      <c r="A1035" s="116" t="s">
        <v>16384</v>
      </c>
      <c r="B1035" s="116">
        <v>2018</v>
      </c>
      <c r="C1035" s="116" t="s">
        <v>16414</v>
      </c>
      <c r="D1035" s="73" t="s">
        <v>16562</v>
      </c>
      <c r="E1035" s="73" t="s">
        <v>16562</v>
      </c>
      <c r="F1035" s="73" t="s">
        <v>16562</v>
      </c>
      <c r="G1035" s="125">
        <v>750.89099999999996</v>
      </c>
      <c r="H1035" s="140">
        <f t="shared" si="65"/>
        <v>577.60846153846148</v>
      </c>
      <c r="I1035" s="125">
        <f>G1035/('Total Revenue (Millions)'!D$77)*100</f>
        <v>206.28873626373627</v>
      </c>
      <c r="U1035" s="138">
        <v>1095.5</v>
      </c>
      <c r="V1035" s="138">
        <v>57.12</v>
      </c>
      <c r="W1035" s="138"/>
      <c r="Z1035" s="138"/>
      <c r="AD1035" s="138" t="s">
        <v>17100</v>
      </c>
      <c r="AF1035" s="73" t="s">
        <v>17188</v>
      </c>
    </row>
    <row r="1036" spans="1:32" hidden="1" x14ac:dyDescent="0.25">
      <c r="A1036" s="116" t="s">
        <v>16384</v>
      </c>
      <c r="B1036" s="116">
        <v>2018</v>
      </c>
      <c r="C1036" s="116" t="s">
        <v>16414</v>
      </c>
      <c r="D1036" s="73" t="s">
        <v>16608</v>
      </c>
      <c r="E1036" s="73" t="s">
        <v>16608</v>
      </c>
      <c r="F1036" s="73" t="s">
        <v>16608</v>
      </c>
      <c r="G1036" s="125">
        <v>478.79300000000001</v>
      </c>
      <c r="H1036" s="140">
        <f t="shared" si="65"/>
        <v>368.30230769230769</v>
      </c>
      <c r="I1036" s="125">
        <f>G1036/('Total Revenue (Millions)'!D$77)*100</f>
        <v>131.53653846153844</v>
      </c>
      <c r="U1036" s="138">
        <v>688.76800000000003</v>
      </c>
      <c r="V1036" s="138">
        <v>57.93</v>
      </c>
      <c r="W1036" s="138"/>
      <c r="Z1036" s="138"/>
      <c r="AD1036" s="138" t="s">
        <v>17052</v>
      </c>
      <c r="AF1036" s="73" t="s">
        <v>17189</v>
      </c>
    </row>
    <row r="1037" spans="1:32" hidden="1" x14ac:dyDescent="0.25">
      <c r="A1037" s="116" t="s">
        <v>16384</v>
      </c>
      <c r="B1037" s="116">
        <v>2018</v>
      </c>
      <c r="C1037" s="116" t="s">
        <v>16414</v>
      </c>
      <c r="D1037" s="73" t="s">
        <v>16586</v>
      </c>
      <c r="E1037" s="73" t="s">
        <v>16587</v>
      </c>
      <c r="F1037" s="73" t="s">
        <v>16587</v>
      </c>
      <c r="G1037" s="125">
        <v>280.64999999999998</v>
      </c>
      <c r="H1037" s="140">
        <f t="shared" si="65"/>
        <v>215.88461538461536</v>
      </c>
      <c r="I1037" s="125">
        <f>G1037/('Total Revenue (Millions)'!D$77)*100</f>
        <v>77.10164835164835</v>
      </c>
      <c r="U1037" s="138">
        <v>286.27999999999997</v>
      </c>
      <c r="V1037" s="138">
        <v>81.69</v>
      </c>
      <c r="W1037" s="138"/>
      <c r="Z1037" s="138"/>
      <c r="AD1037" s="138" t="s">
        <v>17048</v>
      </c>
      <c r="AF1037" s="73" t="s">
        <v>17190</v>
      </c>
    </row>
    <row r="1038" spans="1:32" hidden="1" x14ac:dyDescent="0.25">
      <c r="A1038" s="116" t="s">
        <v>16384</v>
      </c>
      <c r="B1038" s="116">
        <v>2018</v>
      </c>
      <c r="C1038" s="116" t="s">
        <v>16414</v>
      </c>
      <c r="D1038" s="73" t="s">
        <v>16543</v>
      </c>
      <c r="E1038" s="73" t="s">
        <v>16543</v>
      </c>
      <c r="F1038" s="73" t="s">
        <v>16543</v>
      </c>
      <c r="G1038" s="125">
        <v>100.14</v>
      </c>
      <c r="H1038" s="140">
        <f t="shared" si="65"/>
        <v>77.030769230769224</v>
      </c>
      <c r="I1038" s="125">
        <f>G1038/('Total Revenue (Millions)'!D$77)*100</f>
        <v>27.510989010989011</v>
      </c>
      <c r="U1038" s="138">
        <v>111.732</v>
      </c>
      <c r="V1038" s="138">
        <v>74.69</v>
      </c>
      <c r="W1038" s="138"/>
      <c r="Z1038" s="138"/>
      <c r="AD1038" s="138" t="s">
        <v>17100</v>
      </c>
      <c r="AF1038" s="73" t="s">
        <v>17166</v>
      </c>
    </row>
    <row r="1039" spans="1:32" hidden="1" x14ac:dyDescent="0.25">
      <c r="A1039" s="116" t="s">
        <v>16384</v>
      </c>
      <c r="B1039" s="116">
        <v>2018</v>
      </c>
      <c r="C1039" s="116" t="s">
        <v>16414</v>
      </c>
      <c r="D1039" s="73" t="s">
        <v>16595</v>
      </c>
      <c r="E1039" s="73" t="s">
        <v>16596</v>
      </c>
      <c r="F1039" s="73" t="s">
        <v>16596</v>
      </c>
      <c r="G1039" s="125">
        <v>45.896000000000001</v>
      </c>
      <c r="H1039" s="140">
        <f t="shared" si="65"/>
        <v>35.304615384615381</v>
      </c>
      <c r="I1039" s="125">
        <f>G1039/('Total Revenue (Millions)'!D$77)*100</f>
        <v>12.608791208791208</v>
      </c>
      <c r="U1039" s="138">
        <v>63.55</v>
      </c>
      <c r="V1039" s="138">
        <v>60.19</v>
      </c>
      <c r="W1039" s="138"/>
      <c r="Z1039" s="138"/>
      <c r="AD1039" s="138" t="s">
        <v>17052</v>
      </c>
      <c r="AF1039" s="73" t="s">
        <v>17191</v>
      </c>
    </row>
    <row r="1040" spans="1:32" hidden="1" x14ac:dyDescent="0.25">
      <c r="A1040" s="116" t="s">
        <v>16384</v>
      </c>
      <c r="B1040" s="116">
        <v>2018</v>
      </c>
      <c r="C1040" s="116" t="s">
        <v>16414</v>
      </c>
      <c r="D1040" s="73" t="s">
        <v>16896</v>
      </c>
      <c r="E1040" s="73" t="s">
        <v>16897</v>
      </c>
      <c r="F1040" s="73" t="s">
        <v>16897</v>
      </c>
      <c r="G1040" s="125">
        <v>0</v>
      </c>
      <c r="H1040" s="140">
        <f t="shared" si="65"/>
        <v>0</v>
      </c>
      <c r="I1040" s="125">
        <f>G1040/('Total Revenue (Millions)'!D$77)*100</f>
        <v>0</v>
      </c>
      <c r="W1040" s="138"/>
      <c r="Z1040" s="138"/>
      <c r="AD1040" s="138" t="s">
        <v>17052</v>
      </c>
      <c r="AF1040" s="73" t="s">
        <v>17192</v>
      </c>
    </row>
    <row r="1041" spans="1:32" hidden="1" x14ac:dyDescent="0.25">
      <c r="A1041" s="116" t="s">
        <v>16384</v>
      </c>
      <c r="B1041" s="116">
        <v>2019</v>
      </c>
      <c r="C1041" s="116" t="s">
        <v>16414</v>
      </c>
      <c r="D1041" s="73" t="s">
        <v>16602</v>
      </c>
      <c r="E1041" s="73" t="s">
        <v>16602</v>
      </c>
      <c r="F1041" s="73" t="s">
        <v>16602</v>
      </c>
      <c r="G1041" s="125">
        <v>1430</v>
      </c>
      <c r="H1041" s="140">
        <f t="shared" ref="H1041:H1051" si="66">G1041/1.33</f>
        <v>1075.187969924812</v>
      </c>
      <c r="I1041" s="125">
        <f>G1041/('Total Revenue (Millions)'!D$78)*100</f>
        <v>88.875077688004978</v>
      </c>
      <c r="W1041" s="138"/>
      <c r="Z1041" s="138"/>
      <c r="AD1041" s="138" t="s">
        <v>17048</v>
      </c>
      <c r="AF1041" s="73" t="s">
        <v>16693</v>
      </c>
    </row>
    <row r="1042" spans="1:32" hidden="1" x14ac:dyDescent="0.25">
      <c r="A1042" s="116" t="s">
        <v>16384</v>
      </c>
      <c r="B1042" s="116">
        <v>2019</v>
      </c>
      <c r="C1042" s="116" t="s">
        <v>16414</v>
      </c>
      <c r="D1042" s="73" t="s">
        <v>16532</v>
      </c>
      <c r="E1042" s="73" t="s">
        <v>17117</v>
      </c>
      <c r="F1042" s="73" t="s">
        <v>17117</v>
      </c>
      <c r="G1042" s="125">
        <v>1352.9</v>
      </c>
      <c r="H1042" s="140">
        <f t="shared" si="66"/>
        <v>1017.218045112782</v>
      </c>
      <c r="I1042" s="125">
        <f>G1042/('Total Revenue (Millions)'!D$78)*100</f>
        <v>84.083281541330024</v>
      </c>
      <c r="U1042" s="138">
        <v>1721.4</v>
      </c>
      <c r="V1042" s="138">
        <v>65.5</v>
      </c>
      <c r="W1042" s="138"/>
      <c r="Z1042" s="138"/>
      <c r="AD1042" s="138" t="s">
        <v>17100</v>
      </c>
      <c r="AF1042" s="73" t="s">
        <v>17193</v>
      </c>
    </row>
    <row r="1043" spans="1:32" hidden="1" x14ac:dyDescent="0.25">
      <c r="A1043" s="116" t="s">
        <v>16384</v>
      </c>
      <c r="B1043" s="116">
        <v>2019</v>
      </c>
      <c r="C1043" s="116" t="s">
        <v>16414</v>
      </c>
      <c r="D1043" s="73" t="s">
        <v>16532</v>
      </c>
      <c r="E1043" s="73" t="s">
        <v>17092</v>
      </c>
      <c r="F1043" s="73" t="s">
        <v>17092</v>
      </c>
      <c r="G1043" s="125">
        <v>1114.3</v>
      </c>
      <c r="H1043" s="140">
        <f t="shared" si="66"/>
        <v>837.81954887218035</v>
      </c>
      <c r="I1043" s="125">
        <f>G1043/('Total Revenue (Millions)'!D$78)*100</f>
        <v>69.25419515226848</v>
      </c>
      <c r="U1043" s="138">
        <v>1048</v>
      </c>
      <c r="V1043" s="138">
        <v>88.6</v>
      </c>
      <c r="W1043" s="138"/>
      <c r="Z1043" s="138"/>
      <c r="AD1043" s="138" t="s">
        <v>17087</v>
      </c>
      <c r="AF1043" s="73" t="s">
        <v>17193</v>
      </c>
    </row>
    <row r="1044" spans="1:32" hidden="1" x14ac:dyDescent="0.25">
      <c r="A1044" s="116" t="s">
        <v>16384</v>
      </c>
      <c r="B1044" s="116">
        <v>2019</v>
      </c>
      <c r="C1044" s="116" t="s">
        <v>16414</v>
      </c>
      <c r="D1044" s="73" t="s">
        <v>16568</v>
      </c>
      <c r="E1044" s="73" t="s">
        <v>17051</v>
      </c>
      <c r="F1044" s="73" t="s">
        <v>17051</v>
      </c>
      <c r="G1044" s="125">
        <v>1099.729</v>
      </c>
      <c r="H1044" s="140">
        <f t="shared" si="66"/>
        <v>826.86390977443602</v>
      </c>
      <c r="I1044" s="125">
        <f>G1044/('Total Revenue (Millions)'!D$78)*100</f>
        <v>68.348601615910511</v>
      </c>
      <c r="U1044" s="138">
        <v>1577.53</v>
      </c>
      <c r="W1044" s="138"/>
      <c r="Z1044" s="138"/>
      <c r="AA1044" s="170">
        <v>58.1</v>
      </c>
      <c r="AD1044" s="138" t="s">
        <v>17052</v>
      </c>
      <c r="AF1044" s="73" t="s">
        <v>17194</v>
      </c>
    </row>
    <row r="1045" spans="1:32" hidden="1" x14ac:dyDescent="0.25">
      <c r="A1045" s="116" t="s">
        <v>16384</v>
      </c>
      <c r="B1045" s="116">
        <v>2019</v>
      </c>
      <c r="C1045" s="116" t="s">
        <v>16414</v>
      </c>
      <c r="D1045" s="73" t="s">
        <v>16568</v>
      </c>
      <c r="E1045" s="73" t="s">
        <v>17089</v>
      </c>
      <c r="F1045" s="73" t="s">
        <v>17089</v>
      </c>
      <c r="G1045" s="125">
        <v>693.43299999999999</v>
      </c>
      <c r="H1045" s="140">
        <f t="shared" si="66"/>
        <v>521.37819548872176</v>
      </c>
      <c r="I1045" s="125">
        <f>G1045/('Total Revenue (Millions)'!D$78)*100</f>
        <v>43.097141081417028</v>
      </c>
      <c r="U1045" s="138">
        <v>762.06</v>
      </c>
      <c r="W1045" s="138"/>
      <c r="Z1045" s="138"/>
      <c r="AA1045" s="170">
        <v>75.760000000000005</v>
      </c>
      <c r="AD1045" s="138" t="s">
        <v>17087</v>
      </c>
      <c r="AF1045" s="73" t="s">
        <v>17194</v>
      </c>
    </row>
    <row r="1046" spans="1:32" hidden="1" x14ac:dyDescent="0.25">
      <c r="A1046" s="116" t="s">
        <v>16384</v>
      </c>
      <c r="B1046" s="116">
        <v>2019</v>
      </c>
      <c r="C1046" s="116" t="s">
        <v>16414</v>
      </c>
      <c r="D1046" s="73" t="s">
        <v>16593</v>
      </c>
      <c r="E1046" s="73" t="s">
        <v>16594</v>
      </c>
      <c r="F1046" s="73" t="s">
        <v>16594</v>
      </c>
      <c r="G1046" s="125">
        <v>974.4</v>
      </c>
      <c r="H1046" s="140">
        <f t="shared" si="66"/>
        <v>732.63157894736833</v>
      </c>
      <c r="I1046" s="125">
        <f>G1046/('Total Revenue (Millions)'!D$78)*100</f>
        <v>60.55935363579863</v>
      </c>
      <c r="U1046" s="138">
        <v>1564.55</v>
      </c>
      <c r="V1046" s="138">
        <v>51.9</v>
      </c>
      <c r="W1046" s="138"/>
      <c r="Z1046" s="138"/>
      <c r="AD1046" s="138" t="s">
        <v>17048</v>
      </c>
      <c r="AF1046" s="73" t="s">
        <v>17004</v>
      </c>
    </row>
    <row r="1047" spans="1:32" hidden="1" x14ac:dyDescent="0.25">
      <c r="A1047" s="116" t="s">
        <v>16384</v>
      </c>
      <c r="B1047" s="116">
        <v>2019</v>
      </c>
      <c r="C1047" s="116" t="s">
        <v>16414</v>
      </c>
      <c r="D1047" s="73" t="s">
        <v>16562</v>
      </c>
      <c r="E1047" s="73" t="s">
        <v>16562</v>
      </c>
      <c r="F1047" s="73" t="s">
        <v>16562</v>
      </c>
      <c r="G1047" s="125">
        <v>783.33600000000001</v>
      </c>
      <c r="H1047" s="140">
        <f t="shared" si="66"/>
        <v>588.97443609022559</v>
      </c>
      <c r="I1047" s="125">
        <f>G1047/('Total Revenue (Millions)'!D$78)*100</f>
        <v>48.684648850217528</v>
      </c>
      <c r="U1047" s="138">
        <v>1126.5</v>
      </c>
      <c r="V1047" s="138">
        <v>57.95</v>
      </c>
      <c r="W1047" s="138"/>
      <c r="Z1047" s="138"/>
      <c r="AD1047" s="138" t="s">
        <v>17100</v>
      </c>
      <c r="AF1047" s="73" t="s">
        <v>17195</v>
      </c>
    </row>
    <row r="1048" spans="1:32" hidden="1" x14ac:dyDescent="0.25">
      <c r="A1048" s="116" t="s">
        <v>16384</v>
      </c>
      <c r="B1048" s="116">
        <v>2019</v>
      </c>
      <c r="C1048" s="116" t="s">
        <v>16414</v>
      </c>
      <c r="D1048" s="73" t="s">
        <v>16608</v>
      </c>
      <c r="E1048" s="73" t="s">
        <v>16608</v>
      </c>
      <c r="F1048" s="73" t="s">
        <v>16608</v>
      </c>
      <c r="G1048" s="125">
        <v>468.29500000000002</v>
      </c>
      <c r="H1048" s="140">
        <f t="shared" si="66"/>
        <v>352.1015037593985</v>
      </c>
      <c r="I1048" s="125">
        <f>G1048/('Total Revenue (Millions)'!D$78)*100</f>
        <v>29.1047234307023</v>
      </c>
      <c r="U1048" s="138">
        <v>649.58299999999997</v>
      </c>
      <c r="V1048" s="138">
        <v>60.08</v>
      </c>
      <c r="W1048" s="138"/>
      <c r="Z1048" s="138"/>
      <c r="AD1048" s="138" t="s">
        <v>17052</v>
      </c>
      <c r="AF1048" s="73" t="s">
        <v>17196</v>
      </c>
    </row>
    <row r="1049" spans="1:32" hidden="1" x14ac:dyDescent="0.25">
      <c r="A1049" s="116" t="s">
        <v>16384</v>
      </c>
      <c r="B1049" s="116">
        <v>2019</v>
      </c>
      <c r="C1049" s="116" t="s">
        <v>16414</v>
      </c>
      <c r="D1049" s="73" t="s">
        <v>16586</v>
      </c>
      <c r="E1049" s="73" t="s">
        <v>16587</v>
      </c>
      <c r="F1049" s="73" t="s">
        <v>16587</v>
      </c>
      <c r="G1049" s="125">
        <v>275.89999999999998</v>
      </c>
      <c r="H1049" s="140">
        <f t="shared" si="66"/>
        <v>207.44360902255636</v>
      </c>
      <c r="I1049" s="125">
        <f>G1049/('Total Revenue (Millions)'!D$78)*100</f>
        <v>17.147296457426972</v>
      </c>
      <c r="U1049" s="138">
        <v>290.67</v>
      </c>
      <c r="V1049" s="138">
        <v>79.099999999999994</v>
      </c>
      <c r="W1049" s="138"/>
      <c r="Z1049" s="138"/>
      <c r="AD1049" s="138" t="s">
        <v>17048</v>
      </c>
      <c r="AF1049" s="73" t="s">
        <v>17197</v>
      </c>
    </row>
    <row r="1050" spans="1:32" hidden="1" x14ac:dyDescent="0.25">
      <c r="A1050" s="116" t="s">
        <v>16384</v>
      </c>
      <c r="B1050" s="116">
        <v>2019</v>
      </c>
      <c r="C1050" s="116" t="s">
        <v>16414</v>
      </c>
      <c r="D1050" s="73" t="s">
        <v>16543</v>
      </c>
      <c r="E1050" s="73" t="s">
        <v>16543</v>
      </c>
      <c r="F1050" s="73" t="s">
        <v>16543</v>
      </c>
      <c r="G1050" s="125">
        <v>104.4</v>
      </c>
      <c r="H1050" s="140">
        <f t="shared" si="66"/>
        <v>78.496240601503757</v>
      </c>
      <c r="I1050" s="125">
        <f>G1050/('Total Revenue (Millions)'!D$78)*100</f>
        <v>6.4885021752641396</v>
      </c>
      <c r="U1050" s="138">
        <v>111.9825</v>
      </c>
      <c r="V1050" s="138">
        <v>77.69</v>
      </c>
      <c r="W1050" s="138"/>
      <c r="Z1050" s="138"/>
      <c r="AD1050" s="138" t="s">
        <v>17100</v>
      </c>
      <c r="AF1050" s="73" t="s">
        <v>17198</v>
      </c>
    </row>
    <row r="1051" spans="1:32" hidden="1" x14ac:dyDescent="0.25">
      <c r="A1051" s="116" t="s">
        <v>16384</v>
      </c>
      <c r="B1051" s="116">
        <v>2019</v>
      </c>
      <c r="C1051" s="116" t="s">
        <v>16414</v>
      </c>
      <c r="D1051" s="73" t="s">
        <v>16595</v>
      </c>
      <c r="E1051" s="73" t="s">
        <v>16596</v>
      </c>
      <c r="F1051" s="73" t="s">
        <v>16596</v>
      </c>
      <c r="G1051" s="125">
        <v>44.3</v>
      </c>
      <c r="H1051" s="140">
        <f t="shared" si="66"/>
        <v>33.308270676691727</v>
      </c>
      <c r="I1051" s="125">
        <f>G1051/('Total Revenue (Millions)'!D$78)*100</f>
        <v>2.7532628962088252</v>
      </c>
      <c r="U1051" s="138">
        <v>59.6</v>
      </c>
      <c r="V1051" s="138">
        <v>61.940715883668894</v>
      </c>
      <c r="W1051" s="138"/>
      <c r="Z1051" s="138"/>
      <c r="AD1051" s="138" t="s">
        <v>17052</v>
      </c>
      <c r="AF1051" s="73" t="s">
        <v>17199</v>
      </c>
    </row>
    <row r="1052" spans="1:32" hidden="1" x14ac:dyDescent="0.25">
      <c r="A1052" s="116" t="s">
        <v>16384</v>
      </c>
      <c r="B1052" s="116">
        <v>2020</v>
      </c>
      <c r="C1052" s="116" t="s">
        <v>16414</v>
      </c>
      <c r="D1052" s="73" t="s">
        <v>16532</v>
      </c>
      <c r="E1052" s="73" t="s">
        <v>17117</v>
      </c>
      <c r="F1052" s="73" t="s">
        <v>17117</v>
      </c>
      <c r="G1052" s="125">
        <v>1360.8</v>
      </c>
      <c r="H1052" s="140">
        <f t="shared" ref="H1052:H1062" si="67">G1052/1.34</f>
        <v>1015.5223880597014</v>
      </c>
      <c r="I1052" s="125">
        <f>G1052/('Total Revenue (Millions)'!D$79)*100</f>
        <v>59.710399297937691</v>
      </c>
      <c r="U1052" s="138">
        <v>1786.8</v>
      </c>
      <c r="V1052" s="138">
        <v>63.5</v>
      </c>
      <c r="W1052" s="138"/>
      <c r="Z1052" s="138"/>
      <c r="AD1052" s="138" t="s">
        <v>17100</v>
      </c>
      <c r="AF1052" s="73" t="s">
        <v>17200</v>
      </c>
    </row>
    <row r="1053" spans="1:32" hidden="1" x14ac:dyDescent="0.25">
      <c r="A1053" s="116" t="s">
        <v>16384</v>
      </c>
      <c r="B1053" s="116">
        <v>2020</v>
      </c>
      <c r="C1053" s="116" t="s">
        <v>16414</v>
      </c>
      <c r="D1053" s="73" t="s">
        <v>16532</v>
      </c>
      <c r="E1053" s="73" t="s">
        <v>17092</v>
      </c>
      <c r="F1053" s="73" t="s">
        <v>17092</v>
      </c>
      <c r="G1053" s="125">
        <v>1035.5999999999999</v>
      </c>
      <c r="H1053" s="140">
        <f t="shared" si="67"/>
        <v>772.83582089552226</v>
      </c>
      <c r="I1053" s="125">
        <f>G1053/('Total Revenue (Millions)'!D$79)*100</f>
        <v>45.440982887231243</v>
      </c>
      <c r="U1053" s="138">
        <v>968.8</v>
      </c>
      <c r="V1053" s="138">
        <v>89.1</v>
      </c>
      <c r="W1053" s="138"/>
      <c r="Z1053" s="138"/>
      <c r="AD1053" s="138" t="s">
        <v>17087</v>
      </c>
      <c r="AF1053" s="73" t="s">
        <v>17200</v>
      </c>
    </row>
    <row r="1054" spans="1:32" hidden="1" x14ac:dyDescent="0.25">
      <c r="A1054" s="116" t="s">
        <v>16384</v>
      </c>
      <c r="B1054" s="116">
        <v>2020</v>
      </c>
      <c r="C1054" s="116" t="s">
        <v>16414</v>
      </c>
      <c r="D1054" s="73" t="s">
        <v>16602</v>
      </c>
      <c r="E1054" s="73" t="s">
        <v>16602</v>
      </c>
      <c r="F1054" s="73" t="s">
        <v>16602</v>
      </c>
      <c r="G1054" s="125">
        <v>1306.4000000000001</v>
      </c>
      <c r="H1054" s="140">
        <f t="shared" si="67"/>
        <v>974.92537313432842</v>
      </c>
      <c r="I1054" s="125">
        <f>G1054/('Total Revenue (Millions)'!D$79)*100</f>
        <v>57.32338745063624</v>
      </c>
      <c r="U1054" s="138">
        <v>1557.6</v>
      </c>
      <c r="V1054" s="138">
        <v>69.893853792158879</v>
      </c>
      <c r="W1054" s="138"/>
      <c r="Z1054" s="138"/>
      <c r="AD1054" s="138" t="s">
        <v>17052</v>
      </c>
      <c r="AF1054" s="73" t="s">
        <v>17201</v>
      </c>
    </row>
    <row r="1055" spans="1:32" hidden="1" x14ac:dyDescent="0.25">
      <c r="A1055" s="116" t="s">
        <v>16384</v>
      </c>
      <c r="B1055" s="116">
        <v>2020</v>
      </c>
      <c r="C1055" s="116" t="s">
        <v>16414</v>
      </c>
      <c r="D1055" s="73" t="s">
        <v>16568</v>
      </c>
      <c r="E1055" s="73" t="s">
        <v>17051</v>
      </c>
      <c r="F1055" s="73" t="s">
        <v>17051</v>
      </c>
      <c r="G1055" s="125">
        <v>1051.3</v>
      </c>
      <c r="H1055" s="140">
        <f t="shared" si="67"/>
        <v>784.55223880597009</v>
      </c>
      <c r="I1055" s="125">
        <f>G1055/('Total Revenue (Millions)'!D$79)*100</f>
        <v>46.129881526985514</v>
      </c>
      <c r="U1055" s="138">
        <v>1474.1</v>
      </c>
      <c r="V1055" s="138">
        <v>59.431743662799903</v>
      </c>
      <c r="W1055" s="138"/>
      <c r="Z1055" s="138"/>
      <c r="AA1055" s="170">
        <v>59.43</v>
      </c>
      <c r="AD1055" s="138" t="s">
        <v>17052</v>
      </c>
      <c r="AF1055" s="73" t="s">
        <v>17202</v>
      </c>
    </row>
    <row r="1056" spans="1:32" hidden="1" x14ac:dyDescent="0.25">
      <c r="A1056" s="116" t="s">
        <v>16384</v>
      </c>
      <c r="B1056" s="116">
        <v>2020</v>
      </c>
      <c r="C1056" s="116" t="s">
        <v>16414</v>
      </c>
      <c r="D1056" s="73" t="s">
        <v>16568</v>
      </c>
      <c r="E1056" s="73" t="s">
        <v>17089</v>
      </c>
      <c r="F1056" s="73" t="s">
        <v>17089</v>
      </c>
      <c r="G1056" s="125">
        <v>671</v>
      </c>
      <c r="H1056" s="140">
        <f t="shared" si="67"/>
        <v>500.74626865671638</v>
      </c>
      <c r="I1056" s="125">
        <f>G1056/('Total Revenue (Millions)'!D$79)*100</f>
        <v>29.442738043001317</v>
      </c>
      <c r="U1056" s="138">
        <v>712.8</v>
      </c>
      <c r="V1056" s="138">
        <v>78.446502057613174</v>
      </c>
      <c r="W1056" s="138"/>
      <c r="Z1056" s="138"/>
      <c r="AA1056" s="170">
        <v>78.349999999999994</v>
      </c>
      <c r="AD1056" s="138" t="s">
        <v>17087</v>
      </c>
      <c r="AF1056" s="73" t="s">
        <v>17202</v>
      </c>
    </row>
    <row r="1057" spans="1:32" hidden="1" x14ac:dyDescent="0.25">
      <c r="A1057" s="116" t="s">
        <v>16384</v>
      </c>
      <c r="B1057" s="116">
        <v>2020</v>
      </c>
      <c r="C1057" s="116" t="s">
        <v>16414</v>
      </c>
      <c r="D1057" s="73" t="s">
        <v>16593</v>
      </c>
      <c r="E1057" s="73" t="s">
        <v>16594</v>
      </c>
      <c r="F1057" s="73" t="s">
        <v>16594</v>
      </c>
      <c r="G1057" s="125">
        <v>918.7</v>
      </c>
      <c r="H1057" s="140">
        <f t="shared" si="67"/>
        <v>685.59701492537317</v>
      </c>
      <c r="I1057" s="125">
        <f>G1057/('Total Revenue (Millions)'!D$79)*100</f>
        <v>40.311540149188239</v>
      </c>
      <c r="U1057" s="138">
        <v>1503.7</v>
      </c>
      <c r="V1057" s="138">
        <v>50.91</v>
      </c>
      <c r="W1057" s="138"/>
      <c r="Z1057" s="138"/>
      <c r="AD1057" s="138" t="s">
        <v>17052</v>
      </c>
      <c r="AF1057" s="73" t="s">
        <v>17011</v>
      </c>
    </row>
    <row r="1058" spans="1:32" hidden="1" x14ac:dyDescent="0.25">
      <c r="A1058" s="116" t="s">
        <v>16384</v>
      </c>
      <c r="B1058" s="116">
        <v>2020</v>
      </c>
      <c r="C1058" s="116" t="s">
        <v>16414</v>
      </c>
      <c r="D1058" s="73" t="s">
        <v>16562</v>
      </c>
      <c r="E1058" s="73" t="s">
        <v>16562</v>
      </c>
      <c r="F1058" s="73" t="s">
        <v>16562</v>
      </c>
      <c r="G1058" s="125">
        <v>804.03399999999999</v>
      </c>
      <c r="H1058" s="140">
        <f t="shared" si="67"/>
        <v>600.02537313432833</v>
      </c>
      <c r="I1058" s="125">
        <f>G1058/('Total Revenue (Millions)'!D$79)*100</f>
        <v>35.280122860903909</v>
      </c>
      <c r="U1058" s="138">
        <v>1187.5</v>
      </c>
      <c r="V1058" s="138">
        <v>56.42</v>
      </c>
      <c r="W1058" s="138"/>
      <c r="Z1058" s="138"/>
      <c r="AD1058" s="138" t="s">
        <v>17100</v>
      </c>
      <c r="AF1058" s="73" t="s">
        <v>17203</v>
      </c>
    </row>
    <row r="1059" spans="1:32" hidden="1" x14ac:dyDescent="0.25">
      <c r="A1059" s="116" t="s">
        <v>16384</v>
      </c>
      <c r="B1059" s="116">
        <v>2020</v>
      </c>
      <c r="C1059" s="116" t="s">
        <v>16414</v>
      </c>
      <c r="D1059" s="73" t="s">
        <v>16608</v>
      </c>
      <c r="E1059" s="73" t="s">
        <v>16608</v>
      </c>
      <c r="F1059" s="73" t="s">
        <v>16608</v>
      </c>
      <c r="G1059" s="125">
        <v>473.1</v>
      </c>
      <c r="H1059" s="140">
        <f t="shared" si="67"/>
        <v>353.05970149253733</v>
      </c>
      <c r="I1059" s="125">
        <f>G1059/('Total Revenue (Millions)'!D$79)*100</f>
        <v>20.759104870557263</v>
      </c>
      <c r="U1059" s="138">
        <v>619.24900000000002</v>
      </c>
      <c r="V1059" s="138">
        <v>63.67</v>
      </c>
      <c r="W1059" s="138"/>
      <c r="Z1059" s="138"/>
      <c r="AD1059" s="138" t="s">
        <v>17052</v>
      </c>
      <c r="AF1059" s="73" t="s">
        <v>17204</v>
      </c>
    </row>
    <row r="1060" spans="1:32" hidden="1" x14ac:dyDescent="0.25">
      <c r="A1060" s="116" t="s">
        <v>16384</v>
      </c>
      <c r="B1060" s="116">
        <v>2020</v>
      </c>
      <c r="C1060" s="116" t="s">
        <v>16414</v>
      </c>
      <c r="D1060" s="73" t="s">
        <v>16586</v>
      </c>
      <c r="E1060" s="73" t="s">
        <v>16587</v>
      </c>
      <c r="F1060" s="73" t="s">
        <v>16587</v>
      </c>
      <c r="G1060" s="125">
        <v>267.89999999999998</v>
      </c>
      <c r="H1060" s="140">
        <f t="shared" si="67"/>
        <v>199.92537313432834</v>
      </c>
      <c r="I1060" s="125">
        <f>G1060/('Total Revenue (Millions)'!D$79)*100</f>
        <v>11.755155770074593</v>
      </c>
      <c r="U1060" s="138">
        <v>282.83</v>
      </c>
      <c r="V1060" s="138">
        <v>78.934342184351024</v>
      </c>
      <c r="W1060" s="138"/>
      <c r="Z1060" s="138"/>
      <c r="AD1060" s="138" t="s">
        <v>17052</v>
      </c>
      <c r="AF1060" s="73" t="s">
        <v>17205</v>
      </c>
    </row>
    <row r="1061" spans="1:32" hidden="1" x14ac:dyDescent="0.25">
      <c r="A1061" s="116" t="s">
        <v>16384</v>
      </c>
      <c r="B1061" s="116">
        <v>2020</v>
      </c>
      <c r="C1061" s="116" t="s">
        <v>16414</v>
      </c>
      <c r="D1061" s="73" t="s">
        <v>16543</v>
      </c>
      <c r="E1061" s="73" t="s">
        <v>16543</v>
      </c>
      <c r="F1061" s="73" t="s">
        <v>16543</v>
      </c>
      <c r="G1061" s="125">
        <v>103.6</v>
      </c>
      <c r="H1061" s="140">
        <f t="shared" si="67"/>
        <v>77.31343283582089</v>
      </c>
      <c r="I1061" s="125">
        <f>G1061/('Total Revenue (Millions)'!D$79)*100</f>
        <v>4.5458534444931979</v>
      </c>
      <c r="U1061" s="138">
        <v>112.751</v>
      </c>
      <c r="V1061" s="138">
        <v>76.569999999999993</v>
      </c>
      <c r="W1061" s="138"/>
      <c r="Z1061" s="138"/>
      <c r="AD1061" s="138" t="s">
        <v>17100</v>
      </c>
      <c r="AF1061" s="73" t="s">
        <v>17198</v>
      </c>
    </row>
    <row r="1062" spans="1:32" hidden="1" x14ac:dyDescent="0.25">
      <c r="A1062" s="116" t="s">
        <v>16384</v>
      </c>
      <c r="B1062" s="116">
        <v>2020</v>
      </c>
      <c r="C1062" s="116" t="s">
        <v>16414</v>
      </c>
      <c r="D1062" s="73" t="s">
        <v>16595</v>
      </c>
      <c r="E1062" s="73" t="s">
        <v>16596</v>
      </c>
      <c r="F1062" s="73" t="s">
        <v>16596</v>
      </c>
      <c r="G1062" s="125">
        <v>42.4</v>
      </c>
      <c r="H1062" s="140">
        <f t="shared" si="67"/>
        <v>31.641791044776117</v>
      </c>
      <c r="I1062" s="125">
        <f>G1062/('Total Revenue (Millions)'!D$79)*100</f>
        <v>1.8604651162790697</v>
      </c>
      <c r="U1062" s="138">
        <v>56.4</v>
      </c>
      <c r="V1062" s="138">
        <v>62.64</v>
      </c>
      <c r="W1062" s="138"/>
      <c r="Z1062" s="138"/>
      <c r="AD1062" s="138" t="s">
        <v>17052</v>
      </c>
      <c r="AF1062" s="73" t="s">
        <v>17206</v>
      </c>
    </row>
    <row r="1063" spans="1:32" hidden="1" x14ac:dyDescent="0.25">
      <c r="A1063" s="116" t="s">
        <v>16384</v>
      </c>
      <c r="B1063" s="116">
        <v>2021</v>
      </c>
      <c r="C1063" s="116" t="s">
        <v>16414</v>
      </c>
      <c r="D1063" s="73" t="s">
        <v>16532</v>
      </c>
      <c r="E1063" s="73" t="s">
        <v>17117</v>
      </c>
      <c r="F1063" s="73" t="s">
        <v>17117</v>
      </c>
      <c r="G1063" s="125">
        <v>1311.7</v>
      </c>
      <c r="H1063" s="140">
        <f t="shared" ref="H1063:H1073" si="68">G1063/1.25</f>
        <v>1049.3600000000001</v>
      </c>
      <c r="I1063" s="125">
        <f>G1063/('Total Revenue (Millions)'!D$80)*100</f>
        <v>49.053851907255051</v>
      </c>
      <c r="U1063" s="138">
        <v>1844.4</v>
      </c>
      <c r="V1063" s="138">
        <v>59.3</v>
      </c>
      <c r="W1063" s="138"/>
      <c r="Z1063" s="138"/>
      <c r="AD1063" s="138" t="s">
        <v>17100</v>
      </c>
      <c r="AF1063" s="73" t="s">
        <v>17207</v>
      </c>
    </row>
    <row r="1064" spans="1:32" hidden="1" x14ac:dyDescent="0.25">
      <c r="A1064" s="116" t="s">
        <v>16384</v>
      </c>
      <c r="B1064" s="116">
        <v>2021</v>
      </c>
      <c r="C1064" s="116" t="s">
        <v>16414</v>
      </c>
      <c r="D1064" s="73" t="s">
        <v>16532</v>
      </c>
      <c r="E1064" s="73" t="s">
        <v>17092</v>
      </c>
      <c r="F1064" s="73" t="s">
        <v>17092</v>
      </c>
      <c r="G1064" s="125">
        <v>952.7</v>
      </c>
      <c r="H1064" s="140">
        <f t="shared" si="68"/>
        <v>762.16000000000008</v>
      </c>
      <c r="I1064" s="125">
        <f>G1064/('Total Revenue (Millions)'!D$80)*100</f>
        <v>35.6282722513089</v>
      </c>
      <c r="U1064" s="138">
        <v>892.4</v>
      </c>
      <c r="V1064" s="138">
        <v>89</v>
      </c>
      <c r="W1064" s="138"/>
      <c r="Z1064" s="138"/>
      <c r="AD1064" s="138" t="s">
        <v>17087</v>
      </c>
      <c r="AF1064" s="73" t="s">
        <v>17207</v>
      </c>
    </row>
    <row r="1065" spans="1:32" hidden="1" x14ac:dyDescent="0.25">
      <c r="A1065" s="116" t="s">
        <v>16384</v>
      </c>
      <c r="B1065" s="116">
        <v>2021</v>
      </c>
      <c r="C1065" s="116" t="s">
        <v>16414</v>
      </c>
      <c r="D1065" s="73" t="s">
        <v>16602</v>
      </c>
      <c r="E1065" s="73" t="s">
        <v>16602</v>
      </c>
      <c r="F1065" s="73" t="s">
        <v>16602</v>
      </c>
      <c r="G1065" s="125">
        <v>1246.2650000000001</v>
      </c>
      <c r="H1065" s="140">
        <f t="shared" si="68"/>
        <v>997.01200000000006</v>
      </c>
      <c r="I1065" s="125">
        <f>G1065/('Total Revenue (Millions)'!D$80)*100</f>
        <v>46.606768885564705</v>
      </c>
      <c r="U1065" s="138">
        <v>1446.5650000000001</v>
      </c>
      <c r="V1065" s="138">
        <v>70.270526899999993</v>
      </c>
      <c r="W1065" s="138"/>
      <c r="Z1065" s="138"/>
      <c r="AD1065" s="138" t="s">
        <v>17052</v>
      </c>
      <c r="AF1065" s="73" t="s">
        <v>17201</v>
      </c>
    </row>
    <row r="1066" spans="1:32" hidden="1" x14ac:dyDescent="0.25">
      <c r="A1066" s="116" t="s">
        <v>16384</v>
      </c>
      <c r="B1066" s="116">
        <v>2021</v>
      </c>
      <c r="C1066" s="116" t="s">
        <v>16414</v>
      </c>
      <c r="D1066" s="73" t="s">
        <v>16568</v>
      </c>
      <c r="E1066" s="73" t="s">
        <v>17051</v>
      </c>
      <c r="F1066" s="73" t="s">
        <v>17051</v>
      </c>
      <c r="G1066" s="125">
        <v>995.69</v>
      </c>
      <c r="H1066" s="140">
        <f t="shared" si="68"/>
        <v>796.55200000000002</v>
      </c>
      <c r="I1066" s="125">
        <f>G1066/('Total Revenue (Millions)'!D$80)*100</f>
        <v>37.235976065818996</v>
      </c>
      <c r="U1066" s="138">
        <v>1374.01</v>
      </c>
      <c r="V1066" s="138">
        <v>60.388064399999998</v>
      </c>
      <c r="W1066" s="138"/>
      <c r="Z1066" s="138"/>
      <c r="AA1066" s="170">
        <v>60.39</v>
      </c>
      <c r="AD1066" s="138" t="s">
        <v>17052</v>
      </c>
      <c r="AF1066" s="73" t="s">
        <v>17208</v>
      </c>
    </row>
    <row r="1067" spans="1:32" hidden="1" x14ac:dyDescent="0.25">
      <c r="A1067" s="116" t="s">
        <v>16384</v>
      </c>
      <c r="B1067" s="116">
        <v>2021</v>
      </c>
      <c r="C1067" s="116" t="s">
        <v>16414</v>
      </c>
      <c r="D1067" s="73" t="s">
        <v>16568</v>
      </c>
      <c r="E1067" s="73" t="s">
        <v>17089</v>
      </c>
      <c r="F1067" s="73" t="s">
        <v>17089</v>
      </c>
      <c r="G1067" s="125">
        <v>647.26400000000001</v>
      </c>
      <c r="H1067" s="140">
        <f t="shared" si="68"/>
        <v>517.81119999999999</v>
      </c>
      <c r="I1067" s="125">
        <f>G1067/('Total Revenue (Millions)'!D$80)*100</f>
        <v>24.205833956619298</v>
      </c>
      <c r="U1067" s="138">
        <v>658.7</v>
      </c>
      <c r="V1067" s="138">
        <v>81.865593500000003</v>
      </c>
      <c r="W1067" s="138"/>
      <c r="Z1067" s="138"/>
      <c r="AA1067" s="170">
        <v>81.89</v>
      </c>
      <c r="AD1067" s="138" t="s">
        <v>17087</v>
      </c>
      <c r="AF1067" s="73" t="s">
        <v>17208</v>
      </c>
    </row>
    <row r="1068" spans="1:32" hidden="1" x14ac:dyDescent="0.25">
      <c r="A1068" s="116" t="s">
        <v>16384</v>
      </c>
      <c r="B1068" s="116">
        <v>2021</v>
      </c>
      <c r="C1068" s="116" t="s">
        <v>16414</v>
      </c>
      <c r="D1068" s="73" t="s">
        <v>16593</v>
      </c>
      <c r="E1068" s="73" t="s">
        <v>16594</v>
      </c>
      <c r="F1068" s="73" t="s">
        <v>16594</v>
      </c>
      <c r="G1068" s="125">
        <v>854.51499999999999</v>
      </c>
      <c r="H1068" s="140">
        <f t="shared" si="68"/>
        <v>683.61199999999997</v>
      </c>
      <c r="I1068" s="125">
        <f>G1068/('Total Revenue (Millions)'!D$80)*100</f>
        <v>31.956432311144351</v>
      </c>
      <c r="U1068" s="138">
        <v>1447.1</v>
      </c>
      <c r="V1068" s="138">
        <v>49.21</v>
      </c>
      <c r="W1068" s="138"/>
      <c r="Z1068" s="138"/>
      <c r="AD1068" s="138" t="s">
        <v>17052</v>
      </c>
      <c r="AF1068" s="73" t="s">
        <v>17209</v>
      </c>
    </row>
    <row r="1069" spans="1:32" hidden="1" x14ac:dyDescent="0.25">
      <c r="A1069" s="116" t="s">
        <v>16384</v>
      </c>
      <c r="B1069" s="116">
        <v>2021</v>
      </c>
      <c r="C1069" s="116" t="s">
        <v>16414</v>
      </c>
      <c r="D1069" s="73" t="s">
        <v>16562</v>
      </c>
      <c r="E1069" s="73" t="s">
        <v>16562</v>
      </c>
      <c r="F1069" s="73" t="s">
        <v>16562</v>
      </c>
      <c r="G1069" s="125">
        <v>825.05</v>
      </c>
      <c r="H1069" s="140">
        <f t="shared" si="68"/>
        <v>660.04</v>
      </c>
      <c r="I1069" s="125">
        <f>G1069/('Total Revenue (Millions)'!D$80)*100</f>
        <v>30.854525056095731</v>
      </c>
      <c r="U1069" s="138">
        <v>1240</v>
      </c>
      <c r="V1069" s="138">
        <v>55.446908602150536</v>
      </c>
      <c r="W1069" s="138"/>
      <c r="Z1069" s="138"/>
      <c r="AD1069" s="138" t="s">
        <v>17100</v>
      </c>
      <c r="AF1069" s="73" t="s">
        <v>17210</v>
      </c>
    </row>
    <row r="1070" spans="1:32" hidden="1" x14ac:dyDescent="0.25">
      <c r="A1070" s="116" t="s">
        <v>16384</v>
      </c>
      <c r="B1070" s="116">
        <v>2021</v>
      </c>
      <c r="C1070" s="116" t="s">
        <v>16414</v>
      </c>
      <c r="D1070" s="73" t="s">
        <v>16608</v>
      </c>
      <c r="E1070" s="73" t="s">
        <v>16608</v>
      </c>
      <c r="F1070" s="73" t="s">
        <v>16608</v>
      </c>
      <c r="G1070" s="125">
        <v>454.52600000000001</v>
      </c>
      <c r="H1070" s="140">
        <f t="shared" si="68"/>
        <v>363.62080000000003</v>
      </c>
      <c r="I1070" s="125">
        <f>G1070/('Total Revenue (Millions)'!D$80)*100</f>
        <v>16.997980553477937</v>
      </c>
      <c r="U1070" s="138">
        <v>677.19399999999996</v>
      </c>
      <c r="V1070" s="138">
        <v>55.93</v>
      </c>
      <c r="W1070" s="138"/>
      <c r="Z1070" s="138"/>
      <c r="AD1070" s="138" t="s">
        <v>17052</v>
      </c>
      <c r="AF1070" s="73" t="s">
        <v>17211</v>
      </c>
    </row>
    <row r="1071" spans="1:32" hidden="1" x14ac:dyDescent="0.25">
      <c r="A1071" s="116" t="s">
        <v>16384</v>
      </c>
      <c r="B1071" s="116">
        <v>2021</v>
      </c>
      <c r="C1071" s="116" t="s">
        <v>16414</v>
      </c>
      <c r="D1071" s="73" t="s">
        <v>16586</v>
      </c>
      <c r="E1071" s="73" t="s">
        <v>16587</v>
      </c>
      <c r="F1071" s="73" t="s">
        <v>16587</v>
      </c>
      <c r="G1071" s="125">
        <v>272.22899999999998</v>
      </c>
      <c r="H1071" s="140">
        <f t="shared" si="68"/>
        <v>217.78319999999999</v>
      </c>
      <c r="I1071" s="125">
        <f>G1071/('Total Revenue (Millions)'!D$80)*100</f>
        <v>10.180590875093493</v>
      </c>
      <c r="U1071" s="138">
        <v>268.97000000000003</v>
      </c>
      <c r="V1071" s="138">
        <v>82.225286999999994</v>
      </c>
      <c r="W1071" s="138"/>
      <c r="Z1071" s="138"/>
      <c r="AD1071" s="138" t="s">
        <v>17052</v>
      </c>
      <c r="AF1071" s="73" t="s">
        <v>17212</v>
      </c>
    </row>
    <row r="1072" spans="1:32" hidden="1" x14ac:dyDescent="0.25">
      <c r="A1072" s="116" t="s">
        <v>16384</v>
      </c>
      <c r="B1072" s="116">
        <v>2021</v>
      </c>
      <c r="C1072" s="116" t="s">
        <v>16414</v>
      </c>
      <c r="D1072" s="73" t="s">
        <v>16543</v>
      </c>
      <c r="E1072" s="73" t="s">
        <v>16543</v>
      </c>
      <c r="F1072" s="73" t="s">
        <v>16543</v>
      </c>
      <c r="G1072" s="125">
        <v>100.6</v>
      </c>
      <c r="H1072" s="140">
        <f t="shared" si="68"/>
        <v>80.47999999999999</v>
      </c>
      <c r="I1072" s="125">
        <f>G1072/('Total Revenue (Millions)'!D$80)*100</f>
        <v>3.7621540762902015</v>
      </c>
      <c r="U1072" s="138">
        <v>112.15600000000001</v>
      </c>
      <c r="V1072" s="138">
        <v>74.75</v>
      </c>
      <c r="W1072" s="138"/>
      <c r="Z1072" s="138"/>
      <c r="AD1072" s="138" t="s">
        <v>17100</v>
      </c>
      <c r="AF1072" s="73" t="s">
        <v>17213</v>
      </c>
    </row>
    <row r="1073" spans="1:32" hidden="1" x14ac:dyDescent="0.25">
      <c r="A1073" s="116" t="s">
        <v>16384</v>
      </c>
      <c r="B1073" s="116">
        <v>2021</v>
      </c>
      <c r="C1073" s="116" t="s">
        <v>16414</v>
      </c>
      <c r="D1073" s="73" t="s">
        <v>16595</v>
      </c>
      <c r="E1073" s="73" t="s">
        <v>16596</v>
      </c>
      <c r="F1073" s="73" t="s">
        <v>16596</v>
      </c>
      <c r="G1073" s="125">
        <v>40.387</v>
      </c>
      <c r="H1073" s="140">
        <f t="shared" si="68"/>
        <v>32.309600000000003</v>
      </c>
      <c r="I1073" s="125">
        <f>G1073/('Total Revenue (Millions)'!D$80)*100</f>
        <v>1.5103590127150337</v>
      </c>
      <c r="U1073" s="138">
        <v>56.03</v>
      </c>
      <c r="V1073" s="138">
        <v>60.07</v>
      </c>
      <c r="W1073" s="138"/>
      <c r="Z1073" s="138"/>
      <c r="AD1073" s="138" t="s">
        <v>17052</v>
      </c>
      <c r="AF1073" s="73" t="s">
        <v>17206</v>
      </c>
    </row>
    <row r="1074" spans="1:32" hidden="1" x14ac:dyDescent="0.25">
      <c r="A1074" s="116" t="s">
        <v>16384</v>
      </c>
      <c r="B1074" s="116">
        <v>2022</v>
      </c>
      <c r="C1074" s="116" t="s">
        <v>16414</v>
      </c>
      <c r="D1074" s="73" t="s">
        <v>16532</v>
      </c>
      <c r="E1074" s="73" t="s">
        <v>17117</v>
      </c>
      <c r="F1074" s="73" t="s">
        <v>17117</v>
      </c>
      <c r="G1074" s="125">
        <v>1324.7</v>
      </c>
      <c r="H1074" s="140">
        <f t="shared" ref="H1074:H1095" si="69">G1074/1.3</f>
        <v>1019</v>
      </c>
      <c r="I1074" s="125">
        <f>G1074/('Total Revenue (Millions)'!D$81)*100</f>
        <v>42.94003241491086</v>
      </c>
      <c r="U1074" s="138">
        <v>1935.3</v>
      </c>
      <c r="V1074" s="138">
        <v>57</v>
      </c>
      <c r="W1074" s="138"/>
      <c r="Z1074" s="138"/>
      <c r="AD1074" s="138" t="s">
        <v>17100</v>
      </c>
      <c r="AF1074" s="73" t="s">
        <v>17214</v>
      </c>
    </row>
    <row r="1075" spans="1:32" hidden="1" x14ac:dyDescent="0.25">
      <c r="A1075" s="116" t="s">
        <v>16384</v>
      </c>
      <c r="B1075" s="116">
        <v>2022</v>
      </c>
      <c r="C1075" s="116" t="s">
        <v>16414</v>
      </c>
      <c r="D1075" s="73" t="s">
        <v>16532</v>
      </c>
      <c r="E1075" s="73" t="s">
        <v>17092</v>
      </c>
      <c r="F1075" s="73" t="s">
        <v>17092</v>
      </c>
      <c r="G1075" s="125">
        <v>867.3</v>
      </c>
      <c r="H1075" s="140">
        <f t="shared" si="69"/>
        <v>667.15384615384608</v>
      </c>
      <c r="I1075" s="125">
        <f>G1075/('Total Revenue (Millions)'!D$81)*100</f>
        <v>28.113452188006484</v>
      </c>
      <c r="U1075" s="138">
        <v>807.9</v>
      </c>
      <c r="V1075" s="138">
        <v>89.5</v>
      </c>
      <c r="W1075" s="138"/>
      <c r="Z1075" s="138"/>
      <c r="AD1075" s="138" t="s">
        <v>17087</v>
      </c>
      <c r="AF1075" s="73" t="s">
        <v>17214</v>
      </c>
    </row>
    <row r="1076" spans="1:32" hidden="1" x14ac:dyDescent="0.25">
      <c r="A1076" s="116" t="s">
        <v>16384</v>
      </c>
      <c r="B1076" s="116">
        <v>2022</v>
      </c>
      <c r="C1076" s="116" t="s">
        <v>16414</v>
      </c>
      <c r="D1076" s="73" t="s">
        <v>16602</v>
      </c>
      <c r="E1076" s="73" t="s">
        <v>16602</v>
      </c>
      <c r="F1076" s="73" t="s">
        <v>16602</v>
      </c>
      <c r="G1076" s="125">
        <v>1137.77</v>
      </c>
      <c r="H1076" s="140">
        <f t="shared" si="69"/>
        <v>875.20769230769224</v>
      </c>
      <c r="I1076" s="125">
        <f>G1076/('Total Revenue (Millions)'!D$81)*100</f>
        <v>36.880713128038899</v>
      </c>
      <c r="U1076" s="138">
        <v>1508</v>
      </c>
      <c r="V1076" s="138">
        <v>62.874115826702031</v>
      </c>
      <c r="W1076" s="138"/>
      <c r="Z1076" s="138"/>
      <c r="AD1076" s="138" t="s">
        <v>17215</v>
      </c>
      <c r="AF1076" s="73" t="s">
        <v>17216</v>
      </c>
    </row>
    <row r="1077" spans="1:32" hidden="1" x14ac:dyDescent="0.25">
      <c r="A1077" s="116" t="s">
        <v>16384</v>
      </c>
      <c r="B1077" s="116">
        <v>2022</v>
      </c>
      <c r="C1077" s="116" t="s">
        <v>16414</v>
      </c>
      <c r="D1077" s="73" t="s">
        <v>16568</v>
      </c>
      <c r="E1077" s="73" t="s">
        <v>17051</v>
      </c>
      <c r="F1077" s="73" t="s">
        <v>17051</v>
      </c>
      <c r="G1077" s="125">
        <v>922.74400000000003</v>
      </c>
      <c r="H1077" s="140">
        <f t="shared" si="69"/>
        <v>709.8030769230769</v>
      </c>
      <c r="I1077" s="125">
        <f>G1077/('Total Revenue (Millions)'!D$81)*100</f>
        <v>29.910664505672614</v>
      </c>
      <c r="U1077" s="138">
        <v>1277.52</v>
      </c>
      <c r="V1077" s="138">
        <v>60.191099421796402</v>
      </c>
      <c r="W1077" s="138"/>
      <c r="Z1077" s="138"/>
      <c r="AA1077" s="170">
        <v>60.19</v>
      </c>
      <c r="AD1077" s="138" t="s">
        <v>17215</v>
      </c>
      <c r="AF1077" s="73" t="s">
        <v>17217</v>
      </c>
    </row>
    <row r="1078" spans="1:32" hidden="1" x14ac:dyDescent="0.25">
      <c r="A1078" s="116" t="s">
        <v>16384</v>
      </c>
      <c r="B1078" s="116">
        <v>2022</v>
      </c>
      <c r="C1078" s="116" t="s">
        <v>16414</v>
      </c>
      <c r="D1078" s="73" t="s">
        <v>16568</v>
      </c>
      <c r="E1078" s="73" t="s">
        <v>17089</v>
      </c>
      <c r="F1078" s="73" t="s">
        <v>17089</v>
      </c>
      <c r="G1078" s="125">
        <v>599.87400000000002</v>
      </c>
      <c r="H1078" s="140">
        <f t="shared" si="69"/>
        <v>461.44153846153847</v>
      </c>
      <c r="I1078" s="125">
        <f>G1078/('Total Revenue (Millions)'!D$81)*100</f>
        <v>19.44486223662885</v>
      </c>
      <c r="U1078" s="138">
        <v>597.83000000000004</v>
      </c>
      <c r="V1078" s="138">
        <v>83.618252680527917</v>
      </c>
      <c r="W1078" s="138"/>
      <c r="Z1078" s="138"/>
      <c r="AA1078" s="170">
        <v>83.62</v>
      </c>
      <c r="AD1078" s="138" t="s">
        <v>17087</v>
      </c>
      <c r="AF1078" s="73" t="s">
        <v>17217</v>
      </c>
    </row>
    <row r="1079" spans="1:32" hidden="1" x14ac:dyDescent="0.25">
      <c r="A1079" s="116" t="s">
        <v>16384</v>
      </c>
      <c r="B1079" s="116">
        <v>2022</v>
      </c>
      <c r="C1079" s="116" t="s">
        <v>16414</v>
      </c>
      <c r="D1079" s="73" t="s">
        <v>16593</v>
      </c>
      <c r="E1079" s="73" t="s">
        <v>16594</v>
      </c>
      <c r="F1079" s="73" t="s">
        <v>16594</v>
      </c>
      <c r="G1079" s="125">
        <v>799.2</v>
      </c>
      <c r="H1079" s="140">
        <f t="shared" si="69"/>
        <v>614.76923076923083</v>
      </c>
      <c r="I1079" s="125">
        <f>G1079/('Total Revenue (Millions)'!D$81)*100</f>
        <v>25.905996758508916</v>
      </c>
      <c r="U1079" s="138">
        <v>1407.35</v>
      </c>
      <c r="V1079" s="138">
        <v>47.32</v>
      </c>
      <c r="W1079" s="138"/>
      <c r="Z1079" s="138"/>
      <c r="AD1079" s="138" t="s">
        <v>17215</v>
      </c>
      <c r="AF1079" s="73" t="s">
        <v>17218</v>
      </c>
    </row>
    <row r="1080" spans="1:32" hidden="1" x14ac:dyDescent="0.25">
      <c r="A1080" s="116" t="s">
        <v>16384</v>
      </c>
      <c r="B1080" s="116">
        <v>2022</v>
      </c>
      <c r="C1080" s="116" t="s">
        <v>16414</v>
      </c>
      <c r="D1080" s="73" t="s">
        <v>16562</v>
      </c>
      <c r="E1080" s="73" t="s">
        <v>16562</v>
      </c>
      <c r="F1080" s="73" t="s">
        <v>16562</v>
      </c>
      <c r="G1080" s="125">
        <v>838.76400000000001</v>
      </c>
      <c r="H1080" s="140">
        <f t="shared" si="69"/>
        <v>645.20307692307688</v>
      </c>
      <c r="I1080" s="125">
        <f>G1080/('Total Revenue (Millions)'!D$81)*100</f>
        <v>27.188460291734195</v>
      </c>
      <c r="U1080" s="138">
        <v>1295</v>
      </c>
      <c r="V1080" s="138">
        <v>53.974517374517383</v>
      </c>
      <c r="W1080" s="138"/>
      <c r="Z1080" s="138"/>
      <c r="AD1080" s="138" t="s">
        <v>17100</v>
      </c>
      <c r="AF1080" s="73" t="s">
        <v>17219</v>
      </c>
    </row>
    <row r="1081" spans="1:32" hidden="1" x14ac:dyDescent="0.25">
      <c r="A1081" s="116" t="s">
        <v>16384</v>
      </c>
      <c r="B1081" s="116">
        <v>2022</v>
      </c>
      <c r="C1081" s="116" t="s">
        <v>16414</v>
      </c>
      <c r="D1081" s="73" t="s">
        <v>16608</v>
      </c>
      <c r="E1081" s="73" t="s">
        <v>16608</v>
      </c>
      <c r="F1081" s="73" t="s">
        <v>16608</v>
      </c>
      <c r="G1081" s="125">
        <v>474.01499999999999</v>
      </c>
      <c r="H1081" s="140">
        <f t="shared" si="69"/>
        <v>364.62692307692305</v>
      </c>
      <c r="I1081" s="125">
        <f>G1081/('Total Revenue (Millions)'!D$81)*100</f>
        <v>15.365153970826581</v>
      </c>
      <c r="U1081" s="138">
        <v>652.59</v>
      </c>
      <c r="V1081" s="138">
        <v>60.53</v>
      </c>
      <c r="W1081" s="138"/>
      <c r="Z1081" s="138"/>
      <c r="AD1081" s="138" t="s">
        <v>17215</v>
      </c>
      <c r="AF1081" s="73" t="s">
        <v>17220</v>
      </c>
    </row>
    <row r="1082" spans="1:32" hidden="1" x14ac:dyDescent="0.25">
      <c r="A1082" s="116" t="s">
        <v>16384</v>
      </c>
      <c r="B1082" s="116">
        <v>2022</v>
      </c>
      <c r="C1082" s="116" t="s">
        <v>16414</v>
      </c>
      <c r="D1082" s="73" t="s">
        <v>16586</v>
      </c>
      <c r="E1082" s="73" t="s">
        <v>16587</v>
      </c>
      <c r="F1082" s="73" t="s">
        <v>16587</v>
      </c>
      <c r="G1082" s="125">
        <v>264.738</v>
      </c>
      <c r="H1082" s="140">
        <f t="shared" si="69"/>
        <v>203.64461538461538</v>
      </c>
      <c r="I1082" s="125">
        <f>G1082/('Total Revenue (Millions)'!D$81)*100</f>
        <v>8.5814586709886544</v>
      </c>
      <c r="U1082" s="138">
        <v>250.23</v>
      </c>
      <c r="V1082" s="138">
        <v>88.164888302761469</v>
      </c>
      <c r="W1082" s="138"/>
      <c r="Z1082" s="138"/>
      <c r="AD1082" s="138" t="s">
        <v>17215</v>
      </c>
      <c r="AF1082" s="73" t="s">
        <v>17221</v>
      </c>
    </row>
    <row r="1083" spans="1:32" hidden="1" x14ac:dyDescent="0.25">
      <c r="A1083" s="116" t="s">
        <v>16384</v>
      </c>
      <c r="B1083" s="116">
        <v>2022</v>
      </c>
      <c r="C1083" s="116" t="s">
        <v>16414</v>
      </c>
      <c r="D1083" s="73" t="s">
        <v>16543</v>
      </c>
      <c r="E1083" s="73" t="s">
        <v>16543</v>
      </c>
      <c r="F1083" s="73" t="s">
        <v>16543</v>
      </c>
      <c r="G1083" s="125">
        <v>95.7</v>
      </c>
      <c r="H1083" s="140">
        <f t="shared" si="69"/>
        <v>73.615384615384613</v>
      </c>
      <c r="I1083" s="125">
        <f>G1083/('Total Revenue (Millions)'!D$81)*100</f>
        <v>3.1021069692058347</v>
      </c>
      <c r="U1083" s="138">
        <v>110.696</v>
      </c>
      <c r="V1083" s="138">
        <v>72.040000000000006</v>
      </c>
      <c r="W1083" s="138"/>
      <c r="Z1083" s="138"/>
      <c r="AD1083" s="138" t="s">
        <v>17100</v>
      </c>
      <c r="AF1083" s="73" t="s">
        <v>17222</v>
      </c>
    </row>
    <row r="1084" spans="1:32" hidden="1" x14ac:dyDescent="0.25">
      <c r="A1084" s="116" t="s">
        <v>16384</v>
      </c>
      <c r="B1084" s="116">
        <v>2022</v>
      </c>
      <c r="C1084" s="116" t="s">
        <v>16414</v>
      </c>
      <c r="D1084" s="73" t="s">
        <v>16595</v>
      </c>
      <c r="E1084" s="73" t="s">
        <v>16596</v>
      </c>
      <c r="F1084" s="73" t="s">
        <v>16596</v>
      </c>
      <c r="G1084" s="125">
        <v>38.698</v>
      </c>
      <c r="H1084" s="140">
        <f t="shared" si="69"/>
        <v>29.767692307692307</v>
      </c>
      <c r="I1084" s="125">
        <f>G1084/('Total Revenue (Millions)'!D$81)*100</f>
        <v>1.2543922204213938</v>
      </c>
      <c r="U1084" s="138">
        <v>53.73</v>
      </c>
      <c r="V1084" s="138">
        <v>60.02</v>
      </c>
      <c r="W1084" s="138"/>
      <c r="Z1084" s="138"/>
      <c r="AD1084" s="138" t="s">
        <v>17052</v>
      </c>
      <c r="AF1084" s="73" t="s">
        <v>17223</v>
      </c>
    </row>
    <row r="1085" spans="1:32" hidden="1" x14ac:dyDescent="0.25">
      <c r="A1085" s="116" t="s">
        <v>16384</v>
      </c>
      <c r="B1085" s="116">
        <v>2023</v>
      </c>
      <c r="C1085" s="116" t="s">
        <v>16414</v>
      </c>
      <c r="D1085" s="73" t="s">
        <v>16532</v>
      </c>
      <c r="E1085" s="73" t="s">
        <v>17117</v>
      </c>
      <c r="F1085" s="73" t="s">
        <v>17117</v>
      </c>
      <c r="G1085" s="125">
        <v>1293.7</v>
      </c>
      <c r="H1085" s="140">
        <f t="shared" si="69"/>
        <v>995.15384615384619</v>
      </c>
      <c r="I1085" s="125">
        <f>G1085/('Total Revenue (Millions)'!D$82)*100</f>
        <v>37.849619660620249</v>
      </c>
      <c r="U1085" s="138">
        <v>2029.3</v>
      </c>
      <c r="V1085" s="138">
        <v>53.1</v>
      </c>
      <c r="W1085" s="138"/>
      <c r="Z1085" s="138"/>
      <c r="AD1085" s="138" t="s">
        <v>17100</v>
      </c>
      <c r="AF1085" s="73" t="s">
        <v>17224</v>
      </c>
    </row>
    <row r="1086" spans="1:32" hidden="1" x14ac:dyDescent="0.25">
      <c r="A1086" s="116" t="s">
        <v>16384</v>
      </c>
      <c r="B1086" s="116">
        <v>2023</v>
      </c>
      <c r="C1086" s="116" t="s">
        <v>16414</v>
      </c>
      <c r="D1086" s="73" t="s">
        <v>16532</v>
      </c>
      <c r="E1086" s="73" t="s">
        <v>17092</v>
      </c>
      <c r="F1086" s="73" t="s">
        <v>17092</v>
      </c>
      <c r="G1086" s="125">
        <v>780.6</v>
      </c>
      <c r="H1086" s="140">
        <f t="shared" si="69"/>
        <v>600.46153846153845</v>
      </c>
      <c r="I1086" s="125">
        <f>G1086/('Total Revenue (Millions)'!D$82)*100</f>
        <v>22.837916910473961</v>
      </c>
      <c r="U1086" s="138">
        <v>709.1</v>
      </c>
      <c r="V1086" s="138">
        <v>91.7</v>
      </c>
      <c r="W1086" s="138"/>
      <c r="Z1086" s="138"/>
      <c r="AD1086" s="138" t="s">
        <v>17087</v>
      </c>
      <c r="AF1086" s="73" t="s">
        <v>17224</v>
      </c>
    </row>
    <row r="1087" spans="1:32" hidden="1" x14ac:dyDescent="0.25">
      <c r="A1087" s="116" t="s">
        <v>16384</v>
      </c>
      <c r="B1087" s="116">
        <v>2023</v>
      </c>
      <c r="C1087" s="116" t="s">
        <v>16414</v>
      </c>
      <c r="D1087" s="73" t="s">
        <v>16602</v>
      </c>
      <c r="E1087" s="73" t="s">
        <v>16602</v>
      </c>
      <c r="F1087" s="73" t="s">
        <v>16602</v>
      </c>
      <c r="G1087" s="125">
        <v>2366.9</v>
      </c>
      <c r="H1087" s="140">
        <f t="shared" si="69"/>
        <v>1820.6923076923076</v>
      </c>
      <c r="I1087" s="125">
        <f>G1087/('Total Revenue (Millions)'!D$82)*100</f>
        <v>69.24809830310123</v>
      </c>
      <c r="U1087" s="249">
        <v>2723.89</v>
      </c>
      <c r="V1087" s="138">
        <v>55.91</v>
      </c>
      <c r="W1087" s="138"/>
      <c r="Z1087" s="138"/>
      <c r="AD1087" s="138" t="s">
        <v>17215</v>
      </c>
      <c r="AF1087" s="73" t="s">
        <v>17225</v>
      </c>
    </row>
    <row r="1088" spans="1:32" hidden="1" x14ac:dyDescent="0.25">
      <c r="A1088" s="116" t="s">
        <v>16384</v>
      </c>
      <c r="B1088" s="116">
        <v>2023</v>
      </c>
      <c r="C1088" s="116" t="s">
        <v>16414</v>
      </c>
      <c r="D1088" s="73" t="s">
        <v>16568</v>
      </c>
      <c r="E1088" s="73" t="s">
        <v>17051</v>
      </c>
      <c r="F1088" s="73" t="s">
        <v>17051</v>
      </c>
      <c r="G1088" s="125"/>
      <c r="H1088" s="140">
        <f t="shared" si="69"/>
        <v>0</v>
      </c>
      <c r="I1088" s="125">
        <f>G1088/('Total Revenue (Millions)'!D$82)*100</f>
        <v>0</v>
      </c>
      <c r="W1088" s="138"/>
      <c r="Z1088" s="138"/>
      <c r="AF1088" s="73"/>
    </row>
    <row r="1089" spans="1:32" hidden="1" x14ac:dyDescent="0.25">
      <c r="A1089" s="116" t="s">
        <v>16384</v>
      </c>
      <c r="B1089" s="116">
        <v>2023</v>
      </c>
      <c r="C1089" s="116" t="s">
        <v>16414</v>
      </c>
      <c r="D1089" s="73" t="s">
        <v>16568</v>
      </c>
      <c r="E1089" s="73" t="s">
        <v>17089</v>
      </c>
      <c r="F1089" s="73" t="s">
        <v>17089</v>
      </c>
      <c r="G1089" s="125"/>
      <c r="H1089" s="140">
        <f t="shared" si="69"/>
        <v>0</v>
      </c>
      <c r="I1089" s="125">
        <f>G1089/('Total Revenue (Millions)'!D$82)*100</f>
        <v>0</v>
      </c>
      <c r="W1089" s="138"/>
      <c r="Z1089" s="138"/>
      <c r="AF1089" s="73"/>
    </row>
    <row r="1090" spans="1:32" hidden="1" x14ac:dyDescent="0.25">
      <c r="A1090" s="116" t="s">
        <v>16384</v>
      </c>
      <c r="B1090" s="116">
        <v>2023</v>
      </c>
      <c r="C1090" s="116" t="s">
        <v>16414</v>
      </c>
      <c r="D1090" s="73" t="s">
        <v>16593</v>
      </c>
      <c r="E1090" s="73" t="s">
        <v>16594</v>
      </c>
      <c r="F1090" s="73" t="s">
        <v>16594</v>
      </c>
      <c r="G1090" s="125">
        <v>802.6</v>
      </c>
      <c r="H1090" s="140">
        <f t="shared" si="69"/>
        <v>617.38461538461536</v>
      </c>
      <c r="I1090" s="125">
        <f>G1090/('Total Revenue (Millions)'!D$82)*100</f>
        <v>23.481568168519605</v>
      </c>
      <c r="U1090" s="138">
        <v>1375.85</v>
      </c>
      <c r="V1090" s="138">
        <v>48.61</v>
      </c>
      <c r="W1090" s="138"/>
      <c r="Z1090" s="138"/>
      <c r="AD1090" s="138" t="s">
        <v>17215</v>
      </c>
      <c r="AF1090" s="73" t="s">
        <v>16730</v>
      </c>
    </row>
    <row r="1091" spans="1:32" hidden="1" x14ac:dyDescent="0.25">
      <c r="A1091" s="116" t="s">
        <v>16384</v>
      </c>
      <c r="B1091" s="116">
        <v>2023</v>
      </c>
      <c r="C1091" s="116" t="s">
        <v>16414</v>
      </c>
      <c r="D1091" s="73" t="s">
        <v>16562</v>
      </c>
      <c r="E1091" s="73" t="s">
        <v>16562</v>
      </c>
      <c r="F1091" s="73" t="s">
        <v>16562</v>
      </c>
      <c r="G1091" s="125">
        <v>839.84299999999996</v>
      </c>
      <c r="H1091" s="140">
        <f t="shared" si="69"/>
        <v>646.03307692307692</v>
      </c>
      <c r="I1091" s="125">
        <f>G1091/('Total Revenue (Millions)'!D$82)*100</f>
        <v>24.571181977764773</v>
      </c>
      <c r="U1091" s="138">
        <v>1359.5</v>
      </c>
      <c r="V1091" s="138">
        <v>51.48</v>
      </c>
      <c r="W1091" s="138"/>
      <c r="Z1091" s="138"/>
      <c r="AD1091" s="138" t="s">
        <v>17100</v>
      </c>
      <c r="AF1091" s="73" t="s">
        <v>17226</v>
      </c>
    </row>
    <row r="1092" spans="1:32" hidden="1" x14ac:dyDescent="0.25">
      <c r="A1092" s="116" t="s">
        <v>16384</v>
      </c>
      <c r="B1092" s="116">
        <v>2023</v>
      </c>
      <c r="C1092" s="116" t="s">
        <v>16414</v>
      </c>
      <c r="D1092" s="73" t="s">
        <v>16608</v>
      </c>
      <c r="E1092" s="73" t="s">
        <v>16608</v>
      </c>
      <c r="F1092" s="73" t="s">
        <v>16608</v>
      </c>
      <c r="G1092" s="125">
        <v>465.39</v>
      </c>
      <c r="H1092" s="140">
        <f t="shared" si="69"/>
        <v>357.99230769230769</v>
      </c>
      <c r="I1092" s="125">
        <f>G1092/('Total Revenue (Millions)'!D$82)*100</f>
        <v>13.615857226448213</v>
      </c>
      <c r="U1092" s="138">
        <v>634.73599999999999</v>
      </c>
      <c r="V1092" s="138">
        <v>61.1</v>
      </c>
      <c r="W1092" s="138"/>
      <c r="Z1092" s="138"/>
      <c r="AD1092" s="138" t="s">
        <v>17215</v>
      </c>
      <c r="AF1092" s="73" t="s">
        <v>17227</v>
      </c>
    </row>
    <row r="1093" spans="1:32" hidden="1" x14ac:dyDescent="0.25">
      <c r="A1093" s="116" t="s">
        <v>16384</v>
      </c>
      <c r="B1093" s="116">
        <v>2023</v>
      </c>
      <c r="C1093" s="116" t="s">
        <v>16414</v>
      </c>
      <c r="D1093" s="73" t="s">
        <v>16586</v>
      </c>
      <c r="E1093" s="73" t="s">
        <v>16587</v>
      </c>
      <c r="F1093" s="73" t="s">
        <v>16587</v>
      </c>
      <c r="G1093" s="125">
        <v>252.05</v>
      </c>
      <c r="H1093" s="140">
        <f t="shared" si="69"/>
        <v>193.88461538461539</v>
      </c>
      <c r="I1093" s="125">
        <f>G1093/('Total Revenue (Millions)'!D$82)*100</f>
        <v>7.3741954359274429</v>
      </c>
      <c r="U1093" s="138">
        <v>218.22499999999999</v>
      </c>
      <c r="V1093" s="138">
        <v>96.25</v>
      </c>
      <c r="W1093" s="138"/>
      <c r="Z1093" s="138"/>
      <c r="AD1093" s="138" t="s">
        <v>17215</v>
      </c>
      <c r="AF1093" s="73" t="s">
        <v>17228</v>
      </c>
    </row>
    <row r="1094" spans="1:32" hidden="1" x14ac:dyDescent="0.25">
      <c r="A1094" s="116" t="s">
        <v>16384</v>
      </c>
      <c r="B1094" s="116">
        <v>2023</v>
      </c>
      <c r="C1094" s="116" t="s">
        <v>16414</v>
      </c>
      <c r="D1094" s="73" t="s">
        <v>16543</v>
      </c>
      <c r="E1094" s="73" t="s">
        <v>16543</v>
      </c>
      <c r="F1094" s="73" t="s">
        <v>16543</v>
      </c>
      <c r="G1094" s="125">
        <v>96</v>
      </c>
      <c r="H1094" s="140">
        <f t="shared" si="69"/>
        <v>73.84615384615384</v>
      </c>
      <c r="I1094" s="125">
        <f>G1094/('Total Revenue (Millions)'!D$82)*100</f>
        <v>2.8086600351082502</v>
      </c>
      <c r="U1094" s="138">
        <v>111.18300000000001</v>
      </c>
      <c r="V1094" s="138">
        <v>71.95</v>
      </c>
      <c r="W1094" s="138"/>
      <c r="Z1094" s="138"/>
      <c r="AD1094" s="138" t="s">
        <v>17100</v>
      </c>
      <c r="AF1094" s="73" t="s">
        <v>17222</v>
      </c>
    </row>
    <row r="1095" spans="1:32" hidden="1" x14ac:dyDescent="0.25">
      <c r="A1095" s="116" t="s">
        <v>16384</v>
      </c>
      <c r="B1095" s="116">
        <v>2023</v>
      </c>
      <c r="C1095" s="116" t="s">
        <v>16414</v>
      </c>
      <c r="D1095" s="73" t="s">
        <v>16595</v>
      </c>
      <c r="E1095" s="73" t="s">
        <v>16596</v>
      </c>
      <c r="F1095" s="73" t="s">
        <v>16596</v>
      </c>
      <c r="G1095" s="125">
        <v>36.4</v>
      </c>
      <c r="H1095" s="140">
        <f t="shared" si="69"/>
        <v>27.999999999999996</v>
      </c>
      <c r="I1095" s="125">
        <f>G1095/('Total Revenue (Millions)'!D$82)*100</f>
        <v>1.0649502633118784</v>
      </c>
      <c r="U1095" s="138">
        <v>50.17</v>
      </c>
      <c r="V1095" s="138">
        <v>60.47</v>
      </c>
      <c r="W1095" s="138"/>
      <c r="Z1095" s="138"/>
      <c r="AD1095" s="138" t="s">
        <v>17052</v>
      </c>
      <c r="AF1095" s="73" t="s">
        <v>17223</v>
      </c>
    </row>
    <row r="1096" spans="1:32" x14ac:dyDescent="0.25">
      <c r="A1096" s="116" t="s">
        <v>16384</v>
      </c>
      <c r="B1096" s="116">
        <v>2024</v>
      </c>
      <c r="C1096" s="116" t="s">
        <v>16414</v>
      </c>
      <c r="D1096" s="73" t="s">
        <v>16532</v>
      </c>
      <c r="E1096" s="73" t="s">
        <v>17117</v>
      </c>
      <c r="F1096" s="73" t="s">
        <v>17117</v>
      </c>
      <c r="G1096" s="125"/>
      <c r="H1096" s="140"/>
      <c r="I1096" s="125"/>
      <c r="W1096" s="138"/>
      <c r="Z1096" s="138"/>
      <c r="AD1096" s="138" t="s">
        <v>17100</v>
      </c>
      <c r="AF1096" s="73" t="s">
        <v>17224</v>
      </c>
    </row>
    <row r="1097" spans="1:32" x14ac:dyDescent="0.25">
      <c r="A1097" s="116" t="s">
        <v>16384</v>
      </c>
      <c r="B1097" s="116">
        <v>2024</v>
      </c>
      <c r="C1097" s="116" t="s">
        <v>16414</v>
      </c>
      <c r="D1097" s="73" t="s">
        <v>16532</v>
      </c>
      <c r="E1097" s="73" t="s">
        <v>17092</v>
      </c>
      <c r="F1097" s="73" t="s">
        <v>17092</v>
      </c>
      <c r="G1097" s="125"/>
      <c r="H1097" s="140"/>
      <c r="I1097" s="125"/>
      <c r="W1097" s="138"/>
      <c r="Z1097" s="138"/>
      <c r="AD1097" s="138" t="s">
        <v>17087</v>
      </c>
      <c r="AF1097" s="73" t="s">
        <v>17224</v>
      </c>
    </row>
    <row r="1098" spans="1:32" x14ac:dyDescent="0.25">
      <c r="A1098" s="116" t="s">
        <v>16384</v>
      </c>
      <c r="B1098" s="116">
        <v>2024</v>
      </c>
      <c r="C1098" s="116" t="s">
        <v>16414</v>
      </c>
      <c r="D1098" s="73" t="s">
        <v>16602</v>
      </c>
      <c r="E1098" s="73" t="s">
        <v>16602</v>
      </c>
      <c r="F1098" s="73" t="s">
        <v>16602</v>
      </c>
      <c r="G1098" s="125"/>
      <c r="H1098" s="140"/>
      <c r="I1098" s="125"/>
      <c r="W1098" s="138"/>
      <c r="Z1098" s="138"/>
      <c r="AD1098" s="138" t="s">
        <v>17215</v>
      </c>
      <c r="AF1098" s="73" t="s">
        <v>17229</v>
      </c>
    </row>
    <row r="1099" spans="1:32" x14ac:dyDescent="0.25">
      <c r="A1099" s="116" t="s">
        <v>16384</v>
      </c>
      <c r="B1099" s="116">
        <v>2024</v>
      </c>
      <c r="C1099" s="116" t="s">
        <v>16414</v>
      </c>
      <c r="D1099" s="73" t="s">
        <v>16568</v>
      </c>
      <c r="E1099" s="73" t="s">
        <v>17051</v>
      </c>
      <c r="F1099" s="73" t="s">
        <v>17051</v>
      </c>
      <c r="G1099" s="125"/>
      <c r="H1099" s="140"/>
      <c r="I1099" s="125"/>
      <c r="W1099" s="138"/>
      <c r="Z1099" s="138"/>
      <c r="AF1099" s="73"/>
    </row>
    <row r="1100" spans="1:32" x14ac:dyDescent="0.25">
      <c r="A1100" s="116" t="s">
        <v>16384</v>
      </c>
      <c r="B1100" s="116">
        <v>2024</v>
      </c>
      <c r="C1100" s="116" t="s">
        <v>16414</v>
      </c>
      <c r="D1100" s="73" t="s">
        <v>16568</v>
      </c>
      <c r="E1100" s="73" t="s">
        <v>17089</v>
      </c>
      <c r="F1100" s="73" t="s">
        <v>17089</v>
      </c>
      <c r="G1100" s="125"/>
      <c r="H1100" s="140"/>
      <c r="I1100" s="125"/>
      <c r="W1100" s="138"/>
      <c r="Z1100" s="138"/>
      <c r="AF1100" s="73"/>
    </row>
    <row r="1101" spans="1:32" x14ac:dyDescent="0.25">
      <c r="A1101" s="116" t="s">
        <v>16384</v>
      </c>
      <c r="B1101" s="116">
        <v>2024</v>
      </c>
      <c r="C1101" s="116" t="s">
        <v>16414</v>
      </c>
      <c r="D1101" s="73" t="s">
        <v>16593</v>
      </c>
      <c r="E1101" s="73" t="s">
        <v>16594</v>
      </c>
      <c r="F1101" s="73" t="s">
        <v>16594</v>
      </c>
      <c r="G1101" s="125"/>
      <c r="H1101" s="140"/>
      <c r="I1101" s="125"/>
      <c r="W1101" s="138"/>
      <c r="Z1101" s="138"/>
      <c r="AD1101" s="138" t="s">
        <v>17215</v>
      </c>
      <c r="AF1101" s="73" t="s">
        <v>16730</v>
      </c>
    </row>
    <row r="1102" spans="1:32" x14ac:dyDescent="0.25">
      <c r="A1102" s="116" t="s">
        <v>16384</v>
      </c>
      <c r="B1102" s="116">
        <v>2024</v>
      </c>
      <c r="C1102" s="116" t="s">
        <v>16414</v>
      </c>
      <c r="D1102" s="73" t="s">
        <v>16562</v>
      </c>
      <c r="E1102" s="73" t="s">
        <v>16562</v>
      </c>
      <c r="F1102" s="73" t="s">
        <v>16562</v>
      </c>
      <c r="G1102" s="125"/>
      <c r="H1102" s="140"/>
      <c r="I1102" s="125"/>
      <c r="W1102" s="138"/>
      <c r="Z1102" s="138"/>
      <c r="AD1102" s="138" t="s">
        <v>17100</v>
      </c>
      <c r="AF1102" s="73" t="s">
        <v>17226</v>
      </c>
    </row>
    <row r="1103" spans="1:32" x14ac:dyDescent="0.25">
      <c r="A1103" s="116" t="s">
        <v>16384</v>
      </c>
      <c r="B1103" s="116">
        <v>2024</v>
      </c>
      <c r="C1103" s="116" t="s">
        <v>16414</v>
      </c>
      <c r="D1103" s="73" t="s">
        <v>16608</v>
      </c>
      <c r="E1103" s="73" t="s">
        <v>16608</v>
      </c>
      <c r="F1103" s="73" t="s">
        <v>16608</v>
      </c>
      <c r="G1103" s="125"/>
      <c r="H1103" s="140"/>
      <c r="I1103" s="125"/>
      <c r="W1103" s="138"/>
      <c r="Z1103" s="138"/>
      <c r="AD1103" s="138" t="s">
        <v>17215</v>
      </c>
      <c r="AF1103" s="73" t="s">
        <v>17227</v>
      </c>
    </row>
    <row r="1104" spans="1:32" x14ac:dyDescent="0.25">
      <c r="A1104" s="116" t="s">
        <v>16384</v>
      </c>
      <c r="B1104" s="116">
        <v>2024</v>
      </c>
      <c r="C1104" s="116" t="s">
        <v>16414</v>
      </c>
      <c r="D1104" s="73" t="s">
        <v>16586</v>
      </c>
      <c r="E1104" s="73" t="s">
        <v>16587</v>
      </c>
      <c r="F1104" s="73" t="s">
        <v>16587</v>
      </c>
      <c r="G1104" s="125"/>
      <c r="H1104" s="140"/>
      <c r="I1104" s="125"/>
      <c r="W1104" s="138"/>
      <c r="Z1104" s="138"/>
      <c r="AD1104" s="138" t="s">
        <v>17215</v>
      </c>
      <c r="AF1104" s="73" t="s">
        <v>17228</v>
      </c>
    </row>
    <row r="1105" spans="1:32" x14ac:dyDescent="0.25">
      <c r="A1105" s="116" t="s">
        <v>16384</v>
      </c>
      <c r="B1105" s="116">
        <v>2024</v>
      </c>
      <c r="C1105" s="116" t="s">
        <v>16414</v>
      </c>
      <c r="D1105" s="73" t="s">
        <v>16543</v>
      </c>
      <c r="E1105" s="73" t="s">
        <v>16543</v>
      </c>
      <c r="F1105" s="73" t="s">
        <v>16543</v>
      </c>
      <c r="G1105" s="125"/>
      <c r="H1105" s="140"/>
      <c r="I1105" s="125"/>
      <c r="W1105" s="138"/>
      <c r="Z1105" s="138"/>
      <c r="AD1105" s="138" t="s">
        <v>17100</v>
      </c>
      <c r="AF1105" s="73" t="s">
        <v>17222</v>
      </c>
    </row>
    <row r="1106" spans="1:32" x14ac:dyDescent="0.25">
      <c r="A1106" s="116" t="s">
        <v>16384</v>
      </c>
      <c r="B1106" s="116">
        <v>2024</v>
      </c>
      <c r="C1106" s="116" t="s">
        <v>16414</v>
      </c>
      <c r="D1106" s="73" t="s">
        <v>16595</v>
      </c>
      <c r="E1106" s="73" t="s">
        <v>16596</v>
      </c>
      <c r="F1106" s="73" t="s">
        <v>16596</v>
      </c>
      <c r="G1106" s="125"/>
      <c r="H1106" s="140"/>
      <c r="I1106" s="125"/>
      <c r="W1106" s="138"/>
      <c r="Z1106" s="138"/>
      <c r="AD1106" s="138" t="s">
        <v>17052</v>
      </c>
      <c r="AF1106" s="73" t="s">
        <v>17223</v>
      </c>
    </row>
    <row r="1107" spans="1:32" hidden="1" x14ac:dyDescent="0.25">
      <c r="A1107" s="116" t="s">
        <v>16384</v>
      </c>
      <c r="B1107" s="98">
        <v>1984</v>
      </c>
      <c r="C1107" s="67" t="s">
        <v>16423</v>
      </c>
      <c r="D1107" s="68" t="s">
        <v>17230</v>
      </c>
      <c r="E1107" s="32" t="s">
        <v>17231</v>
      </c>
      <c r="F1107" s="17" t="s">
        <v>17232</v>
      </c>
      <c r="G1107" s="70">
        <v>810.91</v>
      </c>
      <c r="H1107" s="140">
        <f t="shared" ref="H1107:H1125" si="70">G1107/1.3</f>
        <v>623.77692307692303</v>
      </c>
      <c r="I1107" s="125">
        <f>G1107/('Total Revenue (Millions)'!D$83)*100</f>
        <v>21.379119430529922</v>
      </c>
      <c r="W1107" s="138"/>
      <c r="Z1107" s="138"/>
      <c r="AF1107" s="127" t="s">
        <v>17233</v>
      </c>
    </row>
    <row r="1108" spans="1:32" hidden="1" x14ac:dyDescent="0.25">
      <c r="A1108" s="116" t="s">
        <v>16384</v>
      </c>
      <c r="B1108" s="98">
        <v>1984</v>
      </c>
      <c r="C1108" s="67" t="s">
        <v>16423</v>
      </c>
      <c r="D1108" s="71" t="s">
        <v>17234</v>
      </c>
      <c r="E1108" s="71" t="s">
        <v>17234</v>
      </c>
      <c r="F1108" s="77" t="s">
        <v>17235</v>
      </c>
      <c r="G1108" s="70">
        <v>147.744</v>
      </c>
      <c r="H1108" s="140">
        <f t="shared" si="70"/>
        <v>113.64923076923077</v>
      </c>
      <c r="I1108" s="125">
        <f>G1108/('Total Revenue (Millions)'!D$83)*100</f>
        <v>3.8951753229633534</v>
      </c>
      <c r="W1108" s="138"/>
      <c r="Z1108" s="138"/>
      <c r="AF1108" s="61" t="s">
        <v>17236</v>
      </c>
    </row>
    <row r="1109" spans="1:32" hidden="1" x14ac:dyDescent="0.25">
      <c r="A1109" s="116" t="s">
        <v>16384</v>
      </c>
      <c r="B1109" s="98">
        <v>1984</v>
      </c>
      <c r="C1109" s="67" t="s">
        <v>16423</v>
      </c>
      <c r="D1109" s="71" t="s">
        <v>17237</v>
      </c>
      <c r="E1109" s="71" t="s">
        <v>17238</v>
      </c>
      <c r="F1109" s="71" t="s">
        <v>17238</v>
      </c>
      <c r="G1109" s="70">
        <v>89.3</v>
      </c>
      <c r="H1109" s="140">
        <f t="shared" si="70"/>
        <v>68.692307692307693</v>
      </c>
      <c r="I1109" s="125">
        <f>G1109/('Total Revenue (Millions)'!D$83)*100</f>
        <v>2.3543369364619036</v>
      </c>
      <c r="W1109" s="138"/>
      <c r="Z1109" s="138"/>
      <c r="AF1109" s="61" t="s">
        <v>17239</v>
      </c>
    </row>
    <row r="1110" spans="1:32" hidden="1" x14ac:dyDescent="0.25">
      <c r="A1110" s="116" t="s">
        <v>16384</v>
      </c>
      <c r="B1110" s="98">
        <v>1984</v>
      </c>
      <c r="C1110" s="67" t="s">
        <v>16423</v>
      </c>
      <c r="D1110" s="71" t="s">
        <v>17240</v>
      </c>
      <c r="E1110" s="71" t="s">
        <v>17240</v>
      </c>
      <c r="F1110" s="71" t="s">
        <v>17241</v>
      </c>
      <c r="G1110" s="70">
        <v>84.8</v>
      </c>
      <c r="H1110" s="140">
        <f t="shared" si="70"/>
        <v>65.230769230769226</v>
      </c>
      <c r="I1110" s="125">
        <f>G1110/('Total Revenue (Millions)'!D$83)*100</f>
        <v>2.2356973372001052</v>
      </c>
      <c r="W1110" s="138"/>
      <c r="Z1110" s="138"/>
      <c r="AF1110" s="61"/>
    </row>
    <row r="1111" spans="1:32" hidden="1" x14ac:dyDescent="0.25">
      <c r="A1111" s="116" t="s">
        <v>16384</v>
      </c>
      <c r="B1111" s="98">
        <v>1984</v>
      </c>
      <c r="C1111" s="67" t="s">
        <v>16423</v>
      </c>
      <c r="D1111" s="71" t="s">
        <v>17242</v>
      </c>
      <c r="E1111" s="71" t="s">
        <v>17242</v>
      </c>
      <c r="F1111" s="77" t="s">
        <v>17243</v>
      </c>
      <c r="G1111" s="70">
        <v>73.900000000000006</v>
      </c>
      <c r="H1111" s="140">
        <f t="shared" si="70"/>
        <v>56.846153846153847</v>
      </c>
      <c r="I1111" s="125">
        <f>G1111/('Total Revenue (Millions)'!D$83)*100</f>
        <v>1.9483258634326392</v>
      </c>
      <c r="W1111" s="138"/>
      <c r="Z1111" s="138"/>
      <c r="AF1111" s="61"/>
    </row>
    <row r="1112" spans="1:32" hidden="1" x14ac:dyDescent="0.25">
      <c r="A1112" s="116" t="s">
        <v>16384</v>
      </c>
      <c r="B1112" s="98">
        <v>1984</v>
      </c>
      <c r="C1112" s="67" t="s">
        <v>16423</v>
      </c>
      <c r="D1112" s="71" t="s">
        <v>17054</v>
      </c>
      <c r="E1112" s="71" t="s">
        <v>17054</v>
      </c>
      <c r="F1112" s="71"/>
      <c r="G1112" s="70">
        <v>69.900000000000006</v>
      </c>
      <c r="H1112" s="140">
        <f t="shared" si="70"/>
        <v>53.769230769230774</v>
      </c>
      <c r="I1112" s="125">
        <f>G1112/('Total Revenue (Millions)'!D$83)*100</f>
        <v>1.8428684418665964</v>
      </c>
      <c r="W1112" s="138"/>
      <c r="Z1112" s="138"/>
      <c r="AF1112" s="61" t="s">
        <v>17244</v>
      </c>
    </row>
    <row r="1113" spans="1:32" hidden="1" x14ac:dyDescent="0.25">
      <c r="A1113" s="116" t="s">
        <v>16384</v>
      </c>
      <c r="B1113" s="98">
        <v>1984</v>
      </c>
      <c r="C1113" s="67" t="s">
        <v>16423</v>
      </c>
      <c r="D1113" s="71" t="s">
        <v>17085</v>
      </c>
      <c r="E1113" s="71" t="s">
        <v>17085</v>
      </c>
      <c r="F1113" s="71" t="s">
        <v>17241</v>
      </c>
      <c r="G1113" s="70">
        <v>58.4</v>
      </c>
      <c r="H1113" s="140">
        <f t="shared" si="70"/>
        <v>44.92307692307692</v>
      </c>
      <c r="I1113" s="125">
        <f>G1113/('Total Revenue (Millions)'!D$83)*100</f>
        <v>1.5396783548642234</v>
      </c>
      <c r="W1113" s="138"/>
      <c r="Z1113" s="138"/>
      <c r="AF1113" s="61"/>
    </row>
    <row r="1114" spans="1:32" hidden="1" x14ac:dyDescent="0.25">
      <c r="A1114" s="116" t="s">
        <v>16384</v>
      </c>
      <c r="B1114" s="98">
        <v>1984</v>
      </c>
      <c r="C1114" s="67" t="s">
        <v>16423</v>
      </c>
      <c r="D1114" s="71" t="s">
        <v>17056</v>
      </c>
      <c r="E1114" s="71" t="s">
        <v>17245</v>
      </c>
      <c r="F1114" s="71" t="s">
        <v>17246</v>
      </c>
      <c r="G1114" s="70">
        <v>55.4</v>
      </c>
      <c r="H1114" s="140">
        <f t="shared" si="70"/>
        <v>42.615384615384613</v>
      </c>
      <c r="I1114" s="125">
        <f>G1114/('Total Revenue (Millions)'!D$83)*100</f>
        <v>1.4605852886896915</v>
      </c>
      <c r="W1114" s="138"/>
      <c r="Z1114" s="138"/>
      <c r="AF1114" s="61" t="s">
        <v>17058</v>
      </c>
    </row>
    <row r="1115" spans="1:32" hidden="1" x14ac:dyDescent="0.25">
      <c r="A1115" s="116" t="s">
        <v>16384</v>
      </c>
      <c r="B1115" s="98">
        <v>1984</v>
      </c>
      <c r="C1115" s="67" t="s">
        <v>16423</v>
      </c>
      <c r="D1115" s="71" t="s">
        <v>17050</v>
      </c>
      <c r="E1115" s="71" t="s">
        <v>17050</v>
      </c>
      <c r="F1115" s="71"/>
      <c r="G1115" s="70">
        <v>34.750699999999995</v>
      </c>
      <c r="H1115" s="140">
        <f t="shared" si="70"/>
        <v>26.731307692307688</v>
      </c>
      <c r="I1115" s="125">
        <f>G1115/('Total Revenue (Millions)'!D$83)*100</f>
        <v>0.91617980490376993</v>
      </c>
      <c r="W1115" s="138"/>
      <c r="Z1115" s="138"/>
      <c r="AF1115" s="61" t="s">
        <v>17247</v>
      </c>
    </row>
    <row r="1116" spans="1:32" hidden="1" x14ac:dyDescent="0.25">
      <c r="A1116" s="116" t="s">
        <v>16384</v>
      </c>
      <c r="B1116" s="98">
        <v>1984</v>
      </c>
      <c r="C1116" s="67" t="s">
        <v>16423</v>
      </c>
      <c r="D1116" s="71" t="s">
        <v>17248</v>
      </c>
      <c r="E1116" s="71" t="s">
        <v>17248</v>
      </c>
      <c r="F1116" s="77" t="s">
        <v>17235</v>
      </c>
      <c r="G1116" s="70">
        <v>23.8</v>
      </c>
      <c r="H1116" s="140">
        <f t="shared" si="70"/>
        <v>18.307692307692307</v>
      </c>
      <c r="I1116" s="125">
        <f>G1116/('Total Revenue (Millions)'!D$83)*100</f>
        <v>0.62747165831795415</v>
      </c>
      <c r="W1116" s="138"/>
      <c r="Z1116" s="138"/>
      <c r="AF1116" s="61" t="s">
        <v>17249</v>
      </c>
    </row>
    <row r="1117" spans="1:32" hidden="1" x14ac:dyDescent="0.25">
      <c r="A1117" s="116" t="s">
        <v>16384</v>
      </c>
      <c r="B1117" s="98">
        <v>1984</v>
      </c>
      <c r="C1117" s="67" t="s">
        <v>16423</v>
      </c>
      <c r="D1117" s="71" t="s">
        <v>17250</v>
      </c>
      <c r="E1117" s="71" t="s">
        <v>17250</v>
      </c>
      <c r="F1117" s="77" t="s">
        <v>17235</v>
      </c>
      <c r="G1117" s="70">
        <v>16.3</v>
      </c>
      <c r="H1117" s="140">
        <f t="shared" si="70"/>
        <v>12.538461538461538</v>
      </c>
      <c r="I1117" s="125">
        <f>G1117/('Total Revenue (Millions)'!D$83)*100</f>
        <v>0.42973899288162404</v>
      </c>
      <c r="W1117" s="138"/>
      <c r="Z1117" s="138"/>
      <c r="AF1117" s="61"/>
    </row>
    <row r="1118" spans="1:32" hidden="1" x14ac:dyDescent="0.25">
      <c r="A1118" s="116" t="s">
        <v>16384</v>
      </c>
      <c r="B1118" s="98">
        <v>1984</v>
      </c>
      <c r="C1118" s="67" t="s">
        <v>16423</v>
      </c>
      <c r="D1118" s="71" t="s">
        <v>17251</v>
      </c>
      <c r="E1118" s="71" t="s">
        <v>17252</v>
      </c>
      <c r="F1118" s="77" t="s">
        <v>17235</v>
      </c>
      <c r="G1118" s="70">
        <v>15.7</v>
      </c>
      <c r="H1118" s="140">
        <f t="shared" si="70"/>
        <v>12.076923076923077</v>
      </c>
      <c r="I1118" s="125">
        <f>G1118/('Total Revenue (Millions)'!D$83)*100</f>
        <v>0.41392037964671763</v>
      </c>
      <c r="W1118" s="138"/>
      <c r="Z1118" s="138"/>
      <c r="AF1118" s="61"/>
    </row>
    <row r="1119" spans="1:32" hidden="1" x14ac:dyDescent="0.25">
      <c r="A1119" s="116" t="s">
        <v>16384</v>
      </c>
      <c r="B1119" s="98">
        <v>1984</v>
      </c>
      <c r="C1119" s="67" t="s">
        <v>16423</v>
      </c>
      <c r="D1119" s="71" t="s">
        <v>16602</v>
      </c>
      <c r="E1119" s="71" t="s">
        <v>16602</v>
      </c>
      <c r="F1119" s="71" t="s">
        <v>17253</v>
      </c>
      <c r="G1119" s="70">
        <v>15.7</v>
      </c>
      <c r="H1119" s="140">
        <f t="shared" si="70"/>
        <v>12.076923076923077</v>
      </c>
      <c r="I1119" s="125">
        <f>G1119/('Total Revenue (Millions)'!D$83)*100</f>
        <v>0.41392037964671763</v>
      </c>
      <c r="W1119" s="138"/>
      <c r="Z1119" s="138"/>
      <c r="AF1119" s="61"/>
    </row>
    <row r="1120" spans="1:32" hidden="1" x14ac:dyDescent="0.25">
      <c r="A1120" s="116" t="s">
        <v>16384</v>
      </c>
      <c r="B1120" s="98">
        <v>1984</v>
      </c>
      <c r="C1120" s="67" t="s">
        <v>16423</v>
      </c>
      <c r="D1120" s="67" t="s">
        <v>16884</v>
      </c>
      <c r="E1120" s="67" t="s">
        <v>16884</v>
      </c>
      <c r="F1120" s="77" t="s">
        <v>17235</v>
      </c>
      <c r="G1120" s="70">
        <v>14.9</v>
      </c>
      <c r="H1120" s="140">
        <f t="shared" si="70"/>
        <v>11.461538461538462</v>
      </c>
      <c r="I1120" s="125">
        <f>G1120/('Total Revenue (Millions)'!D$83)*100</f>
        <v>0.39282889533350906</v>
      </c>
      <c r="W1120" s="138"/>
      <c r="Z1120" s="138"/>
      <c r="AF1120" s="61"/>
    </row>
    <row r="1121" spans="1:32" hidden="1" x14ac:dyDescent="0.25">
      <c r="A1121" s="116" t="s">
        <v>16384</v>
      </c>
      <c r="B1121" s="98">
        <v>1984</v>
      </c>
      <c r="C1121" s="67" t="s">
        <v>16423</v>
      </c>
      <c r="D1121" s="71" t="s">
        <v>17254</v>
      </c>
      <c r="E1121" s="71" t="s">
        <v>17254</v>
      </c>
      <c r="F1121" s="77" t="s">
        <v>17235</v>
      </c>
      <c r="G1121" s="70">
        <v>9</v>
      </c>
      <c r="H1121" s="140">
        <f t="shared" si="70"/>
        <v>6.9230769230769225</v>
      </c>
      <c r="I1121" s="125">
        <f>G1121/('Total Revenue (Millions)'!D$83)*100</f>
        <v>0.23727919852359608</v>
      </c>
      <c r="W1121" s="138"/>
      <c r="Z1121" s="138"/>
      <c r="AF1121" s="61"/>
    </row>
    <row r="1122" spans="1:32" hidden="1" x14ac:dyDescent="0.25">
      <c r="A1122" s="116" t="s">
        <v>16384</v>
      </c>
      <c r="B1122" s="98">
        <v>1984</v>
      </c>
      <c r="C1122" s="67" t="s">
        <v>16423</v>
      </c>
      <c r="D1122" s="71" t="s">
        <v>17255</v>
      </c>
      <c r="E1122" s="71" t="s">
        <v>17256</v>
      </c>
      <c r="F1122" s="71"/>
      <c r="G1122" s="70">
        <v>7</v>
      </c>
      <c r="H1122" s="140">
        <f t="shared" si="70"/>
        <v>5.3846153846153841</v>
      </c>
      <c r="I1122" s="125">
        <f>G1122/('Total Revenue (Millions)'!D$83)*100</f>
        <v>0.18455048774057475</v>
      </c>
      <c r="W1122" s="138"/>
      <c r="Z1122" s="138"/>
      <c r="AF1122" s="61"/>
    </row>
    <row r="1123" spans="1:32" hidden="1" x14ac:dyDescent="0.25">
      <c r="A1123" s="116" t="s">
        <v>16384</v>
      </c>
      <c r="B1123" s="98">
        <v>1984</v>
      </c>
      <c r="C1123" s="67" t="s">
        <v>16423</v>
      </c>
      <c r="D1123" s="71" t="s">
        <v>16608</v>
      </c>
      <c r="E1123" s="71" t="s">
        <v>16608</v>
      </c>
      <c r="F1123" s="71" t="s">
        <v>17257</v>
      </c>
      <c r="G1123" s="70">
        <v>6.6</v>
      </c>
      <c r="H1123" s="140">
        <f t="shared" si="70"/>
        <v>5.0769230769230766</v>
      </c>
      <c r="I1123" s="125">
        <f>G1123/('Total Revenue (Millions)'!D$83)*100</f>
        <v>0.17400474558397047</v>
      </c>
      <c r="W1123" s="138"/>
      <c r="Z1123" s="138"/>
      <c r="AF1123" s="61"/>
    </row>
    <row r="1124" spans="1:32" hidden="1" x14ac:dyDescent="0.25">
      <c r="A1124" s="116" t="s">
        <v>16384</v>
      </c>
      <c r="B1124" s="98">
        <v>1984</v>
      </c>
      <c r="C1124" s="67" t="s">
        <v>16423</v>
      </c>
      <c r="D1124" s="71" t="s">
        <v>17258</v>
      </c>
      <c r="E1124" s="71" t="s">
        <v>17258</v>
      </c>
      <c r="F1124" s="77" t="s">
        <v>17235</v>
      </c>
      <c r="G1124" s="70">
        <v>5.6</v>
      </c>
      <c r="H1124" s="140">
        <f t="shared" si="70"/>
        <v>4.3076923076923075</v>
      </c>
      <c r="I1124" s="125">
        <f>G1124/('Total Revenue (Millions)'!D$83)*100</f>
        <v>0.14764039019245978</v>
      </c>
      <c r="W1124" s="138"/>
      <c r="Z1124" s="138"/>
      <c r="AF1124" s="61"/>
    </row>
    <row r="1125" spans="1:32" hidden="1" x14ac:dyDescent="0.25">
      <c r="A1125" s="116" t="s">
        <v>16384</v>
      </c>
      <c r="B1125" s="98">
        <v>1984</v>
      </c>
      <c r="C1125" s="67" t="s">
        <v>16423</v>
      </c>
      <c r="D1125" s="71" t="s">
        <v>17259</v>
      </c>
      <c r="E1125" s="71" t="s">
        <v>17259</v>
      </c>
      <c r="F1125" s="77" t="s">
        <v>17235</v>
      </c>
      <c r="G1125" s="70">
        <v>4.4000000000000004</v>
      </c>
      <c r="H1125" s="140">
        <f t="shared" si="70"/>
        <v>3.3846153846153846</v>
      </c>
      <c r="I1125" s="125">
        <f>G1125/('Total Revenue (Millions)'!D$83)*100</f>
        <v>0.11600316372264699</v>
      </c>
      <c r="W1125" s="138"/>
      <c r="Z1125" s="138"/>
      <c r="AF1125" s="61"/>
    </row>
    <row r="1126" spans="1:32" hidden="1" x14ac:dyDescent="0.25">
      <c r="A1126" s="116" t="s">
        <v>16384</v>
      </c>
      <c r="B1126" s="98">
        <v>1988</v>
      </c>
      <c r="C1126" s="67" t="s">
        <v>16423</v>
      </c>
      <c r="D1126" s="68" t="s">
        <v>17230</v>
      </c>
      <c r="E1126" s="32" t="s">
        <v>17231</v>
      </c>
      <c r="F1126" s="17" t="s">
        <v>17232</v>
      </c>
      <c r="G1126" s="70">
        <v>982.30399999999997</v>
      </c>
      <c r="H1126" s="140">
        <f t="shared" ref="H1126:H1145" si="71">G1126/1.23</f>
        <v>798.62113821138212</v>
      </c>
      <c r="I1126" s="125">
        <f>G1126/('Total Revenue (Millions)'!D$84)*100</f>
        <v>21.335881841876628</v>
      </c>
      <c r="W1126" s="138"/>
      <c r="Z1126" s="138"/>
      <c r="AF1126" s="61" t="s">
        <v>17260</v>
      </c>
    </row>
    <row r="1127" spans="1:32" hidden="1" x14ac:dyDescent="0.25">
      <c r="A1127" s="116" t="s">
        <v>16384</v>
      </c>
      <c r="B1127" s="98">
        <v>1988</v>
      </c>
      <c r="C1127" s="67" t="s">
        <v>16423</v>
      </c>
      <c r="D1127" s="71" t="s">
        <v>17234</v>
      </c>
      <c r="E1127" s="71" t="s">
        <v>17234</v>
      </c>
      <c r="F1127" s="77" t="s">
        <v>17235</v>
      </c>
      <c r="G1127" s="70">
        <v>228.768</v>
      </c>
      <c r="H1127" s="140">
        <f t="shared" si="71"/>
        <v>185.99024390243903</v>
      </c>
      <c r="I1127" s="125">
        <f>G1127/('Total Revenue (Millions)'!D$84)*100</f>
        <v>4.9688966116420508</v>
      </c>
      <c r="W1127" s="138"/>
      <c r="Z1127" s="138"/>
      <c r="AF1127" s="61" t="s">
        <v>17236</v>
      </c>
    </row>
    <row r="1128" spans="1:32" hidden="1" x14ac:dyDescent="0.25">
      <c r="A1128" s="116" t="s">
        <v>16384</v>
      </c>
      <c r="B1128" s="98">
        <v>1988</v>
      </c>
      <c r="C1128" s="67" t="s">
        <v>16423</v>
      </c>
      <c r="D1128" s="71" t="s">
        <v>17240</v>
      </c>
      <c r="E1128" s="71" t="s">
        <v>17240</v>
      </c>
      <c r="F1128" s="71" t="s">
        <v>17241</v>
      </c>
      <c r="G1128" s="70">
        <v>141.6</v>
      </c>
      <c r="H1128" s="140">
        <f t="shared" si="71"/>
        <v>115.1219512195122</v>
      </c>
      <c r="I1128" s="125">
        <f>G1128/('Total Revenue (Millions)'!D$84)*100</f>
        <v>3.0755864465682015</v>
      </c>
      <c r="W1128" s="138"/>
      <c r="Z1128" s="138"/>
      <c r="AF1128" s="61"/>
    </row>
    <row r="1129" spans="1:32" hidden="1" x14ac:dyDescent="0.25">
      <c r="A1129" s="116" t="s">
        <v>16384</v>
      </c>
      <c r="B1129" s="98">
        <v>1988</v>
      </c>
      <c r="C1129" s="67" t="s">
        <v>16423</v>
      </c>
      <c r="D1129" s="71" t="s">
        <v>17242</v>
      </c>
      <c r="E1129" s="71" t="s">
        <v>17242</v>
      </c>
      <c r="F1129" s="77" t="s">
        <v>17243</v>
      </c>
      <c r="G1129" s="70">
        <v>108</v>
      </c>
      <c r="H1129" s="140">
        <f t="shared" si="71"/>
        <v>87.804878048780495</v>
      </c>
      <c r="I1129" s="125">
        <f>G1129/('Total Revenue (Millions)'!D$84)*100</f>
        <v>2.3457862728062553</v>
      </c>
      <c r="W1129" s="138"/>
      <c r="Z1129" s="138"/>
      <c r="AF1129" s="61"/>
    </row>
    <row r="1130" spans="1:32" hidden="1" x14ac:dyDescent="0.25">
      <c r="A1130" s="116" t="s">
        <v>16384</v>
      </c>
      <c r="B1130" s="98">
        <v>1988</v>
      </c>
      <c r="C1130" s="67" t="s">
        <v>16423</v>
      </c>
      <c r="D1130" s="31" t="s">
        <v>16594</v>
      </c>
      <c r="E1130" s="31" t="s">
        <v>16594</v>
      </c>
      <c r="F1130" s="31" t="s">
        <v>17238</v>
      </c>
      <c r="G1130" s="70">
        <v>100.9</v>
      </c>
      <c r="H1130" s="140">
        <f t="shared" si="71"/>
        <v>82.032520325203251</v>
      </c>
      <c r="I1130" s="125">
        <f>G1130/('Total Revenue (Millions)'!D$84)*100</f>
        <v>2.191572545612511</v>
      </c>
      <c r="W1130" s="138"/>
      <c r="Z1130" s="138"/>
      <c r="AF1130" s="61" t="s">
        <v>17261</v>
      </c>
    </row>
    <row r="1131" spans="1:32" hidden="1" x14ac:dyDescent="0.25">
      <c r="A1131" s="116" t="s">
        <v>16384</v>
      </c>
      <c r="B1131" s="98">
        <v>1988</v>
      </c>
      <c r="C1131" s="67" t="s">
        <v>16423</v>
      </c>
      <c r="D1131" s="71" t="s">
        <v>17054</v>
      </c>
      <c r="E1131" s="71" t="s">
        <v>17054</v>
      </c>
      <c r="F1131" s="71"/>
      <c r="G1131" s="70">
        <v>81.8</v>
      </c>
      <c r="H1131" s="140">
        <f t="shared" si="71"/>
        <v>66.504065040650403</v>
      </c>
      <c r="I1131" s="125">
        <f>G1131/('Total Revenue (Millions)'!D$84)*100</f>
        <v>1.7767158992180712</v>
      </c>
      <c r="W1131" s="138"/>
      <c r="Z1131" s="138"/>
      <c r="AF1131" s="61" t="s">
        <v>17262</v>
      </c>
    </row>
    <row r="1132" spans="1:32" hidden="1" x14ac:dyDescent="0.25">
      <c r="A1132" s="116" t="s">
        <v>16384</v>
      </c>
      <c r="B1132" s="98">
        <v>1988</v>
      </c>
      <c r="C1132" s="67" t="s">
        <v>16423</v>
      </c>
      <c r="D1132" s="71" t="s">
        <v>17085</v>
      </c>
      <c r="E1132" s="71" t="s">
        <v>17085</v>
      </c>
      <c r="F1132" s="71" t="s">
        <v>17241</v>
      </c>
      <c r="G1132" s="70">
        <v>72.5</v>
      </c>
      <c r="H1132" s="140">
        <f t="shared" si="71"/>
        <v>58.943089430894311</v>
      </c>
      <c r="I1132" s="125">
        <f>G1132/('Total Revenue (Millions)'!D$84)*100</f>
        <v>1.5747176368375324</v>
      </c>
      <c r="W1132" s="138"/>
      <c r="Z1132" s="138"/>
      <c r="AF1132" s="61"/>
    </row>
    <row r="1133" spans="1:32" hidden="1" x14ac:dyDescent="0.25">
      <c r="A1133" s="116" t="s">
        <v>16384</v>
      </c>
      <c r="B1133" s="98">
        <v>1988</v>
      </c>
      <c r="C1133" s="67" t="s">
        <v>16423</v>
      </c>
      <c r="D1133" s="71" t="s">
        <v>17056</v>
      </c>
      <c r="E1133" s="71" t="s">
        <v>17245</v>
      </c>
      <c r="F1133" s="71" t="s">
        <v>17246</v>
      </c>
      <c r="G1133" s="70">
        <v>67.400000000000006</v>
      </c>
      <c r="H1133" s="140">
        <f t="shared" si="71"/>
        <v>54.796747967479682</v>
      </c>
      <c r="I1133" s="125">
        <f>G1133/('Total Revenue (Millions)'!D$84)*100</f>
        <v>1.4639443961772374</v>
      </c>
      <c r="W1133" s="138"/>
      <c r="Z1133" s="138"/>
      <c r="AF1133" s="61" t="s">
        <v>17073</v>
      </c>
    </row>
    <row r="1134" spans="1:32" hidden="1" x14ac:dyDescent="0.25">
      <c r="A1134" s="116" t="s">
        <v>16384</v>
      </c>
      <c r="B1134" s="98">
        <v>1988</v>
      </c>
      <c r="C1134" s="67" t="s">
        <v>16423</v>
      </c>
      <c r="D1134" s="71" t="s">
        <v>17248</v>
      </c>
      <c r="E1134" s="71" t="s">
        <v>17248</v>
      </c>
      <c r="F1134" s="77" t="s">
        <v>17235</v>
      </c>
      <c r="G1134" s="70">
        <v>51.4</v>
      </c>
      <c r="H1134" s="140">
        <f t="shared" si="71"/>
        <v>41.788617886178862</v>
      </c>
      <c r="I1134" s="125">
        <f>G1134/('Total Revenue (Millions)'!D$84)*100</f>
        <v>1.1164205039096438</v>
      </c>
      <c r="W1134" s="138"/>
      <c r="Z1134" s="138"/>
      <c r="AF1134" s="61" t="s">
        <v>17263</v>
      </c>
    </row>
    <row r="1135" spans="1:32" hidden="1" x14ac:dyDescent="0.25">
      <c r="A1135" s="116" t="s">
        <v>16384</v>
      </c>
      <c r="B1135" s="98">
        <v>1988</v>
      </c>
      <c r="C1135" s="67" t="s">
        <v>16423</v>
      </c>
      <c r="D1135" s="71" t="s">
        <v>17050</v>
      </c>
      <c r="E1135" s="71" t="s">
        <v>17050</v>
      </c>
      <c r="F1135" s="71"/>
      <c r="G1135" s="70">
        <v>48.085200000000007</v>
      </c>
      <c r="H1135" s="140">
        <f t="shared" si="71"/>
        <v>39.093658536585373</v>
      </c>
      <c r="I1135" s="125">
        <f>G1135/('Total Revenue (Millions)'!D$84)*100</f>
        <v>1.0444222415291053</v>
      </c>
      <c r="W1135" s="138"/>
      <c r="Z1135" s="138"/>
      <c r="AF1135" s="61" t="s">
        <v>17247</v>
      </c>
    </row>
    <row r="1136" spans="1:32" hidden="1" x14ac:dyDescent="0.25">
      <c r="A1136" s="116" t="s">
        <v>16384</v>
      </c>
      <c r="B1136" s="98">
        <v>1988</v>
      </c>
      <c r="C1136" s="67" t="s">
        <v>16423</v>
      </c>
      <c r="D1136" s="71" t="s">
        <v>17264</v>
      </c>
      <c r="E1136" s="71" t="s">
        <v>17264</v>
      </c>
      <c r="F1136" s="71" t="s">
        <v>17238</v>
      </c>
      <c r="G1136" s="70">
        <v>20</v>
      </c>
      <c r="H1136" s="140">
        <f t="shared" si="71"/>
        <v>16.260162601626018</v>
      </c>
      <c r="I1136" s="125">
        <f>G1136/('Total Revenue (Millions)'!D$84)*100</f>
        <v>0.4344048653344918</v>
      </c>
      <c r="W1136" s="138"/>
      <c r="Z1136" s="138"/>
      <c r="AF1136" s="61"/>
    </row>
    <row r="1137" spans="1:32" hidden="1" x14ac:dyDescent="0.25">
      <c r="A1137" s="116" t="s">
        <v>16384</v>
      </c>
      <c r="B1137" s="98">
        <v>1988</v>
      </c>
      <c r="C1137" s="67" t="s">
        <v>16423</v>
      </c>
      <c r="D1137" s="71" t="s">
        <v>17250</v>
      </c>
      <c r="E1137" s="71" t="s">
        <v>17250</v>
      </c>
      <c r="F1137" s="77" t="s">
        <v>17235</v>
      </c>
      <c r="G1137" s="70">
        <v>19.2</v>
      </c>
      <c r="H1137" s="140">
        <f t="shared" si="71"/>
        <v>15.609756097560975</v>
      </c>
      <c r="I1137" s="125">
        <f>G1137/('Total Revenue (Millions)'!D$84)*100</f>
        <v>0.4170286707211121</v>
      </c>
      <c r="W1137" s="138"/>
      <c r="Z1137" s="138"/>
      <c r="AF1137" s="61"/>
    </row>
    <row r="1138" spans="1:32" hidden="1" x14ac:dyDescent="0.25">
      <c r="A1138" s="116" t="s">
        <v>16384</v>
      </c>
      <c r="B1138" s="98">
        <v>1988</v>
      </c>
      <c r="C1138" s="67" t="s">
        <v>16423</v>
      </c>
      <c r="D1138" s="71" t="s">
        <v>16602</v>
      </c>
      <c r="E1138" s="71" t="s">
        <v>16602</v>
      </c>
      <c r="F1138" s="71" t="s">
        <v>17253</v>
      </c>
      <c r="G1138" s="70">
        <v>18.5</v>
      </c>
      <c r="H1138" s="140">
        <f t="shared" si="71"/>
        <v>15.040650406504065</v>
      </c>
      <c r="I1138" s="125">
        <f>G1138/('Total Revenue (Millions)'!D$84)*100</f>
        <v>0.40182450043440487</v>
      </c>
      <c r="W1138" s="138"/>
      <c r="Z1138" s="138"/>
      <c r="AF1138" s="61"/>
    </row>
    <row r="1139" spans="1:32" hidden="1" x14ac:dyDescent="0.25">
      <c r="A1139" s="116" t="s">
        <v>16384</v>
      </c>
      <c r="B1139" s="98">
        <v>1988</v>
      </c>
      <c r="C1139" s="67" t="s">
        <v>16423</v>
      </c>
      <c r="D1139" s="71" t="s">
        <v>16608</v>
      </c>
      <c r="E1139" s="71" t="s">
        <v>16608</v>
      </c>
      <c r="F1139" s="71" t="s">
        <v>17257</v>
      </c>
      <c r="G1139" s="70">
        <v>18.399999999999999</v>
      </c>
      <c r="H1139" s="140">
        <f t="shared" si="71"/>
        <v>14.959349593495935</v>
      </c>
      <c r="I1139" s="125">
        <f>G1139/('Total Revenue (Millions)'!D$84)*100</f>
        <v>0.39965247610773241</v>
      </c>
      <c r="W1139" s="138"/>
      <c r="Z1139" s="138"/>
      <c r="AF1139" s="61"/>
    </row>
    <row r="1140" spans="1:32" hidden="1" x14ac:dyDescent="0.25">
      <c r="A1140" s="116" t="s">
        <v>16384</v>
      </c>
      <c r="B1140" s="98">
        <v>1988</v>
      </c>
      <c r="C1140" s="67" t="s">
        <v>16423</v>
      </c>
      <c r="D1140" s="67" t="s">
        <v>16884</v>
      </c>
      <c r="E1140" s="67" t="s">
        <v>16884</v>
      </c>
      <c r="F1140" s="77" t="s">
        <v>17235</v>
      </c>
      <c r="G1140" s="70">
        <v>17.600000000000001</v>
      </c>
      <c r="H1140" s="140">
        <f t="shared" si="71"/>
        <v>14.308943089430896</v>
      </c>
      <c r="I1140" s="125">
        <f>G1140/('Total Revenue (Millions)'!D$84)*100</f>
        <v>0.38227628149435278</v>
      </c>
      <c r="W1140" s="138"/>
      <c r="Z1140" s="138"/>
      <c r="AF1140" s="61"/>
    </row>
    <row r="1141" spans="1:32" hidden="1" x14ac:dyDescent="0.25">
      <c r="A1141" s="116" t="s">
        <v>16384</v>
      </c>
      <c r="B1141" s="98">
        <v>1988</v>
      </c>
      <c r="C1141" s="67" t="s">
        <v>16423</v>
      </c>
      <c r="D1141" s="71" t="s">
        <v>17251</v>
      </c>
      <c r="E1141" s="71" t="s">
        <v>17252</v>
      </c>
      <c r="F1141" s="77" t="s">
        <v>17235</v>
      </c>
      <c r="G1141" s="70">
        <v>17</v>
      </c>
      <c r="H1141" s="140">
        <f t="shared" si="71"/>
        <v>13.821138211382115</v>
      </c>
      <c r="I1141" s="125">
        <f>G1141/('Total Revenue (Millions)'!D$84)*100</f>
        <v>0.36924413553431795</v>
      </c>
      <c r="W1141" s="138"/>
      <c r="Z1141" s="138"/>
      <c r="AF1141" s="61"/>
    </row>
    <row r="1142" spans="1:32" hidden="1" x14ac:dyDescent="0.25">
      <c r="A1142" s="116" t="s">
        <v>16384</v>
      </c>
      <c r="B1142" s="98">
        <v>1988</v>
      </c>
      <c r="C1142" s="67" t="s">
        <v>16423</v>
      </c>
      <c r="D1142" s="71" t="s">
        <v>17255</v>
      </c>
      <c r="E1142" s="71" t="s">
        <v>17256</v>
      </c>
      <c r="F1142" s="71"/>
      <c r="G1142" s="70">
        <v>11.5</v>
      </c>
      <c r="H1142" s="140">
        <f t="shared" si="71"/>
        <v>9.3495934959349594</v>
      </c>
      <c r="I1142" s="125">
        <f>G1142/('Total Revenue (Millions)'!D$84)*100</f>
        <v>0.24978279756733274</v>
      </c>
      <c r="W1142" s="138"/>
      <c r="Z1142" s="138"/>
      <c r="AF1142" s="61"/>
    </row>
    <row r="1143" spans="1:32" hidden="1" x14ac:dyDescent="0.25">
      <c r="A1143" s="116" t="s">
        <v>16384</v>
      </c>
      <c r="B1143" s="98">
        <v>1988</v>
      </c>
      <c r="C1143" s="67" t="s">
        <v>16423</v>
      </c>
      <c r="D1143" s="71" t="s">
        <v>17254</v>
      </c>
      <c r="E1143" s="71" t="s">
        <v>17254</v>
      </c>
      <c r="F1143" s="77" t="s">
        <v>17235</v>
      </c>
      <c r="G1143" s="70">
        <v>10.6</v>
      </c>
      <c r="H1143" s="140">
        <f t="shared" si="71"/>
        <v>8.617886178861788</v>
      </c>
      <c r="I1143" s="125">
        <f>G1143/('Total Revenue (Millions)'!D$84)*100</f>
        <v>0.23023457862728064</v>
      </c>
      <c r="W1143" s="138"/>
      <c r="Z1143" s="138"/>
      <c r="AF1143" s="61"/>
    </row>
    <row r="1144" spans="1:32" hidden="1" x14ac:dyDescent="0.25">
      <c r="A1144" s="116" t="s">
        <v>16384</v>
      </c>
      <c r="B1144" s="98">
        <v>1988</v>
      </c>
      <c r="C1144" s="67" t="s">
        <v>16423</v>
      </c>
      <c r="D1144" s="71" t="s">
        <v>17258</v>
      </c>
      <c r="E1144" s="71" t="s">
        <v>17258</v>
      </c>
      <c r="F1144" s="77" t="s">
        <v>17235</v>
      </c>
      <c r="G1144" s="70">
        <v>6.1</v>
      </c>
      <c r="H1144" s="140">
        <f t="shared" si="71"/>
        <v>4.9593495934959346</v>
      </c>
      <c r="I1144" s="125">
        <f>G1144/('Total Revenue (Millions)'!D$84)*100</f>
        <v>0.13249348392701998</v>
      </c>
      <c r="W1144" s="138"/>
      <c r="Z1144" s="138"/>
      <c r="AF1144" s="61"/>
    </row>
    <row r="1145" spans="1:32" hidden="1" x14ac:dyDescent="0.25">
      <c r="A1145" s="116" t="s">
        <v>16384</v>
      </c>
      <c r="B1145" s="98">
        <v>1988</v>
      </c>
      <c r="C1145" s="67" t="s">
        <v>16423</v>
      </c>
      <c r="D1145" s="71" t="s">
        <v>17259</v>
      </c>
      <c r="E1145" s="71" t="s">
        <v>17259</v>
      </c>
      <c r="F1145" s="77" t="s">
        <v>17235</v>
      </c>
      <c r="G1145" s="70">
        <v>5.0999999999999996</v>
      </c>
      <c r="H1145" s="140">
        <f t="shared" si="71"/>
        <v>4.1463414634146343</v>
      </c>
      <c r="I1145" s="125">
        <f>G1145/('Total Revenue (Millions)'!D$84)*100</f>
        <v>0.1107732406602954</v>
      </c>
      <c r="W1145" s="138"/>
      <c r="Z1145" s="138"/>
      <c r="AF1145" s="61"/>
    </row>
    <row r="1146" spans="1:32" hidden="1" x14ac:dyDescent="0.25">
      <c r="A1146" s="116" t="s">
        <v>16384</v>
      </c>
      <c r="B1146" s="98">
        <v>1990</v>
      </c>
      <c r="C1146" s="67" t="s">
        <v>16423</v>
      </c>
      <c r="D1146" s="68" t="s">
        <v>17230</v>
      </c>
      <c r="E1146" s="32" t="s">
        <v>17231</v>
      </c>
      <c r="F1146" s="17" t="s">
        <v>17232</v>
      </c>
      <c r="G1146" s="70">
        <v>1038.348</v>
      </c>
      <c r="H1146" s="140">
        <f t="shared" ref="H1146:H1159" si="72">G1146/1.17</f>
        <v>887.47692307692307</v>
      </c>
      <c r="I1146" s="125">
        <f>G1146/('Total Revenue (Millions)'!D$84)*100</f>
        <v>22.553171155516942</v>
      </c>
      <c r="W1146" s="138"/>
      <c r="Z1146" s="138"/>
      <c r="AF1146" s="61" t="s">
        <v>17265</v>
      </c>
    </row>
    <row r="1147" spans="1:32" hidden="1" x14ac:dyDescent="0.25">
      <c r="A1147" s="116" t="s">
        <v>16384</v>
      </c>
      <c r="B1147" s="98">
        <v>1990</v>
      </c>
      <c r="C1147" s="67" t="s">
        <v>16423</v>
      </c>
      <c r="D1147" s="71" t="s">
        <v>17240</v>
      </c>
      <c r="E1147" s="71" t="s">
        <v>17240</v>
      </c>
      <c r="F1147" s="71" t="s">
        <v>17241</v>
      </c>
      <c r="G1147" s="70">
        <v>212.4</v>
      </c>
      <c r="H1147" s="140">
        <f t="shared" si="72"/>
        <v>181.53846153846155</v>
      </c>
      <c r="I1147" s="125">
        <f>G1147/('Total Revenue (Millions)'!D$85)*100</f>
        <v>3.8723792160437558</v>
      </c>
      <c r="W1147" s="138"/>
      <c r="Z1147" s="138"/>
      <c r="AF1147" s="61"/>
    </row>
    <row r="1148" spans="1:32" hidden="1" x14ac:dyDescent="0.25">
      <c r="A1148" s="116" t="s">
        <v>16384</v>
      </c>
      <c r="B1148" s="98">
        <v>1990</v>
      </c>
      <c r="C1148" s="67" t="s">
        <v>16423</v>
      </c>
      <c r="D1148" s="71" t="s">
        <v>17234</v>
      </c>
      <c r="E1148" s="71" t="s">
        <v>17234</v>
      </c>
      <c r="F1148" s="77" t="s">
        <v>17235</v>
      </c>
      <c r="G1148" s="70">
        <v>168.672</v>
      </c>
      <c r="H1148" s="140">
        <f t="shared" si="72"/>
        <v>144.16410256410256</v>
      </c>
      <c r="I1148" s="125">
        <f>G1148/('Total Revenue (Millions)'!D$85)*100</f>
        <v>3.0751504102096625</v>
      </c>
      <c r="W1148" s="138"/>
      <c r="Z1148" s="138"/>
      <c r="AF1148" s="61" t="s">
        <v>17236</v>
      </c>
    </row>
    <row r="1149" spans="1:32" hidden="1" x14ac:dyDescent="0.25">
      <c r="A1149" s="116" t="s">
        <v>16384</v>
      </c>
      <c r="B1149" s="98">
        <v>1990</v>
      </c>
      <c r="C1149" s="67" t="s">
        <v>16423</v>
      </c>
      <c r="D1149" s="31" t="s">
        <v>16594</v>
      </c>
      <c r="E1149" s="31" t="s">
        <v>16594</v>
      </c>
      <c r="F1149" s="31" t="s">
        <v>17238</v>
      </c>
      <c r="G1149" s="70">
        <v>138.69999999999999</v>
      </c>
      <c r="H1149" s="140">
        <f t="shared" si="72"/>
        <v>118.54700854700855</v>
      </c>
      <c r="I1149" s="125">
        <f>G1149/('Total Revenue (Millions)'!D$85)*100</f>
        <v>2.5287146763901545</v>
      </c>
      <c r="W1149" s="138"/>
      <c r="Z1149" s="138"/>
      <c r="AF1149" s="61" t="s">
        <v>17266</v>
      </c>
    </row>
    <row r="1150" spans="1:32" hidden="1" x14ac:dyDescent="0.25">
      <c r="A1150" s="116" t="s">
        <v>16384</v>
      </c>
      <c r="B1150" s="98">
        <v>1990</v>
      </c>
      <c r="C1150" s="67" t="s">
        <v>16423</v>
      </c>
      <c r="D1150" s="71" t="s">
        <v>17085</v>
      </c>
      <c r="E1150" s="71" t="s">
        <v>17085</v>
      </c>
      <c r="F1150" s="71" t="s">
        <v>17241</v>
      </c>
      <c r="G1150" s="70">
        <v>136.9</v>
      </c>
      <c r="H1150" s="140">
        <f t="shared" si="72"/>
        <v>117.00854700854703</v>
      </c>
      <c r="I1150" s="125">
        <f>G1150/('Total Revenue (Millions)'!D$85)*100</f>
        <v>2.4958979033728355</v>
      </c>
      <c r="W1150" s="138"/>
      <c r="Z1150" s="138"/>
      <c r="AF1150" s="61"/>
    </row>
    <row r="1151" spans="1:32" hidden="1" x14ac:dyDescent="0.25">
      <c r="A1151" s="116" t="s">
        <v>16384</v>
      </c>
      <c r="B1151" s="98">
        <v>1990</v>
      </c>
      <c r="C1151" s="67" t="s">
        <v>16423</v>
      </c>
      <c r="D1151" s="71" t="s">
        <v>17056</v>
      </c>
      <c r="E1151" s="71" t="s">
        <v>17245</v>
      </c>
      <c r="F1151" s="71" t="s">
        <v>17246</v>
      </c>
      <c r="G1151" s="70">
        <v>118.3</v>
      </c>
      <c r="H1151" s="140">
        <f t="shared" si="72"/>
        <v>101.11111111111111</v>
      </c>
      <c r="I1151" s="125">
        <f>G1151/('Total Revenue (Millions)'!D$85)*100</f>
        <v>2.1567912488605288</v>
      </c>
      <c r="W1151" s="138"/>
      <c r="Z1151" s="138"/>
      <c r="AF1151" s="61" t="s">
        <v>17073</v>
      </c>
    </row>
    <row r="1152" spans="1:32" hidden="1" x14ac:dyDescent="0.25">
      <c r="A1152" s="116" t="s">
        <v>16384</v>
      </c>
      <c r="B1152" s="98">
        <v>1990</v>
      </c>
      <c r="C1152" s="67" t="s">
        <v>16423</v>
      </c>
      <c r="D1152" s="71" t="s">
        <v>17242</v>
      </c>
      <c r="E1152" s="71" t="s">
        <v>17242</v>
      </c>
      <c r="F1152" s="77" t="s">
        <v>17243</v>
      </c>
      <c r="G1152" s="70">
        <v>117</v>
      </c>
      <c r="H1152" s="140">
        <f t="shared" si="72"/>
        <v>100</v>
      </c>
      <c r="I1152" s="125">
        <f>G1152/('Total Revenue (Millions)'!D$85)*100</f>
        <v>2.1330902461257977</v>
      </c>
      <c r="W1152" s="138"/>
      <c r="Z1152" s="138"/>
      <c r="AF1152" s="61"/>
    </row>
    <row r="1153" spans="1:32" hidden="1" x14ac:dyDescent="0.25">
      <c r="A1153" s="116" t="s">
        <v>16384</v>
      </c>
      <c r="B1153" s="98">
        <v>1990</v>
      </c>
      <c r="C1153" s="67" t="s">
        <v>16423</v>
      </c>
      <c r="D1153" s="71" t="s">
        <v>17248</v>
      </c>
      <c r="E1153" s="71" t="s">
        <v>17248</v>
      </c>
      <c r="F1153" s="77" t="s">
        <v>17235</v>
      </c>
      <c r="G1153" s="70">
        <v>55.8</v>
      </c>
      <c r="H1153" s="140">
        <f t="shared" si="72"/>
        <v>47.692307692307693</v>
      </c>
      <c r="I1153" s="125">
        <f>G1153/('Total Revenue (Millions)'!D$85)*100</f>
        <v>1.0173199635369188</v>
      </c>
      <c r="W1153" s="138"/>
      <c r="Z1153" s="138"/>
      <c r="AF1153" s="61" t="s">
        <v>17267</v>
      </c>
    </row>
    <row r="1154" spans="1:32" hidden="1" x14ac:dyDescent="0.25">
      <c r="A1154" s="116" t="s">
        <v>16384</v>
      </c>
      <c r="B1154" s="98">
        <v>1990</v>
      </c>
      <c r="C1154" s="67" t="s">
        <v>16423</v>
      </c>
      <c r="D1154" s="71" t="s">
        <v>17050</v>
      </c>
      <c r="E1154" s="71" t="s">
        <v>17050</v>
      </c>
      <c r="F1154" s="71"/>
      <c r="G1154" s="70">
        <v>51.215400000000002</v>
      </c>
      <c r="H1154" s="140">
        <f t="shared" si="72"/>
        <v>43.773846153846158</v>
      </c>
      <c r="I1154" s="125">
        <f>G1154/('Total Revenue (Millions)'!D$85)*100</f>
        <v>0.93373564266180498</v>
      </c>
      <c r="W1154" s="138"/>
      <c r="Z1154" s="138"/>
      <c r="AF1154" s="61" t="s">
        <v>17247</v>
      </c>
    </row>
    <row r="1155" spans="1:32" hidden="1" x14ac:dyDescent="0.25">
      <c r="A1155" s="116" t="s">
        <v>16384</v>
      </c>
      <c r="B1155" s="98">
        <v>1990</v>
      </c>
      <c r="C1155" s="67" t="s">
        <v>16423</v>
      </c>
      <c r="D1155" s="71" t="s">
        <v>16602</v>
      </c>
      <c r="E1155" s="71" t="s">
        <v>16602</v>
      </c>
      <c r="F1155" s="71" t="s">
        <v>17253</v>
      </c>
      <c r="G1155" s="70">
        <v>45.7</v>
      </c>
      <c r="H1155" s="140">
        <f t="shared" si="72"/>
        <v>39.059829059829063</v>
      </c>
      <c r="I1155" s="125">
        <f>G1155/('Total Revenue (Millions)'!D$85)*100</f>
        <v>0.83318140382862349</v>
      </c>
      <c r="W1155" s="138"/>
      <c r="Z1155" s="138"/>
      <c r="AF1155" s="61"/>
    </row>
    <row r="1156" spans="1:32" hidden="1" x14ac:dyDescent="0.25">
      <c r="A1156" s="116" t="s">
        <v>16384</v>
      </c>
      <c r="B1156" s="98">
        <v>1990</v>
      </c>
      <c r="C1156" s="67" t="s">
        <v>16423</v>
      </c>
      <c r="D1156" s="71" t="s">
        <v>16608</v>
      </c>
      <c r="E1156" s="71" t="s">
        <v>16608</v>
      </c>
      <c r="F1156" s="71" t="s">
        <v>17257</v>
      </c>
      <c r="G1156" s="70">
        <v>43.5</v>
      </c>
      <c r="H1156" s="140">
        <f t="shared" si="72"/>
        <v>37.179487179487182</v>
      </c>
      <c r="I1156" s="125">
        <f>G1156/('Total Revenue (Millions)'!D$85)*100</f>
        <v>0.79307201458523235</v>
      </c>
      <c r="W1156" s="138"/>
      <c r="Z1156" s="138"/>
      <c r="AF1156" s="61"/>
    </row>
    <row r="1157" spans="1:32" hidden="1" x14ac:dyDescent="0.25">
      <c r="A1157" s="116" t="s">
        <v>16384</v>
      </c>
      <c r="B1157" s="98">
        <v>1990</v>
      </c>
      <c r="C1157" s="67" t="s">
        <v>16423</v>
      </c>
      <c r="D1157" s="67" t="s">
        <v>16884</v>
      </c>
      <c r="E1157" s="67" t="s">
        <v>16884</v>
      </c>
      <c r="F1157" s="77" t="s">
        <v>17235</v>
      </c>
      <c r="G1157" s="70">
        <v>19.7</v>
      </c>
      <c r="H1157" s="140">
        <f t="shared" si="72"/>
        <v>16.837606837606838</v>
      </c>
      <c r="I1157" s="125">
        <f>G1157/('Total Revenue (Millions)'!D$85)*100</f>
        <v>0.35916134913400183</v>
      </c>
      <c r="W1157" s="138"/>
      <c r="Z1157" s="138"/>
      <c r="AF1157" s="61"/>
    </row>
    <row r="1158" spans="1:32" hidden="1" x14ac:dyDescent="0.25">
      <c r="A1158" s="116" t="s">
        <v>16384</v>
      </c>
      <c r="B1158" s="98">
        <v>1990</v>
      </c>
      <c r="C1158" s="67" t="s">
        <v>16423</v>
      </c>
      <c r="D1158" s="71" t="s">
        <v>17251</v>
      </c>
      <c r="E1158" s="71" t="s">
        <v>17252</v>
      </c>
      <c r="F1158" s="77" t="s">
        <v>17235</v>
      </c>
      <c r="G1158" s="70">
        <v>18.399999999999999</v>
      </c>
      <c r="H1158" s="140">
        <f t="shared" si="72"/>
        <v>15.726495726495726</v>
      </c>
      <c r="I1158" s="125">
        <f>G1158/('Total Revenue (Millions)'!D$85)*100</f>
        <v>0.33546034639927069</v>
      </c>
      <c r="W1158" s="138"/>
      <c r="Z1158" s="138"/>
      <c r="AF1158" s="61"/>
    </row>
    <row r="1159" spans="1:32" hidden="1" x14ac:dyDescent="0.25">
      <c r="A1159" s="116" t="s">
        <v>16384</v>
      </c>
      <c r="B1159" s="98">
        <v>1990</v>
      </c>
      <c r="C1159" s="67" t="s">
        <v>16423</v>
      </c>
      <c r="D1159" s="71" t="s">
        <v>17255</v>
      </c>
      <c r="E1159" s="71" t="s">
        <v>17256</v>
      </c>
      <c r="F1159" s="71"/>
      <c r="G1159" s="70">
        <v>13.9</v>
      </c>
      <c r="H1159" s="140">
        <f t="shared" si="72"/>
        <v>11.880341880341881</v>
      </c>
      <c r="I1159" s="125">
        <f>G1159/('Total Revenue (Millions)'!D$85)*100</f>
        <v>0.25341841385597086</v>
      </c>
      <c r="W1159" s="138"/>
      <c r="Z1159" s="138"/>
      <c r="AF1159" s="61"/>
    </row>
    <row r="1160" spans="1:32" hidden="1" x14ac:dyDescent="0.25">
      <c r="A1160" s="116" t="s">
        <v>16384</v>
      </c>
      <c r="B1160" s="98">
        <v>1992</v>
      </c>
      <c r="C1160" s="67" t="s">
        <v>16423</v>
      </c>
      <c r="D1160" s="68" t="s">
        <v>17230</v>
      </c>
      <c r="E1160" s="32" t="s">
        <v>17231</v>
      </c>
      <c r="F1160" s="17" t="s">
        <v>17232</v>
      </c>
      <c r="G1160" s="70">
        <v>1028.6199999999999</v>
      </c>
      <c r="H1160" s="140">
        <f t="shared" ref="H1160:H1173" si="73">G1160/1.21</f>
        <v>850.09917355371897</v>
      </c>
      <c r="I1160" s="125">
        <f>G1160/('Total Revenue (Millions)'!D$86)*100</f>
        <v>15.19155220794565</v>
      </c>
      <c r="W1160" s="138"/>
      <c r="Z1160" s="138"/>
      <c r="AF1160" s="61" t="s">
        <v>17268</v>
      </c>
    </row>
    <row r="1161" spans="1:32" hidden="1" x14ac:dyDescent="0.25">
      <c r="A1161" s="116" t="s">
        <v>16384</v>
      </c>
      <c r="B1161" s="98">
        <v>1992</v>
      </c>
      <c r="C1161" s="67" t="s">
        <v>16423</v>
      </c>
      <c r="D1161" s="71" t="s">
        <v>17240</v>
      </c>
      <c r="E1161" s="71" t="s">
        <v>17240</v>
      </c>
      <c r="F1161" s="71" t="s">
        <v>17241</v>
      </c>
      <c r="G1161" s="70">
        <v>243.9</v>
      </c>
      <c r="H1161" s="140">
        <f t="shared" si="73"/>
        <v>201.5702479338843</v>
      </c>
      <c r="I1161" s="125">
        <f>G1161/('Total Revenue (Millions)'!D$86)*100</f>
        <v>3.6021267168808149</v>
      </c>
      <c r="W1161" s="138"/>
      <c r="Z1161" s="138"/>
      <c r="AF1161" s="61"/>
    </row>
    <row r="1162" spans="1:32" hidden="1" x14ac:dyDescent="0.25">
      <c r="A1162" s="116" t="s">
        <v>16384</v>
      </c>
      <c r="B1162" s="98">
        <v>1992</v>
      </c>
      <c r="C1162" s="67" t="s">
        <v>16423</v>
      </c>
      <c r="D1162" s="71" t="s">
        <v>17085</v>
      </c>
      <c r="E1162" s="71" t="s">
        <v>17085</v>
      </c>
      <c r="F1162" s="71" t="s">
        <v>17241</v>
      </c>
      <c r="G1162" s="70">
        <v>198.2</v>
      </c>
      <c r="H1162" s="140">
        <f t="shared" si="73"/>
        <v>163.80165289256198</v>
      </c>
      <c r="I1162" s="125">
        <f>G1162/('Total Revenue (Millions)'!D$86)*100</f>
        <v>2.9271894845665338</v>
      </c>
      <c r="W1162" s="138"/>
      <c r="Z1162" s="138"/>
      <c r="AF1162" s="61"/>
    </row>
    <row r="1163" spans="1:32" hidden="1" x14ac:dyDescent="0.25">
      <c r="A1163" s="116" t="s">
        <v>16384</v>
      </c>
      <c r="B1163" s="98">
        <v>1992</v>
      </c>
      <c r="C1163" s="67" t="s">
        <v>16423</v>
      </c>
      <c r="D1163" s="71" t="s">
        <v>17234</v>
      </c>
      <c r="E1163" s="71" t="s">
        <v>17234</v>
      </c>
      <c r="F1163" s="77" t="s">
        <v>17235</v>
      </c>
      <c r="G1163" s="70">
        <v>192.38399999999999</v>
      </c>
      <c r="H1163" s="140">
        <f t="shared" si="73"/>
        <v>158.99504132231405</v>
      </c>
      <c r="I1163" s="125">
        <f>G1163/('Total Revenue (Millions)'!D$86)*100</f>
        <v>2.8412937527691624</v>
      </c>
      <c r="W1163" s="138"/>
      <c r="Z1163" s="138"/>
      <c r="AF1163" s="61" t="s">
        <v>17236</v>
      </c>
    </row>
    <row r="1164" spans="1:32" hidden="1" x14ac:dyDescent="0.25">
      <c r="A1164" s="116" t="s">
        <v>16384</v>
      </c>
      <c r="B1164" s="98">
        <v>1992</v>
      </c>
      <c r="C1164" s="67" t="s">
        <v>16423</v>
      </c>
      <c r="D1164" s="31" t="s">
        <v>16594</v>
      </c>
      <c r="E1164" s="31" t="s">
        <v>16594</v>
      </c>
      <c r="F1164" s="31" t="s">
        <v>17238</v>
      </c>
      <c r="G1164" s="70">
        <v>167</v>
      </c>
      <c r="H1164" s="140">
        <f t="shared" si="73"/>
        <v>138.01652892561984</v>
      </c>
      <c r="I1164" s="125">
        <f>G1164/('Total Revenue (Millions)'!D$86)*100</f>
        <v>2.4664008270565647</v>
      </c>
      <c r="W1164" s="138"/>
      <c r="Z1164" s="138"/>
      <c r="AF1164" s="61" t="s">
        <v>17266</v>
      </c>
    </row>
    <row r="1165" spans="1:32" hidden="1" x14ac:dyDescent="0.25">
      <c r="A1165" s="116" t="s">
        <v>16384</v>
      </c>
      <c r="B1165" s="98">
        <v>1992</v>
      </c>
      <c r="C1165" s="67" t="s">
        <v>16423</v>
      </c>
      <c r="D1165" s="71" t="s">
        <v>17242</v>
      </c>
      <c r="E1165" s="71" t="s">
        <v>17242</v>
      </c>
      <c r="F1165" s="77" t="s">
        <v>17243</v>
      </c>
      <c r="G1165" s="70">
        <v>126.5</v>
      </c>
      <c r="H1165" s="140">
        <f t="shared" si="73"/>
        <v>104.54545454545455</v>
      </c>
      <c r="I1165" s="125">
        <f>G1165/('Total Revenue (Millions)'!D$86)*100</f>
        <v>1.868261704327278</v>
      </c>
      <c r="W1165" s="138"/>
      <c r="Z1165" s="138"/>
      <c r="AF1165" s="61"/>
    </row>
    <row r="1166" spans="1:32" hidden="1" x14ac:dyDescent="0.25">
      <c r="A1166" s="116" t="s">
        <v>16384</v>
      </c>
      <c r="B1166" s="98">
        <v>1992</v>
      </c>
      <c r="C1166" s="67" t="s">
        <v>16423</v>
      </c>
      <c r="D1166" s="71" t="s">
        <v>17056</v>
      </c>
      <c r="E1166" s="71" t="s">
        <v>17245</v>
      </c>
      <c r="F1166" s="71" t="s">
        <v>17246</v>
      </c>
      <c r="G1166" s="70">
        <v>105.5</v>
      </c>
      <c r="H1166" s="140">
        <f t="shared" si="73"/>
        <v>87.190082644628106</v>
      </c>
      <c r="I1166" s="125">
        <f>G1166/('Total Revenue (Millions)'!D$86)*100</f>
        <v>1.558115492541722</v>
      </c>
      <c r="W1166" s="138"/>
      <c r="Z1166" s="138"/>
      <c r="AF1166" s="61" t="s">
        <v>17269</v>
      </c>
    </row>
    <row r="1167" spans="1:32" hidden="1" x14ac:dyDescent="0.25">
      <c r="A1167" s="116" t="s">
        <v>16384</v>
      </c>
      <c r="B1167" s="98">
        <v>1992</v>
      </c>
      <c r="C1167" s="67" t="s">
        <v>16423</v>
      </c>
      <c r="D1167" s="71" t="s">
        <v>17050</v>
      </c>
      <c r="E1167" s="71" t="s">
        <v>17050</v>
      </c>
      <c r="F1167" s="71"/>
      <c r="G1167" s="70">
        <v>67.009177668162323</v>
      </c>
      <c r="H1167" s="140">
        <f t="shared" si="73"/>
        <v>55.379485676167214</v>
      </c>
      <c r="I1167" s="125">
        <f>G1167/('Total Revenue (Millions)'!D$86)*100</f>
        <v>0.98964964803075361</v>
      </c>
      <c r="W1167" s="138"/>
      <c r="Z1167" s="138"/>
      <c r="AF1167" s="61"/>
    </row>
    <row r="1168" spans="1:32" hidden="1" x14ac:dyDescent="0.25">
      <c r="A1168" s="116" t="s">
        <v>16384</v>
      </c>
      <c r="B1168" s="98">
        <v>1992</v>
      </c>
      <c r="C1168" s="67" t="s">
        <v>16423</v>
      </c>
      <c r="D1168" s="71" t="s">
        <v>16608</v>
      </c>
      <c r="E1168" s="71" t="s">
        <v>16608</v>
      </c>
      <c r="F1168" s="71" t="s">
        <v>17257</v>
      </c>
      <c r="G1168" s="70">
        <v>66.2</v>
      </c>
      <c r="H1168" s="140">
        <f t="shared" si="73"/>
        <v>54.710743801652896</v>
      </c>
      <c r="I1168" s="125">
        <f>G1168/('Total Revenue (Millions)'!D$86)*100</f>
        <v>0.9776990104858958</v>
      </c>
      <c r="W1168" s="138"/>
      <c r="Z1168" s="138"/>
      <c r="AF1168" s="61"/>
    </row>
    <row r="1169" spans="1:32" hidden="1" x14ac:dyDescent="0.25">
      <c r="A1169" s="116" t="s">
        <v>16384</v>
      </c>
      <c r="B1169" s="98">
        <v>1992</v>
      </c>
      <c r="C1169" s="67" t="s">
        <v>16423</v>
      </c>
      <c r="D1169" s="71" t="s">
        <v>17248</v>
      </c>
      <c r="E1169" s="71" t="s">
        <v>17248</v>
      </c>
      <c r="F1169" s="77" t="s">
        <v>17235</v>
      </c>
      <c r="G1169" s="70">
        <v>61.3</v>
      </c>
      <c r="H1169" s="140">
        <f t="shared" si="73"/>
        <v>50.66115702479339</v>
      </c>
      <c r="I1169" s="125">
        <f>G1169/('Total Revenue (Millions)'!D$86)*100</f>
        <v>0.90533156106926593</v>
      </c>
      <c r="W1169" s="138"/>
      <c r="Z1169" s="138"/>
      <c r="AF1169" s="61" t="s">
        <v>17270</v>
      </c>
    </row>
    <row r="1170" spans="1:32" hidden="1" x14ac:dyDescent="0.25">
      <c r="A1170" s="116" t="s">
        <v>16384</v>
      </c>
      <c r="B1170" s="98">
        <v>1992</v>
      </c>
      <c r="C1170" s="67" t="s">
        <v>16423</v>
      </c>
      <c r="D1170" s="71" t="s">
        <v>16602</v>
      </c>
      <c r="E1170" s="71" t="s">
        <v>16602</v>
      </c>
      <c r="F1170" s="71" t="s">
        <v>17253</v>
      </c>
      <c r="G1170" s="70">
        <v>40.799999999999997</v>
      </c>
      <c r="H1170" s="140">
        <f t="shared" si="73"/>
        <v>33.719008264462808</v>
      </c>
      <c r="I1170" s="125">
        <f>G1170/('Total Revenue (Millions)'!D$86)*100</f>
        <v>0.60256978289765173</v>
      </c>
      <c r="W1170" s="138"/>
      <c r="Z1170" s="138"/>
      <c r="AF1170" s="61"/>
    </row>
    <row r="1171" spans="1:32" hidden="1" x14ac:dyDescent="0.25">
      <c r="A1171" s="116" t="s">
        <v>16384</v>
      </c>
      <c r="B1171" s="98">
        <v>1992</v>
      </c>
      <c r="C1171" s="67" t="s">
        <v>16423</v>
      </c>
      <c r="D1171" s="71" t="s">
        <v>17255</v>
      </c>
      <c r="E1171" s="71" t="s">
        <v>17256</v>
      </c>
      <c r="F1171" s="71"/>
      <c r="G1171" s="70">
        <v>15.9</v>
      </c>
      <c r="H1171" s="140">
        <f t="shared" si="73"/>
        <v>13.140495867768596</v>
      </c>
      <c r="I1171" s="125">
        <f>G1171/('Total Revenue (Millions)'!D$86)*100</f>
        <v>0.2348249889233496</v>
      </c>
      <c r="W1171" s="138"/>
      <c r="Z1171" s="138"/>
      <c r="AF1171" s="61"/>
    </row>
    <row r="1172" spans="1:32" hidden="1" x14ac:dyDescent="0.25">
      <c r="A1172" s="116" t="s">
        <v>16384</v>
      </c>
      <c r="B1172" s="98">
        <v>1992</v>
      </c>
      <c r="C1172" s="67" t="s">
        <v>16423</v>
      </c>
      <c r="D1172" s="67" t="s">
        <v>16884</v>
      </c>
      <c r="E1172" s="67" t="s">
        <v>16884</v>
      </c>
      <c r="F1172" s="77" t="s">
        <v>17235</v>
      </c>
      <c r="G1172" s="70">
        <v>15.1</v>
      </c>
      <c r="H1172" s="140">
        <f t="shared" si="73"/>
        <v>12.479338842975206</v>
      </c>
      <c r="I1172" s="125">
        <f>G1172/('Total Revenue (Millions)'!D$86)*100</f>
        <v>0.22300989514104269</v>
      </c>
      <c r="W1172" s="138"/>
      <c r="Z1172" s="138"/>
      <c r="AF1172" s="61"/>
    </row>
    <row r="1173" spans="1:32" hidden="1" x14ac:dyDescent="0.25">
      <c r="A1173" s="116" t="s">
        <v>16384</v>
      </c>
      <c r="B1173" s="98">
        <v>1992</v>
      </c>
      <c r="C1173" s="67" t="s">
        <v>16423</v>
      </c>
      <c r="D1173" s="71" t="s">
        <v>17069</v>
      </c>
      <c r="E1173" s="71" t="s">
        <v>17069</v>
      </c>
      <c r="F1173" s="71"/>
      <c r="G1173" s="70">
        <v>3.75</v>
      </c>
      <c r="H1173" s="140">
        <f t="shared" si="73"/>
        <v>3.0991735537190084</v>
      </c>
      <c r="I1173" s="125">
        <f>G1173/('Total Revenue (Millions)'!D$86)*100</f>
        <v>5.5383252104563574E-2</v>
      </c>
      <c r="W1173" s="138"/>
      <c r="Z1173" s="138"/>
      <c r="AF1173" s="61" t="s">
        <v>17271</v>
      </c>
    </row>
    <row r="1174" spans="1:32" hidden="1" x14ac:dyDescent="0.25">
      <c r="A1174" s="116" t="s">
        <v>16384</v>
      </c>
      <c r="B1174" s="98">
        <v>1996</v>
      </c>
      <c r="C1174" s="67" t="s">
        <v>16423</v>
      </c>
      <c r="D1174" s="68" t="s">
        <v>17230</v>
      </c>
      <c r="E1174" s="32" t="s">
        <v>17231</v>
      </c>
      <c r="F1174" s="17" t="s">
        <v>17232</v>
      </c>
      <c r="G1174" s="70">
        <v>1059.81</v>
      </c>
      <c r="H1174" s="140">
        <f t="shared" ref="H1174:H1186" si="74">G1174/1.36</f>
        <v>779.27205882352928</v>
      </c>
      <c r="I1174" s="125">
        <f>G1174/('Total Revenue (Millions)'!D$87)*100</f>
        <v>13.959562697576395</v>
      </c>
      <c r="W1174" s="138"/>
      <c r="Z1174" s="138"/>
      <c r="AF1174" s="61" t="s">
        <v>17272</v>
      </c>
    </row>
    <row r="1175" spans="1:32" hidden="1" x14ac:dyDescent="0.25">
      <c r="A1175" s="116" t="s">
        <v>16384</v>
      </c>
      <c r="B1175" s="98">
        <v>1996</v>
      </c>
      <c r="C1175" s="67" t="s">
        <v>16423</v>
      </c>
      <c r="D1175" s="71" t="s">
        <v>17240</v>
      </c>
      <c r="E1175" s="71" t="s">
        <v>17240</v>
      </c>
      <c r="F1175" s="71" t="s">
        <v>17241</v>
      </c>
      <c r="G1175" s="70">
        <v>325.2</v>
      </c>
      <c r="H1175" s="140">
        <f t="shared" si="74"/>
        <v>239.11764705882351</v>
      </c>
      <c r="I1175" s="125">
        <f>G1175/('Total Revenue (Millions)'!D$87)*100</f>
        <v>4.2834562697576395</v>
      </c>
      <c r="W1175" s="138"/>
      <c r="Z1175" s="138"/>
      <c r="AF1175" s="61" t="s">
        <v>17273</v>
      </c>
    </row>
    <row r="1176" spans="1:32" hidden="1" x14ac:dyDescent="0.25">
      <c r="A1176" s="116" t="s">
        <v>16384</v>
      </c>
      <c r="B1176" s="98">
        <v>1996</v>
      </c>
      <c r="C1176" s="67" t="s">
        <v>16423</v>
      </c>
      <c r="D1176" s="71" t="s">
        <v>17085</v>
      </c>
      <c r="E1176" s="71" t="s">
        <v>17085</v>
      </c>
      <c r="F1176" s="71" t="s">
        <v>17241</v>
      </c>
      <c r="G1176" s="70">
        <v>275.89999999999998</v>
      </c>
      <c r="H1176" s="140">
        <f t="shared" si="74"/>
        <v>202.86764705882351</v>
      </c>
      <c r="I1176" s="125">
        <f>G1176/('Total Revenue (Millions)'!D$87)*100</f>
        <v>3.6340885142255002</v>
      </c>
      <c r="W1176" s="138"/>
      <c r="Z1176" s="138"/>
      <c r="AF1176" s="61"/>
    </row>
    <row r="1177" spans="1:32" hidden="1" x14ac:dyDescent="0.25">
      <c r="A1177" s="116" t="s">
        <v>16384</v>
      </c>
      <c r="B1177" s="98">
        <v>1996</v>
      </c>
      <c r="C1177" s="67" t="s">
        <v>16423</v>
      </c>
      <c r="D1177" s="71" t="s">
        <v>17234</v>
      </c>
      <c r="E1177" s="71" t="s">
        <v>17234</v>
      </c>
      <c r="F1177" s="77" t="s">
        <v>17235</v>
      </c>
      <c r="G1177" s="70">
        <v>216.19199999999998</v>
      </c>
      <c r="H1177" s="140">
        <f t="shared" si="74"/>
        <v>158.96470588235292</v>
      </c>
      <c r="I1177" s="125">
        <f>G1177/('Total Revenue (Millions)'!D$87)*100</f>
        <v>2.8476290832455216</v>
      </c>
      <c r="W1177" s="138"/>
      <c r="Z1177" s="138"/>
      <c r="AF1177" s="61" t="s">
        <v>17274</v>
      </c>
    </row>
    <row r="1178" spans="1:32" hidden="1" x14ac:dyDescent="0.25">
      <c r="A1178" s="116" t="s">
        <v>16384</v>
      </c>
      <c r="B1178" s="98">
        <v>1996</v>
      </c>
      <c r="C1178" s="67" t="s">
        <v>16423</v>
      </c>
      <c r="D1178" s="31" t="s">
        <v>16594</v>
      </c>
      <c r="E1178" s="31" t="s">
        <v>16594</v>
      </c>
      <c r="F1178" s="31" t="s">
        <v>17238</v>
      </c>
      <c r="G1178" s="70">
        <v>184.1</v>
      </c>
      <c r="H1178" s="140">
        <f t="shared" si="74"/>
        <v>135.36764705882351</v>
      </c>
      <c r="I1178" s="125">
        <f>G1178/('Total Revenue (Millions)'!D$87)*100</f>
        <v>2.424920969441517</v>
      </c>
      <c r="W1178" s="138"/>
      <c r="Z1178" s="138"/>
      <c r="AF1178" s="61" t="s">
        <v>17275</v>
      </c>
    </row>
    <row r="1179" spans="1:32" hidden="1" x14ac:dyDescent="0.25">
      <c r="A1179" s="116" t="s">
        <v>16384</v>
      </c>
      <c r="B1179" s="98">
        <v>1996</v>
      </c>
      <c r="C1179" s="67" t="s">
        <v>16423</v>
      </c>
      <c r="D1179" s="71" t="s">
        <v>16602</v>
      </c>
      <c r="E1179" s="71" t="s">
        <v>16602</v>
      </c>
      <c r="F1179" s="71" t="s">
        <v>17253</v>
      </c>
      <c r="G1179" s="70">
        <v>149.6</v>
      </c>
      <c r="H1179" s="140">
        <f t="shared" si="74"/>
        <v>109.99999999999999</v>
      </c>
      <c r="I1179" s="125">
        <f>G1179/('Total Revenue (Millions)'!D$87)*100</f>
        <v>1.970495258166491</v>
      </c>
      <c r="W1179" s="138"/>
      <c r="Z1179" s="138"/>
      <c r="AF1179" s="61"/>
    </row>
    <row r="1180" spans="1:32" hidden="1" x14ac:dyDescent="0.25">
      <c r="A1180" s="116" t="s">
        <v>16384</v>
      </c>
      <c r="B1180" s="98">
        <v>1996</v>
      </c>
      <c r="C1180" s="67" t="s">
        <v>16423</v>
      </c>
      <c r="D1180" s="71" t="s">
        <v>17242</v>
      </c>
      <c r="E1180" s="71" t="s">
        <v>17242</v>
      </c>
      <c r="F1180" s="77" t="s">
        <v>17243</v>
      </c>
      <c r="G1180" s="70">
        <v>126.6</v>
      </c>
      <c r="H1180" s="140">
        <f t="shared" si="74"/>
        <v>93.088235294117638</v>
      </c>
      <c r="I1180" s="125">
        <f>G1180/('Total Revenue (Millions)'!D$87)*100</f>
        <v>1.6675447839831401</v>
      </c>
      <c r="W1180" s="138"/>
      <c r="Z1180" s="138"/>
      <c r="AF1180" s="61" t="s">
        <v>17276</v>
      </c>
    </row>
    <row r="1181" spans="1:32" hidden="1" x14ac:dyDescent="0.25">
      <c r="A1181" s="116" t="s">
        <v>16384</v>
      </c>
      <c r="B1181" s="98">
        <v>1996</v>
      </c>
      <c r="C1181" s="67" t="s">
        <v>16423</v>
      </c>
      <c r="D1181" s="71" t="s">
        <v>16608</v>
      </c>
      <c r="E1181" s="71" t="s">
        <v>16608</v>
      </c>
      <c r="F1181" s="71" t="s">
        <v>17257</v>
      </c>
      <c r="G1181" s="70">
        <v>70</v>
      </c>
      <c r="H1181" s="140">
        <f t="shared" si="74"/>
        <v>51.470588235294116</v>
      </c>
      <c r="I1181" s="125">
        <f>G1181/('Total Revenue (Millions)'!D$87)*100</f>
        <v>0.92202318229715496</v>
      </c>
      <c r="W1181" s="138"/>
      <c r="Z1181" s="138"/>
      <c r="AF1181" s="61"/>
    </row>
    <row r="1182" spans="1:32" hidden="1" x14ac:dyDescent="0.25">
      <c r="A1182" s="116" t="s">
        <v>16384</v>
      </c>
      <c r="B1182" s="98">
        <v>1996</v>
      </c>
      <c r="C1182" s="67" t="s">
        <v>16423</v>
      </c>
      <c r="D1182" s="71" t="s">
        <v>17056</v>
      </c>
      <c r="E1182" s="71" t="s">
        <v>17245</v>
      </c>
      <c r="F1182" s="71" t="s">
        <v>17246</v>
      </c>
      <c r="G1182" s="70">
        <v>65.099999999999994</v>
      </c>
      <c r="H1182" s="140">
        <f t="shared" si="74"/>
        <v>47.867647058823522</v>
      </c>
      <c r="I1182" s="125">
        <f>G1182/('Total Revenue (Millions)'!D$87)*100</f>
        <v>0.85748155953635397</v>
      </c>
      <c r="W1182" s="138"/>
      <c r="Z1182" s="138"/>
      <c r="AF1182" s="61"/>
    </row>
    <row r="1183" spans="1:32" hidden="1" x14ac:dyDescent="0.25">
      <c r="A1183" s="116" t="s">
        <v>16384</v>
      </c>
      <c r="B1183" s="98">
        <v>1996</v>
      </c>
      <c r="C1183" s="67" t="s">
        <v>16423</v>
      </c>
      <c r="D1183" s="71" t="s">
        <v>17248</v>
      </c>
      <c r="E1183" s="71" t="s">
        <v>17248</v>
      </c>
      <c r="F1183" s="77" t="s">
        <v>17235</v>
      </c>
      <c r="G1183" s="70">
        <v>64.2</v>
      </c>
      <c r="H1183" s="140">
        <f t="shared" si="74"/>
        <v>47.205882352941174</v>
      </c>
      <c r="I1183" s="125">
        <f>G1183/('Total Revenue (Millions)'!D$87)*100</f>
        <v>0.84562697576396217</v>
      </c>
      <c r="W1183" s="138"/>
      <c r="Z1183" s="138"/>
      <c r="AF1183" s="61"/>
    </row>
    <row r="1184" spans="1:32" hidden="1" x14ac:dyDescent="0.25">
      <c r="A1184" s="116" t="s">
        <v>16384</v>
      </c>
      <c r="B1184" s="98">
        <v>1996</v>
      </c>
      <c r="C1184" s="67" t="s">
        <v>16423</v>
      </c>
      <c r="D1184" s="67" t="s">
        <v>16884</v>
      </c>
      <c r="E1184" s="67" t="s">
        <v>16884</v>
      </c>
      <c r="F1184" s="77" t="s">
        <v>17235</v>
      </c>
      <c r="G1184" s="70">
        <v>19.8</v>
      </c>
      <c r="H1184" s="140">
        <f t="shared" si="74"/>
        <v>14.558823529411764</v>
      </c>
      <c r="I1184" s="125">
        <f>G1184/('Total Revenue (Millions)'!D$87)*100</f>
        <v>0.26080084299262379</v>
      </c>
      <c r="W1184" s="138"/>
      <c r="Z1184" s="138"/>
      <c r="AF1184" s="61"/>
    </row>
    <row r="1185" spans="1:32" hidden="1" x14ac:dyDescent="0.25">
      <c r="A1185" s="116" t="s">
        <v>16384</v>
      </c>
      <c r="B1185" s="98">
        <v>1996</v>
      </c>
      <c r="C1185" s="67" t="s">
        <v>16423</v>
      </c>
      <c r="D1185" s="71" t="s">
        <v>17255</v>
      </c>
      <c r="E1185" s="71" t="s">
        <v>17256</v>
      </c>
      <c r="F1185" s="71"/>
      <c r="G1185" s="70">
        <v>17.399999999999999</v>
      </c>
      <c r="H1185" s="140">
        <f t="shared" si="74"/>
        <v>12.794117647058821</v>
      </c>
      <c r="I1185" s="125">
        <f>G1185/('Total Revenue (Millions)'!D$87)*100</f>
        <v>0.22918861959957851</v>
      </c>
      <c r="W1185" s="138"/>
      <c r="Z1185" s="138"/>
      <c r="AF1185" s="61"/>
    </row>
    <row r="1186" spans="1:32" hidden="1" x14ac:dyDescent="0.25">
      <c r="A1186" s="116" t="s">
        <v>16384</v>
      </c>
      <c r="B1186" s="98">
        <v>1996</v>
      </c>
      <c r="C1186" s="67" t="s">
        <v>16423</v>
      </c>
      <c r="D1186" s="71" t="s">
        <v>17069</v>
      </c>
      <c r="E1186" s="71" t="s">
        <v>17069</v>
      </c>
      <c r="F1186" s="71"/>
      <c r="G1186" s="70">
        <v>4.5999999999999996</v>
      </c>
      <c r="H1186" s="140">
        <f t="shared" si="74"/>
        <v>3.3823529411764701</v>
      </c>
      <c r="I1186" s="125">
        <f>G1186/('Total Revenue (Millions)'!D$87)*100</f>
        <v>6.0590094836670175E-2</v>
      </c>
      <c r="W1186" s="138"/>
      <c r="Z1186" s="138"/>
      <c r="AF1186" s="61" t="s">
        <v>17271</v>
      </c>
    </row>
    <row r="1187" spans="1:32" hidden="1" x14ac:dyDescent="0.25">
      <c r="A1187" s="116" t="s">
        <v>16384</v>
      </c>
      <c r="B1187" s="98">
        <v>1998</v>
      </c>
      <c r="C1187" s="67" t="s">
        <v>16423</v>
      </c>
      <c r="D1187" s="68" t="s">
        <v>17230</v>
      </c>
      <c r="E1187" s="32" t="s">
        <v>17231</v>
      </c>
      <c r="F1187" s="17" t="s">
        <v>17232</v>
      </c>
      <c r="G1187" s="70">
        <v>1109.3499999999999</v>
      </c>
      <c r="H1187" s="140">
        <f t="shared" ref="H1187:H1198" si="75">G1187/1.48</f>
        <v>749.56081081081072</v>
      </c>
      <c r="I1187" s="125">
        <f>G1187/('Total Revenue (Millions)'!D$87)*100</f>
        <v>14.612091675447839</v>
      </c>
      <c r="W1187" s="138"/>
      <c r="Z1187" s="138"/>
      <c r="AF1187" s="61" t="s">
        <v>17277</v>
      </c>
    </row>
    <row r="1188" spans="1:32" hidden="1" x14ac:dyDescent="0.25">
      <c r="A1188" s="116" t="s">
        <v>16384</v>
      </c>
      <c r="B1188" s="98">
        <v>1998</v>
      </c>
      <c r="C1188" s="67" t="s">
        <v>16423</v>
      </c>
      <c r="D1188" s="71" t="s">
        <v>17240</v>
      </c>
      <c r="E1188" s="71" t="s">
        <v>17240</v>
      </c>
      <c r="F1188" s="71" t="s">
        <v>17241</v>
      </c>
      <c r="G1188" s="70">
        <v>408</v>
      </c>
      <c r="H1188" s="140">
        <f t="shared" si="75"/>
        <v>275.67567567567568</v>
      </c>
      <c r="I1188" s="125">
        <f>G1188/('Total Revenue (Millions)'!D$88)*100</f>
        <v>4.6575342465753424</v>
      </c>
      <c r="W1188" s="138"/>
      <c r="Z1188" s="138"/>
      <c r="AF1188" s="61" t="s">
        <v>17278</v>
      </c>
    </row>
    <row r="1189" spans="1:32" hidden="1" x14ac:dyDescent="0.25">
      <c r="A1189" s="116" t="s">
        <v>16384</v>
      </c>
      <c r="B1189" s="98">
        <v>1998</v>
      </c>
      <c r="C1189" s="67" t="s">
        <v>16423</v>
      </c>
      <c r="D1189" s="71" t="s">
        <v>17234</v>
      </c>
      <c r="E1189" s="71" t="s">
        <v>17234</v>
      </c>
      <c r="F1189" s="77" t="s">
        <v>17235</v>
      </c>
      <c r="G1189" s="70">
        <v>394.5</v>
      </c>
      <c r="H1189" s="140">
        <f t="shared" si="75"/>
        <v>266.55405405405406</v>
      </c>
      <c r="I1189" s="125">
        <f>G1189/('Total Revenue (Millions)'!D$88)*100</f>
        <v>4.5034246575342465</v>
      </c>
      <c r="W1189" s="138"/>
      <c r="Z1189" s="138"/>
      <c r="AF1189" s="61" t="s">
        <v>17278</v>
      </c>
    </row>
    <row r="1190" spans="1:32" hidden="1" x14ac:dyDescent="0.25">
      <c r="A1190" s="116" t="s">
        <v>16384</v>
      </c>
      <c r="B1190" s="98">
        <v>1998</v>
      </c>
      <c r="C1190" s="67" t="s">
        <v>16423</v>
      </c>
      <c r="D1190" s="71" t="s">
        <v>17085</v>
      </c>
      <c r="E1190" s="71" t="s">
        <v>17085</v>
      </c>
      <c r="F1190" s="71" t="s">
        <v>17241</v>
      </c>
      <c r="G1190" s="70">
        <v>340.5</v>
      </c>
      <c r="H1190" s="140">
        <f t="shared" si="75"/>
        <v>230.06756756756758</v>
      </c>
      <c r="I1190" s="125">
        <f>G1190/('Total Revenue (Millions)'!D$88)*100</f>
        <v>3.8869863013698631</v>
      </c>
      <c r="W1190" s="138"/>
      <c r="Z1190" s="138"/>
      <c r="AF1190" s="61" t="s">
        <v>17279</v>
      </c>
    </row>
    <row r="1191" spans="1:32" hidden="1" x14ac:dyDescent="0.25">
      <c r="A1191" s="116" t="s">
        <v>16384</v>
      </c>
      <c r="B1191" s="98">
        <v>1998</v>
      </c>
      <c r="C1191" s="67" t="s">
        <v>16423</v>
      </c>
      <c r="D1191" s="31" t="s">
        <v>16594</v>
      </c>
      <c r="E1191" s="31" t="s">
        <v>16594</v>
      </c>
      <c r="F1191" s="31" t="s">
        <v>17238</v>
      </c>
      <c r="G1191" s="70">
        <v>212.8</v>
      </c>
      <c r="H1191" s="140">
        <f t="shared" si="75"/>
        <v>143.7837837837838</v>
      </c>
      <c r="I1191" s="125">
        <f>G1191/('Total Revenue (Millions)'!D$88)*100</f>
        <v>2.4292237442922375</v>
      </c>
      <c r="W1191" s="138"/>
      <c r="Z1191" s="138"/>
      <c r="AF1191" s="61" t="s">
        <v>17280</v>
      </c>
    </row>
    <row r="1192" spans="1:32" hidden="1" x14ac:dyDescent="0.25">
      <c r="A1192" s="116" t="s">
        <v>16384</v>
      </c>
      <c r="B1192" s="98">
        <v>1998</v>
      </c>
      <c r="C1192" s="67" t="s">
        <v>16423</v>
      </c>
      <c r="D1192" s="71" t="s">
        <v>17242</v>
      </c>
      <c r="E1192" s="71" t="s">
        <v>17242</v>
      </c>
      <c r="F1192" s="77" t="s">
        <v>17243</v>
      </c>
      <c r="G1192" s="70">
        <v>150.6</v>
      </c>
      <c r="H1192" s="140">
        <f t="shared" si="75"/>
        <v>101.75675675675676</v>
      </c>
      <c r="I1192" s="125">
        <f>G1192/('Total Revenue (Millions)'!D$88)*100</f>
        <v>1.7191780821917808</v>
      </c>
      <c r="W1192" s="138"/>
      <c r="Z1192" s="138"/>
      <c r="AF1192" s="61" t="s">
        <v>17281</v>
      </c>
    </row>
    <row r="1193" spans="1:32" hidden="1" x14ac:dyDescent="0.25">
      <c r="A1193" s="116" t="s">
        <v>16384</v>
      </c>
      <c r="B1193" s="98">
        <v>1998</v>
      </c>
      <c r="C1193" s="67" t="s">
        <v>16423</v>
      </c>
      <c r="D1193" s="71" t="s">
        <v>16602</v>
      </c>
      <c r="E1193" s="71" t="s">
        <v>16602</v>
      </c>
      <c r="F1193" s="71" t="s">
        <v>17253</v>
      </c>
      <c r="G1193" s="70">
        <v>72</v>
      </c>
      <c r="H1193" s="140">
        <f t="shared" si="75"/>
        <v>48.648648648648653</v>
      </c>
      <c r="I1193" s="125">
        <f>G1193/('Total Revenue (Millions)'!D$88)*100</f>
        <v>0.82191780821917804</v>
      </c>
      <c r="W1193" s="138"/>
      <c r="Z1193" s="138"/>
      <c r="AF1193" s="61"/>
    </row>
    <row r="1194" spans="1:32" hidden="1" x14ac:dyDescent="0.25">
      <c r="A1194" s="116" t="s">
        <v>16384</v>
      </c>
      <c r="B1194" s="98">
        <v>1998</v>
      </c>
      <c r="C1194" s="67" t="s">
        <v>16423</v>
      </c>
      <c r="D1194" s="71" t="s">
        <v>17056</v>
      </c>
      <c r="E1194" s="71" t="s">
        <v>17245</v>
      </c>
      <c r="F1194" s="71" t="s">
        <v>17246</v>
      </c>
      <c r="G1194" s="70">
        <v>58.5</v>
      </c>
      <c r="H1194" s="140">
        <f t="shared" si="75"/>
        <v>39.527027027027025</v>
      </c>
      <c r="I1194" s="125">
        <f>G1194/('Total Revenue (Millions)'!D$88)*100</f>
        <v>0.6678082191780822</v>
      </c>
      <c r="W1194" s="138"/>
      <c r="Z1194" s="138"/>
      <c r="AF1194" s="61"/>
    </row>
    <row r="1195" spans="1:32" hidden="1" x14ac:dyDescent="0.25">
      <c r="A1195" s="116" t="s">
        <v>16384</v>
      </c>
      <c r="B1195" s="98">
        <v>1998</v>
      </c>
      <c r="C1195" s="67" t="s">
        <v>16423</v>
      </c>
      <c r="D1195" s="71" t="s">
        <v>16908</v>
      </c>
      <c r="E1195" s="71" t="s">
        <v>16908</v>
      </c>
      <c r="F1195" s="77" t="s">
        <v>17282</v>
      </c>
      <c r="G1195" s="70">
        <v>34</v>
      </c>
      <c r="H1195" s="140">
        <f t="shared" si="75"/>
        <v>22.972972972972972</v>
      </c>
      <c r="I1195" s="125">
        <f>G1195/('Total Revenue (Millions)'!D$88)*100</f>
        <v>0.38812785388127852</v>
      </c>
      <c r="W1195" s="138"/>
      <c r="Z1195" s="138"/>
      <c r="AF1195" s="61" t="s">
        <v>17283</v>
      </c>
    </row>
    <row r="1196" spans="1:32" hidden="1" x14ac:dyDescent="0.25">
      <c r="A1196" s="116" t="s">
        <v>16384</v>
      </c>
      <c r="B1196" s="98">
        <v>1998</v>
      </c>
      <c r="C1196" s="67" t="s">
        <v>16423</v>
      </c>
      <c r="D1196" s="71" t="s">
        <v>16608</v>
      </c>
      <c r="E1196" s="71" t="s">
        <v>16608</v>
      </c>
      <c r="F1196" s="71" t="s">
        <v>17257</v>
      </c>
      <c r="G1196" s="70">
        <v>29.3</v>
      </c>
      <c r="H1196" s="140">
        <f t="shared" si="75"/>
        <v>19.797297297297298</v>
      </c>
      <c r="I1196" s="125">
        <f>G1196/('Total Revenue (Millions)'!D$88)*100</f>
        <v>0.33447488584474888</v>
      </c>
      <c r="W1196" s="138"/>
      <c r="Z1196" s="138"/>
      <c r="AF1196" s="61"/>
    </row>
    <row r="1197" spans="1:32" hidden="1" x14ac:dyDescent="0.25">
      <c r="A1197" s="116" t="s">
        <v>16384</v>
      </c>
      <c r="B1197" s="98">
        <v>1998</v>
      </c>
      <c r="C1197" s="67" t="s">
        <v>16423</v>
      </c>
      <c r="D1197" s="71" t="s">
        <v>17255</v>
      </c>
      <c r="E1197" s="71" t="s">
        <v>17256</v>
      </c>
      <c r="F1197" s="71"/>
      <c r="G1197" s="70">
        <v>17.600000000000001</v>
      </c>
      <c r="H1197" s="140">
        <f t="shared" si="75"/>
        <v>11.891891891891893</v>
      </c>
      <c r="I1197" s="125">
        <f>G1197/('Total Revenue (Millions)'!D$88)*100</f>
        <v>0.20091324200913244</v>
      </c>
      <c r="W1197" s="138"/>
      <c r="Z1197" s="138"/>
      <c r="AF1197" s="61"/>
    </row>
    <row r="1198" spans="1:32" hidden="1" x14ac:dyDescent="0.25">
      <c r="A1198" s="116" t="s">
        <v>16384</v>
      </c>
      <c r="B1198" s="98">
        <v>1998</v>
      </c>
      <c r="C1198" s="67" t="s">
        <v>16423</v>
      </c>
      <c r="D1198" s="71" t="s">
        <v>17069</v>
      </c>
      <c r="E1198" s="71" t="s">
        <v>17069</v>
      </c>
      <c r="F1198" s="71"/>
      <c r="G1198" s="70">
        <v>7.6</v>
      </c>
      <c r="H1198" s="140">
        <f t="shared" si="75"/>
        <v>5.1351351351351351</v>
      </c>
      <c r="I1198" s="125">
        <f>G1198/('Total Revenue (Millions)'!D$88)*100</f>
        <v>8.6757990867579904E-2</v>
      </c>
      <c r="W1198" s="138"/>
      <c r="Z1198" s="138"/>
      <c r="AF1198" s="61" t="s">
        <v>17271</v>
      </c>
    </row>
    <row r="1199" spans="1:32" hidden="1" x14ac:dyDescent="0.25">
      <c r="A1199" s="116" t="s">
        <v>16384</v>
      </c>
      <c r="B1199" s="98">
        <v>2000</v>
      </c>
      <c r="C1199" s="67" t="s">
        <v>16423</v>
      </c>
      <c r="D1199" s="68" t="s">
        <v>17230</v>
      </c>
      <c r="E1199" s="32" t="s">
        <v>17231</v>
      </c>
      <c r="F1199" s="17" t="s">
        <v>17232</v>
      </c>
      <c r="G1199" s="70">
        <v>1158.8899999999999</v>
      </c>
      <c r="H1199" s="140">
        <f t="shared" ref="H1199:H1210" si="76">G1199/1.49</f>
        <v>777.77852348993281</v>
      </c>
      <c r="I1199" s="125">
        <f>G1199/('Total Revenue (Millions)'!D$89)*100</f>
        <v>12.041666666666666</v>
      </c>
      <c r="W1199" s="138"/>
      <c r="Z1199" s="138"/>
      <c r="AF1199" s="61" t="s">
        <v>17284</v>
      </c>
    </row>
    <row r="1200" spans="1:32" hidden="1" x14ac:dyDescent="0.25">
      <c r="A1200" s="116" t="s">
        <v>16384</v>
      </c>
      <c r="B1200" s="98">
        <v>2000</v>
      </c>
      <c r="C1200" s="67" t="s">
        <v>16423</v>
      </c>
      <c r="D1200" s="71" t="s">
        <v>17240</v>
      </c>
      <c r="E1200" s="71" t="s">
        <v>17240</v>
      </c>
      <c r="F1200" s="71" t="s">
        <v>17241</v>
      </c>
      <c r="G1200" s="70">
        <v>602</v>
      </c>
      <c r="H1200" s="140">
        <f t="shared" si="76"/>
        <v>404.0268456375839</v>
      </c>
      <c r="I1200" s="125">
        <f>G1200/('Total Revenue (Millions)'!D$89)*100</f>
        <v>6.2551953449709057</v>
      </c>
      <c r="W1200" s="138"/>
      <c r="Z1200" s="138"/>
      <c r="AF1200" s="61" t="s">
        <v>17285</v>
      </c>
    </row>
    <row r="1201" spans="1:32" hidden="1" x14ac:dyDescent="0.25">
      <c r="A1201" s="116" t="s">
        <v>16384</v>
      </c>
      <c r="B1201" s="98">
        <v>2000</v>
      </c>
      <c r="C1201" s="67" t="s">
        <v>16423</v>
      </c>
      <c r="D1201" s="71" t="s">
        <v>16532</v>
      </c>
      <c r="E1201" s="71" t="s">
        <v>17286</v>
      </c>
      <c r="F1201" s="77" t="s">
        <v>17287</v>
      </c>
      <c r="G1201" s="70">
        <v>497</v>
      </c>
      <c r="H1201" s="140">
        <f t="shared" si="76"/>
        <v>333.55704697986579</v>
      </c>
      <c r="I1201" s="125">
        <f>G1201/('Total Revenue (Millions)'!D$89)*100</f>
        <v>5.1641729010806321</v>
      </c>
      <c r="W1201" s="138"/>
      <c r="Z1201" s="138"/>
      <c r="AF1201" s="61" t="s">
        <v>17288</v>
      </c>
    </row>
    <row r="1202" spans="1:32" hidden="1" x14ac:dyDescent="0.25">
      <c r="A1202" s="116" t="s">
        <v>16384</v>
      </c>
      <c r="B1202" s="98">
        <v>2000</v>
      </c>
      <c r="C1202" s="67" t="s">
        <v>16423</v>
      </c>
      <c r="D1202" s="71" t="s">
        <v>17234</v>
      </c>
      <c r="E1202" s="71" t="s">
        <v>17234</v>
      </c>
      <c r="F1202" s="77" t="s">
        <v>17235</v>
      </c>
      <c r="G1202" s="70">
        <v>497</v>
      </c>
      <c r="H1202" s="140">
        <f t="shared" si="76"/>
        <v>333.55704697986579</v>
      </c>
      <c r="I1202" s="125">
        <f>G1202/('Total Revenue (Millions)'!D$89)*100</f>
        <v>5.1641729010806321</v>
      </c>
      <c r="W1202" s="138"/>
      <c r="Z1202" s="138"/>
      <c r="AF1202" s="61" t="s">
        <v>17288</v>
      </c>
    </row>
    <row r="1203" spans="1:32" hidden="1" x14ac:dyDescent="0.25">
      <c r="A1203" s="116" t="s">
        <v>16384</v>
      </c>
      <c r="B1203" s="98">
        <v>2000</v>
      </c>
      <c r="C1203" s="67" t="s">
        <v>16423</v>
      </c>
      <c r="D1203" s="31" t="s">
        <v>16593</v>
      </c>
      <c r="E1203" s="71" t="s">
        <v>17289</v>
      </c>
      <c r="F1203" s="71" t="s">
        <v>17238</v>
      </c>
      <c r="G1203" s="70">
        <v>224.3</v>
      </c>
      <c r="H1203" s="140">
        <f t="shared" si="76"/>
        <v>150.53691275167787</v>
      </c>
      <c r="I1203" s="125">
        <f>G1203/('Total Revenue (Millions)'!D$89)*100</f>
        <v>2.3306317539484622</v>
      </c>
      <c r="W1203" s="138"/>
      <c r="Z1203" s="138"/>
      <c r="AF1203" s="61" t="s">
        <v>17290</v>
      </c>
    </row>
    <row r="1204" spans="1:32" hidden="1" x14ac:dyDescent="0.25">
      <c r="A1204" s="116" t="s">
        <v>16384</v>
      </c>
      <c r="B1204" s="98">
        <v>2000</v>
      </c>
      <c r="C1204" s="67" t="s">
        <v>16423</v>
      </c>
      <c r="D1204" s="71" t="s">
        <v>17242</v>
      </c>
      <c r="E1204" s="71" t="s">
        <v>17242</v>
      </c>
      <c r="F1204" s="77" t="s">
        <v>17243</v>
      </c>
      <c r="G1204" s="70">
        <v>167.95232469999996</v>
      </c>
      <c r="H1204" s="140">
        <f t="shared" si="76"/>
        <v>112.71968100671138</v>
      </c>
      <c r="I1204" s="125">
        <f>G1204/('Total Revenue (Millions)'!D$89)*100</f>
        <v>1.7451405309642558</v>
      </c>
      <c r="W1204" s="138"/>
      <c r="Z1204" s="138"/>
      <c r="AF1204" s="61" t="s">
        <v>17291</v>
      </c>
    </row>
    <row r="1205" spans="1:32" hidden="1" x14ac:dyDescent="0.25">
      <c r="A1205" s="116" t="s">
        <v>16384</v>
      </c>
      <c r="B1205" s="98">
        <v>2000</v>
      </c>
      <c r="C1205" s="67" t="s">
        <v>16423</v>
      </c>
      <c r="D1205" s="71" t="s">
        <v>16602</v>
      </c>
      <c r="E1205" s="71" t="s">
        <v>16602</v>
      </c>
      <c r="F1205" s="71" t="s">
        <v>17253</v>
      </c>
      <c r="G1205" s="70">
        <v>76.400000000000006</v>
      </c>
      <c r="H1205" s="140">
        <f t="shared" si="76"/>
        <v>51.275167785234906</v>
      </c>
      <c r="I1205" s="125">
        <f>G1205/('Total Revenue (Millions)'!D$89)*100</f>
        <v>0.79384871155444725</v>
      </c>
      <c r="W1205" s="138"/>
      <c r="Z1205" s="138"/>
      <c r="AF1205" s="61"/>
    </row>
    <row r="1206" spans="1:32" hidden="1" x14ac:dyDescent="0.25">
      <c r="A1206" s="116" t="s">
        <v>16384</v>
      </c>
      <c r="B1206" s="98">
        <v>2000</v>
      </c>
      <c r="C1206" s="67" t="s">
        <v>16423</v>
      </c>
      <c r="D1206" s="71" t="s">
        <v>17056</v>
      </c>
      <c r="E1206" s="71" t="s">
        <v>17245</v>
      </c>
      <c r="F1206" s="71" t="s">
        <v>17246</v>
      </c>
      <c r="G1206" s="70">
        <v>52</v>
      </c>
      <c r="H1206" s="140">
        <f t="shared" si="76"/>
        <v>34.899328859060404</v>
      </c>
      <c r="I1206" s="125">
        <f>G1206/('Total Revenue (Millions)'!D$89)*100</f>
        <v>0.54031587697423111</v>
      </c>
      <c r="W1206" s="138"/>
      <c r="Z1206" s="138"/>
      <c r="AF1206" s="61"/>
    </row>
    <row r="1207" spans="1:32" hidden="1" x14ac:dyDescent="0.25">
      <c r="A1207" s="116" t="s">
        <v>16384</v>
      </c>
      <c r="B1207" s="98">
        <v>2000</v>
      </c>
      <c r="C1207" s="67" t="s">
        <v>16423</v>
      </c>
      <c r="D1207" s="71" t="s">
        <v>16908</v>
      </c>
      <c r="E1207" s="71" t="s">
        <v>16908</v>
      </c>
      <c r="F1207" s="77" t="s">
        <v>17282</v>
      </c>
      <c r="G1207" s="70">
        <v>46</v>
      </c>
      <c r="H1207" s="140">
        <f t="shared" si="76"/>
        <v>30.872483221476511</v>
      </c>
      <c r="I1207" s="125">
        <f>G1207/('Total Revenue (Millions)'!D$89)*100</f>
        <v>0.47797173732335829</v>
      </c>
      <c r="W1207" s="138"/>
      <c r="Z1207" s="138"/>
      <c r="AF1207" s="61" t="s">
        <v>17288</v>
      </c>
    </row>
    <row r="1208" spans="1:32" hidden="1" x14ac:dyDescent="0.25">
      <c r="A1208" s="116" t="s">
        <v>16384</v>
      </c>
      <c r="B1208" s="98">
        <v>2000</v>
      </c>
      <c r="C1208" s="67" t="s">
        <v>16423</v>
      </c>
      <c r="D1208" s="71" t="s">
        <v>16608</v>
      </c>
      <c r="E1208" s="71" t="s">
        <v>16608</v>
      </c>
      <c r="F1208" s="71" t="s">
        <v>17257</v>
      </c>
      <c r="G1208" s="70">
        <v>37.200000000000003</v>
      </c>
      <c r="H1208" s="140">
        <f t="shared" si="76"/>
        <v>24.966442953020135</v>
      </c>
      <c r="I1208" s="125">
        <f>G1208/('Total Revenue (Millions)'!D$89)*100</f>
        <v>0.38653366583541154</v>
      </c>
      <c r="W1208" s="138"/>
      <c r="Z1208" s="138"/>
      <c r="AF1208" s="61"/>
    </row>
    <row r="1209" spans="1:32" hidden="1" x14ac:dyDescent="0.25">
      <c r="A1209" s="116" t="s">
        <v>16384</v>
      </c>
      <c r="B1209" s="98">
        <v>2000</v>
      </c>
      <c r="C1209" s="67" t="s">
        <v>16423</v>
      </c>
      <c r="D1209" s="71" t="s">
        <v>17255</v>
      </c>
      <c r="E1209" s="71" t="s">
        <v>17256</v>
      </c>
      <c r="F1209" s="71"/>
      <c r="G1209" s="70">
        <v>21.4</v>
      </c>
      <c r="H1209" s="140">
        <f t="shared" si="76"/>
        <v>14.362416107382549</v>
      </c>
      <c r="I1209" s="125">
        <f>G1209/('Total Revenue (Millions)'!D$89)*100</f>
        <v>0.2223607647547797</v>
      </c>
      <c r="W1209" s="138"/>
      <c r="Z1209" s="138"/>
      <c r="AF1209" s="61"/>
    </row>
    <row r="1210" spans="1:32" hidden="1" x14ac:dyDescent="0.25">
      <c r="A1210" s="116" t="s">
        <v>16384</v>
      </c>
      <c r="B1210" s="98">
        <v>2000</v>
      </c>
      <c r="C1210" s="67" t="s">
        <v>16423</v>
      </c>
      <c r="D1210" s="10" t="s">
        <v>16568</v>
      </c>
      <c r="E1210" s="71" t="s">
        <v>17292</v>
      </c>
      <c r="F1210" s="71" t="s">
        <v>17292</v>
      </c>
      <c r="G1210" s="70">
        <v>8.3000000000000007</v>
      </c>
      <c r="H1210" s="140">
        <f t="shared" si="76"/>
        <v>5.5704697986577187</v>
      </c>
      <c r="I1210" s="125">
        <f>G1210/('Total Revenue (Millions)'!D$89)*100</f>
        <v>8.6242726517040735E-2</v>
      </c>
      <c r="W1210" s="138"/>
      <c r="Z1210" s="138"/>
      <c r="AF1210" s="61" t="s">
        <v>17293</v>
      </c>
    </row>
    <row r="1211" spans="1:32" hidden="1" x14ac:dyDescent="0.25">
      <c r="A1211" s="116" t="s">
        <v>16384</v>
      </c>
      <c r="B1211" s="98">
        <v>2004</v>
      </c>
      <c r="C1211" s="67" t="s">
        <v>16423</v>
      </c>
      <c r="D1211" s="68" t="s">
        <v>17230</v>
      </c>
      <c r="E1211" s="32" t="s">
        <v>17231</v>
      </c>
      <c r="F1211" s="17" t="s">
        <v>17232</v>
      </c>
      <c r="G1211" s="70">
        <v>1107.25</v>
      </c>
      <c r="H1211" s="140">
        <f t="shared" ref="H1211:H1220" si="77">G1211/1.3</f>
        <v>851.73076923076917</v>
      </c>
      <c r="I1211" s="125">
        <f>G1211/('Total Revenue (Millions)'!D$90)*100</f>
        <v>8.6036820417903108</v>
      </c>
      <c r="W1211" s="138"/>
      <c r="Z1211" s="138"/>
      <c r="AF1211" s="61" t="s">
        <v>17294</v>
      </c>
    </row>
    <row r="1212" spans="1:32" hidden="1" x14ac:dyDescent="0.25">
      <c r="A1212" s="116" t="s">
        <v>16384</v>
      </c>
      <c r="B1212" s="98">
        <v>2004</v>
      </c>
      <c r="C1212" s="67" t="s">
        <v>16423</v>
      </c>
      <c r="D1212" s="71" t="s">
        <v>16532</v>
      </c>
      <c r="E1212" s="71" t="s">
        <v>17286</v>
      </c>
      <c r="F1212" s="77" t="s">
        <v>17287</v>
      </c>
      <c r="G1212" s="70">
        <v>684</v>
      </c>
      <c r="H1212" s="140">
        <f t="shared" si="77"/>
        <v>526.15384615384619</v>
      </c>
      <c r="I1212" s="125">
        <f>G1212/('Total Revenue (Millions)'!D$90)*100</f>
        <v>5.3148959282768784</v>
      </c>
      <c r="W1212" s="138"/>
      <c r="Z1212" s="138"/>
      <c r="AF1212" s="61" t="s">
        <v>17295</v>
      </c>
    </row>
    <row r="1213" spans="1:32" hidden="1" x14ac:dyDescent="0.25">
      <c r="A1213" s="116" t="s">
        <v>16384</v>
      </c>
      <c r="B1213" s="98">
        <v>2004</v>
      </c>
      <c r="C1213" s="67" t="s">
        <v>16423</v>
      </c>
      <c r="D1213" s="71" t="s">
        <v>17240</v>
      </c>
      <c r="E1213" s="71" t="s">
        <v>17240</v>
      </c>
      <c r="F1213" s="71" t="s">
        <v>17241</v>
      </c>
      <c r="G1213" s="70">
        <v>649.6</v>
      </c>
      <c r="H1213" s="140">
        <f t="shared" si="77"/>
        <v>499.69230769230768</v>
      </c>
      <c r="I1213" s="125">
        <f>G1213/('Total Revenue (Millions)'!D$90)*100</f>
        <v>5.0475970687261107</v>
      </c>
      <c r="W1213" s="138"/>
      <c r="Z1213" s="138"/>
      <c r="AF1213" s="61" t="s">
        <v>17296</v>
      </c>
    </row>
    <row r="1214" spans="1:32" hidden="1" x14ac:dyDescent="0.25">
      <c r="A1214" s="116" t="s">
        <v>16384</v>
      </c>
      <c r="B1214" s="98">
        <v>2004</v>
      </c>
      <c r="C1214" s="67" t="s">
        <v>16423</v>
      </c>
      <c r="D1214" s="71" t="s">
        <v>17242</v>
      </c>
      <c r="E1214" s="71" t="s">
        <v>17242</v>
      </c>
      <c r="F1214" s="77" t="s">
        <v>17243</v>
      </c>
      <c r="G1214" s="70">
        <v>264.89999999999998</v>
      </c>
      <c r="H1214" s="140">
        <f t="shared" si="77"/>
        <v>203.76923076923075</v>
      </c>
      <c r="I1214" s="125">
        <f>G1214/('Total Revenue (Millions)'!D$90)*100</f>
        <v>2.0583566248545981</v>
      </c>
      <c r="W1214" s="138"/>
      <c r="Z1214" s="138"/>
      <c r="AF1214" s="61" t="s">
        <v>17297</v>
      </c>
    </row>
    <row r="1215" spans="1:32" hidden="1" x14ac:dyDescent="0.25">
      <c r="A1215" s="116" t="s">
        <v>16384</v>
      </c>
      <c r="B1215" s="98">
        <v>2004</v>
      </c>
      <c r="C1215" s="67" t="s">
        <v>16423</v>
      </c>
      <c r="D1215" s="31" t="s">
        <v>16593</v>
      </c>
      <c r="E1215" s="71" t="s">
        <v>17289</v>
      </c>
      <c r="F1215" s="71" t="s">
        <v>17238</v>
      </c>
      <c r="G1215" s="70">
        <v>244.6</v>
      </c>
      <c r="H1215" s="140">
        <f t="shared" si="77"/>
        <v>188.15384615384613</v>
      </c>
      <c r="I1215" s="125">
        <f>G1215/('Total Revenue (Millions)'!D$90)*100</f>
        <v>1.9006192164569069</v>
      </c>
      <c r="W1215" s="138"/>
      <c r="Z1215" s="138"/>
      <c r="AF1215" s="61" t="s">
        <v>17298</v>
      </c>
    </row>
    <row r="1216" spans="1:32" hidden="1" x14ac:dyDescent="0.25">
      <c r="A1216" s="116" t="s">
        <v>16384</v>
      </c>
      <c r="B1216" s="98">
        <v>2004</v>
      </c>
      <c r="C1216" s="67" t="s">
        <v>16423</v>
      </c>
      <c r="D1216" s="71" t="s">
        <v>16608</v>
      </c>
      <c r="E1216" s="71" t="s">
        <v>16608</v>
      </c>
      <c r="F1216" s="71" t="s">
        <v>17257</v>
      </c>
      <c r="G1216" s="70">
        <v>113</v>
      </c>
      <c r="H1216" s="140">
        <f t="shared" si="77"/>
        <v>86.92307692307692</v>
      </c>
      <c r="I1216" s="125">
        <f>G1216/('Total Revenue (Millions)'!D$90)*100</f>
        <v>0.87804567236153108</v>
      </c>
      <c r="W1216" s="138"/>
      <c r="Z1216" s="138"/>
      <c r="AF1216" s="61" t="s">
        <v>17299</v>
      </c>
    </row>
    <row r="1217" spans="1:32" hidden="1" x14ac:dyDescent="0.25">
      <c r="A1217" s="116" t="s">
        <v>16384</v>
      </c>
      <c r="B1217" s="98">
        <v>2004</v>
      </c>
      <c r="C1217" s="67" t="s">
        <v>16423</v>
      </c>
      <c r="D1217" s="71" t="s">
        <v>16602</v>
      </c>
      <c r="E1217" s="71" t="s">
        <v>16602</v>
      </c>
      <c r="F1217" s="71" t="s">
        <v>17253</v>
      </c>
      <c r="G1217" s="70">
        <v>75.7</v>
      </c>
      <c r="H1217" s="140">
        <f t="shared" si="77"/>
        <v>58.230769230769234</v>
      </c>
      <c r="I1217" s="125">
        <f>G1217/('Total Revenue (Millions)'!D$90)*100</f>
        <v>0.58821289732537962</v>
      </c>
      <c r="W1217" s="138"/>
      <c r="Z1217" s="138"/>
      <c r="AF1217" s="61"/>
    </row>
    <row r="1218" spans="1:32" hidden="1" x14ac:dyDescent="0.25">
      <c r="A1218" s="116" t="s">
        <v>16384</v>
      </c>
      <c r="B1218" s="98">
        <v>2004</v>
      </c>
      <c r="C1218" s="67" t="s">
        <v>16423</v>
      </c>
      <c r="D1218" s="71" t="s">
        <v>16908</v>
      </c>
      <c r="E1218" s="71" t="s">
        <v>16908</v>
      </c>
      <c r="F1218" s="77" t="s">
        <v>17282</v>
      </c>
      <c r="G1218" s="70">
        <v>56</v>
      </c>
      <c r="H1218" s="140">
        <f t="shared" si="77"/>
        <v>43.076923076923073</v>
      </c>
      <c r="I1218" s="125">
        <f>G1218/('Total Revenue (Millions)'!D$90)*100</f>
        <v>0.43513767833845785</v>
      </c>
      <c r="W1218" s="138"/>
      <c r="Z1218" s="138"/>
      <c r="AF1218" s="61" t="s">
        <v>17295</v>
      </c>
    </row>
    <row r="1219" spans="1:32" hidden="1" x14ac:dyDescent="0.25">
      <c r="A1219" s="116" t="s">
        <v>16384</v>
      </c>
      <c r="B1219" s="98">
        <v>2004</v>
      </c>
      <c r="C1219" s="67" t="s">
        <v>16423</v>
      </c>
      <c r="D1219" s="71" t="s">
        <v>17255</v>
      </c>
      <c r="E1219" s="71" t="s">
        <v>17256</v>
      </c>
      <c r="F1219" s="71"/>
      <c r="G1219" s="70">
        <v>20.5</v>
      </c>
      <c r="H1219" s="140">
        <f t="shared" si="77"/>
        <v>15.769230769230768</v>
      </c>
      <c r="I1219" s="125">
        <f>G1219/('Total Revenue (Millions)'!D$90)*100</f>
        <v>0.15929147153461404</v>
      </c>
      <c r="W1219" s="138"/>
      <c r="Z1219" s="138"/>
      <c r="AF1219" s="61"/>
    </row>
    <row r="1220" spans="1:32" hidden="1" x14ac:dyDescent="0.25">
      <c r="A1220" s="116" t="s">
        <v>16384</v>
      </c>
      <c r="B1220" s="98">
        <v>2004</v>
      </c>
      <c r="C1220" s="67" t="s">
        <v>16423</v>
      </c>
      <c r="D1220" s="10" t="s">
        <v>16568</v>
      </c>
      <c r="E1220" s="71" t="s">
        <v>17292</v>
      </c>
      <c r="F1220" s="71" t="s">
        <v>17292</v>
      </c>
      <c r="G1220" s="70">
        <v>20.3</v>
      </c>
      <c r="H1220" s="140">
        <f t="shared" si="77"/>
        <v>15.615384615384615</v>
      </c>
      <c r="I1220" s="125">
        <f>G1220/('Total Revenue (Millions)'!D$90)*100</f>
        <v>0.15773740839769096</v>
      </c>
      <c r="W1220" s="138"/>
      <c r="Z1220" s="138"/>
      <c r="AF1220" s="61"/>
    </row>
    <row r="1221" spans="1:32" hidden="1" x14ac:dyDescent="0.25">
      <c r="A1221" s="116" t="s">
        <v>16384</v>
      </c>
      <c r="B1221" s="118">
        <v>2008</v>
      </c>
      <c r="C1221" s="67" t="s">
        <v>16423</v>
      </c>
      <c r="D1221" s="68" t="s">
        <v>17230</v>
      </c>
      <c r="E1221" s="32" t="s">
        <v>17231</v>
      </c>
      <c r="F1221" s="17" t="s">
        <v>17232</v>
      </c>
      <c r="G1221" s="70">
        <v>1161.8</v>
      </c>
      <c r="H1221" s="140">
        <f t="shared" ref="H1221:H1228" si="78">G1221/1.07</f>
        <v>1085.7943925233644</v>
      </c>
      <c r="I1221" s="125">
        <f>G1221/('Total Revenue (Millions)'!D$91)*100</f>
        <v>8.0731012438329497</v>
      </c>
      <c r="W1221" s="138"/>
      <c r="Z1221" s="138"/>
      <c r="AF1221" s="61"/>
    </row>
    <row r="1222" spans="1:32" hidden="1" x14ac:dyDescent="0.25">
      <c r="A1222" s="116" t="s">
        <v>16384</v>
      </c>
      <c r="B1222" s="98">
        <v>2008</v>
      </c>
      <c r="C1222" s="67" t="s">
        <v>16423</v>
      </c>
      <c r="D1222" s="71" t="s">
        <v>17300</v>
      </c>
      <c r="E1222" s="71" t="s">
        <v>17301</v>
      </c>
      <c r="F1222" s="77" t="s">
        <v>17287</v>
      </c>
      <c r="G1222" s="70">
        <v>840.1</v>
      </c>
      <c r="H1222" s="140">
        <f t="shared" si="78"/>
        <v>785.14018691588785</v>
      </c>
      <c r="I1222" s="125">
        <f>G1222/('Total Revenue (Millions)'!D$91)*100</f>
        <v>5.8376763254812039</v>
      </c>
      <c r="W1222" s="138"/>
      <c r="Z1222" s="138"/>
      <c r="AF1222" s="61" t="s">
        <v>17302</v>
      </c>
    </row>
    <row r="1223" spans="1:32" hidden="1" x14ac:dyDescent="0.25">
      <c r="A1223" s="116" t="s">
        <v>16384</v>
      </c>
      <c r="B1223" s="98">
        <v>2008</v>
      </c>
      <c r="C1223" s="67" t="s">
        <v>16423</v>
      </c>
      <c r="D1223" s="71" t="s">
        <v>17240</v>
      </c>
      <c r="E1223" s="71" t="s">
        <v>17240</v>
      </c>
      <c r="F1223" s="71" t="s">
        <v>17241</v>
      </c>
      <c r="G1223" s="70">
        <v>554</v>
      </c>
      <c r="H1223" s="140">
        <f t="shared" si="78"/>
        <v>517.75700934579436</v>
      </c>
      <c r="I1223" s="125">
        <f>G1223/('Total Revenue (Millions)'!D$91)*100</f>
        <v>3.8496282398721422</v>
      </c>
      <c r="W1223" s="138"/>
      <c r="Z1223" s="138"/>
      <c r="AF1223" s="61" t="s">
        <v>17303</v>
      </c>
    </row>
    <row r="1224" spans="1:32" hidden="1" x14ac:dyDescent="0.25">
      <c r="A1224" s="116" t="s">
        <v>16384</v>
      </c>
      <c r="B1224" s="98">
        <v>2008</v>
      </c>
      <c r="C1224" s="67" t="s">
        <v>16423</v>
      </c>
      <c r="D1224" s="31" t="s">
        <v>16593</v>
      </c>
      <c r="E1224" s="71" t="s">
        <v>17289</v>
      </c>
      <c r="F1224" s="71" t="s">
        <v>17238</v>
      </c>
      <c r="G1224" s="70">
        <v>286.3</v>
      </c>
      <c r="H1224" s="140">
        <f t="shared" si="78"/>
        <v>267.57009345794393</v>
      </c>
      <c r="I1224" s="125">
        <f>G1224/('Total Revenue (Millions)'!D$91)*100</f>
        <v>1.9894378430963797</v>
      </c>
      <c r="W1224" s="138"/>
      <c r="Z1224" s="138"/>
      <c r="AF1224" s="61" t="s">
        <v>17304</v>
      </c>
    </row>
    <row r="1225" spans="1:32" hidden="1" x14ac:dyDescent="0.25">
      <c r="A1225" s="116" t="s">
        <v>16384</v>
      </c>
      <c r="B1225" s="98">
        <v>2008</v>
      </c>
      <c r="C1225" s="67" t="s">
        <v>16423</v>
      </c>
      <c r="D1225" s="71" t="s">
        <v>16602</v>
      </c>
      <c r="E1225" s="71" t="s">
        <v>16602</v>
      </c>
      <c r="F1225" s="71" t="s">
        <v>17305</v>
      </c>
      <c r="G1225" s="70">
        <v>204.8</v>
      </c>
      <c r="H1225" s="140">
        <f t="shared" si="78"/>
        <v>191.4018691588785</v>
      </c>
      <c r="I1225" s="125">
        <f>G1225/('Total Revenue (Millions)'!D$91)*100</f>
        <v>1.4231116670141062</v>
      </c>
      <c r="W1225" s="138"/>
      <c r="Z1225" s="138"/>
      <c r="AF1225" s="61" t="s">
        <v>17306</v>
      </c>
    </row>
    <row r="1226" spans="1:32" hidden="1" x14ac:dyDescent="0.25">
      <c r="A1226" s="116" t="s">
        <v>16384</v>
      </c>
      <c r="B1226" s="98">
        <v>2008</v>
      </c>
      <c r="C1226" s="67" t="s">
        <v>16423</v>
      </c>
      <c r="D1226" s="31" t="s">
        <v>17307</v>
      </c>
      <c r="E1226" s="31" t="s">
        <v>17308</v>
      </c>
      <c r="F1226" s="71" t="s">
        <v>17246</v>
      </c>
      <c r="G1226" s="70">
        <v>97.7</v>
      </c>
      <c r="H1226" s="140">
        <f t="shared" si="78"/>
        <v>91.308411214953267</v>
      </c>
      <c r="I1226" s="125">
        <f>G1226/('Total Revenue (Millions)'!D$91)*100</f>
        <v>0.6788965325550691</v>
      </c>
      <c r="W1226" s="138"/>
      <c r="Z1226" s="138"/>
      <c r="AF1226" s="61" t="s">
        <v>17309</v>
      </c>
    </row>
    <row r="1227" spans="1:32" hidden="1" x14ac:dyDescent="0.25">
      <c r="A1227" s="116" t="s">
        <v>16384</v>
      </c>
      <c r="B1227" s="98">
        <v>2008</v>
      </c>
      <c r="C1227" s="67" t="s">
        <v>16423</v>
      </c>
      <c r="D1227" s="71" t="s">
        <v>17255</v>
      </c>
      <c r="E1227" s="71" t="s">
        <v>17256</v>
      </c>
      <c r="F1227" s="71"/>
      <c r="G1227" s="70">
        <v>21.8</v>
      </c>
      <c r="H1227" s="140">
        <f t="shared" si="78"/>
        <v>20.373831775700936</v>
      </c>
      <c r="I1227" s="125">
        <f>G1227/('Total Revenue (Millions)'!D$91)*100</f>
        <v>0.15148356611771246</v>
      </c>
      <c r="W1227" s="138"/>
      <c r="Z1227" s="138"/>
      <c r="AF1227" s="61"/>
    </row>
    <row r="1228" spans="1:32" hidden="1" x14ac:dyDescent="0.25">
      <c r="A1228" s="116" t="s">
        <v>16384</v>
      </c>
      <c r="B1228" s="98">
        <v>2008</v>
      </c>
      <c r="C1228" s="67" t="s">
        <v>16423</v>
      </c>
      <c r="D1228" s="10" t="s">
        <v>16568</v>
      </c>
      <c r="E1228" s="71" t="s">
        <v>17292</v>
      </c>
      <c r="F1228" s="71" t="s">
        <v>17292</v>
      </c>
      <c r="G1228" s="70">
        <v>27.5</v>
      </c>
      <c r="H1228" s="140">
        <f t="shared" si="78"/>
        <v>25.700934579439252</v>
      </c>
      <c r="I1228" s="125">
        <f>G1228/('Total Revenue (Millions)'!D$91)*100</f>
        <v>0.19109165450628865</v>
      </c>
      <c r="W1228" s="138"/>
      <c r="Z1228" s="138"/>
      <c r="AF1228" s="61" t="s">
        <v>17310</v>
      </c>
    </row>
    <row r="1229" spans="1:32" hidden="1" x14ac:dyDescent="0.25">
      <c r="A1229" s="116" t="s">
        <v>16384</v>
      </c>
      <c r="B1229" s="98">
        <v>2010</v>
      </c>
      <c r="C1229" s="67" t="s">
        <v>16423</v>
      </c>
      <c r="D1229" s="68" t="s">
        <v>17230</v>
      </c>
      <c r="E1229" s="32" t="s">
        <v>17231</v>
      </c>
      <c r="F1229" s="17" t="s">
        <v>17232</v>
      </c>
      <c r="G1229" s="70">
        <v>1218.5999999999999</v>
      </c>
      <c r="H1229" s="140">
        <f t="shared" ref="H1229:H1236" si="79">G1229/1.03</f>
        <v>1183.1067961165047</v>
      </c>
      <c r="I1229" s="125">
        <f>G1229/('Total Revenue (Millions)'!D$92)*100</f>
        <v>7.3625325275188693</v>
      </c>
      <c r="W1229" s="138"/>
      <c r="Z1229" s="138"/>
      <c r="AF1229" s="61" t="s">
        <v>17311</v>
      </c>
    </row>
    <row r="1230" spans="1:32" hidden="1" x14ac:dyDescent="0.25">
      <c r="A1230" s="116" t="s">
        <v>16384</v>
      </c>
      <c r="B1230" s="98">
        <v>2010</v>
      </c>
      <c r="C1230" s="67" t="s">
        <v>16423</v>
      </c>
      <c r="D1230" s="71" t="s">
        <v>17300</v>
      </c>
      <c r="E1230" s="71" t="s">
        <v>17301</v>
      </c>
      <c r="F1230" s="77" t="s">
        <v>17287</v>
      </c>
      <c r="G1230" s="70">
        <v>933.6</v>
      </c>
      <c r="H1230" s="140">
        <f t="shared" si="79"/>
        <v>906.40776699029129</v>
      </c>
      <c r="I1230" s="125">
        <f>G1230/('Total Revenue (Millions)'!D$92)*100</f>
        <v>5.6406206857800898</v>
      </c>
      <c r="W1230" s="138"/>
      <c r="Z1230" s="138"/>
      <c r="AF1230" s="61" t="s">
        <v>17312</v>
      </c>
    </row>
    <row r="1231" spans="1:32" hidden="1" x14ac:dyDescent="0.25">
      <c r="A1231" s="116" t="s">
        <v>16384</v>
      </c>
      <c r="B1231" s="98">
        <v>2010</v>
      </c>
      <c r="C1231" s="67" t="s">
        <v>16423</v>
      </c>
      <c r="D1231" s="10" t="s">
        <v>16568</v>
      </c>
      <c r="E1231" s="71" t="s">
        <v>17313</v>
      </c>
      <c r="F1231" s="71" t="s">
        <v>17241</v>
      </c>
      <c r="G1231" s="70">
        <v>495</v>
      </c>
      <c r="H1231" s="140">
        <f t="shared" si="79"/>
        <v>480.58252427184465</v>
      </c>
      <c r="I1231" s="125">
        <f>G1231/('Total Revenue (Millions)'!D$92)*100</f>
        <v>2.9906889882831451</v>
      </c>
      <c r="W1231" s="138"/>
      <c r="Z1231" s="138"/>
      <c r="AF1231" s="61" t="s">
        <v>17314</v>
      </c>
    </row>
    <row r="1232" spans="1:32" hidden="1" x14ac:dyDescent="0.25">
      <c r="A1232" s="116" t="s">
        <v>16384</v>
      </c>
      <c r="B1232" s="98">
        <v>2010</v>
      </c>
      <c r="C1232" s="67" t="s">
        <v>16423</v>
      </c>
      <c r="D1232" s="10" t="s">
        <v>16568</v>
      </c>
      <c r="E1232" s="71" t="s">
        <v>17292</v>
      </c>
      <c r="F1232" s="71" t="s">
        <v>17292</v>
      </c>
      <c r="G1232" s="70">
        <v>27.2272</v>
      </c>
      <c r="H1232" s="140">
        <f t="shared" si="79"/>
        <v>26.434174757281554</v>
      </c>
      <c r="I1232" s="125">
        <f>G1232/('Total Revenue (Millions)'!D$92)*100</f>
        <v>0.16450118630663202</v>
      </c>
      <c r="W1232" s="138"/>
      <c r="Z1232" s="138"/>
      <c r="AF1232" s="61" t="s">
        <v>17315</v>
      </c>
    </row>
    <row r="1233" spans="1:32" hidden="1" x14ac:dyDescent="0.25">
      <c r="A1233" s="116" t="s">
        <v>16384</v>
      </c>
      <c r="B1233" s="98">
        <v>2010</v>
      </c>
      <c r="C1233" s="67" t="s">
        <v>16423</v>
      </c>
      <c r="D1233" s="31" t="s">
        <v>16593</v>
      </c>
      <c r="E1233" s="71" t="s">
        <v>17289</v>
      </c>
      <c r="F1233" s="71" t="s">
        <v>17238</v>
      </c>
      <c r="G1233" s="70">
        <v>284.60000000000002</v>
      </c>
      <c r="H1233" s="140">
        <f t="shared" si="79"/>
        <v>276.31067961165053</v>
      </c>
      <c r="I1233" s="125">
        <f>G1233/('Total Revenue (Millions)'!D$92)*100</f>
        <v>1.7194951233644105</v>
      </c>
      <c r="W1233" s="138"/>
      <c r="Z1233" s="138"/>
      <c r="AF1233" s="61" t="s">
        <v>17316</v>
      </c>
    </row>
    <row r="1234" spans="1:32" hidden="1" x14ac:dyDescent="0.25">
      <c r="A1234" s="116" t="s">
        <v>16384</v>
      </c>
      <c r="B1234" s="98">
        <v>2010</v>
      </c>
      <c r="C1234" s="67" t="s">
        <v>16423</v>
      </c>
      <c r="D1234" s="71" t="s">
        <v>16602</v>
      </c>
      <c r="E1234" s="71" t="s">
        <v>16602</v>
      </c>
      <c r="F1234" s="71" t="s">
        <v>17305</v>
      </c>
      <c r="G1234" s="70">
        <v>247</v>
      </c>
      <c r="H1234" s="140">
        <f t="shared" si="79"/>
        <v>239.80582524271844</v>
      </c>
      <c r="I1234" s="125">
        <f>G1234/('Total Revenue (Millions)'!D$92)*100</f>
        <v>1.4923235961736099</v>
      </c>
      <c r="W1234" s="138"/>
      <c r="Z1234" s="138"/>
      <c r="AF1234" s="61" t="s">
        <v>17317</v>
      </c>
    </row>
    <row r="1235" spans="1:32" hidden="1" x14ac:dyDescent="0.25">
      <c r="A1235" s="116" t="s">
        <v>16384</v>
      </c>
      <c r="B1235" s="98">
        <v>2010</v>
      </c>
      <c r="C1235" s="67" t="s">
        <v>16423</v>
      </c>
      <c r="D1235" s="31" t="s">
        <v>17307</v>
      </c>
      <c r="E1235" s="31" t="s">
        <v>17308</v>
      </c>
      <c r="F1235" s="71" t="s">
        <v>17246</v>
      </c>
      <c r="G1235" s="70">
        <v>61.9</v>
      </c>
      <c r="H1235" s="140">
        <f t="shared" si="79"/>
        <v>60.097087378640772</v>
      </c>
      <c r="I1235" s="125">
        <f>G1235/('Total Revenue (Millions)'!D$92)*100</f>
        <v>0.37398716843379126</v>
      </c>
      <c r="W1235" s="138"/>
      <c r="Z1235" s="138"/>
      <c r="AF1235" s="61" t="s">
        <v>17318</v>
      </c>
    </row>
    <row r="1236" spans="1:32" hidden="1" x14ac:dyDescent="0.25">
      <c r="A1236" s="116" t="s">
        <v>16384</v>
      </c>
      <c r="B1236" s="98">
        <v>2010</v>
      </c>
      <c r="C1236" s="67" t="s">
        <v>16423</v>
      </c>
      <c r="D1236" s="71" t="s">
        <v>17255</v>
      </c>
      <c r="E1236" s="71" t="s">
        <v>17256</v>
      </c>
      <c r="F1236" s="71"/>
      <c r="G1236" s="70">
        <v>24</v>
      </c>
      <c r="H1236" s="140">
        <f t="shared" si="79"/>
        <v>23.300970873786408</v>
      </c>
      <c r="I1236" s="125">
        <f>G1236/('Total Revenue (Millions)'!D$92)*100</f>
        <v>0.1450031024622131</v>
      </c>
      <c r="W1236" s="138"/>
      <c r="Z1236" s="138"/>
      <c r="AF1236" s="61"/>
    </row>
    <row r="1237" spans="1:32" hidden="1" x14ac:dyDescent="0.25">
      <c r="A1237" s="116" t="s">
        <v>16384</v>
      </c>
      <c r="B1237" s="98">
        <v>2011</v>
      </c>
      <c r="C1237" s="67" t="s">
        <v>16423</v>
      </c>
      <c r="D1237" s="68" t="s">
        <v>17230</v>
      </c>
      <c r="E1237" s="32" t="s">
        <v>17231</v>
      </c>
      <c r="F1237" s="17" t="s">
        <v>17232</v>
      </c>
      <c r="G1237" s="70">
        <v>1250.5999999999999</v>
      </c>
      <c r="H1237" s="140">
        <f t="shared" ref="H1237:H1244" si="80">G1237/0.99</f>
        <v>1263.2323232323231</v>
      </c>
      <c r="I1237" s="125">
        <f>G1237/('Total Revenue (Millions)'!D$93)*100</f>
        <v>523.26359832635978</v>
      </c>
      <c r="W1237" s="138"/>
      <c r="Z1237" s="138"/>
      <c r="AF1237" s="61" t="s">
        <v>17319</v>
      </c>
    </row>
    <row r="1238" spans="1:32" hidden="1" x14ac:dyDescent="0.25">
      <c r="A1238" s="116" t="s">
        <v>16384</v>
      </c>
      <c r="B1238" s="98">
        <v>2011</v>
      </c>
      <c r="C1238" s="67" t="s">
        <v>16423</v>
      </c>
      <c r="D1238" s="71" t="s">
        <v>16532</v>
      </c>
      <c r="E1238" s="71" t="s">
        <v>17320</v>
      </c>
      <c r="F1238" s="71" t="s">
        <v>17287</v>
      </c>
      <c r="G1238" s="70">
        <v>836.6</v>
      </c>
      <c r="H1238" s="140">
        <f t="shared" si="80"/>
        <v>845.05050505050508</v>
      </c>
      <c r="I1238" s="125">
        <f>G1238/('Total Revenue (Millions)'!D$93)*100</f>
        <v>350.04184100418411</v>
      </c>
      <c r="W1238" s="138"/>
      <c r="Z1238" s="138"/>
      <c r="AF1238" s="61" t="s">
        <v>17321</v>
      </c>
    </row>
    <row r="1239" spans="1:32" hidden="1" x14ac:dyDescent="0.25">
      <c r="A1239" s="116" t="s">
        <v>16384</v>
      </c>
      <c r="B1239" s="98">
        <v>2011</v>
      </c>
      <c r="C1239" s="67" t="s">
        <v>16423</v>
      </c>
      <c r="D1239" s="10" t="s">
        <v>16568</v>
      </c>
      <c r="E1239" s="71" t="s">
        <v>17313</v>
      </c>
      <c r="F1239" s="71" t="s">
        <v>17241</v>
      </c>
      <c r="G1239" s="70">
        <v>522.1</v>
      </c>
      <c r="H1239" s="140">
        <f t="shared" si="80"/>
        <v>527.37373737373741</v>
      </c>
      <c r="I1239" s="125">
        <f>G1239/('Total Revenue (Millions)'!D$93)*100</f>
        <v>218.45188284518829</v>
      </c>
      <c r="W1239" s="138"/>
      <c r="Z1239" s="138"/>
      <c r="AF1239" s="61" t="s">
        <v>17322</v>
      </c>
    </row>
    <row r="1240" spans="1:32" hidden="1" x14ac:dyDescent="0.25">
      <c r="A1240" s="116" t="s">
        <v>16384</v>
      </c>
      <c r="B1240" s="98">
        <v>2011</v>
      </c>
      <c r="C1240" s="67" t="s">
        <v>16423</v>
      </c>
      <c r="D1240" s="10" t="s">
        <v>16568</v>
      </c>
      <c r="E1240" s="71" t="s">
        <v>17292</v>
      </c>
      <c r="F1240" s="71" t="s">
        <v>17292</v>
      </c>
      <c r="G1240" s="70">
        <v>27.2</v>
      </c>
      <c r="H1240" s="140">
        <f t="shared" si="80"/>
        <v>27.474747474747474</v>
      </c>
      <c r="I1240" s="125">
        <f>G1240/('Total Revenue (Millions)'!D$93)*100</f>
        <v>11.380753138075313</v>
      </c>
      <c r="W1240" s="138"/>
      <c r="Z1240" s="138"/>
      <c r="AF1240" s="61" t="s">
        <v>17323</v>
      </c>
    </row>
    <row r="1241" spans="1:32" hidden="1" x14ac:dyDescent="0.25">
      <c r="A1241" s="116" t="s">
        <v>16384</v>
      </c>
      <c r="B1241" s="98">
        <v>2011</v>
      </c>
      <c r="C1241" s="67" t="s">
        <v>16423</v>
      </c>
      <c r="D1241" s="71" t="s">
        <v>16602</v>
      </c>
      <c r="E1241" s="71" t="s">
        <v>16602</v>
      </c>
      <c r="F1241" s="71" t="s">
        <v>17305</v>
      </c>
      <c r="G1241" s="70">
        <v>298.5</v>
      </c>
      <c r="H1241" s="140">
        <f t="shared" si="80"/>
        <v>301.5151515151515</v>
      </c>
      <c r="I1241" s="125">
        <f>G1241/('Total Revenue (Millions)'!D$93)*100</f>
        <v>124.89539748953975</v>
      </c>
      <c r="W1241" s="138"/>
      <c r="Z1241" s="138"/>
      <c r="AF1241" s="61" t="s">
        <v>17324</v>
      </c>
    </row>
    <row r="1242" spans="1:32" hidden="1" x14ac:dyDescent="0.25">
      <c r="A1242" s="116" t="s">
        <v>16384</v>
      </c>
      <c r="B1242" s="98">
        <v>2011</v>
      </c>
      <c r="C1242" s="67" t="s">
        <v>16423</v>
      </c>
      <c r="D1242" s="31" t="s">
        <v>16593</v>
      </c>
      <c r="E1242" s="71" t="s">
        <v>17289</v>
      </c>
      <c r="F1242" s="71" t="s">
        <v>17238</v>
      </c>
      <c r="G1242" s="70">
        <v>265.89999999999998</v>
      </c>
      <c r="H1242" s="140">
        <f t="shared" si="80"/>
        <v>268.58585858585855</v>
      </c>
      <c r="I1242" s="125">
        <f>G1242/('Total Revenue (Millions)'!D$93)*100</f>
        <v>111.25523012552301</v>
      </c>
      <c r="W1242" s="138"/>
      <c r="Z1242" s="138"/>
      <c r="AF1242" s="61" t="s">
        <v>17325</v>
      </c>
    </row>
    <row r="1243" spans="1:32" hidden="1" x14ac:dyDescent="0.25">
      <c r="A1243" s="116" t="s">
        <v>16384</v>
      </c>
      <c r="B1243" s="98">
        <v>2011</v>
      </c>
      <c r="C1243" s="67" t="s">
        <v>16423</v>
      </c>
      <c r="D1243" s="31" t="s">
        <v>17307</v>
      </c>
      <c r="E1243" s="31" t="s">
        <v>17308</v>
      </c>
      <c r="F1243" s="71" t="s">
        <v>17246</v>
      </c>
      <c r="G1243" s="70">
        <v>66.5</v>
      </c>
      <c r="H1243" s="140">
        <f t="shared" si="80"/>
        <v>67.171717171717177</v>
      </c>
      <c r="I1243" s="125">
        <f>G1243/('Total Revenue (Millions)'!D$93)*100</f>
        <v>27.824267782426777</v>
      </c>
      <c r="W1243" s="138"/>
      <c r="Z1243" s="138"/>
      <c r="AF1243" s="61" t="s">
        <v>17326</v>
      </c>
    </row>
    <row r="1244" spans="1:32" hidden="1" x14ac:dyDescent="0.25">
      <c r="A1244" s="116" t="s">
        <v>16384</v>
      </c>
      <c r="B1244" s="98">
        <v>2011</v>
      </c>
      <c r="C1244" s="67" t="s">
        <v>16423</v>
      </c>
      <c r="D1244" s="71" t="s">
        <v>17255</v>
      </c>
      <c r="E1244" s="71" t="s">
        <v>17256</v>
      </c>
      <c r="F1244" s="71"/>
      <c r="G1244" s="70">
        <v>22.7</v>
      </c>
      <c r="H1244" s="140">
        <f t="shared" si="80"/>
        <v>22.929292929292927</v>
      </c>
      <c r="I1244" s="125">
        <f>G1244/('Total Revenue (Millions)'!D$93)*100</f>
        <v>9.497907949790795</v>
      </c>
      <c r="W1244" s="138"/>
      <c r="Z1244" s="138"/>
      <c r="AF1244" s="61"/>
    </row>
    <row r="1245" spans="1:32" hidden="1" x14ac:dyDescent="0.25">
      <c r="A1245" s="116" t="s">
        <v>16384</v>
      </c>
      <c r="B1245" s="98">
        <v>2012</v>
      </c>
      <c r="C1245" s="67" t="s">
        <v>16423</v>
      </c>
      <c r="D1245" s="68" t="s">
        <v>17230</v>
      </c>
      <c r="E1245" s="32" t="s">
        <v>17231</v>
      </c>
      <c r="F1245" s="17" t="s">
        <v>17232</v>
      </c>
      <c r="G1245" s="70">
        <v>1281.4000000000001</v>
      </c>
      <c r="H1245" s="140">
        <f t="shared" ref="H1245:H1252" si="81">G1245/1</f>
        <v>1281.4000000000001</v>
      </c>
      <c r="I1245" s="125">
        <f>G1245/('Total Revenue (Millions)'!D$94)*100</f>
        <v>71.188888888888897</v>
      </c>
      <c r="W1245" s="138"/>
      <c r="Z1245" s="138"/>
      <c r="AF1245" s="61" t="s">
        <v>17327</v>
      </c>
    </row>
    <row r="1246" spans="1:32" hidden="1" x14ac:dyDescent="0.25">
      <c r="A1246" s="116" t="s">
        <v>16384</v>
      </c>
      <c r="B1246" s="98">
        <v>2012</v>
      </c>
      <c r="C1246" s="67" t="s">
        <v>16423</v>
      </c>
      <c r="D1246" s="71" t="s">
        <v>16532</v>
      </c>
      <c r="E1246" s="71" t="s">
        <v>17320</v>
      </c>
      <c r="F1246" s="71" t="s">
        <v>17287</v>
      </c>
      <c r="G1246" s="70">
        <v>810.8</v>
      </c>
      <c r="H1246" s="140">
        <f t="shared" si="81"/>
        <v>810.8</v>
      </c>
      <c r="I1246" s="125">
        <f>G1246/('Total Revenue (Millions)'!D$94)*100</f>
        <v>45.044444444444444</v>
      </c>
      <c r="W1246" s="138"/>
      <c r="Z1246" s="138"/>
      <c r="AF1246" s="61" t="s">
        <v>17328</v>
      </c>
    </row>
    <row r="1247" spans="1:32" hidden="1" x14ac:dyDescent="0.25">
      <c r="A1247" s="116" t="s">
        <v>16384</v>
      </c>
      <c r="B1247" s="98">
        <v>2012</v>
      </c>
      <c r="C1247" s="67" t="s">
        <v>16423</v>
      </c>
      <c r="D1247" s="10" t="s">
        <v>16568</v>
      </c>
      <c r="E1247" s="71" t="s">
        <v>17313</v>
      </c>
      <c r="F1247" s="71" t="s">
        <v>17241</v>
      </c>
      <c r="G1247" s="70">
        <v>446.8</v>
      </c>
      <c r="H1247" s="140">
        <f t="shared" si="81"/>
        <v>446.8</v>
      </c>
      <c r="I1247" s="125">
        <f>G1247/('Total Revenue (Millions)'!D$94)*100</f>
        <v>24.822222222222223</v>
      </c>
      <c r="W1247" s="138"/>
      <c r="Z1247" s="138"/>
      <c r="AF1247" s="61" t="s">
        <v>17329</v>
      </c>
    </row>
    <row r="1248" spans="1:32" hidden="1" x14ac:dyDescent="0.25">
      <c r="A1248" s="116" t="s">
        <v>16384</v>
      </c>
      <c r="B1248" s="98">
        <v>2012</v>
      </c>
      <c r="C1248" s="67" t="s">
        <v>16423</v>
      </c>
      <c r="D1248" s="10" t="s">
        <v>16568</v>
      </c>
      <c r="E1248" s="71" t="s">
        <v>17292</v>
      </c>
      <c r="F1248" s="71" t="s">
        <v>17292</v>
      </c>
      <c r="G1248" s="70">
        <v>25.8</v>
      </c>
      <c r="H1248" s="140">
        <f t="shared" si="81"/>
        <v>25.8</v>
      </c>
      <c r="I1248" s="125">
        <f>G1248/('Total Revenue (Millions)'!D$94)*100</f>
        <v>1.4333333333333333</v>
      </c>
      <c r="W1248" s="138"/>
      <c r="Z1248" s="138"/>
      <c r="AF1248" s="61" t="s">
        <v>17330</v>
      </c>
    </row>
    <row r="1249" spans="1:32" hidden="1" x14ac:dyDescent="0.25">
      <c r="A1249" s="116" t="s">
        <v>16384</v>
      </c>
      <c r="B1249" s="98">
        <v>2012</v>
      </c>
      <c r="C1249" s="67" t="s">
        <v>16423</v>
      </c>
      <c r="D1249" s="71" t="s">
        <v>16602</v>
      </c>
      <c r="E1249" s="71" t="s">
        <v>16602</v>
      </c>
      <c r="F1249" s="71" t="s">
        <v>17305</v>
      </c>
      <c r="G1249" s="70">
        <v>290.7</v>
      </c>
      <c r="H1249" s="140">
        <f t="shared" si="81"/>
        <v>290.7</v>
      </c>
      <c r="I1249" s="125">
        <f>G1249/('Total Revenue (Millions)'!D$94)*100</f>
        <v>16.150000000000002</v>
      </c>
      <c r="W1249" s="138"/>
      <c r="Z1249" s="138"/>
      <c r="AF1249" s="61" t="s">
        <v>17331</v>
      </c>
    </row>
    <row r="1250" spans="1:32" hidden="1" x14ac:dyDescent="0.25">
      <c r="A1250" s="116" t="s">
        <v>16384</v>
      </c>
      <c r="B1250" s="98">
        <v>2012</v>
      </c>
      <c r="C1250" s="67" t="s">
        <v>16423</v>
      </c>
      <c r="D1250" s="31" t="s">
        <v>16593</v>
      </c>
      <c r="E1250" s="71" t="s">
        <v>17289</v>
      </c>
      <c r="F1250" s="71" t="s">
        <v>17238</v>
      </c>
      <c r="G1250" s="70">
        <v>252.9</v>
      </c>
      <c r="H1250" s="140">
        <f t="shared" si="81"/>
        <v>252.9</v>
      </c>
      <c r="I1250" s="125">
        <f>G1250/('Total Revenue (Millions)'!D$94)*100</f>
        <v>14.05</v>
      </c>
      <c r="W1250" s="138"/>
      <c r="Z1250" s="138"/>
      <c r="AF1250" s="61" t="s">
        <v>17332</v>
      </c>
    </row>
    <row r="1251" spans="1:32" hidden="1" x14ac:dyDescent="0.25">
      <c r="A1251" s="116" t="s">
        <v>16384</v>
      </c>
      <c r="B1251" s="98">
        <v>2012</v>
      </c>
      <c r="C1251" s="67" t="s">
        <v>16423</v>
      </c>
      <c r="D1251" s="31" t="s">
        <v>17307</v>
      </c>
      <c r="E1251" s="31" t="s">
        <v>17308</v>
      </c>
      <c r="F1251" s="71" t="s">
        <v>17246</v>
      </c>
      <c r="G1251" s="70">
        <v>73.2</v>
      </c>
      <c r="H1251" s="140">
        <f t="shared" si="81"/>
        <v>73.2</v>
      </c>
      <c r="I1251" s="125">
        <f>G1251/('Total Revenue (Millions)'!D$94)*100</f>
        <v>4.0666666666666673</v>
      </c>
      <c r="W1251" s="138"/>
      <c r="Z1251" s="138"/>
      <c r="AF1251" s="61" t="s">
        <v>17333</v>
      </c>
    </row>
    <row r="1252" spans="1:32" hidden="1" x14ac:dyDescent="0.25">
      <c r="A1252" s="116" t="s">
        <v>16384</v>
      </c>
      <c r="B1252" s="98">
        <v>2012</v>
      </c>
      <c r="C1252" s="67" t="s">
        <v>16423</v>
      </c>
      <c r="D1252" s="71" t="s">
        <v>17255</v>
      </c>
      <c r="E1252" s="71" t="s">
        <v>17256</v>
      </c>
      <c r="F1252" s="71"/>
      <c r="G1252" s="70">
        <v>23.3</v>
      </c>
      <c r="H1252" s="140">
        <f t="shared" si="81"/>
        <v>23.3</v>
      </c>
      <c r="I1252" s="125">
        <f>G1252/('Total Revenue (Millions)'!D$94)*100</f>
        <v>1.2944444444444445</v>
      </c>
      <c r="W1252" s="138"/>
      <c r="Z1252" s="138"/>
      <c r="AF1252" s="61"/>
    </row>
    <row r="1253" spans="1:32" hidden="1" x14ac:dyDescent="0.25">
      <c r="A1253" s="116" t="s">
        <v>16384</v>
      </c>
      <c r="B1253" s="98">
        <v>2013</v>
      </c>
      <c r="C1253" s="67" t="s">
        <v>16423</v>
      </c>
      <c r="D1253" s="68" t="s">
        <v>17230</v>
      </c>
      <c r="E1253" s="32" t="s">
        <v>17231</v>
      </c>
      <c r="F1253" s="17" t="s">
        <v>17232</v>
      </c>
      <c r="G1253" s="70">
        <v>1203.8</v>
      </c>
      <c r="H1253" s="140">
        <f t="shared" ref="H1253:H1260" si="82">G1253/1.03</f>
        <v>1168.7378640776699</v>
      </c>
      <c r="I1253" s="125">
        <f>G1253/('Total Revenue (Millions)'!D$95)*100</f>
        <v>28.661904761904761</v>
      </c>
      <c r="W1253" s="138"/>
      <c r="Z1253" s="138"/>
      <c r="AF1253" s="61" t="s">
        <v>17334</v>
      </c>
    </row>
    <row r="1254" spans="1:32" hidden="1" x14ac:dyDescent="0.25">
      <c r="A1254" s="116" t="s">
        <v>16384</v>
      </c>
      <c r="B1254" s="98">
        <v>2013</v>
      </c>
      <c r="C1254" s="67" t="s">
        <v>16423</v>
      </c>
      <c r="D1254" s="71" t="s">
        <v>16532</v>
      </c>
      <c r="E1254" s="71" t="s">
        <v>17320</v>
      </c>
      <c r="F1254" s="71" t="s">
        <v>17287</v>
      </c>
      <c r="G1254" s="70">
        <v>776.1</v>
      </c>
      <c r="H1254" s="140">
        <f t="shared" si="82"/>
        <v>753.495145631068</v>
      </c>
      <c r="I1254" s="125">
        <f>G1254/('Total Revenue (Millions)'!D$95)*100</f>
        <v>18.478571428571431</v>
      </c>
      <c r="W1254" s="138"/>
      <c r="Z1254" s="138"/>
      <c r="AF1254" s="61" t="s">
        <v>17335</v>
      </c>
    </row>
    <row r="1255" spans="1:32" hidden="1" x14ac:dyDescent="0.25">
      <c r="A1255" s="116" t="s">
        <v>16384</v>
      </c>
      <c r="B1255" s="98">
        <v>2013</v>
      </c>
      <c r="C1255" s="67" t="s">
        <v>16423</v>
      </c>
      <c r="D1255" s="10" t="s">
        <v>16568</v>
      </c>
      <c r="E1255" s="71" t="s">
        <v>17313</v>
      </c>
      <c r="F1255" s="71" t="s">
        <v>17241</v>
      </c>
      <c r="G1255" s="70">
        <v>421</v>
      </c>
      <c r="H1255" s="140">
        <f t="shared" si="82"/>
        <v>408.73786407766988</v>
      </c>
      <c r="I1255" s="125">
        <f>G1255/('Total Revenue (Millions)'!D$95)*100</f>
        <v>10.023809523809524</v>
      </c>
      <c r="W1255" s="138"/>
      <c r="Z1255" s="138"/>
      <c r="AF1255" s="61" t="s">
        <v>17336</v>
      </c>
    </row>
    <row r="1256" spans="1:32" hidden="1" x14ac:dyDescent="0.25">
      <c r="A1256" s="116" t="s">
        <v>16384</v>
      </c>
      <c r="B1256" s="98">
        <v>2013</v>
      </c>
      <c r="C1256" s="67" t="s">
        <v>16423</v>
      </c>
      <c r="D1256" s="10" t="s">
        <v>16568</v>
      </c>
      <c r="E1256" s="71" t="s">
        <v>17292</v>
      </c>
      <c r="F1256" s="71" t="s">
        <v>17292</v>
      </c>
      <c r="G1256" s="70">
        <v>24.572547999999998</v>
      </c>
      <c r="H1256" s="140">
        <f t="shared" si="82"/>
        <v>23.8568427184466</v>
      </c>
      <c r="I1256" s="125">
        <f>G1256/('Total Revenue (Millions)'!D$95)*100</f>
        <v>0.58506066666666656</v>
      </c>
      <c r="W1256" s="138"/>
      <c r="Z1256" s="138"/>
      <c r="AF1256" s="61" t="s">
        <v>17337</v>
      </c>
    </row>
    <row r="1257" spans="1:32" hidden="1" x14ac:dyDescent="0.25">
      <c r="A1257" s="116" t="s">
        <v>16384</v>
      </c>
      <c r="B1257" s="98">
        <v>2013</v>
      </c>
      <c r="C1257" s="67" t="s">
        <v>16423</v>
      </c>
      <c r="D1257" s="71" t="s">
        <v>16602</v>
      </c>
      <c r="E1257" s="71" t="s">
        <v>16602</v>
      </c>
      <c r="F1257" s="71" t="s">
        <v>17305</v>
      </c>
      <c r="G1257" s="70">
        <v>273.3</v>
      </c>
      <c r="H1257" s="140">
        <f t="shared" si="82"/>
        <v>265.33980582524271</v>
      </c>
      <c r="I1257" s="125">
        <f>G1257/('Total Revenue (Millions)'!D$95)*100</f>
        <v>6.5071428571428571</v>
      </c>
      <c r="W1257" s="138"/>
      <c r="Z1257" s="138"/>
      <c r="AF1257" s="61" t="s">
        <v>17338</v>
      </c>
    </row>
    <row r="1258" spans="1:32" hidden="1" x14ac:dyDescent="0.25">
      <c r="A1258" s="116" t="s">
        <v>16384</v>
      </c>
      <c r="B1258" s="98">
        <v>2013</v>
      </c>
      <c r="C1258" s="67" t="s">
        <v>16423</v>
      </c>
      <c r="D1258" s="31" t="s">
        <v>16593</v>
      </c>
      <c r="E1258" s="71" t="s">
        <v>17289</v>
      </c>
      <c r="F1258" s="71" t="s">
        <v>17238</v>
      </c>
      <c r="G1258" s="70">
        <v>236.50000000000003</v>
      </c>
      <c r="H1258" s="140">
        <f t="shared" si="82"/>
        <v>229.61165048543691</v>
      </c>
      <c r="I1258" s="125">
        <f>G1258/('Total Revenue (Millions)'!D$95)*100</f>
        <v>5.6309523809523814</v>
      </c>
      <c r="W1258" s="138"/>
      <c r="Z1258" s="138"/>
      <c r="AF1258" s="61" t="s">
        <v>17339</v>
      </c>
    </row>
    <row r="1259" spans="1:32" hidden="1" x14ac:dyDescent="0.25">
      <c r="A1259" s="116" t="s">
        <v>16384</v>
      </c>
      <c r="B1259" s="98">
        <v>2013</v>
      </c>
      <c r="C1259" s="67" t="s">
        <v>16423</v>
      </c>
      <c r="D1259" s="31" t="s">
        <v>17307</v>
      </c>
      <c r="E1259" s="31" t="s">
        <v>17308</v>
      </c>
      <c r="F1259" s="71" t="s">
        <v>17246</v>
      </c>
      <c r="G1259" s="70">
        <v>76.900000000000006</v>
      </c>
      <c r="H1259" s="140">
        <f t="shared" si="82"/>
        <v>74.660194174757279</v>
      </c>
      <c r="I1259" s="125">
        <f>G1259/('Total Revenue (Millions)'!D$95)*100</f>
        <v>1.8309523809523811</v>
      </c>
      <c r="W1259" s="138"/>
      <c r="Z1259" s="138"/>
      <c r="AF1259" s="61" t="s">
        <v>17340</v>
      </c>
    </row>
    <row r="1260" spans="1:32" hidden="1" x14ac:dyDescent="0.25">
      <c r="A1260" s="116" t="s">
        <v>16384</v>
      </c>
      <c r="B1260" s="98">
        <v>2013</v>
      </c>
      <c r="C1260" s="67" t="s">
        <v>16423</v>
      </c>
      <c r="D1260" s="71" t="s">
        <v>17255</v>
      </c>
      <c r="E1260" s="71" t="s">
        <v>17256</v>
      </c>
      <c r="F1260" s="71"/>
      <c r="G1260" s="70">
        <v>21.93</v>
      </c>
      <c r="H1260" s="140">
        <f t="shared" si="82"/>
        <v>21.291262135922331</v>
      </c>
      <c r="I1260" s="125">
        <f>G1260/('Total Revenue (Millions)'!D$95)*100</f>
        <v>0.52214285714285713</v>
      </c>
      <c r="W1260" s="138"/>
      <c r="Z1260" s="138"/>
      <c r="AF1260" s="61"/>
    </row>
    <row r="1261" spans="1:32" hidden="1" x14ac:dyDescent="0.25">
      <c r="A1261" s="116" t="s">
        <v>16384</v>
      </c>
      <c r="B1261" s="98">
        <v>2014</v>
      </c>
      <c r="C1261" s="67" t="s">
        <v>16423</v>
      </c>
      <c r="D1261" s="68" t="s">
        <v>17230</v>
      </c>
      <c r="E1261" s="32" t="s">
        <v>17231</v>
      </c>
      <c r="F1261" s="17" t="s">
        <v>17232</v>
      </c>
      <c r="G1261" s="70">
        <v>1281.3399999999999</v>
      </c>
      <c r="H1261" s="140">
        <f t="shared" ref="H1261:H1268" si="83">G1261/1.1</f>
        <v>1164.8545454545454</v>
      </c>
      <c r="I1261" s="125">
        <f>G1261/('Total Revenue (Millions)'!D$96)*100</f>
        <v>20.666774193548385</v>
      </c>
      <c r="W1261" s="138"/>
      <c r="Z1261" s="138"/>
      <c r="AF1261" s="127" t="s">
        <v>17341</v>
      </c>
    </row>
    <row r="1262" spans="1:32" hidden="1" x14ac:dyDescent="0.25">
      <c r="A1262" s="116" t="s">
        <v>16384</v>
      </c>
      <c r="B1262" s="98">
        <v>2014</v>
      </c>
      <c r="C1262" s="67" t="s">
        <v>16423</v>
      </c>
      <c r="D1262" s="71" t="s">
        <v>16532</v>
      </c>
      <c r="E1262" s="71" t="s">
        <v>17320</v>
      </c>
      <c r="F1262" s="71" t="s">
        <v>17287</v>
      </c>
      <c r="G1262" s="70">
        <v>736.4</v>
      </c>
      <c r="H1262" s="140">
        <f t="shared" si="83"/>
        <v>669.45454545454538</v>
      </c>
      <c r="I1262" s="125">
        <f>G1262/('Total Revenue (Millions)'!D$96)*100</f>
        <v>11.877419354838709</v>
      </c>
      <c r="W1262" s="138"/>
      <c r="Z1262" s="138"/>
      <c r="AF1262" s="61"/>
    </row>
    <row r="1263" spans="1:32" hidden="1" x14ac:dyDescent="0.25">
      <c r="A1263" s="116" t="s">
        <v>16384</v>
      </c>
      <c r="B1263" s="98">
        <v>2014</v>
      </c>
      <c r="C1263" s="67" t="s">
        <v>16423</v>
      </c>
      <c r="D1263" s="10" t="s">
        <v>16568</v>
      </c>
      <c r="E1263" s="71" t="s">
        <v>17313</v>
      </c>
      <c r="F1263" s="71" t="s">
        <v>17241</v>
      </c>
      <c r="G1263" s="70">
        <v>404.4</v>
      </c>
      <c r="H1263" s="140">
        <f t="shared" si="83"/>
        <v>367.63636363636357</v>
      </c>
      <c r="I1263" s="125">
        <f>G1263/('Total Revenue (Millions)'!D$96)*100</f>
        <v>6.5225806451612893</v>
      </c>
      <c r="W1263" s="138"/>
      <c r="Z1263" s="138"/>
      <c r="AF1263" s="61" t="s">
        <v>17342</v>
      </c>
    </row>
    <row r="1264" spans="1:32" hidden="1" x14ac:dyDescent="0.25">
      <c r="A1264" s="116" t="s">
        <v>16384</v>
      </c>
      <c r="B1264" s="98">
        <v>2014</v>
      </c>
      <c r="C1264" s="67" t="s">
        <v>16423</v>
      </c>
      <c r="D1264" s="10" t="s">
        <v>16568</v>
      </c>
      <c r="E1264" s="71" t="s">
        <v>17292</v>
      </c>
      <c r="F1264" s="71" t="s">
        <v>17292</v>
      </c>
      <c r="G1264" s="70">
        <v>22.7</v>
      </c>
      <c r="H1264" s="140">
        <f t="shared" si="83"/>
        <v>20.636363636363633</v>
      </c>
      <c r="I1264" s="125">
        <f>G1264/('Total Revenue (Millions)'!D$96)*100</f>
        <v>0.36612903225806454</v>
      </c>
      <c r="W1264" s="138"/>
      <c r="Z1264" s="138"/>
      <c r="AF1264" s="61" t="s">
        <v>17343</v>
      </c>
    </row>
    <row r="1265" spans="1:32" hidden="1" x14ac:dyDescent="0.25">
      <c r="A1265" s="116" t="s">
        <v>16384</v>
      </c>
      <c r="B1265" s="98">
        <v>2014</v>
      </c>
      <c r="C1265" s="67" t="s">
        <v>16423</v>
      </c>
      <c r="D1265" s="31" t="s">
        <v>16593</v>
      </c>
      <c r="E1265" s="71" t="s">
        <v>17289</v>
      </c>
      <c r="F1265" s="71" t="s">
        <v>17238</v>
      </c>
      <c r="G1265" s="70">
        <v>229.4</v>
      </c>
      <c r="H1265" s="140">
        <f t="shared" si="83"/>
        <v>208.54545454545453</v>
      </c>
      <c r="I1265" s="125">
        <f>G1265/('Total Revenue (Millions)'!D$96)*100</f>
        <v>3.6999999999999997</v>
      </c>
      <c r="W1265" s="138"/>
      <c r="Z1265" s="138"/>
      <c r="AF1265" s="61" t="s">
        <v>17344</v>
      </c>
    </row>
    <row r="1266" spans="1:32" hidden="1" x14ac:dyDescent="0.25">
      <c r="A1266" s="116" t="s">
        <v>16384</v>
      </c>
      <c r="B1266" s="98">
        <v>2014</v>
      </c>
      <c r="C1266" s="67" t="s">
        <v>16423</v>
      </c>
      <c r="D1266" s="71" t="s">
        <v>16602</v>
      </c>
      <c r="E1266" s="71" t="s">
        <v>16602</v>
      </c>
      <c r="F1266" s="71" t="s">
        <v>17305</v>
      </c>
      <c r="G1266" s="70">
        <v>228.5</v>
      </c>
      <c r="H1266" s="140">
        <f t="shared" si="83"/>
        <v>207.72727272727272</v>
      </c>
      <c r="I1266" s="125">
        <f>G1266/('Total Revenue (Millions)'!D$96)*100</f>
        <v>3.685483870967742</v>
      </c>
      <c r="W1266" s="138"/>
      <c r="Z1266" s="138"/>
      <c r="AF1266" s="61" t="s">
        <v>17345</v>
      </c>
    </row>
    <row r="1267" spans="1:32" hidden="1" x14ac:dyDescent="0.25">
      <c r="A1267" s="116" t="s">
        <v>16384</v>
      </c>
      <c r="B1267" s="98">
        <v>2014</v>
      </c>
      <c r="C1267" s="67" t="s">
        <v>16423</v>
      </c>
      <c r="D1267" s="31" t="s">
        <v>17307</v>
      </c>
      <c r="E1267" s="31" t="s">
        <v>17308</v>
      </c>
      <c r="F1267" s="71" t="s">
        <v>17246</v>
      </c>
      <c r="G1267" s="70">
        <v>44.4</v>
      </c>
      <c r="H1267" s="140">
        <f t="shared" si="83"/>
        <v>40.36363636363636</v>
      </c>
      <c r="I1267" s="125">
        <f>G1267/('Total Revenue (Millions)'!D$96)*100</f>
        <v>0.71612903225806457</v>
      </c>
      <c r="W1267" s="138"/>
      <c r="Z1267" s="138"/>
      <c r="AF1267" s="61" t="s">
        <v>17346</v>
      </c>
    </row>
    <row r="1268" spans="1:32" hidden="1" x14ac:dyDescent="0.25">
      <c r="A1268" s="116" t="s">
        <v>16384</v>
      </c>
      <c r="B1268" s="98">
        <v>2014</v>
      </c>
      <c r="C1268" s="67" t="s">
        <v>16423</v>
      </c>
      <c r="D1268" s="71" t="s">
        <v>17255</v>
      </c>
      <c r="E1268" s="71" t="s">
        <v>17256</v>
      </c>
      <c r="F1268" s="71"/>
      <c r="G1268" s="70">
        <v>22.1</v>
      </c>
      <c r="H1268" s="140">
        <f t="shared" si="83"/>
        <v>20.09090909090909</v>
      </c>
      <c r="I1268" s="125">
        <f>G1268/('Total Revenue (Millions)'!D$96)*100</f>
        <v>0.3564516129032258</v>
      </c>
      <c r="W1268" s="138"/>
      <c r="Z1268" s="138"/>
      <c r="AF1268" s="61" t="s">
        <v>17347</v>
      </c>
    </row>
    <row r="1269" spans="1:32" hidden="1" x14ac:dyDescent="0.25">
      <c r="A1269" s="116" t="s">
        <v>16384</v>
      </c>
      <c r="B1269" s="98">
        <v>2015</v>
      </c>
      <c r="C1269" s="67" t="s">
        <v>16423</v>
      </c>
      <c r="D1269" s="68" t="s">
        <v>17230</v>
      </c>
      <c r="E1269" s="32" t="s">
        <v>17231</v>
      </c>
      <c r="F1269" s="17" t="s">
        <v>17232</v>
      </c>
      <c r="G1269" s="70">
        <v>985.72</v>
      </c>
      <c r="H1269" s="140">
        <f t="shared" ref="H1269:H1278" si="84">G1269/1.28</f>
        <v>770.09375</v>
      </c>
      <c r="I1269" s="125">
        <f>G1269/('Total Revenue (Millions)'!D$97)*100</f>
        <v>15.339558045440398</v>
      </c>
      <c r="W1269" s="138"/>
      <c r="Z1269" s="138"/>
      <c r="AF1269" s="127" t="s">
        <v>17348</v>
      </c>
    </row>
    <row r="1270" spans="1:32" hidden="1" x14ac:dyDescent="0.25">
      <c r="A1270" s="116" t="s">
        <v>16384</v>
      </c>
      <c r="B1270" s="98">
        <v>2015</v>
      </c>
      <c r="C1270" s="67" t="s">
        <v>16423</v>
      </c>
      <c r="D1270" s="71" t="s">
        <v>16532</v>
      </c>
      <c r="E1270" s="71" t="s">
        <v>17320</v>
      </c>
      <c r="F1270" s="71" t="s">
        <v>17287</v>
      </c>
      <c r="G1270" s="70">
        <v>724.5</v>
      </c>
      <c r="H1270" s="140">
        <f t="shared" si="84"/>
        <v>566.015625</v>
      </c>
      <c r="I1270" s="125">
        <f>G1270/('Total Revenue (Millions)'!D$97)*100</f>
        <v>11.274509803921569</v>
      </c>
      <c r="W1270" s="138"/>
      <c r="Z1270" s="138"/>
      <c r="AF1270" s="61" t="s">
        <v>17349</v>
      </c>
    </row>
    <row r="1271" spans="1:32" hidden="1" x14ac:dyDescent="0.25">
      <c r="A1271" s="116" t="s">
        <v>16384</v>
      </c>
      <c r="B1271" s="98">
        <v>2015</v>
      </c>
      <c r="C1271" s="67" t="s">
        <v>16423</v>
      </c>
      <c r="D1271" s="10" t="s">
        <v>16568</v>
      </c>
      <c r="E1271" s="71" t="s">
        <v>17313</v>
      </c>
      <c r="F1271" s="71" t="s">
        <v>17241</v>
      </c>
      <c r="G1271" s="70">
        <v>405.1</v>
      </c>
      <c r="H1271" s="140">
        <f t="shared" si="84"/>
        <v>316.484375</v>
      </c>
      <c r="I1271" s="125">
        <f>G1271/('Total Revenue (Millions)'!D$97)*100</f>
        <v>6.3040771864301277</v>
      </c>
      <c r="W1271" s="138"/>
      <c r="Z1271" s="138"/>
      <c r="AF1271" s="61" t="s">
        <v>17350</v>
      </c>
    </row>
    <row r="1272" spans="1:32" hidden="1" x14ac:dyDescent="0.25">
      <c r="A1272" s="116" t="s">
        <v>16384</v>
      </c>
      <c r="B1272" s="98">
        <v>2015</v>
      </c>
      <c r="C1272" s="67" t="s">
        <v>16423</v>
      </c>
      <c r="D1272" s="10" t="s">
        <v>16568</v>
      </c>
      <c r="E1272" s="71" t="s">
        <v>17292</v>
      </c>
      <c r="F1272" s="71" t="s">
        <v>17292</v>
      </c>
      <c r="G1272" s="70">
        <v>23.3</v>
      </c>
      <c r="H1272" s="140">
        <f t="shared" si="84"/>
        <v>18.203125</v>
      </c>
      <c r="I1272" s="125">
        <f>G1272/('Total Revenue (Millions)'!D$97)*100</f>
        <v>0.36258948023653909</v>
      </c>
      <c r="W1272" s="138"/>
      <c r="Z1272" s="138"/>
      <c r="AF1272" s="61" t="s">
        <v>17351</v>
      </c>
    </row>
    <row r="1273" spans="1:32" hidden="1" x14ac:dyDescent="0.25">
      <c r="A1273" s="116" t="s">
        <v>16384</v>
      </c>
      <c r="B1273" s="98">
        <v>2015</v>
      </c>
      <c r="C1273" s="67" t="s">
        <v>16423</v>
      </c>
      <c r="D1273" s="71" t="s">
        <v>16602</v>
      </c>
      <c r="E1273" s="71" t="s">
        <v>16602</v>
      </c>
      <c r="F1273" s="71" t="s">
        <v>17305</v>
      </c>
      <c r="G1273" s="70">
        <v>221.6</v>
      </c>
      <c r="H1273" s="140">
        <f t="shared" si="84"/>
        <v>173.125</v>
      </c>
      <c r="I1273" s="125">
        <f>G1273/('Total Revenue (Millions)'!D$97)*100</f>
        <v>3.4484905073140366</v>
      </c>
      <c r="W1273" s="138"/>
      <c r="Z1273" s="138"/>
      <c r="AF1273" s="61" t="s">
        <v>17352</v>
      </c>
    </row>
    <row r="1274" spans="1:32" hidden="1" x14ac:dyDescent="0.25">
      <c r="A1274" s="116" t="s">
        <v>16384</v>
      </c>
      <c r="B1274" s="98">
        <v>2015</v>
      </c>
      <c r="C1274" s="67" t="s">
        <v>16423</v>
      </c>
      <c r="D1274" s="31" t="s">
        <v>16593</v>
      </c>
      <c r="E1274" s="71" t="s">
        <v>17289</v>
      </c>
      <c r="F1274" s="71" t="s">
        <v>17238</v>
      </c>
      <c r="G1274" s="70">
        <v>214.1</v>
      </c>
      <c r="H1274" s="140">
        <f t="shared" si="84"/>
        <v>167.265625</v>
      </c>
      <c r="I1274" s="125">
        <f>G1274/('Total Revenue (Millions)'!D$97)*100</f>
        <v>3.3317771553065674</v>
      </c>
      <c r="W1274" s="138"/>
      <c r="Z1274" s="138"/>
      <c r="AF1274" s="61" t="s">
        <v>17353</v>
      </c>
    </row>
    <row r="1275" spans="1:32" hidden="1" x14ac:dyDescent="0.25">
      <c r="A1275" s="116" t="s">
        <v>16384</v>
      </c>
      <c r="B1275" s="98">
        <v>2015</v>
      </c>
      <c r="C1275" s="67" t="s">
        <v>16423</v>
      </c>
      <c r="D1275" s="31" t="s">
        <v>17307</v>
      </c>
      <c r="E1275" s="31" t="s">
        <v>17308</v>
      </c>
      <c r="F1275" s="71" t="s">
        <v>17246</v>
      </c>
      <c r="G1275" s="70">
        <v>66.900000000000006</v>
      </c>
      <c r="H1275" s="140">
        <f t="shared" si="84"/>
        <v>52.265625</v>
      </c>
      <c r="I1275" s="125">
        <f>G1275/('Total Revenue (Millions)'!D$97)*100</f>
        <v>1.0410830999066294</v>
      </c>
      <c r="W1275" s="138"/>
      <c r="Z1275" s="138"/>
      <c r="AF1275" s="61" t="s">
        <v>17354</v>
      </c>
    </row>
    <row r="1276" spans="1:32" hidden="1" x14ac:dyDescent="0.25">
      <c r="A1276" s="116" t="s">
        <v>16384</v>
      </c>
      <c r="B1276" s="98">
        <v>2015</v>
      </c>
      <c r="C1276" s="67" t="s">
        <v>16423</v>
      </c>
      <c r="D1276" s="71" t="s">
        <v>17255</v>
      </c>
      <c r="E1276" s="71" t="s">
        <v>17256</v>
      </c>
      <c r="F1276" s="71"/>
      <c r="G1276" s="85">
        <v>17.53</v>
      </c>
      <c r="H1276" s="140">
        <f t="shared" si="84"/>
        <v>13.6953125</v>
      </c>
      <c r="I1276" s="125">
        <f>G1276/('Total Revenue (Millions)'!D$97)*100</f>
        <v>0.27279800809212579</v>
      </c>
      <c r="W1276" s="138"/>
      <c r="Z1276" s="138"/>
      <c r="AF1276" s="127" t="s">
        <v>17355</v>
      </c>
    </row>
    <row r="1277" spans="1:32" hidden="1" x14ac:dyDescent="0.25">
      <c r="A1277" s="116" t="s">
        <v>16384</v>
      </c>
      <c r="B1277" s="98">
        <v>2015</v>
      </c>
      <c r="C1277" s="67" t="s">
        <v>16423</v>
      </c>
      <c r="D1277" s="71" t="s">
        <v>17356</v>
      </c>
      <c r="E1277" s="71" t="s">
        <v>17356</v>
      </c>
      <c r="F1277" s="71"/>
      <c r="G1277" s="85">
        <v>13.15</v>
      </c>
      <c r="H1277" s="140">
        <f t="shared" si="84"/>
        <v>10.2734375</v>
      </c>
      <c r="I1277" s="125">
        <f>G1277/('Total Revenue (Millions)'!D$97)*100</f>
        <v>0.20463741051976345</v>
      </c>
      <c r="W1277" s="138"/>
      <c r="Z1277" s="138"/>
      <c r="AF1277" s="127" t="s">
        <v>17355</v>
      </c>
    </row>
    <row r="1278" spans="1:32" hidden="1" x14ac:dyDescent="0.25">
      <c r="A1278" s="116" t="s">
        <v>16384</v>
      </c>
      <c r="B1278" s="98">
        <v>2015</v>
      </c>
      <c r="C1278" s="67" t="s">
        <v>16423</v>
      </c>
      <c r="D1278" s="71" t="s">
        <v>17357</v>
      </c>
      <c r="E1278" s="71" t="s">
        <v>17357</v>
      </c>
      <c r="F1278" s="71"/>
      <c r="G1278" s="85">
        <v>8.77</v>
      </c>
      <c r="H1278" s="140">
        <f t="shared" si="84"/>
        <v>6.8515624999999991</v>
      </c>
      <c r="I1278" s="125">
        <f>G1278/('Total Revenue (Millions)'!D$97)*100</f>
        <v>0.13647681294740116</v>
      </c>
      <c r="W1278" s="138"/>
      <c r="Z1278" s="138"/>
      <c r="AF1278" s="127" t="s">
        <v>17355</v>
      </c>
    </row>
    <row r="1279" spans="1:32" hidden="1" x14ac:dyDescent="0.25">
      <c r="A1279" s="116" t="s">
        <v>16384</v>
      </c>
      <c r="B1279" s="98">
        <v>2016</v>
      </c>
      <c r="C1279" s="67" t="s">
        <v>16423</v>
      </c>
      <c r="D1279" s="68" t="s">
        <v>17230</v>
      </c>
      <c r="E1279" s="32" t="s">
        <v>17231</v>
      </c>
      <c r="F1279" s="17" t="s">
        <v>17232</v>
      </c>
      <c r="G1279" s="70">
        <v>1078.3599999999999</v>
      </c>
      <c r="H1279" s="140">
        <f t="shared" ref="H1279:H1287" si="85">G1279/1.33</f>
        <v>810.79699248120289</v>
      </c>
      <c r="I1279" s="125">
        <f>G1279/('Total Revenue (Millions)'!D$98)*100</f>
        <v>15.879251951111764</v>
      </c>
      <c r="W1279" s="138"/>
      <c r="Z1279" s="138"/>
      <c r="AF1279" s="127" t="s">
        <v>17358</v>
      </c>
    </row>
    <row r="1280" spans="1:32" hidden="1" x14ac:dyDescent="0.25">
      <c r="A1280" s="116" t="s">
        <v>16384</v>
      </c>
      <c r="B1280" s="98">
        <v>2016</v>
      </c>
      <c r="C1280" s="67" t="s">
        <v>16423</v>
      </c>
      <c r="D1280" s="71" t="s">
        <v>16532</v>
      </c>
      <c r="E1280" s="71" t="s">
        <v>17320</v>
      </c>
      <c r="F1280" s="71" t="s">
        <v>17287</v>
      </c>
      <c r="G1280" s="70">
        <v>717.4</v>
      </c>
      <c r="H1280" s="140">
        <f t="shared" si="85"/>
        <v>539.3984962406015</v>
      </c>
      <c r="I1280" s="125">
        <f>G1280/('Total Revenue (Millions)'!D$98)*100</f>
        <v>10.563981740538948</v>
      </c>
      <c r="W1280" s="138"/>
      <c r="Z1280" s="138"/>
      <c r="AF1280" s="61" t="s">
        <v>17359</v>
      </c>
    </row>
    <row r="1281" spans="1:32" hidden="1" x14ac:dyDescent="0.25">
      <c r="A1281" s="116" t="s">
        <v>16384</v>
      </c>
      <c r="B1281" s="98">
        <v>2016</v>
      </c>
      <c r="C1281" s="67" t="s">
        <v>16423</v>
      </c>
      <c r="D1281" s="10" t="s">
        <v>16568</v>
      </c>
      <c r="E1281" s="71" t="s">
        <v>17292</v>
      </c>
      <c r="F1281" s="71" t="s">
        <v>17360</v>
      </c>
      <c r="G1281" s="70">
        <v>370.7</v>
      </c>
      <c r="H1281" s="140">
        <f t="shared" si="85"/>
        <v>278.72180451127815</v>
      </c>
      <c r="I1281" s="125">
        <f>G1281/('Total Revenue (Millions)'!D$98)*100</f>
        <v>5.4586953320571343</v>
      </c>
      <c r="W1281" s="138"/>
      <c r="Z1281" s="138"/>
      <c r="AF1281" s="61" t="s">
        <v>17361</v>
      </c>
    </row>
    <row r="1282" spans="1:32" hidden="1" x14ac:dyDescent="0.25">
      <c r="A1282" s="116" t="s">
        <v>16384</v>
      </c>
      <c r="B1282" s="98">
        <v>2016</v>
      </c>
      <c r="C1282" s="67" t="s">
        <v>16423</v>
      </c>
      <c r="D1282" s="31" t="s">
        <v>16593</v>
      </c>
      <c r="E1282" s="71" t="s">
        <v>17289</v>
      </c>
      <c r="F1282" s="71" t="s">
        <v>17238</v>
      </c>
      <c r="G1282" s="70">
        <v>209.2</v>
      </c>
      <c r="H1282" s="140">
        <f t="shared" si="85"/>
        <v>157.29323308270676</v>
      </c>
      <c r="I1282" s="125">
        <f>G1282/('Total Revenue (Millions)'!D$98)*100</f>
        <v>3.0805477838315416</v>
      </c>
      <c r="W1282" s="138"/>
      <c r="Z1282" s="138"/>
      <c r="AF1282" s="61" t="s">
        <v>17362</v>
      </c>
    </row>
    <row r="1283" spans="1:32" hidden="1" x14ac:dyDescent="0.25">
      <c r="A1283" s="116" t="s">
        <v>16384</v>
      </c>
      <c r="B1283" s="98">
        <v>2016</v>
      </c>
      <c r="C1283" s="67" t="s">
        <v>16423</v>
      </c>
      <c r="D1283" s="71" t="s">
        <v>16602</v>
      </c>
      <c r="E1283" s="71" t="s">
        <v>16602</v>
      </c>
      <c r="F1283" s="71" t="s">
        <v>17305</v>
      </c>
      <c r="G1283" s="70">
        <v>198.2</v>
      </c>
      <c r="H1283" s="140">
        <f t="shared" si="85"/>
        <v>149.02255639097743</v>
      </c>
      <c r="I1283" s="125">
        <f>G1283/('Total Revenue (Millions)'!D$98)*100</f>
        <v>2.9185686938595197</v>
      </c>
      <c r="W1283" s="138"/>
      <c r="Z1283" s="138"/>
      <c r="AF1283" s="61" t="s">
        <v>17363</v>
      </c>
    </row>
    <row r="1284" spans="1:32" hidden="1" x14ac:dyDescent="0.25">
      <c r="A1284" s="116" t="s">
        <v>16384</v>
      </c>
      <c r="B1284" s="98">
        <v>2016</v>
      </c>
      <c r="C1284" s="67" t="s">
        <v>16423</v>
      </c>
      <c r="D1284" s="31" t="s">
        <v>17307</v>
      </c>
      <c r="E1284" s="31" t="s">
        <v>17308</v>
      </c>
      <c r="F1284" s="71" t="s">
        <v>17246</v>
      </c>
      <c r="G1284" s="70">
        <v>64.3</v>
      </c>
      <c r="H1284" s="140">
        <f t="shared" si="85"/>
        <v>48.345864661654133</v>
      </c>
      <c r="I1284" s="125">
        <f>G1284/('Total Revenue (Millions)'!D$98)*100</f>
        <v>0.94684140774554548</v>
      </c>
      <c r="W1284" s="138"/>
      <c r="Z1284" s="138"/>
      <c r="AF1284" s="61" t="s">
        <v>17364</v>
      </c>
    </row>
    <row r="1285" spans="1:32" hidden="1" x14ac:dyDescent="0.25">
      <c r="A1285" s="116" t="s">
        <v>16384</v>
      </c>
      <c r="B1285" s="98">
        <v>2016</v>
      </c>
      <c r="C1285" s="67" t="s">
        <v>16423</v>
      </c>
      <c r="D1285" s="71" t="s">
        <v>17255</v>
      </c>
      <c r="E1285" s="71" t="s">
        <v>17256</v>
      </c>
      <c r="F1285" s="71"/>
      <c r="G1285" s="85">
        <v>17.95</v>
      </c>
      <c r="H1285" s="140">
        <f t="shared" si="85"/>
        <v>13.496240601503757</v>
      </c>
      <c r="I1285" s="125">
        <f>G1285/('Total Revenue (Millions)'!D$98)*100</f>
        <v>0.26432042409070827</v>
      </c>
      <c r="W1285" s="138"/>
      <c r="Z1285" s="138"/>
      <c r="AF1285" s="127" t="s">
        <v>17355</v>
      </c>
    </row>
    <row r="1286" spans="1:32" hidden="1" x14ac:dyDescent="0.25">
      <c r="A1286" s="116" t="s">
        <v>16384</v>
      </c>
      <c r="B1286" s="98">
        <v>2016</v>
      </c>
      <c r="C1286" s="67" t="s">
        <v>16423</v>
      </c>
      <c r="D1286" s="71" t="s">
        <v>17356</v>
      </c>
      <c r="E1286" s="71" t="s">
        <v>17356</v>
      </c>
      <c r="F1286" s="71"/>
      <c r="G1286" s="85">
        <v>13.47</v>
      </c>
      <c r="H1286" s="140">
        <f t="shared" si="85"/>
        <v>10.12781954887218</v>
      </c>
      <c r="I1286" s="125">
        <f>G1286/('Total Revenue (Millions)'!D$98)*100</f>
        <v>0.19835075835664853</v>
      </c>
      <c r="W1286" s="138"/>
      <c r="Z1286" s="138"/>
      <c r="AF1286" s="127" t="s">
        <v>17355</v>
      </c>
    </row>
    <row r="1287" spans="1:32" hidden="1" x14ac:dyDescent="0.25">
      <c r="A1287" s="116" t="s">
        <v>16384</v>
      </c>
      <c r="B1287" s="98">
        <v>2016</v>
      </c>
      <c r="C1287" s="67" t="s">
        <v>16423</v>
      </c>
      <c r="D1287" s="71" t="s">
        <v>17357</v>
      </c>
      <c r="E1287" s="71" t="s">
        <v>17357</v>
      </c>
      <c r="F1287" s="71"/>
      <c r="G1287" s="85">
        <v>8.98</v>
      </c>
      <c r="H1287" s="140">
        <f t="shared" si="85"/>
        <v>6.7518796992481205</v>
      </c>
      <c r="I1287" s="125">
        <f>G1287/('Total Revenue (Millions)'!D$98)*100</f>
        <v>0.13223383890443233</v>
      </c>
      <c r="W1287" s="138"/>
      <c r="Z1287" s="138"/>
      <c r="AF1287" s="127" t="s">
        <v>17355</v>
      </c>
    </row>
    <row r="1288" spans="1:32" hidden="1" x14ac:dyDescent="0.25">
      <c r="A1288" s="116" t="s">
        <v>16384</v>
      </c>
      <c r="B1288" s="98">
        <v>2017</v>
      </c>
      <c r="C1288" s="67" t="s">
        <v>16423</v>
      </c>
      <c r="D1288" s="68" t="s">
        <v>17230</v>
      </c>
      <c r="E1288" s="32" t="s">
        <v>17231</v>
      </c>
      <c r="F1288" s="17" t="s">
        <v>17232</v>
      </c>
      <c r="G1288" s="70">
        <v>996.2</v>
      </c>
      <c r="H1288" s="140">
        <f t="shared" ref="H1288:H1305" si="86">G1288/1.3</f>
        <v>766.30769230769226</v>
      </c>
      <c r="I1288" s="125">
        <f>G1288/('Total Revenue (Millions)'!D$99)*100</f>
        <v>13.843802112284603</v>
      </c>
      <c r="W1288" s="138"/>
      <c r="Z1288" s="138"/>
      <c r="AF1288" s="127" t="s">
        <v>17365</v>
      </c>
    </row>
    <row r="1289" spans="1:32" hidden="1" x14ac:dyDescent="0.25">
      <c r="A1289" s="116" t="s">
        <v>16384</v>
      </c>
      <c r="B1289" s="98">
        <v>2017</v>
      </c>
      <c r="C1289" s="67" t="s">
        <v>16423</v>
      </c>
      <c r="D1289" s="71" t="s">
        <v>16532</v>
      </c>
      <c r="E1289" s="71" t="s">
        <v>17320</v>
      </c>
      <c r="F1289" s="71" t="s">
        <v>17287</v>
      </c>
      <c r="G1289" s="70">
        <v>675.4</v>
      </c>
      <c r="H1289" s="140">
        <f t="shared" si="86"/>
        <v>519.53846153846155</v>
      </c>
      <c r="I1289" s="125">
        <f>G1289/('Total Revenue (Millions)'!D$99)*100</f>
        <v>9.3857698721511955</v>
      </c>
      <c r="W1289" s="138"/>
      <c r="Z1289" s="138"/>
      <c r="AF1289" s="61" t="s">
        <v>17366</v>
      </c>
    </row>
    <row r="1290" spans="1:32" hidden="1" x14ac:dyDescent="0.25">
      <c r="A1290" s="116" t="s">
        <v>16384</v>
      </c>
      <c r="B1290" s="98">
        <v>2017</v>
      </c>
      <c r="C1290" s="67" t="s">
        <v>16423</v>
      </c>
      <c r="D1290" s="10" t="s">
        <v>16568</v>
      </c>
      <c r="E1290" s="71" t="s">
        <v>17292</v>
      </c>
      <c r="F1290" s="71" t="s">
        <v>17360</v>
      </c>
      <c r="G1290" s="70">
        <v>345.6</v>
      </c>
      <c r="H1290" s="140">
        <f t="shared" si="86"/>
        <v>265.84615384615387</v>
      </c>
      <c r="I1290" s="125">
        <f>G1290/('Total Revenue (Millions)'!D$99)*100</f>
        <v>4.8026681489716516</v>
      </c>
      <c r="W1290" s="138"/>
      <c r="Z1290" s="138"/>
      <c r="AF1290" s="61" t="s">
        <v>17367</v>
      </c>
    </row>
    <row r="1291" spans="1:32" hidden="1" x14ac:dyDescent="0.25">
      <c r="A1291" s="116" t="s">
        <v>16384</v>
      </c>
      <c r="B1291" s="98">
        <v>2017</v>
      </c>
      <c r="C1291" s="67" t="s">
        <v>16423</v>
      </c>
      <c r="D1291" s="31" t="s">
        <v>16593</v>
      </c>
      <c r="E1291" s="71" t="s">
        <v>17289</v>
      </c>
      <c r="F1291" s="71" t="s">
        <v>17238</v>
      </c>
      <c r="G1291" s="70">
        <v>219.2</v>
      </c>
      <c r="H1291" s="140">
        <f t="shared" si="86"/>
        <v>168.61538461538461</v>
      </c>
      <c r="I1291" s="125">
        <f>G1291/('Total Revenue (Millions)'!D$99)*100</f>
        <v>3.0461367426347969</v>
      </c>
      <c r="W1291" s="138"/>
      <c r="Z1291" s="138"/>
      <c r="AF1291" s="61" t="s">
        <v>17368</v>
      </c>
    </row>
    <row r="1292" spans="1:32" hidden="1" x14ac:dyDescent="0.25">
      <c r="A1292" s="116" t="s">
        <v>16384</v>
      </c>
      <c r="B1292" s="98">
        <v>2017</v>
      </c>
      <c r="C1292" s="67" t="s">
        <v>16423</v>
      </c>
      <c r="D1292" s="71" t="s">
        <v>16602</v>
      </c>
      <c r="E1292" s="71" t="s">
        <v>16602</v>
      </c>
      <c r="F1292" s="71" t="s">
        <v>17305</v>
      </c>
      <c r="G1292" s="70">
        <v>205.5</v>
      </c>
      <c r="H1292" s="140">
        <f t="shared" si="86"/>
        <v>158.07692307692307</v>
      </c>
      <c r="I1292" s="125">
        <f>G1292/('Total Revenue (Millions)'!D$99)*100</f>
        <v>2.8557531962201224</v>
      </c>
      <c r="W1292" s="138"/>
      <c r="Z1292" s="138"/>
      <c r="AF1292" s="61" t="s">
        <v>17369</v>
      </c>
    </row>
    <row r="1293" spans="1:32" hidden="1" x14ac:dyDescent="0.25">
      <c r="A1293" s="116" t="s">
        <v>16384</v>
      </c>
      <c r="B1293" s="98">
        <v>2017</v>
      </c>
      <c r="C1293" s="67" t="s">
        <v>16423</v>
      </c>
      <c r="D1293" s="31" t="s">
        <v>17307</v>
      </c>
      <c r="E1293" s="31" t="s">
        <v>17308</v>
      </c>
      <c r="F1293" s="71" t="s">
        <v>17246</v>
      </c>
      <c r="G1293" s="70">
        <v>47.3</v>
      </c>
      <c r="H1293" s="140">
        <f t="shared" si="86"/>
        <v>36.38461538461538</v>
      </c>
      <c r="I1293" s="125">
        <f>G1293/('Total Revenue (Millions)'!D$99)*100</f>
        <v>0.65730961645358521</v>
      </c>
      <c r="W1293" s="138"/>
      <c r="Z1293" s="138"/>
      <c r="AF1293" s="61" t="s">
        <v>17370</v>
      </c>
    </row>
    <row r="1294" spans="1:32" hidden="1" x14ac:dyDescent="0.25">
      <c r="A1294" s="116" t="s">
        <v>16384</v>
      </c>
      <c r="B1294" s="98">
        <v>2017</v>
      </c>
      <c r="C1294" s="67" t="s">
        <v>16423</v>
      </c>
      <c r="D1294" s="71" t="s">
        <v>17255</v>
      </c>
      <c r="E1294" s="71" t="s">
        <v>17256</v>
      </c>
      <c r="F1294" s="71"/>
      <c r="G1294" s="85">
        <v>16.73</v>
      </c>
      <c r="H1294" s="140">
        <f t="shared" si="86"/>
        <v>12.86923076923077</v>
      </c>
      <c r="I1294" s="125">
        <f>G1294/('Total Revenue (Millions)'!D$99)*100</f>
        <v>0.23249027237354086</v>
      </c>
      <c r="W1294" s="138"/>
      <c r="Z1294" s="138"/>
      <c r="AF1294" s="127" t="s">
        <v>17355</v>
      </c>
    </row>
    <row r="1295" spans="1:32" hidden="1" x14ac:dyDescent="0.25">
      <c r="A1295" s="116" t="s">
        <v>16384</v>
      </c>
      <c r="B1295" s="98">
        <v>2017</v>
      </c>
      <c r="C1295" s="67" t="s">
        <v>16423</v>
      </c>
      <c r="D1295" s="71" t="s">
        <v>17356</v>
      </c>
      <c r="E1295" s="71" t="s">
        <v>17356</v>
      </c>
      <c r="F1295" s="71"/>
      <c r="G1295" s="85">
        <v>12.55</v>
      </c>
      <c r="H1295" s="140">
        <f t="shared" si="86"/>
        <v>9.6538461538461533</v>
      </c>
      <c r="I1295" s="125">
        <f>G1295/('Total Revenue (Millions)'!D$99)*100</f>
        <v>0.17440244580322403</v>
      </c>
      <c r="W1295" s="138"/>
      <c r="Z1295" s="138"/>
      <c r="AF1295" s="127" t="s">
        <v>17355</v>
      </c>
    </row>
    <row r="1296" spans="1:32" hidden="1" x14ac:dyDescent="0.25">
      <c r="A1296" s="116" t="s">
        <v>16384</v>
      </c>
      <c r="B1296" s="98">
        <v>2017</v>
      </c>
      <c r="C1296" s="67" t="s">
        <v>16423</v>
      </c>
      <c r="D1296" s="71" t="s">
        <v>17357</v>
      </c>
      <c r="E1296" s="71" t="s">
        <v>17357</v>
      </c>
      <c r="F1296" s="71"/>
      <c r="G1296" s="85">
        <v>8.3699999999999992</v>
      </c>
      <c r="H1296" s="140">
        <f t="shared" si="86"/>
        <v>6.4384615384615378</v>
      </c>
      <c r="I1296" s="125">
        <f>G1296/('Total Revenue (Millions)'!D$99)*100</f>
        <v>0.11631461923290716</v>
      </c>
      <c r="W1296" s="138"/>
      <c r="Z1296" s="138"/>
      <c r="AF1296" s="127" t="s">
        <v>17355</v>
      </c>
    </row>
    <row r="1297" spans="1:32" hidden="1" x14ac:dyDescent="0.25">
      <c r="A1297" s="116" t="s">
        <v>16384</v>
      </c>
      <c r="B1297" s="98">
        <v>2018</v>
      </c>
      <c r="C1297" s="67" t="s">
        <v>16423</v>
      </c>
      <c r="D1297" s="68" t="s">
        <v>17230</v>
      </c>
      <c r="E1297" s="32" t="s">
        <v>17231</v>
      </c>
      <c r="F1297" s="17" t="s">
        <v>17232</v>
      </c>
      <c r="G1297" s="70">
        <v>1081.76</v>
      </c>
      <c r="H1297" s="140">
        <f t="shared" si="86"/>
        <v>832.12307692307684</v>
      </c>
      <c r="I1297" s="125">
        <f>G1297/('Total Revenue (Millions)'!D$100)*100</f>
        <v>14.003909536939945</v>
      </c>
      <c r="W1297" s="138"/>
      <c r="Z1297" s="138"/>
      <c r="AF1297" s="127" t="s">
        <v>17371</v>
      </c>
    </row>
    <row r="1298" spans="1:32" hidden="1" x14ac:dyDescent="0.25">
      <c r="A1298" s="116" t="s">
        <v>16384</v>
      </c>
      <c r="B1298" s="98">
        <v>2018</v>
      </c>
      <c r="C1298" s="67" t="s">
        <v>16423</v>
      </c>
      <c r="D1298" s="71" t="s">
        <v>16532</v>
      </c>
      <c r="E1298" s="71" t="s">
        <v>17320</v>
      </c>
      <c r="F1298" s="71" t="s">
        <v>17287</v>
      </c>
      <c r="G1298" s="70">
        <v>622.9</v>
      </c>
      <c r="H1298" s="140">
        <f t="shared" si="86"/>
        <v>479.15384615384613</v>
      </c>
      <c r="I1298" s="125">
        <f>G1298/('Total Revenue (Millions)'!D$100)*100</f>
        <v>8.0637435758022971</v>
      </c>
      <c r="W1298" s="138"/>
      <c r="Z1298" s="138"/>
      <c r="AF1298" s="61" t="s">
        <v>17372</v>
      </c>
    </row>
    <row r="1299" spans="1:32" hidden="1" x14ac:dyDescent="0.25">
      <c r="A1299" s="116" t="s">
        <v>16384</v>
      </c>
      <c r="B1299" s="98">
        <v>2018</v>
      </c>
      <c r="C1299" s="67" t="s">
        <v>16423</v>
      </c>
      <c r="D1299" s="10" t="s">
        <v>16568</v>
      </c>
      <c r="E1299" s="71" t="s">
        <v>17292</v>
      </c>
      <c r="F1299" s="71" t="s">
        <v>17360</v>
      </c>
      <c r="G1299" s="70">
        <v>338.2</v>
      </c>
      <c r="H1299" s="140">
        <f t="shared" si="86"/>
        <v>260.15384615384613</v>
      </c>
      <c r="I1299" s="125">
        <f>G1299/('Total Revenue (Millions)'!D$100)*100</f>
        <v>4.3781635532771501</v>
      </c>
      <c r="W1299" s="138"/>
      <c r="Z1299" s="138"/>
      <c r="AF1299" s="61" t="s">
        <v>17373</v>
      </c>
    </row>
    <row r="1300" spans="1:32" hidden="1" x14ac:dyDescent="0.25">
      <c r="A1300" s="116" t="s">
        <v>16384</v>
      </c>
      <c r="B1300" s="98">
        <v>2018</v>
      </c>
      <c r="C1300" s="67" t="s">
        <v>16423</v>
      </c>
      <c r="D1300" s="31" t="s">
        <v>16593</v>
      </c>
      <c r="E1300" s="71" t="s">
        <v>17289</v>
      </c>
      <c r="F1300" s="71" t="s">
        <v>17238</v>
      </c>
      <c r="G1300" s="70">
        <v>204.9</v>
      </c>
      <c r="H1300" s="140">
        <f t="shared" si="86"/>
        <v>157.61538461538461</v>
      </c>
      <c r="I1300" s="125">
        <f>G1300/('Total Revenue (Millions)'!D$100)*100</f>
        <v>2.6525301953473921</v>
      </c>
      <c r="W1300" s="138"/>
      <c r="Z1300" s="138"/>
      <c r="AF1300" s="61" t="s">
        <v>17374</v>
      </c>
    </row>
    <row r="1301" spans="1:32" hidden="1" x14ac:dyDescent="0.25">
      <c r="A1301" s="116" t="s">
        <v>16384</v>
      </c>
      <c r="B1301" s="98">
        <v>2018</v>
      </c>
      <c r="C1301" s="67" t="s">
        <v>16423</v>
      </c>
      <c r="D1301" s="71" t="s">
        <v>16602</v>
      </c>
      <c r="E1301" s="71" t="s">
        <v>16602</v>
      </c>
      <c r="F1301" s="71" t="s">
        <v>17305</v>
      </c>
      <c r="G1301" s="70">
        <v>201.1</v>
      </c>
      <c r="H1301" s="140">
        <f t="shared" si="86"/>
        <v>154.69230769230768</v>
      </c>
      <c r="I1301" s="125">
        <f>G1301/('Total Revenue (Millions)'!D$100)*100</f>
        <v>2.6033373464341656</v>
      </c>
      <c r="W1301" s="138"/>
      <c r="Z1301" s="138"/>
      <c r="AF1301" s="61" t="s">
        <v>17375</v>
      </c>
    </row>
    <row r="1302" spans="1:32" hidden="1" x14ac:dyDescent="0.25">
      <c r="A1302" s="116" t="s">
        <v>16384</v>
      </c>
      <c r="B1302" s="98">
        <v>2018</v>
      </c>
      <c r="C1302" s="67" t="s">
        <v>16423</v>
      </c>
      <c r="D1302" s="31" t="s">
        <v>17307</v>
      </c>
      <c r="E1302" s="31" t="s">
        <v>17308</v>
      </c>
      <c r="F1302" s="71" t="s">
        <v>17246</v>
      </c>
      <c r="G1302" s="70">
        <v>42.8</v>
      </c>
      <c r="H1302" s="140">
        <f t="shared" si="86"/>
        <v>32.92307692307692</v>
      </c>
      <c r="I1302" s="125">
        <f>G1302/('Total Revenue (Millions)'!D$100)*100</f>
        <v>0.55406682460160261</v>
      </c>
      <c r="W1302" s="138"/>
      <c r="Z1302" s="138"/>
      <c r="AF1302" s="61" t="s">
        <v>17376</v>
      </c>
    </row>
    <row r="1303" spans="1:32" hidden="1" x14ac:dyDescent="0.25">
      <c r="A1303" s="116" t="s">
        <v>16384</v>
      </c>
      <c r="B1303" s="98">
        <v>2018</v>
      </c>
      <c r="C1303" s="67" t="s">
        <v>16423</v>
      </c>
      <c r="D1303" s="71" t="s">
        <v>17255</v>
      </c>
      <c r="E1303" s="71" t="s">
        <v>17256</v>
      </c>
      <c r="F1303" s="71"/>
      <c r="G1303" s="85">
        <v>15.96</v>
      </c>
      <c r="H1303" s="140">
        <f t="shared" si="86"/>
        <v>12.276923076923078</v>
      </c>
      <c r="I1303" s="125">
        <f>G1303/('Total Revenue (Millions)'!D$100)*100</f>
        <v>0.20660996543555091</v>
      </c>
      <c r="W1303" s="138"/>
      <c r="Z1303" s="138"/>
      <c r="AF1303" s="127" t="s">
        <v>17355</v>
      </c>
    </row>
    <row r="1304" spans="1:32" hidden="1" x14ac:dyDescent="0.25">
      <c r="A1304" s="116" t="s">
        <v>16384</v>
      </c>
      <c r="B1304" s="98">
        <v>2018</v>
      </c>
      <c r="C1304" s="67" t="s">
        <v>16423</v>
      </c>
      <c r="D1304" s="71" t="s">
        <v>17356</v>
      </c>
      <c r="E1304" s="71" t="s">
        <v>17356</v>
      </c>
      <c r="F1304" s="71"/>
      <c r="G1304" s="85">
        <v>11.97</v>
      </c>
      <c r="H1304" s="140">
        <f t="shared" si="86"/>
        <v>9.2076923076923087</v>
      </c>
      <c r="I1304" s="125">
        <f>G1304/('Total Revenue (Millions)'!D$100)*100</f>
        <v>0.15495747407666319</v>
      </c>
      <c r="W1304" s="138"/>
      <c r="Z1304" s="138"/>
      <c r="AF1304" s="127" t="s">
        <v>17355</v>
      </c>
    </row>
    <row r="1305" spans="1:32" hidden="1" x14ac:dyDescent="0.25">
      <c r="A1305" s="116" t="s">
        <v>16384</v>
      </c>
      <c r="B1305" s="98">
        <v>2018</v>
      </c>
      <c r="C1305" s="67" t="s">
        <v>16423</v>
      </c>
      <c r="D1305" s="71" t="s">
        <v>17357</v>
      </c>
      <c r="E1305" s="71" t="s">
        <v>17357</v>
      </c>
      <c r="F1305" s="71"/>
      <c r="G1305" s="85">
        <v>7.98</v>
      </c>
      <c r="H1305" s="140">
        <f t="shared" si="86"/>
        <v>6.1384615384615389</v>
      </c>
      <c r="I1305" s="125">
        <f>G1305/('Total Revenue (Millions)'!D$100)*100</f>
        <v>0.10330498271777545</v>
      </c>
      <c r="W1305" s="138"/>
      <c r="Z1305" s="138"/>
      <c r="AF1305" s="127" t="s">
        <v>17355</v>
      </c>
    </row>
    <row r="1306" spans="1:32" hidden="1" x14ac:dyDescent="0.25">
      <c r="A1306" s="116" t="s">
        <v>16384</v>
      </c>
      <c r="B1306" s="98">
        <v>2019</v>
      </c>
      <c r="C1306" s="67" t="s">
        <v>16423</v>
      </c>
      <c r="D1306" s="68" t="s">
        <v>17230</v>
      </c>
      <c r="E1306" s="32" t="s">
        <v>17231</v>
      </c>
      <c r="F1306" s="17" t="s">
        <v>17232</v>
      </c>
      <c r="G1306" s="70">
        <v>1010.47</v>
      </c>
      <c r="H1306" s="140">
        <f t="shared" ref="H1306:H1314" si="87">G1306/1.33</f>
        <v>759.75187969924809</v>
      </c>
      <c r="I1306" s="125">
        <f>G1306/('Total Revenue (Millions)'!D$101)*100</f>
        <v>12.009103658101781</v>
      </c>
      <c r="W1306" s="138"/>
      <c r="Z1306" s="138"/>
      <c r="AF1306" s="127" t="s">
        <v>17377</v>
      </c>
    </row>
    <row r="1307" spans="1:32" hidden="1" x14ac:dyDescent="0.25">
      <c r="A1307" s="116" t="s">
        <v>16384</v>
      </c>
      <c r="B1307" s="98">
        <v>2019</v>
      </c>
      <c r="C1307" s="67" t="s">
        <v>16423</v>
      </c>
      <c r="D1307" s="71" t="s">
        <v>16532</v>
      </c>
      <c r="E1307" s="71" t="s">
        <v>17320</v>
      </c>
      <c r="F1307" s="71" t="s">
        <v>17287</v>
      </c>
      <c r="G1307" s="70">
        <v>620.70000000000005</v>
      </c>
      <c r="H1307" s="140">
        <f t="shared" si="87"/>
        <v>466.69172932330827</v>
      </c>
      <c r="I1307" s="125">
        <f>G1307/('Total Revenue (Millions)'!D$101)*100</f>
        <v>7.3768153835183385</v>
      </c>
      <c r="W1307" s="138"/>
      <c r="Z1307" s="138"/>
      <c r="AF1307" s="61" t="s">
        <v>17378</v>
      </c>
    </row>
    <row r="1308" spans="1:32" hidden="1" x14ac:dyDescent="0.25">
      <c r="A1308" s="116" t="s">
        <v>16384</v>
      </c>
      <c r="B1308" s="98">
        <v>2019</v>
      </c>
      <c r="C1308" s="67" t="s">
        <v>16423</v>
      </c>
      <c r="D1308" s="10" t="s">
        <v>16568</v>
      </c>
      <c r="E1308" s="71" t="s">
        <v>17292</v>
      </c>
      <c r="F1308" s="71" t="s">
        <v>17360</v>
      </c>
      <c r="G1308" s="70">
        <v>362</v>
      </c>
      <c r="H1308" s="140">
        <f t="shared" si="87"/>
        <v>272.18045112781954</v>
      </c>
      <c r="I1308" s="125">
        <f>G1308/('Total Revenue (Millions)'!D$101)*100</f>
        <v>4.3022509567160272</v>
      </c>
      <c r="W1308" s="138"/>
      <c r="Z1308" s="138"/>
      <c r="AF1308" s="61" t="s">
        <v>17379</v>
      </c>
    </row>
    <row r="1309" spans="1:32" hidden="1" x14ac:dyDescent="0.25">
      <c r="A1309" s="116" t="s">
        <v>16384</v>
      </c>
      <c r="B1309" s="98">
        <v>2019</v>
      </c>
      <c r="C1309" s="67" t="s">
        <v>16423</v>
      </c>
      <c r="D1309" s="71" t="s">
        <v>16602</v>
      </c>
      <c r="E1309" s="71" t="s">
        <v>16602</v>
      </c>
      <c r="F1309" s="71" t="s">
        <v>17305</v>
      </c>
      <c r="G1309" s="70">
        <v>207.1</v>
      </c>
      <c r="H1309" s="140">
        <f t="shared" si="87"/>
        <v>155.71428571428569</v>
      </c>
      <c r="I1309" s="125">
        <f>G1309/('Total Revenue (Millions)'!D$101)*100</f>
        <v>2.4613153954030089</v>
      </c>
      <c r="W1309" s="138"/>
      <c r="Z1309" s="138"/>
      <c r="AF1309" s="61" t="s">
        <v>17380</v>
      </c>
    </row>
    <row r="1310" spans="1:32" hidden="1" x14ac:dyDescent="0.25">
      <c r="A1310" s="116" t="s">
        <v>16384</v>
      </c>
      <c r="B1310" s="98">
        <v>2019</v>
      </c>
      <c r="C1310" s="67" t="s">
        <v>16423</v>
      </c>
      <c r="D1310" s="31" t="s">
        <v>16593</v>
      </c>
      <c r="E1310" s="71" t="s">
        <v>17289</v>
      </c>
      <c r="F1310" s="71" t="s">
        <v>17238</v>
      </c>
      <c r="G1310" s="70">
        <v>193.5</v>
      </c>
      <c r="H1310" s="140">
        <f t="shared" si="87"/>
        <v>145.48872180451127</v>
      </c>
      <c r="I1310" s="125">
        <f>G1310/('Total Revenue (Millions)'!D$101)*100</f>
        <v>2.2996838677473792</v>
      </c>
      <c r="W1310" s="138"/>
      <c r="Z1310" s="138"/>
      <c r="AF1310" s="61" t="s">
        <v>17381</v>
      </c>
    </row>
    <row r="1311" spans="1:32" hidden="1" x14ac:dyDescent="0.25">
      <c r="A1311" s="116" t="s">
        <v>16384</v>
      </c>
      <c r="B1311" s="98">
        <v>2019</v>
      </c>
      <c r="C1311" s="67" t="s">
        <v>16423</v>
      </c>
      <c r="D1311" s="31" t="s">
        <v>17307</v>
      </c>
      <c r="E1311" s="31" t="s">
        <v>17308</v>
      </c>
      <c r="F1311" s="71" t="s">
        <v>17246</v>
      </c>
      <c r="G1311" s="70">
        <v>37.700000000000003</v>
      </c>
      <c r="H1311" s="140">
        <f t="shared" si="87"/>
        <v>28.345864661654137</v>
      </c>
      <c r="I1311" s="125">
        <f>G1311/('Total Revenue (Millions)'!D$101)*100</f>
        <v>0.4480521023983266</v>
      </c>
      <c r="W1311" s="138"/>
      <c r="Z1311" s="138"/>
      <c r="AF1311" s="61" t="s">
        <v>17382</v>
      </c>
    </row>
    <row r="1312" spans="1:32" hidden="1" x14ac:dyDescent="0.25">
      <c r="A1312" s="116" t="s">
        <v>16384</v>
      </c>
      <c r="B1312" s="98">
        <v>2019</v>
      </c>
      <c r="C1312" s="67" t="s">
        <v>16423</v>
      </c>
      <c r="D1312" s="71" t="s">
        <v>17255</v>
      </c>
      <c r="E1312" s="71" t="s">
        <v>17256</v>
      </c>
      <c r="F1312" s="71"/>
      <c r="G1312" s="85">
        <v>16.420000000000002</v>
      </c>
      <c r="H1312" s="140">
        <f t="shared" si="87"/>
        <v>12.345864661654137</v>
      </c>
      <c r="I1312" s="125">
        <f>G1312/('Total Revenue (Millions)'!D$101)*100</f>
        <v>0.19514630030187063</v>
      </c>
      <c r="W1312" s="138"/>
      <c r="Z1312" s="138"/>
      <c r="AF1312" s="127" t="s">
        <v>17355</v>
      </c>
    </row>
    <row r="1313" spans="1:32" hidden="1" x14ac:dyDescent="0.25">
      <c r="A1313" s="116" t="s">
        <v>16384</v>
      </c>
      <c r="B1313" s="98">
        <v>2019</v>
      </c>
      <c r="C1313" s="67" t="s">
        <v>16423</v>
      </c>
      <c r="D1313" s="71" t="s">
        <v>17356</v>
      </c>
      <c r="E1313" s="71" t="s">
        <v>17356</v>
      </c>
      <c r="F1313" s="71"/>
      <c r="G1313" s="85">
        <v>12.32</v>
      </c>
      <c r="H1313" s="140">
        <f t="shared" si="87"/>
        <v>9.2631578947368425</v>
      </c>
      <c r="I1313" s="125">
        <f>G1313/('Total Revenue (Millions)'!D$101)*100</f>
        <v>0.14641914858215874</v>
      </c>
      <c r="W1313" s="138"/>
      <c r="Z1313" s="138"/>
      <c r="AF1313" s="127" t="s">
        <v>17355</v>
      </c>
    </row>
    <row r="1314" spans="1:32" hidden="1" x14ac:dyDescent="0.25">
      <c r="A1314" s="116" t="s">
        <v>16384</v>
      </c>
      <c r="B1314" s="98">
        <v>2019</v>
      </c>
      <c r="C1314" s="67" t="s">
        <v>16423</v>
      </c>
      <c r="D1314" s="71" t="s">
        <v>17357</v>
      </c>
      <c r="E1314" s="71" t="s">
        <v>17357</v>
      </c>
      <c r="F1314" s="71"/>
      <c r="G1314" s="85">
        <v>8.2100000000000009</v>
      </c>
      <c r="H1314" s="140">
        <f t="shared" si="87"/>
        <v>6.1729323308270683</v>
      </c>
      <c r="I1314" s="125">
        <f>G1314/('Total Revenue (Millions)'!D$101)*100</f>
        <v>9.7573150150935317E-2</v>
      </c>
      <c r="W1314" s="138"/>
      <c r="Z1314" s="138"/>
      <c r="AF1314" s="127" t="s">
        <v>17355</v>
      </c>
    </row>
    <row r="1315" spans="1:32" hidden="1" x14ac:dyDescent="0.25">
      <c r="A1315" s="116" t="s">
        <v>16384</v>
      </c>
      <c r="B1315" s="67">
        <v>2020</v>
      </c>
      <c r="C1315" s="67" t="s">
        <v>16423</v>
      </c>
      <c r="D1315" s="68" t="s">
        <v>17230</v>
      </c>
      <c r="E1315" s="32" t="s">
        <v>17231</v>
      </c>
      <c r="F1315" s="17" t="s">
        <v>17232</v>
      </c>
      <c r="G1315" s="70">
        <v>985.5</v>
      </c>
      <c r="H1315" s="140">
        <f t="shared" ref="H1315:H1322" si="88">G1315/1.34</f>
        <v>735.44776119402979</v>
      </c>
      <c r="I1315" s="125">
        <f>G1315/('Total Revenue (Millions)'!D$102)*100</f>
        <v>10.65520596821278</v>
      </c>
      <c r="W1315" s="138"/>
      <c r="Z1315" s="138"/>
      <c r="AF1315" s="127" t="s">
        <v>17383</v>
      </c>
    </row>
    <row r="1316" spans="1:32" hidden="1" x14ac:dyDescent="0.25">
      <c r="A1316" s="116" t="s">
        <v>16384</v>
      </c>
      <c r="B1316" s="67">
        <v>2020</v>
      </c>
      <c r="C1316" s="67" t="s">
        <v>16423</v>
      </c>
      <c r="D1316" s="71" t="s">
        <v>16532</v>
      </c>
      <c r="E1316" s="71" t="s">
        <v>17320</v>
      </c>
      <c r="F1316" s="71" t="s">
        <v>17384</v>
      </c>
      <c r="G1316" s="70">
        <v>554.79999999999995</v>
      </c>
      <c r="H1316" s="140">
        <f t="shared" si="88"/>
        <v>414.02985074626861</v>
      </c>
      <c r="I1316" s="125">
        <f>G1316/('Total Revenue (Millions)'!D$102)*100</f>
        <v>5.9984863228457126</v>
      </c>
      <c r="W1316" s="138"/>
      <c r="Z1316" s="138"/>
      <c r="AF1316" s="61" t="s">
        <v>17385</v>
      </c>
    </row>
    <row r="1317" spans="1:32" hidden="1" x14ac:dyDescent="0.25">
      <c r="A1317" s="116" t="s">
        <v>16384</v>
      </c>
      <c r="B1317" s="67">
        <v>2020</v>
      </c>
      <c r="C1317" s="67" t="s">
        <v>16423</v>
      </c>
      <c r="D1317" s="10" t="s">
        <v>16568</v>
      </c>
      <c r="E1317" s="71" t="s">
        <v>17292</v>
      </c>
      <c r="F1317" s="71" t="s">
        <v>17360</v>
      </c>
      <c r="G1317" s="70">
        <v>305</v>
      </c>
      <c r="H1317" s="140">
        <f t="shared" si="88"/>
        <v>227.61194029850745</v>
      </c>
      <c r="I1317" s="125">
        <f>G1317/('Total Revenue (Millions)'!D$102)*100</f>
        <v>3.2976538004108553</v>
      </c>
      <c r="W1317" s="138"/>
      <c r="Z1317" s="138"/>
      <c r="AF1317" s="61" t="s">
        <v>17386</v>
      </c>
    </row>
    <row r="1318" spans="1:32" hidden="1" x14ac:dyDescent="0.25">
      <c r="A1318" s="116" t="s">
        <v>16384</v>
      </c>
      <c r="B1318" s="67">
        <v>2020</v>
      </c>
      <c r="C1318" s="67" t="s">
        <v>16423</v>
      </c>
      <c r="D1318" s="71" t="s">
        <v>16602</v>
      </c>
      <c r="E1318" s="71" t="s">
        <v>16602</v>
      </c>
      <c r="F1318" s="71" t="s">
        <v>17305</v>
      </c>
      <c r="G1318" s="70">
        <v>171.4</v>
      </c>
      <c r="H1318" s="140">
        <f t="shared" si="88"/>
        <v>127.91044776119402</v>
      </c>
      <c r="I1318" s="125">
        <f>G1318/('Total Revenue (Millions)'!D$102)*100</f>
        <v>1.8531733160341659</v>
      </c>
      <c r="W1318" s="138"/>
      <c r="Z1318" s="138"/>
      <c r="AF1318" s="61" t="s">
        <v>17387</v>
      </c>
    </row>
    <row r="1319" spans="1:32" hidden="1" x14ac:dyDescent="0.25">
      <c r="A1319" s="116" t="s">
        <v>16384</v>
      </c>
      <c r="B1319" s="67">
        <v>2020</v>
      </c>
      <c r="C1319" s="67" t="s">
        <v>16423</v>
      </c>
      <c r="D1319" s="31" t="s">
        <v>16593</v>
      </c>
      <c r="E1319" s="71" t="s">
        <v>17289</v>
      </c>
      <c r="F1319" s="71" t="s">
        <v>17238</v>
      </c>
      <c r="G1319" s="70">
        <v>165.9</v>
      </c>
      <c r="H1319" s="140">
        <f t="shared" si="88"/>
        <v>123.80597014925372</v>
      </c>
      <c r="I1319" s="125">
        <f>G1319/('Total Revenue (Millions)'!D$102)*100</f>
        <v>1.7937074278300356</v>
      </c>
      <c r="W1319" s="138"/>
      <c r="Z1319" s="138"/>
      <c r="AF1319" s="61" t="s">
        <v>17388</v>
      </c>
    </row>
    <row r="1320" spans="1:32" hidden="1" x14ac:dyDescent="0.25">
      <c r="A1320" s="116" t="s">
        <v>16384</v>
      </c>
      <c r="B1320" s="67">
        <v>2020</v>
      </c>
      <c r="C1320" s="67" t="s">
        <v>16423</v>
      </c>
      <c r="D1320" s="71" t="s">
        <v>17255</v>
      </c>
      <c r="E1320" s="71" t="s">
        <v>17256</v>
      </c>
      <c r="F1320" s="31"/>
      <c r="G1320" s="85">
        <v>17.55</v>
      </c>
      <c r="H1320" s="140">
        <f t="shared" si="88"/>
        <v>13.097014925373134</v>
      </c>
      <c r="I1320" s="125">
        <f>G1320/('Total Revenue (Millions)'!D$102)*100</f>
        <v>0.18975024326954268</v>
      </c>
      <c r="W1320" s="138"/>
      <c r="Z1320" s="138"/>
      <c r="AF1320" s="127" t="s">
        <v>17355</v>
      </c>
    </row>
    <row r="1321" spans="1:32" hidden="1" x14ac:dyDescent="0.25">
      <c r="A1321" s="116" t="s">
        <v>16384</v>
      </c>
      <c r="B1321" s="67">
        <v>2020</v>
      </c>
      <c r="C1321" s="67" t="s">
        <v>16423</v>
      </c>
      <c r="D1321" s="71" t="s">
        <v>17356</v>
      </c>
      <c r="E1321" s="71" t="s">
        <v>17356</v>
      </c>
      <c r="F1321" s="31"/>
      <c r="G1321" s="85">
        <v>13.16</v>
      </c>
      <c r="H1321" s="140">
        <f t="shared" si="88"/>
        <v>9.8208955223880601</v>
      </c>
      <c r="I1321" s="125">
        <f>G1321/('Total Revenue (Millions)'!D$102)*100</f>
        <v>0.14228565250297329</v>
      </c>
      <c r="W1321" s="138"/>
      <c r="Z1321" s="138"/>
      <c r="AF1321" s="127" t="s">
        <v>17355</v>
      </c>
    </row>
    <row r="1322" spans="1:32" hidden="1" x14ac:dyDescent="0.25">
      <c r="A1322" s="116" t="s">
        <v>16384</v>
      </c>
      <c r="B1322" s="67">
        <v>2020</v>
      </c>
      <c r="C1322" s="67" t="s">
        <v>16423</v>
      </c>
      <c r="D1322" s="71" t="s">
        <v>17357</v>
      </c>
      <c r="E1322" s="71" t="s">
        <v>17357</v>
      </c>
      <c r="F1322" s="31"/>
      <c r="G1322" s="85">
        <v>8.7799999999999994</v>
      </c>
      <c r="H1322" s="140">
        <f t="shared" si="88"/>
        <v>6.5522388059701484</v>
      </c>
      <c r="I1322" s="125">
        <f>G1322/('Total Revenue (Millions)'!D$102)*100</f>
        <v>9.4929181533138715E-2</v>
      </c>
      <c r="W1322" s="138"/>
      <c r="Z1322" s="138"/>
      <c r="AF1322" s="127" t="s">
        <v>17355</v>
      </c>
    </row>
    <row r="1323" spans="1:32" hidden="1" x14ac:dyDescent="0.25">
      <c r="A1323" s="116" t="s">
        <v>16384</v>
      </c>
      <c r="B1323" s="67">
        <v>2021</v>
      </c>
      <c r="C1323" s="67" t="s">
        <v>16423</v>
      </c>
      <c r="D1323" s="68" t="s">
        <v>17230</v>
      </c>
      <c r="E1323" s="32" t="s">
        <v>17231</v>
      </c>
      <c r="F1323" s="71" t="s">
        <v>17232</v>
      </c>
      <c r="G1323" s="70">
        <v>1103.2</v>
      </c>
      <c r="H1323" s="140">
        <f t="shared" ref="H1323:H1330" si="89">G1323/1.25</f>
        <v>882.56000000000006</v>
      </c>
      <c r="I1323" s="125">
        <f>G1323/('Total Revenue (Millions)'!D$103)*100</f>
        <v>10.815686274509805</v>
      </c>
      <c r="W1323" s="138"/>
      <c r="Z1323" s="138"/>
      <c r="AF1323" s="127" t="s">
        <v>17389</v>
      </c>
    </row>
    <row r="1324" spans="1:32" hidden="1" x14ac:dyDescent="0.25">
      <c r="A1324" s="116" t="s">
        <v>16384</v>
      </c>
      <c r="B1324" s="67">
        <v>2021</v>
      </c>
      <c r="C1324" s="67" t="s">
        <v>16423</v>
      </c>
      <c r="D1324" s="71" t="s">
        <v>16532</v>
      </c>
      <c r="E1324" s="71" t="s">
        <v>17320</v>
      </c>
      <c r="F1324" s="71" t="s">
        <v>17384</v>
      </c>
      <c r="G1324" s="70">
        <v>594.34100000000001</v>
      </c>
      <c r="H1324" s="140">
        <f t="shared" si="89"/>
        <v>475.47280000000001</v>
      </c>
      <c r="I1324" s="125">
        <f>G1324/('Total Revenue (Millions)'!D$103)*100</f>
        <v>5.8268725490196083</v>
      </c>
      <c r="W1324" s="138"/>
      <c r="Z1324" s="138"/>
      <c r="AF1324" s="61" t="s">
        <v>17390</v>
      </c>
    </row>
    <row r="1325" spans="1:32" hidden="1" x14ac:dyDescent="0.25">
      <c r="A1325" s="116" t="s">
        <v>16384</v>
      </c>
      <c r="B1325" s="67">
        <v>2021</v>
      </c>
      <c r="C1325" s="67" t="s">
        <v>16423</v>
      </c>
      <c r="D1325" s="10" t="s">
        <v>16568</v>
      </c>
      <c r="E1325" s="71" t="s">
        <v>17292</v>
      </c>
      <c r="F1325" s="71" t="s">
        <v>17360</v>
      </c>
      <c r="G1325" s="70">
        <v>309.64999999999998</v>
      </c>
      <c r="H1325" s="140">
        <f t="shared" si="89"/>
        <v>247.71999999999997</v>
      </c>
      <c r="I1325" s="125">
        <f>G1325/('Total Revenue (Millions)'!D$103)*100</f>
        <v>3.0357843137254901</v>
      </c>
      <c r="W1325" s="138"/>
      <c r="Z1325" s="138"/>
      <c r="AF1325" s="61" t="s">
        <v>17391</v>
      </c>
    </row>
    <row r="1326" spans="1:32" hidden="1" x14ac:dyDescent="0.25">
      <c r="A1326" s="116" t="s">
        <v>16384</v>
      </c>
      <c r="B1326" s="67">
        <v>2021</v>
      </c>
      <c r="C1326" s="67" t="s">
        <v>16423</v>
      </c>
      <c r="D1326" s="71" t="s">
        <v>16602</v>
      </c>
      <c r="E1326" s="71" t="s">
        <v>16602</v>
      </c>
      <c r="F1326" s="71" t="s">
        <v>17305</v>
      </c>
      <c r="G1326" s="70">
        <v>192.46600000000001</v>
      </c>
      <c r="H1326" s="140">
        <f t="shared" si="89"/>
        <v>153.97280000000001</v>
      </c>
      <c r="I1326" s="125">
        <f>G1326/('Total Revenue (Millions)'!D$103)*100</f>
        <v>1.8869215686274512</v>
      </c>
      <c r="W1326" s="138"/>
      <c r="Z1326" s="138"/>
      <c r="AF1326" s="61" t="s">
        <v>17392</v>
      </c>
    </row>
    <row r="1327" spans="1:32" hidden="1" x14ac:dyDescent="0.25">
      <c r="A1327" s="116" t="s">
        <v>16384</v>
      </c>
      <c r="B1327" s="67">
        <v>2021</v>
      </c>
      <c r="C1327" s="67" t="s">
        <v>16423</v>
      </c>
      <c r="D1327" s="31" t="s">
        <v>16593</v>
      </c>
      <c r="E1327" s="71" t="s">
        <v>17289</v>
      </c>
      <c r="F1327" s="71" t="s">
        <v>17238</v>
      </c>
      <c r="G1327" s="70">
        <v>185.54300000000001</v>
      </c>
      <c r="H1327" s="140">
        <f t="shared" si="89"/>
        <v>148.43440000000001</v>
      </c>
      <c r="I1327" s="125">
        <f>G1327/('Total Revenue (Millions)'!D$103)*100</f>
        <v>1.819049019607843</v>
      </c>
      <c r="W1327" s="138"/>
      <c r="Z1327" s="138"/>
      <c r="AF1327" s="61" t="s">
        <v>17393</v>
      </c>
    </row>
    <row r="1328" spans="1:32" hidden="1" x14ac:dyDescent="0.25">
      <c r="A1328" s="116" t="s">
        <v>16384</v>
      </c>
      <c r="B1328" s="67">
        <v>2021</v>
      </c>
      <c r="C1328" s="67" t="s">
        <v>16423</v>
      </c>
      <c r="D1328" s="71" t="s">
        <v>17255</v>
      </c>
      <c r="E1328" s="71" t="s">
        <v>17256</v>
      </c>
      <c r="F1328" s="31"/>
      <c r="G1328" s="85">
        <v>18.239999999999998</v>
      </c>
      <c r="H1328" s="140">
        <f t="shared" si="89"/>
        <v>14.591999999999999</v>
      </c>
      <c r="I1328" s="125">
        <f>G1328/('Total Revenue (Millions)'!D$103)*100</f>
        <v>0.17882352941176469</v>
      </c>
      <c r="W1328" s="138"/>
      <c r="Z1328" s="138"/>
      <c r="AF1328" s="127" t="s">
        <v>17355</v>
      </c>
    </row>
    <row r="1329" spans="1:32" hidden="1" x14ac:dyDescent="0.25">
      <c r="A1329" s="116" t="s">
        <v>16384</v>
      </c>
      <c r="B1329" s="67">
        <v>2021</v>
      </c>
      <c r="C1329" s="67" t="s">
        <v>16423</v>
      </c>
      <c r="D1329" s="71" t="s">
        <v>17356</v>
      </c>
      <c r="E1329" s="71" t="s">
        <v>17356</v>
      </c>
      <c r="F1329" s="31"/>
      <c r="G1329" s="85">
        <v>13.68</v>
      </c>
      <c r="H1329" s="140">
        <f t="shared" si="89"/>
        <v>10.943999999999999</v>
      </c>
      <c r="I1329" s="125">
        <f>G1329/('Total Revenue (Millions)'!D$103)*100</f>
        <v>0.13411764705882351</v>
      </c>
      <c r="W1329" s="138"/>
      <c r="Z1329" s="138"/>
      <c r="AF1329" s="127" t="s">
        <v>17355</v>
      </c>
    </row>
    <row r="1330" spans="1:32" hidden="1" x14ac:dyDescent="0.25">
      <c r="A1330" s="116" t="s">
        <v>16384</v>
      </c>
      <c r="B1330" s="67">
        <v>2021</v>
      </c>
      <c r="C1330" s="67" t="s">
        <v>16423</v>
      </c>
      <c r="D1330" s="71" t="s">
        <v>17357</v>
      </c>
      <c r="E1330" s="71" t="s">
        <v>17357</v>
      </c>
      <c r="F1330" s="31"/>
      <c r="G1330" s="85">
        <v>9.1199999999999992</v>
      </c>
      <c r="H1330" s="140">
        <f t="shared" si="89"/>
        <v>7.2959999999999994</v>
      </c>
      <c r="I1330" s="125">
        <f>G1330/('Total Revenue (Millions)'!D$103)*100</f>
        <v>8.9411764705882343E-2</v>
      </c>
      <c r="W1330" s="138"/>
      <c r="Z1330" s="138"/>
      <c r="AF1330" s="127" t="s">
        <v>17355</v>
      </c>
    </row>
    <row r="1331" spans="1:32" hidden="1" x14ac:dyDescent="0.25">
      <c r="A1331" s="116" t="s">
        <v>16384</v>
      </c>
      <c r="B1331" s="67">
        <v>2022</v>
      </c>
      <c r="C1331" s="67" t="s">
        <v>16423</v>
      </c>
      <c r="D1331" s="68" t="s">
        <v>17230</v>
      </c>
      <c r="E1331" s="71" t="s">
        <v>17231</v>
      </c>
      <c r="F1331" s="17" t="s">
        <v>17232</v>
      </c>
      <c r="G1331" s="70">
        <v>1084.0999999999999</v>
      </c>
      <c r="H1331" s="140">
        <f t="shared" ref="H1331:H1346" si="90">G1331/1.3</f>
        <v>833.92307692307679</v>
      </c>
      <c r="I1331" s="125">
        <f>G1331/('Total Revenue (Millions)'!D$104)*100</f>
        <v>9.8554545454545455</v>
      </c>
      <c r="K1331" s="138">
        <v>246.1</v>
      </c>
      <c r="L1331" s="138">
        <v>838</v>
      </c>
      <c r="W1331" s="138"/>
      <c r="Z1331" s="138"/>
      <c r="AF1331" s="127" t="s">
        <v>17394</v>
      </c>
    </row>
    <row r="1332" spans="1:32" hidden="1" x14ac:dyDescent="0.25">
      <c r="A1332" s="116" t="s">
        <v>16384</v>
      </c>
      <c r="B1332" s="67">
        <v>2022</v>
      </c>
      <c r="C1332" s="67" t="s">
        <v>16423</v>
      </c>
      <c r="D1332" s="71" t="s">
        <v>16532</v>
      </c>
      <c r="E1332" s="71" t="s">
        <v>17320</v>
      </c>
      <c r="F1332" s="71" t="s">
        <v>17384</v>
      </c>
      <c r="G1332" s="70">
        <v>612.28</v>
      </c>
      <c r="H1332" s="140">
        <f t="shared" si="90"/>
        <v>470.98461538461532</v>
      </c>
      <c r="I1332" s="125">
        <f>G1332/('Total Revenue (Millions)'!D$104)*100</f>
        <v>5.5661818181818177</v>
      </c>
      <c r="W1332" s="138"/>
      <c r="Z1332" s="138"/>
      <c r="AF1332" s="61" t="s">
        <v>17395</v>
      </c>
    </row>
    <row r="1333" spans="1:32" hidden="1" x14ac:dyDescent="0.25">
      <c r="A1333" s="116" t="s">
        <v>16384</v>
      </c>
      <c r="B1333" s="67">
        <v>2022</v>
      </c>
      <c r="C1333" s="67" t="s">
        <v>16423</v>
      </c>
      <c r="D1333" s="10" t="s">
        <v>16568</v>
      </c>
      <c r="E1333" s="71" t="s">
        <v>17292</v>
      </c>
      <c r="F1333" s="71" t="s">
        <v>17360</v>
      </c>
      <c r="G1333" s="70">
        <v>324.89999999999998</v>
      </c>
      <c r="H1333" s="140">
        <f t="shared" si="90"/>
        <v>249.92307692307691</v>
      </c>
      <c r="I1333" s="125">
        <f>G1333/('Total Revenue (Millions)'!D$104)*100</f>
        <v>2.9536363636363636</v>
      </c>
      <c r="W1333" s="138"/>
      <c r="Z1333" s="138"/>
      <c r="AF1333" s="61" t="s">
        <v>17396</v>
      </c>
    </row>
    <row r="1334" spans="1:32" hidden="1" x14ac:dyDescent="0.25">
      <c r="A1334" s="116" t="s">
        <v>16384</v>
      </c>
      <c r="B1334" s="67">
        <v>2022</v>
      </c>
      <c r="C1334" s="67" t="s">
        <v>16423</v>
      </c>
      <c r="D1334" s="71" t="s">
        <v>16602</v>
      </c>
      <c r="E1334" s="71" t="s">
        <v>16602</v>
      </c>
      <c r="F1334" s="71" t="s">
        <v>17305</v>
      </c>
      <c r="G1334" s="70">
        <v>204.99</v>
      </c>
      <c r="H1334" s="140">
        <f t="shared" si="90"/>
        <v>157.6846153846154</v>
      </c>
      <c r="I1334" s="125">
        <f>G1334/('Total Revenue (Millions)'!D$104)*100</f>
        <v>1.8635454545454546</v>
      </c>
      <c r="W1334" s="138"/>
      <c r="Z1334" s="138"/>
      <c r="AF1334" s="61" t="s">
        <v>17397</v>
      </c>
    </row>
    <row r="1335" spans="1:32" hidden="1" x14ac:dyDescent="0.25">
      <c r="A1335" s="116" t="s">
        <v>16384</v>
      </c>
      <c r="B1335" s="67">
        <v>2022</v>
      </c>
      <c r="C1335" s="67" t="s">
        <v>16423</v>
      </c>
      <c r="D1335" s="31" t="s">
        <v>16593</v>
      </c>
      <c r="E1335" s="71" t="s">
        <v>17289</v>
      </c>
      <c r="F1335" s="71" t="s">
        <v>17238</v>
      </c>
      <c r="G1335" s="70">
        <v>196.27</v>
      </c>
      <c r="H1335" s="140">
        <f t="shared" si="90"/>
        <v>150.97692307692307</v>
      </c>
      <c r="I1335" s="125">
        <f>G1335/('Total Revenue (Millions)'!D$104)*100</f>
        <v>1.7842727272727275</v>
      </c>
      <c r="W1335" s="138"/>
      <c r="Z1335" s="138"/>
      <c r="AF1335" s="61" t="s">
        <v>17398</v>
      </c>
    </row>
    <row r="1336" spans="1:32" hidden="1" x14ac:dyDescent="0.25">
      <c r="A1336" s="116" t="s">
        <v>16384</v>
      </c>
      <c r="B1336" s="67">
        <v>2022</v>
      </c>
      <c r="C1336" s="67" t="s">
        <v>16423</v>
      </c>
      <c r="D1336" s="71" t="s">
        <v>17255</v>
      </c>
      <c r="E1336" s="71" t="s">
        <v>17256</v>
      </c>
      <c r="F1336" s="31"/>
      <c r="G1336" s="85">
        <v>22.05</v>
      </c>
      <c r="H1336" s="140">
        <f t="shared" si="90"/>
        <v>16.96153846153846</v>
      </c>
      <c r="I1336" s="125">
        <f>G1336/('Total Revenue (Millions)'!D$104)*100</f>
        <v>0.20045454545454547</v>
      </c>
      <c r="W1336" s="138"/>
      <c r="Z1336" s="138"/>
      <c r="AF1336" s="127" t="s">
        <v>17355</v>
      </c>
    </row>
    <row r="1337" spans="1:32" hidden="1" x14ac:dyDescent="0.25">
      <c r="A1337" s="116" t="s">
        <v>16384</v>
      </c>
      <c r="B1337" s="67">
        <v>2022</v>
      </c>
      <c r="C1337" s="67" t="s">
        <v>16423</v>
      </c>
      <c r="D1337" s="71" t="s">
        <v>17356</v>
      </c>
      <c r="E1337" s="71" t="s">
        <v>17356</v>
      </c>
      <c r="F1337" s="31"/>
      <c r="G1337" s="85">
        <v>16.54</v>
      </c>
      <c r="H1337" s="140">
        <f t="shared" si="90"/>
        <v>12.723076923076922</v>
      </c>
      <c r="I1337" s="125">
        <f>G1337/('Total Revenue (Millions)'!D$104)*100</f>
        <v>0.15036363636363634</v>
      </c>
      <c r="W1337" s="138"/>
      <c r="Z1337" s="138"/>
      <c r="AF1337" s="127" t="s">
        <v>17355</v>
      </c>
    </row>
    <row r="1338" spans="1:32" hidden="1" x14ac:dyDescent="0.25">
      <c r="A1338" s="116" t="s">
        <v>16384</v>
      </c>
      <c r="B1338" s="67">
        <v>2022</v>
      </c>
      <c r="C1338" s="67" t="s">
        <v>16423</v>
      </c>
      <c r="D1338" s="71" t="s">
        <v>17357</v>
      </c>
      <c r="E1338" s="71" t="s">
        <v>17357</v>
      </c>
      <c r="F1338" s="31"/>
      <c r="G1338" s="85">
        <v>11.02</v>
      </c>
      <c r="H1338" s="140">
        <f t="shared" si="90"/>
        <v>8.476923076923077</v>
      </c>
      <c r="I1338" s="125">
        <f>G1338/('Total Revenue (Millions)'!D$104)*100</f>
        <v>0.10018181818181818</v>
      </c>
      <c r="W1338" s="138"/>
      <c r="Z1338" s="138"/>
      <c r="AF1338" s="127" t="s">
        <v>17355</v>
      </c>
    </row>
    <row r="1339" spans="1:32" hidden="1" x14ac:dyDescent="0.25">
      <c r="A1339" s="116" t="s">
        <v>16384</v>
      </c>
      <c r="B1339" s="67">
        <v>2023</v>
      </c>
      <c r="C1339" s="67" t="s">
        <v>16423</v>
      </c>
      <c r="D1339" s="68" t="s">
        <v>17230</v>
      </c>
      <c r="E1339" s="71" t="s">
        <v>17231</v>
      </c>
      <c r="F1339" s="17" t="s">
        <v>17232</v>
      </c>
      <c r="G1339" s="93">
        <v>1014.89</v>
      </c>
      <c r="H1339" s="140">
        <f t="shared" si="90"/>
        <v>780.68461538461531</v>
      </c>
      <c r="I1339" s="125">
        <f>G1339/('Total Revenue (Millions)'!D$105)*100</f>
        <v>8.6260560626923013</v>
      </c>
      <c r="K1339" s="138">
        <v>167.8</v>
      </c>
      <c r="L1339" s="138">
        <v>847.1</v>
      </c>
      <c r="W1339" s="138"/>
      <c r="Z1339" s="138"/>
      <c r="AF1339" s="127" t="s">
        <v>17399</v>
      </c>
    </row>
    <row r="1340" spans="1:32" hidden="1" x14ac:dyDescent="0.25">
      <c r="A1340" s="116" t="s">
        <v>16384</v>
      </c>
      <c r="B1340" s="67">
        <v>2023</v>
      </c>
      <c r="C1340" s="67" t="s">
        <v>16423</v>
      </c>
      <c r="D1340" s="71" t="s">
        <v>16532</v>
      </c>
      <c r="E1340" s="71" t="s">
        <v>17320</v>
      </c>
      <c r="F1340" s="71" t="s">
        <v>17384</v>
      </c>
      <c r="G1340" s="85">
        <v>569.79999999999995</v>
      </c>
      <c r="H1340" s="140">
        <f t="shared" si="90"/>
        <v>438.30769230769226</v>
      </c>
      <c r="I1340" s="125">
        <f>G1340/('Total Revenue (Millions)'!D$105)*100</f>
        <v>4.8430142621585324</v>
      </c>
      <c r="W1340" s="138"/>
      <c r="Z1340" s="138"/>
      <c r="AF1340" s="17" t="s">
        <v>17400</v>
      </c>
    </row>
    <row r="1341" spans="1:32" hidden="1" x14ac:dyDescent="0.25">
      <c r="A1341" s="116" t="s">
        <v>16384</v>
      </c>
      <c r="B1341" s="67">
        <v>2023</v>
      </c>
      <c r="C1341" s="67" t="s">
        <v>16423</v>
      </c>
      <c r="D1341" s="71" t="s">
        <v>16568</v>
      </c>
      <c r="E1341" s="71" t="s">
        <v>17292</v>
      </c>
      <c r="F1341" s="71" t="s">
        <v>17360</v>
      </c>
      <c r="G1341" s="85">
        <v>298.39999999999998</v>
      </c>
      <c r="H1341" s="140">
        <f t="shared" si="90"/>
        <v>229.53846153846152</v>
      </c>
      <c r="I1341" s="125">
        <f>G1341/('Total Revenue (Millions)'!D$105)*100</f>
        <v>2.5362503612286877</v>
      </c>
      <c r="W1341" s="138"/>
      <c r="Z1341" s="138"/>
      <c r="AF1341" s="17" t="s">
        <v>17401</v>
      </c>
    </row>
    <row r="1342" spans="1:32" hidden="1" x14ac:dyDescent="0.25">
      <c r="A1342" s="116" t="s">
        <v>16384</v>
      </c>
      <c r="B1342" s="67">
        <v>2023</v>
      </c>
      <c r="C1342" s="67" t="s">
        <v>16423</v>
      </c>
      <c r="D1342" s="71" t="s">
        <v>16602</v>
      </c>
      <c r="E1342" s="71" t="s">
        <v>16602</v>
      </c>
      <c r="F1342" s="71" t="s">
        <v>17305</v>
      </c>
      <c r="G1342" s="85">
        <v>193.8</v>
      </c>
      <c r="H1342" s="140">
        <f t="shared" si="90"/>
        <v>149.07692307692309</v>
      </c>
      <c r="I1342" s="125">
        <f>G1342/('Total Revenue (Millions)'!D$105)*100</f>
        <v>1.6472028150339133</v>
      </c>
      <c r="W1342" s="138"/>
      <c r="Z1342" s="138"/>
      <c r="AF1342" s="17" t="s">
        <v>17402</v>
      </c>
    </row>
    <row r="1343" spans="1:32" hidden="1" x14ac:dyDescent="0.25">
      <c r="A1343" s="116" t="s">
        <v>16384</v>
      </c>
      <c r="B1343" s="67">
        <v>2023</v>
      </c>
      <c r="C1343" s="67" t="s">
        <v>16423</v>
      </c>
      <c r="D1343" s="71" t="s">
        <v>16593</v>
      </c>
      <c r="E1343" s="71" t="s">
        <v>17289</v>
      </c>
      <c r="F1343" s="71" t="s">
        <v>17238</v>
      </c>
      <c r="G1343" s="85">
        <v>182.2</v>
      </c>
      <c r="H1343" s="140">
        <f t="shared" si="90"/>
        <v>140.15384615384613</v>
      </c>
      <c r="I1343" s="125">
        <f>G1343/('Total Revenue (Millions)'!D$105)*100</f>
        <v>1.5486086320907066</v>
      </c>
      <c r="W1343" s="138"/>
      <c r="Z1343" s="138"/>
      <c r="AF1343" s="17" t="s">
        <v>17403</v>
      </c>
    </row>
    <row r="1344" spans="1:32" hidden="1" x14ac:dyDescent="0.25">
      <c r="A1344" s="116" t="s">
        <v>16384</v>
      </c>
      <c r="B1344" s="67">
        <v>2023</v>
      </c>
      <c r="C1344" s="62" t="s">
        <v>16423</v>
      </c>
      <c r="D1344" s="71" t="s">
        <v>17255</v>
      </c>
      <c r="E1344" s="71" t="s">
        <v>17256</v>
      </c>
      <c r="F1344" s="31"/>
      <c r="G1344" s="85">
        <v>20.62</v>
      </c>
      <c r="H1344" s="140">
        <f t="shared" si="90"/>
        <v>15.861538461538462</v>
      </c>
      <c r="I1344" s="125">
        <f>G1344/('Total Revenue (Millions)'!D$105)*100</f>
        <v>0.17525965968007889</v>
      </c>
      <c r="W1344" s="138"/>
      <c r="Z1344" s="138"/>
      <c r="AF1344" s="127" t="s">
        <v>17355</v>
      </c>
    </row>
    <row r="1345" spans="1:32" hidden="1" x14ac:dyDescent="0.25">
      <c r="A1345" s="116" t="s">
        <v>16384</v>
      </c>
      <c r="B1345" s="67">
        <v>2023</v>
      </c>
      <c r="C1345" s="67" t="s">
        <v>16423</v>
      </c>
      <c r="D1345" s="71" t="s">
        <v>17356</v>
      </c>
      <c r="E1345" s="71" t="s">
        <v>17356</v>
      </c>
      <c r="F1345" s="31"/>
      <c r="G1345" s="85">
        <v>15.47</v>
      </c>
      <c r="H1345" s="140">
        <f t="shared" si="90"/>
        <v>11.9</v>
      </c>
      <c r="I1345" s="125">
        <f>G1345/('Total Revenue (Millions)'!D$105)*100</f>
        <v>0.13148724225270711</v>
      </c>
      <c r="W1345" s="138"/>
      <c r="Z1345" s="138"/>
      <c r="AF1345" s="127" t="s">
        <v>17355</v>
      </c>
    </row>
    <row r="1346" spans="1:32" hidden="1" x14ac:dyDescent="0.25">
      <c r="A1346" s="116" t="s">
        <v>16384</v>
      </c>
      <c r="B1346" s="67">
        <v>2023</v>
      </c>
      <c r="C1346" s="67" t="s">
        <v>16423</v>
      </c>
      <c r="D1346" s="71" t="s">
        <v>17357</v>
      </c>
      <c r="E1346" s="71" t="s">
        <v>17357</v>
      </c>
      <c r="F1346" s="31"/>
      <c r="G1346" s="85">
        <v>10.31</v>
      </c>
      <c r="H1346" s="140">
        <f t="shared" si="90"/>
        <v>7.930769230769231</v>
      </c>
      <c r="I1346" s="125">
        <f>G1346/('Total Revenue (Millions)'!D$105)*100</f>
        <v>8.7629829840039447E-2</v>
      </c>
      <c r="W1346" s="138"/>
      <c r="Z1346" s="138"/>
      <c r="AF1346" s="127" t="s">
        <v>17355</v>
      </c>
    </row>
    <row r="1347" spans="1:32" x14ac:dyDescent="0.25">
      <c r="A1347" s="116" t="s">
        <v>16384</v>
      </c>
      <c r="B1347" s="67">
        <v>2024</v>
      </c>
      <c r="C1347" s="67" t="s">
        <v>16423</v>
      </c>
      <c r="D1347" s="68" t="s">
        <v>17230</v>
      </c>
      <c r="E1347" s="71" t="s">
        <v>17231</v>
      </c>
      <c r="F1347" s="17" t="s">
        <v>17232</v>
      </c>
      <c r="G1347" s="93"/>
      <c r="H1347" s="140"/>
      <c r="I1347" s="125"/>
      <c r="W1347" s="138"/>
      <c r="Z1347" s="138"/>
      <c r="AF1347" s="127" t="s">
        <v>17399</v>
      </c>
    </row>
    <row r="1348" spans="1:32" x14ac:dyDescent="0.25">
      <c r="A1348" s="116" t="s">
        <v>16384</v>
      </c>
      <c r="B1348" s="67">
        <v>2024</v>
      </c>
      <c r="C1348" s="67" t="s">
        <v>16423</v>
      </c>
      <c r="D1348" s="71" t="s">
        <v>16532</v>
      </c>
      <c r="E1348" s="71" t="s">
        <v>17320</v>
      </c>
      <c r="F1348" s="71" t="s">
        <v>17384</v>
      </c>
      <c r="G1348" s="85"/>
      <c r="H1348" s="140"/>
      <c r="I1348" s="125"/>
      <c r="W1348" s="138"/>
      <c r="Z1348" s="138"/>
      <c r="AF1348" s="17" t="s">
        <v>17400</v>
      </c>
    </row>
    <row r="1349" spans="1:32" x14ac:dyDescent="0.25">
      <c r="A1349" s="116" t="s">
        <v>16384</v>
      </c>
      <c r="B1349" s="67">
        <v>2024</v>
      </c>
      <c r="C1349" s="67" t="s">
        <v>16423</v>
      </c>
      <c r="D1349" s="71" t="s">
        <v>16568</v>
      </c>
      <c r="E1349" s="71" t="s">
        <v>17292</v>
      </c>
      <c r="F1349" s="71" t="s">
        <v>17360</v>
      </c>
      <c r="G1349" s="85"/>
      <c r="H1349" s="140"/>
      <c r="I1349" s="125"/>
      <c r="W1349" s="138"/>
      <c r="Z1349" s="138"/>
      <c r="AF1349" s="17" t="s">
        <v>17401</v>
      </c>
    </row>
    <row r="1350" spans="1:32" x14ac:dyDescent="0.25">
      <c r="A1350" s="116" t="s">
        <v>16384</v>
      </c>
      <c r="B1350" s="67">
        <v>2024</v>
      </c>
      <c r="C1350" s="67" t="s">
        <v>16423</v>
      </c>
      <c r="D1350" s="71" t="s">
        <v>16602</v>
      </c>
      <c r="E1350" s="71" t="s">
        <v>16602</v>
      </c>
      <c r="F1350" s="71" t="s">
        <v>17305</v>
      </c>
      <c r="G1350" s="85"/>
      <c r="H1350" s="140"/>
      <c r="I1350" s="125"/>
      <c r="W1350" s="138"/>
      <c r="Z1350" s="138"/>
      <c r="AF1350" s="17" t="s">
        <v>17402</v>
      </c>
    </row>
    <row r="1351" spans="1:32" x14ac:dyDescent="0.25">
      <c r="A1351" s="116" t="s">
        <v>16384</v>
      </c>
      <c r="B1351" s="67">
        <v>2024</v>
      </c>
      <c r="C1351" s="67" t="s">
        <v>16423</v>
      </c>
      <c r="D1351" s="71" t="s">
        <v>16593</v>
      </c>
      <c r="E1351" s="71" t="s">
        <v>17289</v>
      </c>
      <c r="F1351" s="71" t="s">
        <v>17238</v>
      </c>
      <c r="G1351" s="85"/>
      <c r="H1351" s="140"/>
      <c r="I1351" s="125"/>
      <c r="W1351" s="138"/>
      <c r="Z1351" s="138"/>
      <c r="AF1351" s="17" t="s">
        <v>17403</v>
      </c>
    </row>
    <row r="1352" spans="1:32" x14ac:dyDescent="0.25">
      <c r="A1352" s="116" t="s">
        <v>16384</v>
      </c>
      <c r="B1352" s="67">
        <v>2024</v>
      </c>
      <c r="C1352" s="62" t="s">
        <v>16423</v>
      </c>
      <c r="D1352" s="71" t="s">
        <v>17255</v>
      </c>
      <c r="E1352" s="71" t="s">
        <v>17256</v>
      </c>
      <c r="F1352" s="31"/>
      <c r="G1352" s="85"/>
      <c r="H1352" s="140"/>
      <c r="I1352" s="125"/>
      <c r="W1352" s="138"/>
      <c r="Z1352" s="138"/>
      <c r="AF1352" s="127" t="s">
        <v>17355</v>
      </c>
    </row>
    <row r="1353" spans="1:32" x14ac:dyDescent="0.25">
      <c r="A1353" s="116" t="s">
        <v>16384</v>
      </c>
      <c r="B1353" s="67">
        <v>2024</v>
      </c>
      <c r="C1353" s="67" t="s">
        <v>16423</v>
      </c>
      <c r="D1353" s="71" t="s">
        <v>17356</v>
      </c>
      <c r="E1353" s="71" t="s">
        <v>17356</v>
      </c>
      <c r="F1353" s="31"/>
      <c r="G1353" s="85"/>
      <c r="H1353" s="140"/>
      <c r="I1353" s="125"/>
      <c r="W1353" s="138"/>
      <c r="Z1353" s="138"/>
      <c r="AF1353" s="127" t="s">
        <v>17355</v>
      </c>
    </row>
    <row r="1354" spans="1:32" x14ac:dyDescent="0.25">
      <c r="A1354" s="116" t="s">
        <v>16384</v>
      </c>
      <c r="B1354" s="67">
        <v>2024</v>
      </c>
      <c r="C1354" s="67" t="s">
        <v>16423</v>
      </c>
      <c r="D1354" s="71" t="s">
        <v>17357</v>
      </c>
      <c r="E1354" s="71" t="s">
        <v>17357</v>
      </c>
      <c r="F1354" s="31"/>
      <c r="G1354" s="85"/>
      <c r="H1354" s="140"/>
      <c r="I1354" s="125"/>
      <c r="W1354" s="138"/>
      <c r="Z1354" s="138"/>
      <c r="AF1354" s="127" t="s">
        <v>17355</v>
      </c>
    </row>
    <row r="1355" spans="1:32" hidden="1" x14ac:dyDescent="0.25">
      <c r="A1355" s="116" t="s">
        <v>16384</v>
      </c>
      <c r="B1355" s="116">
        <v>1984</v>
      </c>
      <c r="C1355" s="116" t="s">
        <v>16439</v>
      </c>
      <c r="D1355" s="73" t="s">
        <v>16602</v>
      </c>
      <c r="E1355" s="73" t="s">
        <v>16602</v>
      </c>
      <c r="F1355" s="73"/>
      <c r="G1355" s="125">
        <v>93.1</v>
      </c>
      <c r="H1355" s="140">
        <f>G1355/1.3</f>
        <v>71.615384615384613</v>
      </c>
      <c r="I1355" s="125">
        <f>G1355/('Total Revenue (Millions)'!D$106)*100</f>
        <v>0.72564302416212001</v>
      </c>
      <c r="W1355" s="138"/>
      <c r="Z1355" s="138"/>
      <c r="AF1355" s="67" t="s">
        <v>17404</v>
      </c>
    </row>
    <row r="1356" spans="1:32" hidden="1" x14ac:dyDescent="0.25">
      <c r="A1356" s="116" t="s">
        <v>16384</v>
      </c>
      <c r="B1356" s="116">
        <v>1984</v>
      </c>
      <c r="C1356" s="116" t="s">
        <v>16439</v>
      </c>
      <c r="D1356" s="76" t="s">
        <v>16556</v>
      </c>
      <c r="E1356" s="76" t="s">
        <v>16556</v>
      </c>
      <c r="F1356" s="76" t="s">
        <v>16556</v>
      </c>
      <c r="G1356" s="125">
        <v>0.7</v>
      </c>
      <c r="H1356" s="140">
        <f>G1356/1.3</f>
        <v>0.53846153846153844</v>
      </c>
      <c r="I1356" s="125">
        <f>G1356/('Total Revenue (Millions)'!D$106)*100</f>
        <v>5.4559625876851132E-3</v>
      </c>
      <c r="W1356" s="138"/>
      <c r="Z1356" s="138"/>
      <c r="AF1356" s="67"/>
    </row>
    <row r="1357" spans="1:32" hidden="1" x14ac:dyDescent="0.25">
      <c r="A1357" s="116" t="s">
        <v>16384</v>
      </c>
      <c r="B1357" s="116">
        <v>1988</v>
      </c>
      <c r="C1357" s="116" t="s">
        <v>16439</v>
      </c>
      <c r="D1357" s="73" t="s">
        <v>16602</v>
      </c>
      <c r="E1357" s="73" t="s">
        <v>16602</v>
      </c>
      <c r="F1357" s="73"/>
      <c r="G1357" s="125">
        <v>43.3</v>
      </c>
      <c r="H1357" s="140">
        <f t="shared" ref="H1357:H1363" si="91">G1357/1.23</f>
        <v>35.203252032520325</v>
      </c>
      <c r="I1357" s="125">
        <f>G1357/('Total Revenue (Millions)'!D$107)*100</f>
        <v>0.32468506298740246</v>
      </c>
      <c r="W1357" s="138"/>
      <c r="Z1357" s="138"/>
      <c r="AF1357" s="67" t="s">
        <v>17405</v>
      </c>
    </row>
    <row r="1358" spans="1:32" hidden="1" x14ac:dyDescent="0.25">
      <c r="A1358" s="116" t="s">
        <v>16384</v>
      </c>
      <c r="B1358" s="116">
        <v>1988</v>
      </c>
      <c r="C1358" s="116" t="s">
        <v>16439</v>
      </c>
      <c r="D1358" s="73" t="s">
        <v>17406</v>
      </c>
      <c r="E1358" s="73" t="s">
        <v>17407</v>
      </c>
      <c r="F1358" s="73" t="s">
        <v>17407</v>
      </c>
      <c r="G1358" s="125">
        <v>31.1</v>
      </c>
      <c r="H1358" s="140">
        <f t="shared" si="91"/>
        <v>25.284552845528456</v>
      </c>
      <c r="I1358" s="125">
        <f>G1358/('Total Revenue (Millions)'!D$107)*100</f>
        <v>0.23320335932813441</v>
      </c>
      <c r="W1358" s="138"/>
      <c r="Z1358" s="138"/>
      <c r="AF1358" s="73"/>
    </row>
    <row r="1359" spans="1:32" hidden="1" x14ac:dyDescent="0.25">
      <c r="A1359" s="116" t="s">
        <v>16384</v>
      </c>
      <c r="B1359" s="116">
        <v>1988</v>
      </c>
      <c r="C1359" s="116" t="s">
        <v>16439</v>
      </c>
      <c r="D1359" s="73" t="s">
        <v>17408</v>
      </c>
      <c r="E1359" s="73" t="s">
        <v>17409</v>
      </c>
      <c r="F1359" s="73" t="s">
        <v>17408</v>
      </c>
      <c r="G1359" s="125">
        <v>20.100000000000001</v>
      </c>
      <c r="H1359" s="140">
        <f t="shared" si="91"/>
        <v>16.341463414634148</v>
      </c>
      <c r="I1359" s="125">
        <f>G1359/('Total Revenue (Millions)'!D$107)*100</f>
        <v>0.15071985602879426</v>
      </c>
      <c r="W1359" s="138"/>
      <c r="Z1359" s="138"/>
      <c r="AF1359" s="73"/>
    </row>
    <row r="1360" spans="1:32" hidden="1" x14ac:dyDescent="0.25">
      <c r="A1360" s="116" t="s">
        <v>16384</v>
      </c>
      <c r="B1360" s="116">
        <v>1988</v>
      </c>
      <c r="C1360" s="116" t="s">
        <v>16439</v>
      </c>
      <c r="D1360" s="73" t="s">
        <v>17410</v>
      </c>
      <c r="E1360" s="73" t="s">
        <v>17410</v>
      </c>
      <c r="F1360" s="73" t="s">
        <v>17410</v>
      </c>
      <c r="G1360" s="125">
        <v>18.7</v>
      </c>
      <c r="H1360" s="140">
        <f t="shared" si="91"/>
        <v>15.203252032520325</v>
      </c>
      <c r="I1360" s="125">
        <f>G1360/('Total Revenue (Millions)'!D$107)*100</f>
        <v>0.14022195560887821</v>
      </c>
      <c r="W1360" s="138"/>
      <c r="Z1360" s="138"/>
      <c r="AF1360" s="73"/>
    </row>
    <row r="1361" spans="1:32" hidden="1" x14ac:dyDescent="0.25">
      <c r="A1361" s="116" t="s">
        <v>16384</v>
      </c>
      <c r="B1361" s="116">
        <v>1988</v>
      </c>
      <c r="C1361" s="116" t="s">
        <v>16439</v>
      </c>
      <c r="D1361" s="73" t="s">
        <v>17242</v>
      </c>
      <c r="E1361" s="73" t="s">
        <v>17242</v>
      </c>
      <c r="F1361" s="73" t="s">
        <v>17242</v>
      </c>
      <c r="G1361" s="125">
        <v>5</v>
      </c>
      <c r="H1361" s="140">
        <f t="shared" si="91"/>
        <v>4.0650406504065044</v>
      </c>
      <c r="I1361" s="125">
        <f>G1361/('Total Revenue (Millions)'!D$107)*100</f>
        <v>3.7492501499700064E-2</v>
      </c>
      <c r="W1361" s="138"/>
      <c r="Z1361" s="138"/>
      <c r="AF1361" s="73"/>
    </row>
    <row r="1362" spans="1:32" hidden="1" x14ac:dyDescent="0.25">
      <c r="A1362" s="116" t="s">
        <v>16384</v>
      </c>
      <c r="B1362" s="116">
        <v>1988</v>
      </c>
      <c r="C1362" s="116" t="s">
        <v>16439</v>
      </c>
      <c r="D1362" s="73" t="s">
        <v>17411</v>
      </c>
      <c r="E1362" s="73" t="s">
        <v>17411</v>
      </c>
      <c r="F1362" s="73" t="s">
        <v>17412</v>
      </c>
      <c r="G1362" s="125">
        <v>2.2000000000000002</v>
      </c>
      <c r="H1362" s="140">
        <f t="shared" si="91"/>
        <v>1.788617886178862</v>
      </c>
      <c r="I1362" s="125">
        <f>G1362/('Total Revenue (Millions)'!D$107)*100</f>
        <v>1.6496700659868028E-2</v>
      </c>
      <c r="W1362" s="138"/>
      <c r="Z1362" s="138"/>
      <c r="AF1362" s="73"/>
    </row>
    <row r="1363" spans="1:32" hidden="1" x14ac:dyDescent="0.25">
      <c r="A1363" s="116" t="s">
        <v>16384</v>
      </c>
      <c r="B1363" s="116">
        <v>1988</v>
      </c>
      <c r="C1363" s="116" t="s">
        <v>16439</v>
      </c>
      <c r="D1363" s="76" t="s">
        <v>16556</v>
      </c>
      <c r="E1363" s="76" t="s">
        <v>16556</v>
      </c>
      <c r="F1363" s="76" t="s">
        <v>16556</v>
      </c>
      <c r="G1363" s="125">
        <v>22</v>
      </c>
      <c r="H1363" s="140">
        <f t="shared" si="91"/>
        <v>17.886178861788618</v>
      </c>
      <c r="I1363" s="125">
        <f>G1363/('Total Revenue (Millions)'!D$107)*100</f>
        <v>0.16496700659868027</v>
      </c>
      <c r="W1363" s="138"/>
      <c r="Z1363" s="138"/>
      <c r="AF1363" s="73"/>
    </row>
    <row r="1364" spans="1:32" hidden="1" x14ac:dyDescent="0.25">
      <c r="A1364" s="116" t="s">
        <v>16384</v>
      </c>
      <c r="B1364" s="116">
        <v>1990</v>
      </c>
      <c r="C1364" s="116" t="s">
        <v>16439</v>
      </c>
      <c r="D1364" s="73" t="s">
        <v>17408</v>
      </c>
      <c r="E1364" s="73" t="s">
        <v>17409</v>
      </c>
      <c r="F1364" s="73" t="s">
        <v>17408</v>
      </c>
      <c r="G1364" s="125">
        <v>78.5</v>
      </c>
      <c r="H1364" s="140">
        <f t="shared" ref="H1364:H1374" si="92">G1364/1.17</f>
        <v>67.094017094017104</v>
      </c>
      <c r="I1364" s="125">
        <f>G1364/('Total Revenue (Millions)'!D$108)*100</f>
        <v>0.54022434794577112</v>
      </c>
      <c r="W1364" s="138"/>
      <c r="Z1364" s="138"/>
      <c r="AF1364" s="73"/>
    </row>
    <row r="1365" spans="1:32" hidden="1" x14ac:dyDescent="0.25">
      <c r="A1365" s="116" t="s">
        <v>16384</v>
      </c>
      <c r="B1365" s="116">
        <v>1990</v>
      </c>
      <c r="C1365" s="116" t="s">
        <v>16439</v>
      </c>
      <c r="D1365" s="73" t="s">
        <v>17406</v>
      </c>
      <c r="E1365" s="73" t="s">
        <v>17407</v>
      </c>
      <c r="F1365" s="73" t="s">
        <v>17407</v>
      </c>
      <c r="G1365" s="125">
        <v>77.900000000000006</v>
      </c>
      <c r="H1365" s="140">
        <f t="shared" si="92"/>
        <v>66.581196581196593</v>
      </c>
      <c r="I1365" s="125">
        <f>G1365/('Total Revenue (Millions)'!D$108)*100</f>
        <v>0.53609524464937031</v>
      </c>
      <c r="W1365" s="138"/>
      <c r="Z1365" s="138"/>
      <c r="AF1365" s="73"/>
    </row>
    <row r="1366" spans="1:32" hidden="1" x14ac:dyDescent="0.25">
      <c r="A1366" s="116" t="s">
        <v>16384</v>
      </c>
      <c r="B1366" s="116">
        <v>1990</v>
      </c>
      <c r="C1366" s="116" t="s">
        <v>16439</v>
      </c>
      <c r="D1366" s="73" t="s">
        <v>16602</v>
      </c>
      <c r="E1366" s="73" t="s">
        <v>16602</v>
      </c>
      <c r="F1366" s="73"/>
      <c r="G1366" s="125">
        <v>45.599999999999994</v>
      </c>
      <c r="H1366" s="140">
        <f t="shared" si="92"/>
        <v>38.974358974358971</v>
      </c>
      <c r="I1366" s="125">
        <f>G1366/('Total Revenue (Millions)'!D$108)*100</f>
        <v>0.3138118505264606</v>
      </c>
      <c r="W1366" s="138"/>
      <c r="Z1366" s="138"/>
      <c r="AF1366" s="73"/>
    </row>
    <row r="1367" spans="1:32" hidden="1" x14ac:dyDescent="0.25">
      <c r="A1367" s="116" t="s">
        <v>16384</v>
      </c>
      <c r="B1367" s="116">
        <v>1990</v>
      </c>
      <c r="C1367" s="116" t="s">
        <v>16439</v>
      </c>
      <c r="D1367" s="73" t="s">
        <v>17230</v>
      </c>
      <c r="E1367" s="73" t="s">
        <v>17231</v>
      </c>
      <c r="F1367" s="73" t="s">
        <v>17232</v>
      </c>
      <c r="G1367" s="125">
        <v>24.6</v>
      </c>
      <c r="H1367" s="140">
        <f t="shared" si="92"/>
        <v>21.025641025641029</v>
      </c>
      <c r="I1367" s="125">
        <f>G1367/('Total Revenue (Millions)'!D$108)*100</f>
        <v>0.16929323515243272</v>
      </c>
      <c r="W1367" s="138"/>
      <c r="Z1367" s="138"/>
      <c r="AF1367" s="73"/>
    </row>
    <row r="1368" spans="1:32" hidden="1" x14ac:dyDescent="0.25">
      <c r="A1368" s="116" t="s">
        <v>16384</v>
      </c>
      <c r="B1368" s="116">
        <v>1990</v>
      </c>
      <c r="C1368" s="116" t="s">
        <v>16439</v>
      </c>
      <c r="D1368" s="73" t="s">
        <v>17410</v>
      </c>
      <c r="E1368" s="73" t="s">
        <v>17410</v>
      </c>
      <c r="F1368" s="73" t="s">
        <v>17410</v>
      </c>
      <c r="G1368" s="125">
        <v>19.100000000000001</v>
      </c>
      <c r="H1368" s="140">
        <f t="shared" si="92"/>
        <v>16.324786324786327</v>
      </c>
      <c r="I1368" s="125">
        <f>G1368/('Total Revenue (Millions)'!D$108)*100</f>
        <v>0.13144312160209207</v>
      </c>
      <c r="W1368" s="138"/>
      <c r="Z1368" s="138"/>
      <c r="AF1368" s="73"/>
    </row>
    <row r="1369" spans="1:32" hidden="1" x14ac:dyDescent="0.25">
      <c r="A1369" s="116" t="s">
        <v>16384</v>
      </c>
      <c r="B1369" s="116">
        <v>1990</v>
      </c>
      <c r="C1369" s="116" t="s">
        <v>16439</v>
      </c>
      <c r="D1369" s="73" t="s">
        <v>17413</v>
      </c>
      <c r="E1369" s="73" t="s">
        <v>17413</v>
      </c>
      <c r="F1369" s="73" t="s">
        <v>17414</v>
      </c>
      <c r="G1369" s="125">
        <v>14.4</v>
      </c>
      <c r="H1369" s="140">
        <f t="shared" si="92"/>
        <v>12.307692307692308</v>
      </c>
      <c r="I1369" s="125">
        <f>G1369/('Total Revenue (Millions)'!D$108)*100</f>
        <v>9.9098479113619159E-2</v>
      </c>
      <c r="W1369" s="138"/>
      <c r="Z1369" s="138"/>
      <c r="AF1369" s="73"/>
    </row>
    <row r="1370" spans="1:32" hidden="1" x14ac:dyDescent="0.25">
      <c r="A1370" s="116" t="s">
        <v>16384</v>
      </c>
      <c r="B1370" s="116">
        <v>1990</v>
      </c>
      <c r="C1370" s="116" t="s">
        <v>16439</v>
      </c>
      <c r="D1370" s="73" t="s">
        <v>17242</v>
      </c>
      <c r="E1370" s="73" t="s">
        <v>17242</v>
      </c>
      <c r="F1370" s="73" t="s">
        <v>17242</v>
      </c>
      <c r="G1370" s="125">
        <v>12</v>
      </c>
      <c r="H1370" s="140">
        <f t="shared" si="92"/>
        <v>10.256410256410257</v>
      </c>
      <c r="I1370" s="125">
        <f>G1370/('Total Revenue (Millions)'!D$108)*100</f>
        <v>8.2582065928015966E-2</v>
      </c>
      <c r="W1370" s="138"/>
      <c r="Z1370" s="138"/>
      <c r="AF1370" s="73"/>
    </row>
    <row r="1371" spans="1:32" hidden="1" x14ac:dyDescent="0.25">
      <c r="A1371" s="116" t="s">
        <v>16384</v>
      </c>
      <c r="B1371" s="116">
        <v>1990</v>
      </c>
      <c r="C1371" s="116" t="s">
        <v>16439</v>
      </c>
      <c r="D1371" s="73" t="s">
        <v>17415</v>
      </c>
      <c r="E1371" s="73" t="s">
        <v>17415</v>
      </c>
      <c r="F1371" s="73" t="s">
        <v>17415</v>
      </c>
      <c r="G1371" s="125">
        <v>7.5</v>
      </c>
      <c r="H1371" s="140">
        <f t="shared" si="92"/>
        <v>6.4102564102564106</v>
      </c>
      <c r="I1371" s="125">
        <f>G1371/('Total Revenue (Millions)'!D$108)*100</f>
        <v>5.161379120500998E-2</v>
      </c>
      <c r="W1371" s="138"/>
      <c r="Z1371" s="138"/>
      <c r="AF1371" s="73"/>
    </row>
    <row r="1372" spans="1:32" hidden="1" x14ac:dyDescent="0.25">
      <c r="A1372" s="116" t="s">
        <v>16384</v>
      </c>
      <c r="B1372" s="116">
        <v>1990</v>
      </c>
      <c r="C1372" s="116" t="s">
        <v>16439</v>
      </c>
      <c r="D1372" s="73" t="s">
        <v>17085</v>
      </c>
      <c r="E1372" s="73" t="s">
        <v>17085</v>
      </c>
      <c r="F1372" s="73"/>
      <c r="G1372" s="125">
        <v>6.9</v>
      </c>
      <c r="H1372" s="140">
        <f t="shared" si="92"/>
        <v>5.8974358974358978</v>
      </c>
      <c r="I1372" s="125">
        <f>G1372/('Total Revenue (Millions)'!D$108)*100</f>
        <v>4.7484687908609179E-2</v>
      </c>
      <c r="W1372" s="138"/>
      <c r="Z1372" s="138"/>
      <c r="AF1372" s="73"/>
    </row>
    <row r="1373" spans="1:32" hidden="1" x14ac:dyDescent="0.25">
      <c r="A1373" s="116" t="s">
        <v>16384</v>
      </c>
      <c r="B1373" s="116">
        <v>1990</v>
      </c>
      <c r="C1373" s="116" t="s">
        <v>16439</v>
      </c>
      <c r="D1373" s="73" t="s">
        <v>17411</v>
      </c>
      <c r="E1373" s="73" t="s">
        <v>17411</v>
      </c>
      <c r="F1373" s="73" t="s">
        <v>17412</v>
      </c>
      <c r="G1373" s="125">
        <v>3.9</v>
      </c>
      <c r="H1373" s="140">
        <f t="shared" si="92"/>
        <v>3.3333333333333335</v>
      </c>
      <c r="I1373" s="125">
        <f>G1373/('Total Revenue (Millions)'!D$108)*100</f>
        <v>2.6839171426605191E-2</v>
      </c>
      <c r="W1373" s="138"/>
      <c r="Z1373" s="138"/>
      <c r="AF1373" s="73"/>
    </row>
    <row r="1374" spans="1:32" hidden="1" x14ac:dyDescent="0.25">
      <c r="A1374" s="116" t="s">
        <v>16384</v>
      </c>
      <c r="B1374" s="116">
        <v>1990</v>
      </c>
      <c r="C1374" s="116" t="s">
        <v>16439</v>
      </c>
      <c r="D1374" s="76" t="s">
        <v>16556</v>
      </c>
      <c r="E1374" s="76" t="s">
        <v>16556</v>
      </c>
      <c r="F1374" s="76" t="s">
        <v>16556</v>
      </c>
      <c r="G1374" s="125">
        <v>31.697000000000003</v>
      </c>
      <c r="H1374" s="140">
        <f t="shared" si="92"/>
        <v>27.091452991452996</v>
      </c>
      <c r="I1374" s="125">
        <f>G1374/('Total Revenue (Millions)'!D$108)*100</f>
        <v>0.21813364531002685</v>
      </c>
      <c r="W1374" s="138"/>
      <c r="Z1374" s="138"/>
      <c r="AF1374" s="73"/>
    </row>
    <row r="1375" spans="1:32" hidden="1" x14ac:dyDescent="0.25">
      <c r="A1375" s="116" t="s">
        <v>16384</v>
      </c>
      <c r="B1375" s="116">
        <v>1992</v>
      </c>
      <c r="C1375" s="116" t="s">
        <v>16439</v>
      </c>
      <c r="D1375" s="73" t="s">
        <v>17406</v>
      </c>
      <c r="E1375" s="73" t="s">
        <v>17407</v>
      </c>
      <c r="F1375" s="73" t="s">
        <v>17407</v>
      </c>
      <c r="G1375" s="125">
        <v>95.1</v>
      </c>
      <c r="H1375" s="140">
        <f t="shared" ref="H1375:H1384" si="93">G1375/1.21</f>
        <v>78.595041322314046</v>
      </c>
      <c r="I1375" s="125">
        <f>G1375/('Total Revenue (Millions)'!D$109)*100</f>
        <v>0.6236683107638854</v>
      </c>
      <c r="W1375" s="138"/>
      <c r="Z1375" s="138"/>
      <c r="AF1375" s="73"/>
    </row>
    <row r="1376" spans="1:32" hidden="1" x14ac:dyDescent="0.25">
      <c r="A1376" s="116" t="s">
        <v>16384</v>
      </c>
      <c r="B1376" s="116">
        <v>1992</v>
      </c>
      <c r="C1376" s="116" t="s">
        <v>16439</v>
      </c>
      <c r="D1376" s="73" t="s">
        <v>17408</v>
      </c>
      <c r="E1376" s="73" t="s">
        <v>17409</v>
      </c>
      <c r="F1376" s="73" t="s">
        <v>17408</v>
      </c>
      <c r="G1376" s="125">
        <v>88.9</v>
      </c>
      <c r="H1376" s="140">
        <f t="shared" si="93"/>
        <v>73.471074380165291</v>
      </c>
      <c r="I1376" s="125">
        <f>G1376/('Total Revenue (Millions)'!D$109)*100</f>
        <v>0.58300854707580885</v>
      </c>
      <c r="W1376" s="138"/>
      <c r="Z1376" s="138"/>
      <c r="AF1376" s="73"/>
    </row>
    <row r="1377" spans="1:32" hidden="1" x14ac:dyDescent="0.25">
      <c r="A1377" s="116" t="s">
        <v>16384</v>
      </c>
      <c r="B1377" s="116">
        <v>1992</v>
      </c>
      <c r="C1377" s="116" t="s">
        <v>16439</v>
      </c>
      <c r="D1377" s="73" t="s">
        <v>16602</v>
      </c>
      <c r="E1377" s="73" t="s">
        <v>16602</v>
      </c>
      <c r="F1377" s="73"/>
      <c r="G1377" s="125">
        <v>47.9</v>
      </c>
      <c r="H1377" s="140">
        <f t="shared" si="93"/>
        <v>39.586776859504134</v>
      </c>
      <c r="I1377" s="125">
        <f>G1377/('Total Revenue (Millions)'!D$109)*100</f>
        <v>0.31412946462239866</v>
      </c>
      <c r="W1377" s="138"/>
      <c r="Z1377" s="138"/>
      <c r="AF1377" s="73" t="s">
        <v>17416</v>
      </c>
    </row>
    <row r="1378" spans="1:32" hidden="1" x14ac:dyDescent="0.25">
      <c r="A1378" s="116" t="s">
        <v>16384</v>
      </c>
      <c r="B1378" s="116">
        <v>1992</v>
      </c>
      <c r="C1378" s="116" t="s">
        <v>16439</v>
      </c>
      <c r="D1378" s="73" t="s">
        <v>17230</v>
      </c>
      <c r="E1378" s="73" t="s">
        <v>17231</v>
      </c>
      <c r="F1378" s="73" t="s">
        <v>17232</v>
      </c>
      <c r="G1378" s="125">
        <v>29.6</v>
      </c>
      <c r="H1378" s="140">
        <f t="shared" si="93"/>
        <v>24.462809917355372</v>
      </c>
      <c r="I1378" s="125">
        <f>G1378/('Total Revenue (Millions)'!D$109)*100</f>
        <v>0.19411758147855954</v>
      </c>
      <c r="W1378" s="138"/>
      <c r="Z1378" s="138"/>
      <c r="AF1378" s="73"/>
    </row>
    <row r="1379" spans="1:32" hidden="1" x14ac:dyDescent="0.25">
      <c r="A1379" s="116" t="s">
        <v>16384</v>
      </c>
      <c r="B1379" s="116">
        <v>1992</v>
      </c>
      <c r="C1379" s="116" t="s">
        <v>16439</v>
      </c>
      <c r="D1379" s="73" t="s">
        <v>17085</v>
      </c>
      <c r="E1379" s="73" t="s">
        <v>17085</v>
      </c>
      <c r="F1379" s="73"/>
      <c r="G1379" s="125">
        <v>29.3</v>
      </c>
      <c r="H1379" s="140">
        <f t="shared" si="93"/>
        <v>24.214876033057852</v>
      </c>
      <c r="I1379" s="125">
        <f>G1379/('Total Revenue (Millions)'!D$109)*100</f>
        <v>0.19215017355816871</v>
      </c>
      <c r="W1379" s="138"/>
      <c r="Z1379" s="138"/>
      <c r="AF1379" s="73"/>
    </row>
    <row r="1380" spans="1:32" hidden="1" x14ac:dyDescent="0.25">
      <c r="A1380" s="116" t="s">
        <v>16384</v>
      </c>
      <c r="B1380" s="116">
        <v>1992</v>
      </c>
      <c r="C1380" s="116" t="s">
        <v>16439</v>
      </c>
      <c r="D1380" s="73" t="s">
        <v>17413</v>
      </c>
      <c r="E1380" s="73" t="s">
        <v>17413</v>
      </c>
      <c r="F1380" s="73" t="s">
        <v>17414</v>
      </c>
      <c r="G1380" s="125">
        <v>17.8</v>
      </c>
      <c r="H1380" s="140">
        <f t="shared" si="93"/>
        <v>14.710743801652894</v>
      </c>
      <c r="I1380" s="125">
        <f>G1380/('Total Revenue (Millions)'!D$109)*100</f>
        <v>0.11673286994318784</v>
      </c>
      <c r="W1380" s="138"/>
      <c r="Z1380" s="138"/>
      <c r="AF1380" s="73"/>
    </row>
    <row r="1381" spans="1:32" hidden="1" x14ac:dyDescent="0.25">
      <c r="A1381" s="116" t="s">
        <v>16384</v>
      </c>
      <c r="B1381" s="116">
        <v>1992</v>
      </c>
      <c r="C1381" s="116" t="s">
        <v>16439</v>
      </c>
      <c r="D1381" s="73" t="s">
        <v>17242</v>
      </c>
      <c r="E1381" s="73" t="s">
        <v>17242</v>
      </c>
      <c r="F1381" s="73" t="s">
        <v>17242</v>
      </c>
      <c r="G1381" s="125">
        <v>15.9</v>
      </c>
      <c r="H1381" s="140">
        <f t="shared" si="93"/>
        <v>13.140495867768596</v>
      </c>
      <c r="I1381" s="125">
        <f>G1381/('Total Revenue (Millions)'!D$109)*100</f>
        <v>0.10427261978071271</v>
      </c>
      <c r="W1381" s="138"/>
      <c r="Z1381" s="138"/>
      <c r="AF1381" s="73"/>
    </row>
    <row r="1382" spans="1:32" hidden="1" x14ac:dyDescent="0.25">
      <c r="A1382" s="116" t="s">
        <v>16384</v>
      </c>
      <c r="B1382" s="116">
        <v>1992</v>
      </c>
      <c r="C1382" s="116" t="s">
        <v>16439</v>
      </c>
      <c r="D1382" s="73" t="s">
        <v>17415</v>
      </c>
      <c r="E1382" s="73" t="s">
        <v>17415</v>
      </c>
      <c r="F1382" s="73" t="s">
        <v>17415</v>
      </c>
      <c r="G1382" s="125">
        <v>8.9</v>
      </c>
      <c r="H1382" s="140">
        <f t="shared" si="93"/>
        <v>7.3553719008264471</v>
      </c>
      <c r="I1382" s="125">
        <f>G1382/('Total Revenue (Millions)'!D$109)*100</f>
        <v>5.8366434971593918E-2</v>
      </c>
      <c r="W1382" s="138"/>
      <c r="Z1382" s="138"/>
      <c r="AF1382" s="73"/>
    </row>
    <row r="1383" spans="1:32" hidden="1" x14ac:dyDescent="0.25">
      <c r="A1383" s="116" t="s">
        <v>16384</v>
      </c>
      <c r="B1383" s="116">
        <v>1992</v>
      </c>
      <c r="C1383" s="116" t="s">
        <v>16439</v>
      </c>
      <c r="D1383" s="73" t="s">
        <v>17411</v>
      </c>
      <c r="E1383" s="73" t="s">
        <v>17411</v>
      </c>
      <c r="F1383" s="73" t="s">
        <v>17412</v>
      </c>
      <c r="G1383" s="125">
        <v>3.7</v>
      </c>
      <c r="H1383" s="140">
        <f t="shared" si="93"/>
        <v>3.0578512396694215</v>
      </c>
      <c r="I1383" s="125">
        <f>G1383/('Total Revenue (Millions)'!D$109)*100</f>
        <v>2.4264697684819942E-2</v>
      </c>
      <c r="W1383" s="138"/>
      <c r="Z1383" s="138"/>
      <c r="AF1383" s="73"/>
    </row>
    <row r="1384" spans="1:32" hidden="1" x14ac:dyDescent="0.25">
      <c r="A1384" s="116" t="s">
        <v>16384</v>
      </c>
      <c r="B1384" s="116">
        <v>1992</v>
      </c>
      <c r="C1384" s="116" t="s">
        <v>16439</v>
      </c>
      <c r="D1384" s="76" t="s">
        <v>16556</v>
      </c>
      <c r="E1384" s="76" t="s">
        <v>16556</v>
      </c>
      <c r="F1384" s="76" t="s">
        <v>16556</v>
      </c>
      <c r="G1384" s="125">
        <v>58.084000000000003</v>
      </c>
      <c r="H1384" s="140">
        <f t="shared" si="93"/>
        <v>48.00330578512397</v>
      </c>
      <c r="I1384" s="125">
        <f>G1384/('Total Revenue (Millions)'!D$109)*100</f>
        <v>0.38091640549326522</v>
      </c>
      <c r="W1384" s="138"/>
      <c r="Z1384" s="138"/>
      <c r="AF1384" s="73"/>
    </row>
    <row r="1385" spans="1:32" hidden="1" x14ac:dyDescent="0.25">
      <c r="A1385" s="116" t="s">
        <v>16384</v>
      </c>
      <c r="B1385" s="116">
        <v>1996</v>
      </c>
      <c r="C1385" s="116" t="s">
        <v>16439</v>
      </c>
      <c r="D1385" s="73" t="s">
        <v>17406</v>
      </c>
      <c r="E1385" s="73" t="s">
        <v>17407</v>
      </c>
      <c r="F1385" s="73" t="s">
        <v>17407</v>
      </c>
      <c r="G1385" s="125">
        <v>203.6</v>
      </c>
      <c r="H1385" s="140">
        <f t="shared" ref="H1385:H1396" si="94">G1385/1.36</f>
        <v>149.70588235294116</v>
      </c>
      <c r="I1385" s="125">
        <f>G1385/('Total Revenue (Millions)'!D$110)*100</f>
        <v>1.2765690638911531</v>
      </c>
      <c r="W1385" s="138"/>
      <c r="Z1385" s="138"/>
      <c r="AF1385" s="73"/>
    </row>
    <row r="1386" spans="1:32" hidden="1" x14ac:dyDescent="0.25">
      <c r="A1386" s="116" t="s">
        <v>16384</v>
      </c>
      <c r="B1386" s="116">
        <v>1996</v>
      </c>
      <c r="C1386" s="116" t="s">
        <v>16439</v>
      </c>
      <c r="D1386" s="73" t="s">
        <v>17408</v>
      </c>
      <c r="E1386" s="73" t="s">
        <v>17409</v>
      </c>
      <c r="F1386" s="73" t="s">
        <v>17408</v>
      </c>
      <c r="G1386" s="125">
        <v>110.1</v>
      </c>
      <c r="H1386" s="140">
        <f t="shared" si="94"/>
        <v>80.95588235294116</v>
      </c>
      <c r="I1386" s="125">
        <f>G1386/('Total Revenue (Millions)'!D$110)*100</f>
        <v>0.69032541225155175</v>
      </c>
      <c r="W1386" s="138"/>
      <c r="Z1386" s="138"/>
      <c r="AF1386" s="73"/>
    </row>
    <row r="1387" spans="1:32" hidden="1" x14ac:dyDescent="0.25">
      <c r="A1387" s="116" t="s">
        <v>16384</v>
      </c>
      <c r="B1387" s="116">
        <v>1996</v>
      </c>
      <c r="C1387" s="116" t="s">
        <v>16439</v>
      </c>
      <c r="D1387" s="73" t="s">
        <v>16602</v>
      </c>
      <c r="E1387" s="73" t="s">
        <v>16602</v>
      </c>
      <c r="F1387" s="73"/>
      <c r="G1387" s="125">
        <v>61.4</v>
      </c>
      <c r="H1387" s="140">
        <f t="shared" si="94"/>
        <v>45.147058823529406</v>
      </c>
      <c r="I1387" s="125">
        <f>G1387/('Total Revenue (Millions)'!D$110)*100</f>
        <v>0.38497711455263656</v>
      </c>
      <c r="W1387" s="138"/>
      <c r="Z1387" s="138"/>
      <c r="AF1387" s="73"/>
    </row>
    <row r="1388" spans="1:32" hidden="1" x14ac:dyDescent="0.25">
      <c r="A1388" s="116" t="s">
        <v>16384</v>
      </c>
      <c r="B1388" s="116">
        <v>1996</v>
      </c>
      <c r="C1388" s="116" t="s">
        <v>16439</v>
      </c>
      <c r="D1388" s="73" t="s">
        <v>17230</v>
      </c>
      <c r="E1388" s="73" t="s">
        <v>17231</v>
      </c>
      <c r="F1388" s="73" t="s">
        <v>17232</v>
      </c>
      <c r="G1388" s="125">
        <v>56.6</v>
      </c>
      <c r="H1388" s="140">
        <f t="shared" si="94"/>
        <v>41.617647058823529</v>
      </c>
      <c r="I1388" s="125">
        <f>G1388/('Total Revenue (Millions)'!D$110)*100</f>
        <v>0.35488118377327732</v>
      </c>
      <c r="W1388" s="138"/>
      <c r="Z1388" s="138"/>
      <c r="AF1388" s="73"/>
    </row>
    <row r="1389" spans="1:32" hidden="1" x14ac:dyDescent="0.25">
      <c r="A1389" s="116" t="s">
        <v>16384</v>
      </c>
      <c r="B1389" s="116">
        <v>1996</v>
      </c>
      <c r="C1389" s="116" t="s">
        <v>16439</v>
      </c>
      <c r="D1389" s="73" t="s">
        <v>17242</v>
      </c>
      <c r="E1389" s="73" t="s">
        <v>17242</v>
      </c>
      <c r="F1389" s="73" t="s">
        <v>17242</v>
      </c>
      <c r="G1389" s="125">
        <v>42.9</v>
      </c>
      <c r="H1389" s="140">
        <f t="shared" si="94"/>
        <v>31.544117647058819</v>
      </c>
      <c r="I1389" s="125">
        <f>G1389/('Total Revenue (Millions)'!D$110)*100</f>
        <v>0.26898238134052288</v>
      </c>
      <c r="W1389" s="138"/>
      <c r="Z1389" s="138"/>
      <c r="AF1389" s="73"/>
    </row>
    <row r="1390" spans="1:32" hidden="1" x14ac:dyDescent="0.25">
      <c r="A1390" s="116" t="s">
        <v>16384</v>
      </c>
      <c r="B1390" s="116">
        <v>1996</v>
      </c>
      <c r="C1390" s="116" t="s">
        <v>16439</v>
      </c>
      <c r="D1390" s="73" t="s">
        <v>17415</v>
      </c>
      <c r="E1390" s="73" t="s">
        <v>17415</v>
      </c>
      <c r="F1390" s="73" t="s">
        <v>17415</v>
      </c>
      <c r="G1390" s="125">
        <v>34.700000000000003</v>
      </c>
      <c r="H1390" s="140">
        <f t="shared" si="94"/>
        <v>25.514705882352942</v>
      </c>
      <c r="I1390" s="125">
        <f>G1390/('Total Revenue (Millions)'!D$110)*100</f>
        <v>0.21756849959245098</v>
      </c>
      <c r="W1390" s="138"/>
      <c r="Z1390" s="138"/>
      <c r="AF1390" s="73"/>
    </row>
    <row r="1391" spans="1:32" hidden="1" x14ac:dyDescent="0.25">
      <c r="A1391" s="116" t="s">
        <v>16384</v>
      </c>
      <c r="B1391" s="116">
        <v>1996</v>
      </c>
      <c r="C1391" s="116" t="s">
        <v>16439</v>
      </c>
      <c r="D1391" s="73" t="s">
        <v>17085</v>
      </c>
      <c r="E1391" s="73" t="s">
        <v>17085</v>
      </c>
      <c r="F1391" s="73"/>
      <c r="G1391" s="125">
        <v>31.8</v>
      </c>
      <c r="H1391" s="140">
        <f t="shared" si="94"/>
        <v>23.382352941176471</v>
      </c>
      <c r="I1391" s="125">
        <f>G1391/('Total Revenue (Millions)'!D$110)*100</f>
        <v>0.19938554141325474</v>
      </c>
      <c r="W1391" s="138"/>
      <c r="Z1391" s="138"/>
      <c r="AF1391" s="73" t="s">
        <v>17417</v>
      </c>
    </row>
    <row r="1392" spans="1:32" hidden="1" x14ac:dyDescent="0.25">
      <c r="A1392" s="116" t="s">
        <v>16384</v>
      </c>
      <c r="B1392" s="116">
        <v>1996</v>
      </c>
      <c r="C1392" s="116" t="s">
        <v>16439</v>
      </c>
      <c r="D1392" s="73" t="s">
        <v>16594</v>
      </c>
      <c r="E1392" s="73" t="s">
        <v>16594</v>
      </c>
      <c r="F1392" s="73" t="s">
        <v>17418</v>
      </c>
      <c r="G1392" s="125">
        <v>27.1</v>
      </c>
      <c r="H1392" s="140">
        <f t="shared" si="94"/>
        <v>19.926470588235293</v>
      </c>
      <c r="I1392" s="125">
        <f>G1392/('Total Revenue (Millions)'!D$110)*100</f>
        <v>0.16991660919179885</v>
      </c>
      <c r="W1392" s="138"/>
      <c r="Z1392" s="138"/>
      <c r="AF1392" s="73"/>
    </row>
    <row r="1393" spans="1:32" hidden="1" x14ac:dyDescent="0.25">
      <c r="A1393" s="116" t="s">
        <v>16384</v>
      </c>
      <c r="B1393" s="116">
        <v>1996</v>
      </c>
      <c r="C1393" s="116" t="s">
        <v>16439</v>
      </c>
      <c r="D1393" s="73" t="s">
        <v>17413</v>
      </c>
      <c r="E1393" s="73" t="s">
        <v>17413</v>
      </c>
      <c r="F1393" s="73" t="s">
        <v>17414</v>
      </c>
      <c r="G1393" s="125">
        <v>24.7</v>
      </c>
      <c r="H1393" s="140">
        <f t="shared" si="94"/>
        <v>18.161764705882351</v>
      </c>
      <c r="I1393" s="125">
        <f>G1393/('Total Revenue (Millions)'!D$110)*100</f>
        <v>0.15486864380211926</v>
      </c>
      <c r="W1393" s="138"/>
      <c r="Z1393" s="138"/>
      <c r="AF1393" s="73"/>
    </row>
    <row r="1394" spans="1:32" hidden="1" x14ac:dyDescent="0.25">
      <c r="A1394" s="116" t="s">
        <v>16384</v>
      </c>
      <c r="B1394" s="116">
        <v>1996</v>
      </c>
      <c r="C1394" s="116" t="s">
        <v>16439</v>
      </c>
      <c r="D1394" s="73" t="s">
        <v>16568</v>
      </c>
      <c r="E1394" s="73" t="s">
        <v>17292</v>
      </c>
      <c r="F1394" s="73" t="s">
        <v>17292</v>
      </c>
      <c r="G1394" s="125">
        <v>24.6</v>
      </c>
      <c r="H1394" s="140">
        <f t="shared" si="94"/>
        <v>18.088235294117649</v>
      </c>
      <c r="I1394" s="125">
        <f>G1394/('Total Revenue (Millions)'!D$110)*100</f>
        <v>0.15424164524421594</v>
      </c>
      <c r="W1394" s="138"/>
      <c r="Z1394" s="138"/>
      <c r="AF1394" s="73"/>
    </row>
    <row r="1395" spans="1:32" hidden="1" x14ac:dyDescent="0.25">
      <c r="A1395" s="116" t="s">
        <v>16384</v>
      </c>
      <c r="B1395" s="116">
        <v>1996</v>
      </c>
      <c r="C1395" s="116" t="s">
        <v>16439</v>
      </c>
      <c r="D1395" s="73" t="s">
        <v>17411</v>
      </c>
      <c r="E1395" s="73" t="s">
        <v>17411</v>
      </c>
      <c r="F1395" s="73" t="s">
        <v>17412</v>
      </c>
      <c r="G1395" s="125">
        <v>15.1</v>
      </c>
      <c r="H1395" s="140">
        <f t="shared" si="94"/>
        <v>11.102941176470587</v>
      </c>
      <c r="I1395" s="125">
        <f>G1395/('Total Revenue (Millions)'!D$110)*100</f>
        <v>9.4676782243400842E-2</v>
      </c>
      <c r="W1395" s="138"/>
      <c r="Z1395" s="138"/>
      <c r="AF1395" s="73"/>
    </row>
    <row r="1396" spans="1:32" hidden="1" x14ac:dyDescent="0.25">
      <c r="A1396" s="116" t="s">
        <v>16384</v>
      </c>
      <c r="B1396" s="116">
        <v>1996</v>
      </c>
      <c r="C1396" s="116" t="s">
        <v>16439</v>
      </c>
      <c r="D1396" s="76" t="s">
        <v>16556</v>
      </c>
      <c r="E1396" s="76" t="s">
        <v>16556</v>
      </c>
      <c r="F1396" s="76" t="s">
        <v>16556</v>
      </c>
      <c r="G1396" s="125">
        <v>55.479999999999883</v>
      </c>
      <c r="H1396" s="140">
        <f t="shared" si="94"/>
        <v>40.794117647058734</v>
      </c>
      <c r="I1396" s="125">
        <f>G1396/('Total Revenue (Millions)'!D$110)*100</f>
        <v>0.34785879992475943</v>
      </c>
      <c r="W1396" s="138"/>
      <c r="Z1396" s="138"/>
      <c r="AF1396" s="73"/>
    </row>
    <row r="1397" spans="1:32" hidden="1" x14ac:dyDescent="0.25">
      <c r="A1397" s="116" t="s">
        <v>16384</v>
      </c>
      <c r="B1397" s="116">
        <v>1998</v>
      </c>
      <c r="C1397" s="116" t="s">
        <v>16439</v>
      </c>
      <c r="D1397" s="73" t="s">
        <v>17406</v>
      </c>
      <c r="E1397" s="73" t="s">
        <v>17407</v>
      </c>
      <c r="F1397" s="73" t="s">
        <v>17407</v>
      </c>
      <c r="G1397" s="125">
        <v>236.9</v>
      </c>
      <c r="H1397" s="140">
        <f t="shared" ref="H1397:H1411" si="95">G1397/1.48</f>
        <v>160.06756756756758</v>
      </c>
      <c r="I1397" s="125">
        <f>G1397/('Total Revenue (Millions)'!D$111)*100</f>
        <v>1.4397461087655561</v>
      </c>
      <c r="W1397" s="138"/>
      <c r="Z1397" s="138"/>
      <c r="AF1397" s="73"/>
    </row>
    <row r="1398" spans="1:32" hidden="1" x14ac:dyDescent="0.25">
      <c r="A1398" s="116" t="s">
        <v>16384</v>
      </c>
      <c r="B1398" s="116">
        <v>1998</v>
      </c>
      <c r="C1398" s="116" t="s">
        <v>16439</v>
      </c>
      <c r="D1398" s="73" t="s">
        <v>17408</v>
      </c>
      <c r="E1398" s="73" t="s">
        <v>17409</v>
      </c>
      <c r="F1398" s="73" t="s">
        <v>17408</v>
      </c>
      <c r="G1398" s="125">
        <v>131.30000000000001</v>
      </c>
      <c r="H1398" s="140">
        <f t="shared" si="95"/>
        <v>88.716216216216225</v>
      </c>
      <c r="I1398" s="125">
        <f>G1398/('Total Revenue (Millions)'!D$111)*100</f>
        <v>0.79796818945089709</v>
      </c>
      <c r="W1398" s="138"/>
      <c r="Z1398" s="138"/>
      <c r="AF1398" s="73"/>
    </row>
    <row r="1399" spans="1:32" hidden="1" x14ac:dyDescent="0.25">
      <c r="A1399" s="116" t="s">
        <v>16384</v>
      </c>
      <c r="B1399" s="116">
        <v>1998</v>
      </c>
      <c r="C1399" s="116" t="s">
        <v>16439</v>
      </c>
      <c r="D1399" s="73" t="s">
        <v>17230</v>
      </c>
      <c r="E1399" s="73" t="s">
        <v>17231</v>
      </c>
      <c r="F1399" s="73" t="s">
        <v>17232</v>
      </c>
      <c r="G1399" s="125">
        <v>87.4</v>
      </c>
      <c r="H1399" s="140">
        <f t="shared" si="95"/>
        <v>59.054054054054056</v>
      </c>
      <c r="I1399" s="125">
        <f>G1399/('Total Revenue (Millions)'!D$111)*100</f>
        <v>0.53116846731156442</v>
      </c>
      <c r="W1399" s="138"/>
      <c r="Z1399" s="138"/>
      <c r="AF1399" s="73"/>
    </row>
    <row r="1400" spans="1:32" hidden="1" x14ac:dyDescent="0.25">
      <c r="A1400" s="116" t="s">
        <v>16384</v>
      </c>
      <c r="B1400" s="116">
        <v>1998</v>
      </c>
      <c r="C1400" s="116" t="s">
        <v>16439</v>
      </c>
      <c r="D1400" s="73" t="s">
        <v>17234</v>
      </c>
      <c r="E1400" s="73" t="s">
        <v>17234</v>
      </c>
      <c r="F1400" s="73" t="s">
        <v>17235</v>
      </c>
      <c r="G1400" s="125">
        <v>80.2</v>
      </c>
      <c r="H1400" s="140">
        <f t="shared" si="95"/>
        <v>54.189189189189193</v>
      </c>
      <c r="I1400" s="125">
        <f>G1400/('Total Revenue (Millions)'!D$111)*100</f>
        <v>0.48741088190374665</v>
      </c>
      <c r="W1400" s="138"/>
      <c r="Z1400" s="138"/>
      <c r="AF1400" s="73" t="s">
        <v>17419</v>
      </c>
    </row>
    <row r="1401" spans="1:32" hidden="1" x14ac:dyDescent="0.25">
      <c r="A1401" s="116" t="s">
        <v>16384</v>
      </c>
      <c r="B1401" s="116">
        <v>1998</v>
      </c>
      <c r="C1401" s="116" t="s">
        <v>16439</v>
      </c>
      <c r="D1401" s="73" t="s">
        <v>16568</v>
      </c>
      <c r="E1401" s="73" t="s">
        <v>17292</v>
      </c>
      <c r="F1401" s="73" t="s">
        <v>17292</v>
      </c>
      <c r="G1401" s="125">
        <v>79.400000000000006</v>
      </c>
      <c r="H1401" s="140">
        <f t="shared" si="95"/>
        <v>53.648648648648653</v>
      </c>
      <c r="I1401" s="125">
        <f>G1401/('Total Revenue (Millions)'!D$111)*100</f>
        <v>0.48254892796954468</v>
      </c>
      <c r="W1401" s="138"/>
      <c r="Z1401" s="138"/>
      <c r="AF1401" s="73"/>
    </row>
    <row r="1402" spans="1:32" hidden="1" x14ac:dyDescent="0.25">
      <c r="A1402" s="116" t="s">
        <v>16384</v>
      </c>
      <c r="B1402" s="116">
        <v>1998</v>
      </c>
      <c r="C1402" s="116" t="s">
        <v>16439</v>
      </c>
      <c r="D1402" s="73" t="s">
        <v>17420</v>
      </c>
      <c r="E1402" s="73" t="s">
        <v>17420</v>
      </c>
      <c r="F1402" s="73" t="s">
        <v>17420</v>
      </c>
      <c r="G1402" s="125">
        <v>77.2</v>
      </c>
      <c r="H1402" s="140">
        <f t="shared" si="95"/>
        <v>52.162162162162161</v>
      </c>
      <c r="I1402" s="125">
        <f>G1402/('Total Revenue (Millions)'!D$111)*100</f>
        <v>0.4691785546504893</v>
      </c>
      <c r="W1402" s="138"/>
      <c r="Z1402" s="138"/>
      <c r="AF1402" s="73"/>
    </row>
    <row r="1403" spans="1:32" hidden="1" x14ac:dyDescent="0.25">
      <c r="A1403" s="116" t="s">
        <v>16384</v>
      </c>
      <c r="B1403" s="116">
        <v>1998</v>
      </c>
      <c r="C1403" s="116" t="s">
        <v>16439</v>
      </c>
      <c r="D1403" s="73" t="s">
        <v>16602</v>
      </c>
      <c r="E1403" s="73" t="s">
        <v>16602</v>
      </c>
      <c r="F1403" s="73"/>
      <c r="G1403" s="125">
        <v>68.2</v>
      </c>
      <c r="H1403" s="140">
        <f t="shared" si="95"/>
        <v>46.081081081081081</v>
      </c>
      <c r="I1403" s="125">
        <f>G1403/('Total Revenue (Millions)'!D$111)*100</f>
        <v>0.41448157289071719</v>
      </c>
      <c r="W1403" s="138"/>
      <c r="Z1403" s="138"/>
      <c r="AF1403" s="73"/>
    </row>
    <row r="1404" spans="1:32" hidden="1" x14ac:dyDescent="0.25">
      <c r="A1404" s="116" t="s">
        <v>16384</v>
      </c>
      <c r="B1404" s="116">
        <v>1998</v>
      </c>
      <c r="C1404" s="116" t="s">
        <v>16439</v>
      </c>
      <c r="D1404" s="73" t="s">
        <v>17242</v>
      </c>
      <c r="E1404" s="73" t="s">
        <v>17242</v>
      </c>
      <c r="F1404" s="73" t="s">
        <v>17242</v>
      </c>
      <c r="G1404" s="125">
        <v>62</v>
      </c>
      <c r="H1404" s="140">
        <f t="shared" si="95"/>
        <v>41.891891891891895</v>
      </c>
      <c r="I1404" s="125">
        <f>G1404/('Total Revenue (Millions)'!D$111)*100</f>
        <v>0.37680142990065202</v>
      </c>
      <c r="W1404" s="138"/>
      <c r="Z1404" s="138"/>
      <c r="AF1404" s="73" t="s">
        <v>17421</v>
      </c>
    </row>
    <row r="1405" spans="1:32" hidden="1" x14ac:dyDescent="0.25">
      <c r="A1405" s="116" t="s">
        <v>16384</v>
      </c>
      <c r="B1405" s="116">
        <v>1998</v>
      </c>
      <c r="C1405" s="116" t="s">
        <v>16439</v>
      </c>
      <c r="D1405" s="73" t="s">
        <v>17085</v>
      </c>
      <c r="E1405" s="73" t="s">
        <v>17085</v>
      </c>
      <c r="F1405" s="73"/>
      <c r="G1405" s="125">
        <v>54.3</v>
      </c>
      <c r="H1405" s="140">
        <f t="shared" si="95"/>
        <v>36.689189189189186</v>
      </c>
      <c r="I1405" s="125">
        <f>G1405/('Total Revenue (Millions)'!D$111)*100</f>
        <v>0.33000512328395815</v>
      </c>
      <c r="W1405" s="138"/>
      <c r="Z1405" s="138"/>
      <c r="AF1405" s="73"/>
    </row>
    <row r="1406" spans="1:32" hidden="1" x14ac:dyDescent="0.25">
      <c r="A1406" s="116" t="s">
        <v>16384</v>
      </c>
      <c r="B1406" s="116">
        <v>1998</v>
      </c>
      <c r="C1406" s="116" t="s">
        <v>16439</v>
      </c>
      <c r="D1406" s="73" t="s">
        <v>16594</v>
      </c>
      <c r="E1406" s="73" t="s">
        <v>16594</v>
      </c>
      <c r="F1406" s="73" t="s">
        <v>17418</v>
      </c>
      <c r="G1406" s="125">
        <v>34.299999999999997</v>
      </c>
      <c r="H1406" s="140">
        <f t="shared" si="95"/>
        <v>23.175675675675674</v>
      </c>
      <c r="I1406" s="125">
        <f>G1406/('Total Revenue (Millions)'!D$111)*100</f>
        <v>0.20845627492890906</v>
      </c>
      <c r="W1406" s="138"/>
      <c r="Z1406" s="138"/>
      <c r="AF1406" s="73"/>
    </row>
    <row r="1407" spans="1:32" hidden="1" x14ac:dyDescent="0.25">
      <c r="A1407" s="116" t="s">
        <v>16384</v>
      </c>
      <c r="B1407" s="116">
        <v>1998</v>
      </c>
      <c r="C1407" s="116" t="s">
        <v>16439</v>
      </c>
      <c r="D1407" s="73" t="s">
        <v>17413</v>
      </c>
      <c r="E1407" s="73" t="s">
        <v>17413</v>
      </c>
      <c r="F1407" s="73" t="s">
        <v>17414</v>
      </c>
      <c r="G1407" s="125">
        <v>28.4</v>
      </c>
      <c r="H1407" s="140">
        <f t="shared" si="95"/>
        <v>19.189189189189189</v>
      </c>
      <c r="I1407" s="125">
        <f>G1407/('Total Revenue (Millions)'!D$111)*100</f>
        <v>0.17259936466416961</v>
      </c>
      <c r="W1407" s="138"/>
      <c r="Z1407" s="138"/>
      <c r="AF1407" s="73"/>
    </row>
    <row r="1408" spans="1:32" hidden="1" x14ac:dyDescent="0.25">
      <c r="A1408" s="116" t="s">
        <v>16384</v>
      </c>
      <c r="B1408" s="116">
        <v>1998</v>
      </c>
      <c r="C1408" s="116" t="s">
        <v>16439</v>
      </c>
      <c r="D1408" s="73" t="s">
        <v>17411</v>
      </c>
      <c r="E1408" s="73" t="s">
        <v>17411</v>
      </c>
      <c r="F1408" s="73" t="s">
        <v>17412</v>
      </c>
      <c r="G1408" s="125">
        <v>19.100000000000001</v>
      </c>
      <c r="H1408" s="140">
        <f t="shared" si="95"/>
        <v>12.905405405405407</v>
      </c>
      <c r="I1408" s="125">
        <f>G1408/('Total Revenue (Millions)'!D$111)*100</f>
        <v>0.11607915017907183</v>
      </c>
      <c r="W1408" s="138"/>
      <c r="Z1408" s="138"/>
      <c r="AF1408" s="73"/>
    </row>
    <row r="1409" spans="1:32" hidden="1" x14ac:dyDescent="0.25">
      <c r="A1409" s="116" t="s">
        <v>16384</v>
      </c>
      <c r="B1409" s="116">
        <v>1998</v>
      </c>
      <c r="C1409" s="116" t="s">
        <v>16439</v>
      </c>
      <c r="D1409" s="73" t="s">
        <v>16593</v>
      </c>
      <c r="E1409" s="73" t="s">
        <v>17289</v>
      </c>
      <c r="F1409" s="73"/>
      <c r="G1409" s="125">
        <v>6.2</v>
      </c>
      <c r="H1409" s="140">
        <f t="shared" si="95"/>
        <v>4.1891891891891895</v>
      </c>
      <c r="I1409" s="125">
        <f>G1409/('Total Revenue (Millions)'!D$111)*100</f>
        <v>3.7680142990065203E-2</v>
      </c>
      <c r="W1409" s="138"/>
      <c r="Z1409" s="138"/>
      <c r="AF1409" s="73"/>
    </row>
    <row r="1410" spans="1:32" hidden="1" x14ac:dyDescent="0.25">
      <c r="A1410" s="116" t="s">
        <v>16384</v>
      </c>
      <c r="B1410" s="116">
        <v>1998</v>
      </c>
      <c r="C1410" s="116" t="s">
        <v>16439</v>
      </c>
      <c r="D1410" s="73" t="s">
        <v>17240</v>
      </c>
      <c r="E1410" s="73" t="s">
        <v>17240</v>
      </c>
      <c r="F1410" s="73" t="s">
        <v>17240</v>
      </c>
      <c r="G1410" s="125">
        <v>3.4</v>
      </c>
      <c r="H1410" s="140">
        <f t="shared" si="95"/>
        <v>2.2972972972972974</v>
      </c>
      <c r="I1410" s="125">
        <f>G1410/('Total Revenue (Millions)'!D$111)*100</f>
        <v>2.0663304220358336E-2</v>
      </c>
      <c r="W1410" s="138"/>
      <c r="Z1410" s="138"/>
      <c r="AF1410" s="73"/>
    </row>
    <row r="1411" spans="1:32" hidden="1" x14ac:dyDescent="0.25">
      <c r="A1411" s="116" t="s">
        <v>16384</v>
      </c>
      <c r="B1411" s="116">
        <v>1998</v>
      </c>
      <c r="C1411" s="116" t="s">
        <v>16439</v>
      </c>
      <c r="D1411" s="76" t="s">
        <v>16556</v>
      </c>
      <c r="E1411" s="76" t="s">
        <v>16556</v>
      </c>
      <c r="F1411" s="76" t="s">
        <v>16556</v>
      </c>
      <c r="G1411" s="125">
        <v>-84.017999999999887</v>
      </c>
      <c r="H1411" s="140">
        <f t="shared" si="95"/>
        <v>-56.768918918918843</v>
      </c>
      <c r="I1411" s="125">
        <f>G1411/('Total Revenue (Millions)'!D$111)*100</f>
        <v>-0.51061455705472492</v>
      </c>
      <c r="W1411" s="138"/>
      <c r="Z1411" s="138"/>
      <c r="AF1411" s="73"/>
    </row>
    <row r="1412" spans="1:32" hidden="1" x14ac:dyDescent="0.25">
      <c r="A1412" s="116" t="s">
        <v>16384</v>
      </c>
      <c r="B1412" s="116">
        <v>2000</v>
      </c>
      <c r="C1412" s="116" t="s">
        <v>16439</v>
      </c>
      <c r="D1412" s="73" t="s">
        <v>17408</v>
      </c>
      <c r="E1412" s="73" t="s">
        <v>17409</v>
      </c>
      <c r="F1412" s="73" t="s">
        <v>17408</v>
      </c>
      <c r="G1412" s="125">
        <v>207.7</v>
      </c>
      <c r="H1412" s="140">
        <f t="shared" ref="H1412:H1423" si="96">G1412/1.49</f>
        <v>139.39597315436242</v>
      </c>
      <c r="I1412" s="125">
        <f>G1412/('Total Revenue (Millions)'!D$112)*100</f>
        <v>26.939040207522698</v>
      </c>
      <c r="W1412" s="138"/>
      <c r="Z1412" s="138"/>
      <c r="AF1412" s="73" t="s">
        <v>17422</v>
      </c>
    </row>
    <row r="1413" spans="1:32" hidden="1" x14ac:dyDescent="0.25">
      <c r="A1413" s="116" t="s">
        <v>16384</v>
      </c>
      <c r="B1413" s="116">
        <v>2000</v>
      </c>
      <c r="C1413" s="116" t="s">
        <v>16439</v>
      </c>
      <c r="D1413" s="73" t="s">
        <v>16568</v>
      </c>
      <c r="E1413" s="73" t="s">
        <v>17292</v>
      </c>
      <c r="F1413" s="73" t="s">
        <v>17292</v>
      </c>
      <c r="G1413" s="125">
        <v>143</v>
      </c>
      <c r="H1413" s="140">
        <f t="shared" si="96"/>
        <v>95.973154362416111</v>
      </c>
      <c r="I1413" s="125">
        <f>G1413/('Total Revenue (Millions)'!D$112)*100</f>
        <v>18.547341115434502</v>
      </c>
      <c r="W1413" s="138"/>
      <c r="Z1413" s="138"/>
      <c r="AF1413" s="73" t="s">
        <v>17423</v>
      </c>
    </row>
    <row r="1414" spans="1:32" hidden="1" x14ac:dyDescent="0.25">
      <c r="A1414" s="116" t="s">
        <v>16384</v>
      </c>
      <c r="B1414" s="116">
        <v>2000</v>
      </c>
      <c r="C1414" s="116" t="s">
        <v>16439</v>
      </c>
      <c r="D1414" s="73" t="s">
        <v>16532</v>
      </c>
      <c r="E1414" s="73" t="s">
        <v>17424</v>
      </c>
      <c r="F1414" s="73" t="s">
        <v>17424</v>
      </c>
      <c r="G1414" s="125">
        <v>130.30000000000001</v>
      </c>
      <c r="H1414" s="140">
        <f t="shared" si="96"/>
        <v>87.449664429530216</v>
      </c>
      <c r="I1414" s="125">
        <f>G1414/('Total Revenue (Millions)'!D$112)*100</f>
        <v>16.900129701686122</v>
      </c>
      <c r="W1414" s="138"/>
      <c r="Z1414" s="138"/>
      <c r="AF1414" s="73" t="s">
        <v>17419</v>
      </c>
    </row>
    <row r="1415" spans="1:32" hidden="1" x14ac:dyDescent="0.25">
      <c r="A1415" s="116" t="s">
        <v>16384</v>
      </c>
      <c r="B1415" s="116">
        <v>2000</v>
      </c>
      <c r="C1415" s="116" t="s">
        <v>16439</v>
      </c>
      <c r="D1415" s="73" t="s">
        <v>17420</v>
      </c>
      <c r="E1415" s="73" t="s">
        <v>17420</v>
      </c>
      <c r="F1415" s="73" t="s">
        <v>17420</v>
      </c>
      <c r="G1415" s="125">
        <v>101.3</v>
      </c>
      <c r="H1415" s="140">
        <f t="shared" si="96"/>
        <v>67.986577181208048</v>
      </c>
      <c r="I1415" s="125">
        <f>G1415/('Total Revenue (Millions)'!D$112)*100</f>
        <v>13.138780804150455</v>
      </c>
      <c r="W1415" s="138"/>
      <c r="Z1415" s="138"/>
      <c r="AF1415" s="73"/>
    </row>
    <row r="1416" spans="1:32" hidden="1" x14ac:dyDescent="0.25">
      <c r="A1416" s="116" t="s">
        <v>16384</v>
      </c>
      <c r="B1416" s="116">
        <v>2000</v>
      </c>
      <c r="C1416" s="116" t="s">
        <v>16439</v>
      </c>
      <c r="D1416" s="73" t="s">
        <v>17242</v>
      </c>
      <c r="E1416" s="73" t="s">
        <v>17242</v>
      </c>
      <c r="F1416" s="73" t="s">
        <v>17242</v>
      </c>
      <c r="G1416" s="125">
        <v>98.4</v>
      </c>
      <c r="H1416" s="140">
        <f t="shared" si="96"/>
        <v>66.040268456375841</v>
      </c>
      <c r="I1416" s="125">
        <f>G1416/('Total Revenue (Millions)'!D$112)*100</f>
        <v>12.76264591439689</v>
      </c>
      <c r="W1416" s="138"/>
      <c r="Z1416" s="138"/>
      <c r="AF1416" s="73" t="s">
        <v>17421</v>
      </c>
    </row>
    <row r="1417" spans="1:32" hidden="1" x14ac:dyDescent="0.25">
      <c r="A1417" s="116" t="s">
        <v>16384</v>
      </c>
      <c r="B1417" s="116">
        <v>2000</v>
      </c>
      <c r="C1417" s="116" t="s">
        <v>16439</v>
      </c>
      <c r="D1417" s="73" t="s">
        <v>17230</v>
      </c>
      <c r="E1417" s="73" t="s">
        <v>17231</v>
      </c>
      <c r="F1417" s="73" t="s">
        <v>17232</v>
      </c>
      <c r="G1417" s="125">
        <v>97</v>
      </c>
      <c r="H1417" s="140">
        <f t="shared" si="96"/>
        <v>65.100671140939596</v>
      </c>
      <c r="I1417" s="125">
        <f>G1417/('Total Revenue (Millions)'!D$112)*100</f>
        <v>12.581063553826199</v>
      </c>
      <c r="W1417" s="138"/>
      <c r="Z1417" s="138"/>
      <c r="AF1417" s="73" t="s">
        <v>17425</v>
      </c>
    </row>
    <row r="1418" spans="1:32" hidden="1" x14ac:dyDescent="0.25">
      <c r="A1418" s="116" t="s">
        <v>16384</v>
      </c>
      <c r="B1418" s="116">
        <v>2000</v>
      </c>
      <c r="C1418" s="116" t="s">
        <v>16439</v>
      </c>
      <c r="D1418" s="73" t="s">
        <v>16602</v>
      </c>
      <c r="E1418" s="73" t="s">
        <v>16602</v>
      </c>
      <c r="F1418" s="73"/>
      <c r="G1418" s="125">
        <v>74.900000000000006</v>
      </c>
      <c r="H1418" s="140">
        <f t="shared" si="96"/>
        <v>50.26845637583893</v>
      </c>
      <c r="I1418" s="125">
        <f>G1418/('Total Revenue (Millions)'!D$112)*100</f>
        <v>9.7146562905317779</v>
      </c>
      <c r="W1418" s="138"/>
      <c r="Z1418" s="138"/>
      <c r="AF1418" s="73"/>
    </row>
    <row r="1419" spans="1:32" hidden="1" x14ac:dyDescent="0.25">
      <c r="A1419" s="116" t="s">
        <v>16384</v>
      </c>
      <c r="B1419" s="116">
        <v>2000</v>
      </c>
      <c r="C1419" s="116" t="s">
        <v>16439</v>
      </c>
      <c r="D1419" s="73" t="s">
        <v>17413</v>
      </c>
      <c r="E1419" s="73" t="s">
        <v>17413</v>
      </c>
      <c r="F1419" s="73" t="s">
        <v>17414</v>
      </c>
      <c r="G1419" s="125">
        <v>32.200000000000003</v>
      </c>
      <c r="H1419" s="140">
        <f t="shared" si="96"/>
        <v>21.61073825503356</v>
      </c>
      <c r="I1419" s="125">
        <f>G1419/('Total Revenue (Millions)'!D$112)*100</f>
        <v>4.1763942931258109</v>
      </c>
      <c r="W1419" s="138"/>
      <c r="Z1419" s="138"/>
      <c r="AF1419" s="73"/>
    </row>
    <row r="1420" spans="1:32" hidden="1" x14ac:dyDescent="0.25">
      <c r="A1420" s="116" t="s">
        <v>16384</v>
      </c>
      <c r="B1420" s="116">
        <v>2000</v>
      </c>
      <c r="C1420" s="116" t="s">
        <v>16439</v>
      </c>
      <c r="D1420" s="73" t="s">
        <v>17411</v>
      </c>
      <c r="E1420" s="73" t="s">
        <v>17411</v>
      </c>
      <c r="F1420" s="73" t="s">
        <v>17412</v>
      </c>
      <c r="G1420" s="125">
        <v>22.1</v>
      </c>
      <c r="H1420" s="140">
        <f t="shared" si="96"/>
        <v>14.832214765100673</v>
      </c>
      <c r="I1420" s="125">
        <f>G1420/('Total Revenue (Millions)'!D$112)*100</f>
        <v>2.8664072632944229</v>
      </c>
      <c r="W1420" s="138"/>
      <c r="Z1420" s="138"/>
      <c r="AF1420" s="73"/>
    </row>
    <row r="1421" spans="1:32" hidden="1" x14ac:dyDescent="0.25">
      <c r="A1421" s="116" t="s">
        <v>16384</v>
      </c>
      <c r="B1421" s="116">
        <v>2000</v>
      </c>
      <c r="C1421" s="116" t="s">
        <v>16439</v>
      </c>
      <c r="D1421" s="73" t="s">
        <v>17240</v>
      </c>
      <c r="E1421" s="73" t="s">
        <v>17240</v>
      </c>
      <c r="F1421" s="73" t="s">
        <v>17240</v>
      </c>
      <c r="G1421" s="125">
        <v>17.3</v>
      </c>
      <c r="H1421" s="140">
        <f t="shared" si="96"/>
        <v>11.610738255033558</v>
      </c>
      <c r="I1421" s="125">
        <f>G1421/('Total Revenue (Millions)'!D$112)*100</f>
        <v>2.2438391699092088</v>
      </c>
      <c r="W1421" s="138"/>
      <c r="Z1421" s="138"/>
      <c r="AF1421" s="73" t="s">
        <v>17426</v>
      </c>
    </row>
    <row r="1422" spans="1:32" hidden="1" x14ac:dyDescent="0.25">
      <c r="A1422" s="116" t="s">
        <v>16384</v>
      </c>
      <c r="B1422" s="116">
        <v>2000</v>
      </c>
      <c r="C1422" s="116" t="s">
        <v>16439</v>
      </c>
      <c r="D1422" s="73" t="s">
        <v>16593</v>
      </c>
      <c r="E1422" s="73" t="s">
        <v>17289</v>
      </c>
      <c r="F1422" s="73"/>
      <c r="G1422" s="125">
        <v>8.9</v>
      </c>
      <c r="H1422" s="140">
        <f t="shared" si="96"/>
        <v>5.9731543624161079</v>
      </c>
      <c r="I1422" s="125">
        <f>G1422/('Total Revenue (Millions)'!D$112)*100</f>
        <v>1.1543450064850844</v>
      </c>
      <c r="W1422" s="138"/>
      <c r="Z1422" s="138"/>
      <c r="AF1422" s="73"/>
    </row>
    <row r="1423" spans="1:32" hidden="1" x14ac:dyDescent="0.25">
      <c r="A1423" s="116" t="s">
        <v>16384</v>
      </c>
      <c r="B1423" s="116">
        <v>2000</v>
      </c>
      <c r="C1423" s="116" t="s">
        <v>16439</v>
      </c>
      <c r="D1423" s="76" t="s">
        <v>16556</v>
      </c>
      <c r="E1423" s="76" t="s">
        <v>16556</v>
      </c>
      <c r="F1423" s="76" t="s">
        <v>16556</v>
      </c>
      <c r="G1423" s="125">
        <v>337.33100000000036</v>
      </c>
      <c r="H1423" s="140">
        <f t="shared" si="96"/>
        <v>226.39664429530225</v>
      </c>
      <c r="I1423" s="125">
        <f>G1423/('Total Revenue (Millions)'!D$112)*100</f>
        <v>43.752399481193301</v>
      </c>
      <c r="W1423" s="138"/>
      <c r="Z1423" s="138"/>
      <c r="AF1423" s="73"/>
    </row>
    <row r="1424" spans="1:32" hidden="1" x14ac:dyDescent="0.25">
      <c r="A1424" s="116" t="s">
        <v>16384</v>
      </c>
      <c r="B1424" s="116">
        <v>2004</v>
      </c>
      <c r="C1424" s="116" t="s">
        <v>16439</v>
      </c>
      <c r="D1424" s="73" t="s">
        <v>17408</v>
      </c>
      <c r="E1424" s="73" t="s">
        <v>17409</v>
      </c>
      <c r="F1424" s="73" t="s">
        <v>17408</v>
      </c>
      <c r="G1424" s="125">
        <v>370.8</v>
      </c>
      <c r="H1424" s="140">
        <f t="shared" ref="H1424:H1437" si="97">G1424/1.3</f>
        <v>285.23076923076923</v>
      </c>
      <c r="I1424" s="125">
        <f>G1424/('Total Revenue (Millions)'!D$113)*100</f>
        <v>47.845161290322579</v>
      </c>
      <c r="W1424" s="138"/>
      <c r="Z1424" s="138"/>
      <c r="AF1424" s="73" t="s">
        <v>17427</v>
      </c>
    </row>
    <row r="1425" spans="1:32" hidden="1" x14ac:dyDescent="0.25">
      <c r="A1425" s="116" t="s">
        <v>16384</v>
      </c>
      <c r="B1425" s="116">
        <v>2004</v>
      </c>
      <c r="C1425" s="116" t="s">
        <v>16439</v>
      </c>
      <c r="D1425" s="73" t="s">
        <v>16568</v>
      </c>
      <c r="E1425" s="73" t="s">
        <v>17292</v>
      </c>
      <c r="F1425" s="73" t="s">
        <v>17292</v>
      </c>
      <c r="G1425" s="125">
        <v>132.5</v>
      </c>
      <c r="H1425" s="140">
        <f t="shared" si="97"/>
        <v>101.92307692307692</v>
      </c>
      <c r="I1425" s="125">
        <f>G1425/('Total Revenue (Millions)'!D$113)*100</f>
        <v>17.096774193548388</v>
      </c>
      <c r="W1425" s="138"/>
      <c r="Z1425" s="138"/>
      <c r="AF1425" s="73" t="s">
        <v>17428</v>
      </c>
    </row>
    <row r="1426" spans="1:32" hidden="1" x14ac:dyDescent="0.25">
      <c r="A1426" s="116" t="s">
        <v>16384</v>
      </c>
      <c r="B1426" s="116">
        <v>2004</v>
      </c>
      <c r="C1426" s="116" t="s">
        <v>16439</v>
      </c>
      <c r="D1426" s="73" t="s">
        <v>16568</v>
      </c>
      <c r="E1426" s="73" t="s">
        <v>17313</v>
      </c>
      <c r="F1426" s="73" t="s">
        <v>16568</v>
      </c>
      <c r="G1426" s="125">
        <v>16.7</v>
      </c>
      <c r="H1426" s="140">
        <f t="shared" si="97"/>
        <v>12.846153846153845</v>
      </c>
      <c r="I1426" s="125">
        <f>G1426/('Total Revenue (Millions)'!D$113)*100</f>
        <v>2.1548387096774193</v>
      </c>
      <c r="W1426" s="138"/>
      <c r="Z1426" s="138"/>
      <c r="AF1426" s="73" t="s">
        <v>17429</v>
      </c>
    </row>
    <row r="1427" spans="1:32" hidden="1" x14ac:dyDescent="0.25">
      <c r="A1427" s="116" t="s">
        <v>16384</v>
      </c>
      <c r="B1427" s="116">
        <v>2004</v>
      </c>
      <c r="C1427" s="116" t="s">
        <v>16439</v>
      </c>
      <c r="D1427" s="73" t="s">
        <v>16532</v>
      </c>
      <c r="E1427" s="73" t="s">
        <v>17424</v>
      </c>
      <c r="F1427" s="73" t="s">
        <v>17424</v>
      </c>
      <c r="G1427" s="125">
        <v>297.89999999999998</v>
      </c>
      <c r="H1427" s="140">
        <f t="shared" si="97"/>
        <v>229.15384615384613</v>
      </c>
      <c r="I1427" s="125">
        <f>G1427/('Total Revenue (Millions)'!D$113)*100</f>
        <v>38.438709677419354</v>
      </c>
      <c r="W1427" s="138"/>
      <c r="Z1427" s="138"/>
      <c r="AF1427" s="73" t="s">
        <v>17430</v>
      </c>
    </row>
    <row r="1428" spans="1:32" hidden="1" x14ac:dyDescent="0.25">
      <c r="A1428" s="116" t="s">
        <v>16384</v>
      </c>
      <c r="B1428" s="116">
        <v>2004</v>
      </c>
      <c r="C1428" s="116" t="s">
        <v>16439</v>
      </c>
      <c r="D1428" s="73" t="s">
        <v>17420</v>
      </c>
      <c r="E1428" s="73" t="s">
        <v>17420</v>
      </c>
      <c r="F1428" s="73" t="s">
        <v>17420</v>
      </c>
      <c r="G1428" s="125">
        <v>239.1</v>
      </c>
      <c r="H1428" s="140">
        <f t="shared" si="97"/>
        <v>183.92307692307691</v>
      </c>
      <c r="I1428" s="125">
        <f>G1428/('Total Revenue (Millions)'!D$113)*100</f>
        <v>30.851612903225806</v>
      </c>
      <c r="W1428" s="138"/>
      <c r="Z1428" s="138"/>
      <c r="AF1428" s="73"/>
    </row>
    <row r="1429" spans="1:32" hidden="1" x14ac:dyDescent="0.25">
      <c r="A1429" s="116" t="s">
        <v>16384</v>
      </c>
      <c r="B1429" s="116">
        <v>2004</v>
      </c>
      <c r="C1429" s="116" t="s">
        <v>16439</v>
      </c>
      <c r="D1429" s="73" t="s">
        <v>17242</v>
      </c>
      <c r="E1429" s="73" t="s">
        <v>17242</v>
      </c>
      <c r="F1429" s="73" t="s">
        <v>17242</v>
      </c>
      <c r="G1429" s="125">
        <v>184.9</v>
      </c>
      <c r="H1429" s="140">
        <f t="shared" si="97"/>
        <v>142.23076923076923</v>
      </c>
      <c r="I1429" s="125">
        <f>G1429/('Total Revenue (Millions)'!D$113)*100</f>
        <v>23.858064516129033</v>
      </c>
      <c r="W1429" s="138"/>
      <c r="Z1429" s="138"/>
      <c r="AF1429" s="73" t="s">
        <v>17421</v>
      </c>
    </row>
    <row r="1430" spans="1:32" hidden="1" x14ac:dyDescent="0.25">
      <c r="A1430" s="116" t="s">
        <v>16384</v>
      </c>
      <c r="B1430" s="116">
        <v>2004</v>
      </c>
      <c r="C1430" s="116" t="s">
        <v>16439</v>
      </c>
      <c r="D1430" s="73" t="s">
        <v>17230</v>
      </c>
      <c r="E1430" s="73" t="s">
        <v>17231</v>
      </c>
      <c r="F1430" s="73" t="s">
        <v>17232</v>
      </c>
      <c r="G1430" s="125">
        <v>123</v>
      </c>
      <c r="H1430" s="140">
        <f t="shared" si="97"/>
        <v>94.615384615384613</v>
      </c>
      <c r="I1430" s="125">
        <f>G1430/('Total Revenue (Millions)'!D$113)*100</f>
        <v>15.870967741935486</v>
      </c>
      <c r="W1430" s="138"/>
      <c r="Z1430" s="138"/>
      <c r="AF1430" s="73" t="s">
        <v>17431</v>
      </c>
    </row>
    <row r="1431" spans="1:32" hidden="1" x14ac:dyDescent="0.25">
      <c r="A1431" s="116" t="s">
        <v>16384</v>
      </c>
      <c r="B1431" s="116">
        <v>2004</v>
      </c>
      <c r="C1431" s="116" t="s">
        <v>16439</v>
      </c>
      <c r="D1431" s="73" t="s">
        <v>16602</v>
      </c>
      <c r="E1431" s="73" t="s">
        <v>16602</v>
      </c>
      <c r="F1431" s="73"/>
      <c r="G1431" s="125">
        <v>109.9</v>
      </c>
      <c r="H1431" s="140">
        <f t="shared" si="97"/>
        <v>84.538461538461533</v>
      </c>
      <c r="I1431" s="125">
        <f>G1431/('Total Revenue (Millions)'!D$113)*100</f>
        <v>14.180645161290323</v>
      </c>
      <c r="W1431" s="138"/>
      <c r="Z1431" s="138"/>
      <c r="AF1431" s="73" t="s">
        <v>17431</v>
      </c>
    </row>
    <row r="1432" spans="1:32" hidden="1" x14ac:dyDescent="0.25">
      <c r="A1432" s="116" t="s">
        <v>16384</v>
      </c>
      <c r="B1432" s="116">
        <v>2004</v>
      </c>
      <c r="C1432" s="116" t="s">
        <v>16439</v>
      </c>
      <c r="D1432" s="73" t="s">
        <v>17240</v>
      </c>
      <c r="E1432" s="73" t="s">
        <v>17240</v>
      </c>
      <c r="F1432" s="73" t="s">
        <v>17240</v>
      </c>
      <c r="G1432" s="125">
        <v>40.700000000000003</v>
      </c>
      <c r="H1432" s="140">
        <f t="shared" si="97"/>
        <v>31.30769230769231</v>
      </c>
      <c r="I1432" s="125">
        <f>G1432/('Total Revenue (Millions)'!D$113)*100</f>
        <v>5.2516129032258068</v>
      </c>
      <c r="W1432" s="138"/>
      <c r="Z1432" s="138"/>
      <c r="AF1432" s="73" t="s">
        <v>17432</v>
      </c>
    </row>
    <row r="1433" spans="1:32" hidden="1" x14ac:dyDescent="0.25">
      <c r="A1433" s="116" t="s">
        <v>16384</v>
      </c>
      <c r="B1433" s="116">
        <v>2004</v>
      </c>
      <c r="C1433" s="116" t="s">
        <v>16439</v>
      </c>
      <c r="D1433" s="73" t="s">
        <v>17413</v>
      </c>
      <c r="E1433" s="73" t="s">
        <v>17413</v>
      </c>
      <c r="F1433" s="73" t="s">
        <v>17414</v>
      </c>
      <c r="G1433" s="125">
        <v>39.299999999999997</v>
      </c>
      <c r="H1433" s="140">
        <f t="shared" si="97"/>
        <v>30.230769230769226</v>
      </c>
      <c r="I1433" s="125">
        <f>G1433/('Total Revenue (Millions)'!D$113)*100</f>
        <v>5.0709677419354833</v>
      </c>
      <c r="W1433" s="138"/>
      <c r="Z1433" s="138"/>
      <c r="AF1433" s="73"/>
    </row>
    <row r="1434" spans="1:32" hidden="1" x14ac:dyDescent="0.25">
      <c r="A1434" s="116" t="s">
        <v>16384</v>
      </c>
      <c r="B1434" s="116">
        <v>2004</v>
      </c>
      <c r="C1434" s="116" t="s">
        <v>16439</v>
      </c>
      <c r="D1434" s="73" t="s">
        <v>16593</v>
      </c>
      <c r="E1434" s="73" t="s">
        <v>17289</v>
      </c>
      <c r="F1434" s="73"/>
      <c r="G1434" s="125">
        <v>26.6</v>
      </c>
      <c r="H1434" s="140">
        <f t="shared" si="97"/>
        <v>20.461538461538463</v>
      </c>
      <c r="I1434" s="125">
        <f>G1434/('Total Revenue (Millions)'!D$113)*100</f>
        <v>3.4322580645161289</v>
      </c>
      <c r="W1434" s="138"/>
      <c r="Z1434" s="138"/>
      <c r="AF1434" s="73" t="s">
        <v>17433</v>
      </c>
    </row>
    <row r="1435" spans="1:32" hidden="1" x14ac:dyDescent="0.25">
      <c r="A1435" s="116" t="s">
        <v>16384</v>
      </c>
      <c r="B1435" s="116">
        <v>2004</v>
      </c>
      <c r="C1435" s="116" t="s">
        <v>16439</v>
      </c>
      <c r="D1435" s="73" t="s">
        <v>17411</v>
      </c>
      <c r="E1435" s="73" t="s">
        <v>17411</v>
      </c>
      <c r="F1435" s="73" t="s">
        <v>17412</v>
      </c>
      <c r="G1435" s="125">
        <v>24.6</v>
      </c>
      <c r="H1435" s="140">
        <f t="shared" si="97"/>
        <v>18.923076923076923</v>
      </c>
      <c r="I1435" s="125">
        <f>G1435/('Total Revenue (Millions)'!D$113)*100</f>
        <v>3.1741935483870969</v>
      </c>
      <c r="W1435" s="138"/>
      <c r="Z1435" s="138"/>
      <c r="AF1435" s="73"/>
    </row>
    <row r="1436" spans="1:32" hidden="1" x14ac:dyDescent="0.25">
      <c r="A1436" s="116" t="s">
        <v>16384</v>
      </c>
      <c r="B1436" s="116">
        <v>2004</v>
      </c>
      <c r="C1436" s="116" t="s">
        <v>16439</v>
      </c>
      <c r="D1436" s="73" t="s">
        <v>16908</v>
      </c>
      <c r="E1436" s="73" t="s">
        <v>16908</v>
      </c>
      <c r="F1436" s="73" t="s">
        <v>16908</v>
      </c>
      <c r="G1436" s="125">
        <v>7.4</v>
      </c>
      <c r="H1436" s="140">
        <f t="shared" si="97"/>
        <v>5.6923076923076925</v>
      </c>
      <c r="I1436" s="125">
        <f>G1436/('Total Revenue (Millions)'!D$113)*100</f>
        <v>0.95483870967741946</v>
      </c>
      <c r="W1436" s="138"/>
      <c r="Z1436" s="138"/>
      <c r="AF1436" s="73"/>
    </row>
    <row r="1437" spans="1:32" hidden="1" x14ac:dyDescent="0.25">
      <c r="A1437" s="116" t="s">
        <v>16384</v>
      </c>
      <c r="B1437" s="116">
        <v>2004</v>
      </c>
      <c r="C1437" s="116" t="s">
        <v>16439</v>
      </c>
      <c r="D1437" s="76" t="s">
        <v>16556</v>
      </c>
      <c r="E1437" s="76" t="s">
        <v>16556</v>
      </c>
      <c r="F1437" s="76" t="s">
        <v>16556</v>
      </c>
      <c r="G1437" s="125">
        <v>258.20099999999968</v>
      </c>
      <c r="H1437" s="140">
        <f t="shared" si="97"/>
        <v>198.61615384615359</v>
      </c>
      <c r="I1437" s="125">
        <f>G1437/('Total Revenue (Millions)'!D$113)*100</f>
        <v>33.316258064516084</v>
      </c>
      <c r="W1437" s="138"/>
      <c r="Z1437" s="138"/>
      <c r="AF1437" s="73"/>
    </row>
    <row r="1438" spans="1:32" hidden="1" x14ac:dyDescent="0.25">
      <c r="A1438" s="116" t="s">
        <v>16384</v>
      </c>
      <c r="B1438" s="116">
        <v>2008</v>
      </c>
      <c r="C1438" s="116" t="s">
        <v>16439</v>
      </c>
      <c r="D1438" s="73" t="s">
        <v>17300</v>
      </c>
      <c r="E1438" s="73" t="s">
        <v>17301</v>
      </c>
      <c r="F1438" s="73" t="s">
        <v>17287</v>
      </c>
      <c r="G1438" s="125">
        <v>675.7</v>
      </c>
      <c r="H1438" s="140">
        <f t="shared" ref="H1438:H1450" si="98">G1438/1.07</f>
        <v>631.4953271028038</v>
      </c>
      <c r="I1438" s="125">
        <f>G1438/('Total Revenue (Millions)'!D$114)*100</f>
        <v>67.98470671093672</v>
      </c>
      <c r="W1438" s="138"/>
      <c r="Z1438" s="138"/>
      <c r="AF1438" s="73" t="s">
        <v>17434</v>
      </c>
    </row>
    <row r="1439" spans="1:32" hidden="1" x14ac:dyDescent="0.25">
      <c r="A1439" s="116" t="s">
        <v>16384</v>
      </c>
      <c r="B1439" s="116">
        <v>2008</v>
      </c>
      <c r="C1439" s="116" t="s">
        <v>16439</v>
      </c>
      <c r="D1439" s="73" t="s">
        <v>17408</v>
      </c>
      <c r="E1439" s="73" t="s">
        <v>17409</v>
      </c>
      <c r="F1439" s="73" t="s">
        <v>17408</v>
      </c>
      <c r="G1439" s="125">
        <v>490.9</v>
      </c>
      <c r="H1439" s="140">
        <f t="shared" si="98"/>
        <v>458.78504672897191</v>
      </c>
      <c r="I1439" s="125">
        <f>G1439/('Total Revenue (Millions)'!D$114)*100</f>
        <v>49.391286849783675</v>
      </c>
      <c r="W1439" s="138"/>
      <c r="Z1439" s="138"/>
      <c r="AF1439" s="73" t="s">
        <v>17435</v>
      </c>
    </row>
    <row r="1440" spans="1:32" hidden="1" x14ac:dyDescent="0.25">
      <c r="A1440" s="116" t="s">
        <v>16384</v>
      </c>
      <c r="B1440" s="116">
        <v>2008</v>
      </c>
      <c r="C1440" s="116" t="s">
        <v>16439</v>
      </c>
      <c r="D1440" s="73" t="s">
        <v>17240</v>
      </c>
      <c r="E1440" s="73" t="s">
        <v>17240</v>
      </c>
      <c r="F1440" s="73" t="s">
        <v>17240</v>
      </c>
      <c r="G1440" s="125">
        <v>476.7</v>
      </c>
      <c r="H1440" s="140">
        <f t="shared" si="98"/>
        <v>445.51401869158877</v>
      </c>
      <c r="I1440" s="125">
        <f>G1440/('Total Revenue (Millions)'!D$114)*100</f>
        <v>47.962571687292481</v>
      </c>
      <c r="W1440" s="138"/>
      <c r="Z1440" s="138"/>
      <c r="AF1440" s="73" t="s">
        <v>17436</v>
      </c>
    </row>
    <row r="1441" spans="1:32" hidden="1" x14ac:dyDescent="0.25">
      <c r="A1441" s="116" t="s">
        <v>16384</v>
      </c>
      <c r="B1441" s="116">
        <v>2008</v>
      </c>
      <c r="C1441" s="116" t="s">
        <v>16439</v>
      </c>
      <c r="D1441" s="73" t="s">
        <v>16568</v>
      </c>
      <c r="E1441" s="73" t="s">
        <v>17292</v>
      </c>
      <c r="F1441" s="73" t="s">
        <v>17292</v>
      </c>
      <c r="G1441" s="125">
        <v>385.9</v>
      </c>
      <c r="H1441" s="140">
        <f t="shared" si="98"/>
        <v>360.65420560747657</v>
      </c>
      <c r="I1441" s="125">
        <f>G1441/('Total Revenue (Millions)'!D$114)*100</f>
        <v>38.826843746855822</v>
      </c>
      <c r="W1441" s="138"/>
      <c r="Z1441" s="138"/>
      <c r="AF1441" s="73" t="s">
        <v>17437</v>
      </c>
    </row>
    <row r="1442" spans="1:32" hidden="1" x14ac:dyDescent="0.25">
      <c r="A1442" s="116" t="s">
        <v>16384</v>
      </c>
      <c r="B1442" s="116">
        <v>2008</v>
      </c>
      <c r="C1442" s="116" t="s">
        <v>16439</v>
      </c>
      <c r="D1442" s="73" t="s">
        <v>16568</v>
      </c>
      <c r="E1442" s="73" t="s">
        <v>17313</v>
      </c>
      <c r="F1442" s="73" t="s">
        <v>16568</v>
      </c>
      <c r="G1442" s="125">
        <v>62</v>
      </c>
      <c r="H1442" s="140">
        <f t="shared" si="98"/>
        <v>57.943925233644855</v>
      </c>
      <c r="I1442" s="125">
        <f>G1442/('Total Revenue (Millions)'!D$114)*100</f>
        <v>6.2380521179193078</v>
      </c>
      <c r="W1442" s="138"/>
      <c r="Z1442" s="138"/>
      <c r="AF1442" s="73" t="s">
        <v>17437</v>
      </c>
    </row>
    <row r="1443" spans="1:32" hidden="1" x14ac:dyDescent="0.25">
      <c r="A1443" s="116" t="s">
        <v>16384</v>
      </c>
      <c r="B1443" s="116">
        <v>2008</v>
      </c>
      <c r="C1443" s="116" t="s">
        <v>16439</v>
      </c>
      <c r="D1443" s="73" t="s">
        <v>16602</v>
      </c>
      <c r="E1443" s="73" t="s">
        <v>16602</v>
      </c>
      <c r="F1443" s="73"/>
      <c r="G1443" s="125">
        <v>278.2</v>
      </c>
      <c r="H1443" s="140">
        <f t="shared" si="98"/>
        <v>260</v>
      </c>
      <c r="I1443" s="125">
        <f>G1443/('Total Revenue (Millions)'!D$114)*100</f>
        <v>27.99074353556696</v>
      </c>
      <c r="W1443" s="138"/>
      <c r="Z1443" s="138"/>
      <c r="AF1443" s="73" t="s">
        <v>17431</v>
      </c>
    </row>
    <row r="1444" spans="1:32" hidden="1" x14ac:dyDescent="0.25">
      <c r="A1444" s="116" t="s">
        <v>16384</v>
      </c>
      <c r="B1444" s="116">
        <v>2008</v>
      </c>
      <c r="C1444" s="116" t="s">
        <v>16439</v>
      </c>
      <c r="D1444" s="73" t="s">
        <v>17230</v>
      </c>
      <c r="E1444" s="73" t="s">
        <v>17231</v>
      </c>
      <c r="F1444" s="73" t="s">
        <v>17232</v>
      </c>
      <c r="G1444" s="125">
        <v>143.5</v>
      </c>
      <c r="H1444" s="140">
        <f t="shared" si="98"/>
        <v>134.11214953271028</v>
      </c>
      <c r="I1444" s="125">
        <f>G1444/('Total Revenue (Millions)'!D$114)*100</f>
        <v>14.438072240668076</v>
      </c>
      <c r="W1444" s="138"/>
      <c r="Z1444" s="138"/>
      <c r="AF1444" s="73" t="s">
        <v>17431</v>
      </c>
    </row>
    <row r="1445" spans="1:32" hidden="1" x14ac:dyDescent="0.25">
      <c r="A1445" s="116" t="s">
        <v>16384</v>
      </c>
      <c r="B1445" s="116">
        <v>2008</v>
      </c>
      <c r="C1445" s="116" t="s">
        <v>16439</v>
      </c>
      <c r="D1445" s="73" t="s">
        <v>16593</v>
      </c>
      <c r="E1445" s="73" t="s">
        <v>17289</v>
      </c>
      <c r="F1445" s="73"/>
      <c r="G1445" s="125">
        <v>56.6</v>
      </c>
      <c r="H1445" s="140">
        <f t="shared" si="98"/>
        <v>52.89719626168224</v>
      </c>
      <c r="I1445" s="125">
        <f>G1445/('Total Revenue (Millions)'!D$114)*100</f>
        <v>5.6947379011973043</v>
      </c>
      <c r="W1445" s="138"/>
      <c r="Z1445" s="138"/>
      <c r="AF1445" s="73" t="s">
        <v>17438</v>
      </c>
    </row>
    <row r="1446" spans="1:32" hidden="1" x14ac:dyDescent="0.25">
      <c r="A1446" s="116" t="s">
        <v>16384</v>
      </c>
      <c r="B1446" s="116">
        <v>2008</v>
      </c>
      <c r="C1446" s="116" t="s">
        <v>16439</v>
      </c>
      <c r="D1446" s="73" t="s">
        <v>16532</v>
      </c>
      <c r="E1446" s="73" t="s">
        <v>16533</v>
      </c>
      <c r="F1446" s="73" t="s">
        <v>16533</v>
      </c>
      <c r="G1446" s="125">
        <v>51.7</v>
      </c>
      <c r="H1446" s="140">
        <f t="shared" si="98"/>
        <v>48.317757009345797</v>
      </c>
      <c r="I1446" s="125">
        <f>G1446/('Total Revenue (Millions)'!D$114)*100</f>
        <v>5.2017305563940042</v>
      </c>
      <c r="W1446" s="138"/>
      <c r="Z1446" s="138"/>
      <c r="AF1446" s="73" t="s">
        <v>17434</v>
      </c>
    </row>
    <row r="1447" spans="1:32" hidden="1" x14ac:dyDescent="0.25">
      <c r="A1447" s="116" t="s">
        <v>16384</v>
      </c>
      <c r="B1447" s="116">
        <v>2008</v>
      </c>
      <c r="C1447" s="116" t="s">
        <v>16439</v>
      </c>
      <c r="D1447" s="73" t="s">
        <v>17413</v>
      </c>
      <c r="E1447" s="73" t="s">
        <v>17413</v>
      </c>
      <c r="F1447" s="73" t="s">
        <v>17414</v>
      </c>
      <c r="G1447" s="125">
        <v>49.3</v>
      </c>
      <c r="H1447" s="140">
        <f t="shared" si="98"/>
        <v>46.074766355140184</v>
      </c>
      <c r="I1447" s="125">
        <f>G1447/('Total Revenue (Millions)'!D$114)*100</f>
        <v>4.9602575711842238</v>
      </c>
      <c r="W1447" s="138"/>
      <c r="Z1447" s="138"/>
      <c r="AF1447" s="73"/>
    </row>
    <row r="1448" spans="1:32" hidden="1" x14ac:dyDescent="0.25">
      <c r="A1448" s="116" t="s">
        <v>16384</v>
      </c>
      <c r="B1448" s="116">
        <v>2008</v>
      </c>
      <c r="C1448" s="116" t="s">
        <v>16439</v>
      </c>
      <c r="D1448" s="73" t="s">
        <v>17411</v>
      </c>
      <c r="E1448" s="73" t="s">
        <v>17411</v>
      </c>
      <c r="F1448" s="73" t="s">
        <v>17412</v>
      </c>
      <c r="G1448" s="125">
        <v>28.8</v>
      </c>
      <c r="H1448" s="140">
        <f t="shared" si="98"/>
        <v>26.915887850467289</v>
      </c>
      <c r="I1448" s="125">
        <f>G1448/('Total Revenue (Millions)'!D$114)*100</f>
        <v>2.897675822517356</v>
      </c>
      <c r="W1448" s="138"/>
      <c r="Z1448" s="138"/>
      <c r="AF1448" s="73"/>
    </row>
    <row r="1449" spans="1:32" hidden="1" x14ac:dyDescent="0.25">
      <c r="A1449" s="116" t="s">
        <v>16384</v>
      </c>
      <c r="B1449" s="116">
        <v>2008</v>
      </c>
      <c r="C1449" s="116" t="s">
        <v>16439</v>
      </c>
      <c r="D1449" s="73" t="s">
        <v>17439</v>
      </c>
      <c r="E1449" s="73" t="s">
        <v>17439</v>
      </c>
      <c r="F1449" s="73" t="s">
        <v>17440</v>
      </c>
      <c r="G1449" s="125">
        <v>17.5</v>
      </c>
      <c r="H1449" s="140">
        <f t="shared" si="98"/>
        <v>16.355140186915886</v>
      </c>
      <c r="I1449" s="125">
        <f>G1449/('Total Revenue (Millions)'!D$114)*100</f>
        <v>1.7607405171546433</v>
      </c>
      <c r="W1449" s="138"/>
      <c r="Z1449" s="138"/>
      <c r="AF1449" s="73"/>
    </row>
    <row r="1450" spans="1:32" hidden="1" x14ac:dyDescent="0.25">
      <c r="A1450" s="116" t="s">
        <v>16384</v>
      </c>
      <c r="B1450" s="116">
        <v>2008</v>
      </c>
      <c r="C1450" s="116" t="s">
        <v>16439</v>
      </c>
      <c r="D1450" s="76" t="s">
        <v>16556</v>
      </c>
      <c r="E1450" s="76" t="s">
        <v>16556</v>
      </c>
      <c r="F1450" s="76" t="s">
        <v>16556</v>
      </c>
      <c r="G1450" s="125">
        <v>214.27255000000019</v>
      </c>
      <c r="H1450" s="140">
        <f t="shared" si="98"/>
        <v>200.2547196261684</v>
      </c>
      <c r="I1450" s="125">
        <f>G1450/('Total Revenue (Millions)'!D$114)*100</f>
        <v>21.558763457088258</v>
      </c>
      <c r="W1450" s="138"/>
      <c r="Z1450" s="138"/>
      <c r="AF1450" s="73"/>
    </row>
    <row r="1451" spans="1:32" hidden="1" x14ac:dyDescent="0.25">
      <c r="A1451" s="116" t="s">
        <v>16384</v>
      </c>
      <c r="B1451" s="116">
        <v>2010</v>
      </c>
      <c r="C1451" s="116" t="s">
        <v>16439</v>
      </c>
      <c r="D1451" s="73" t="s">
        <v>16568</v>
      </c>
      <c r="E1451" s="73" t="s">
        <v>17313</v>
      </c>
      <c r="F1451" s="73" t="s">
        <v>16568</v>
      </c>
      <c r="G1451" s="125">
        <v>482.6</v>
      </c>
      <c r="H1451" s="140">
        <f t="shared" ref="H1451:H1464" si="99">G1451/1.03</f>
        <v>468.54368932038835</v>
      </c>
      <c r="I1451" s="125">
        <f>G1451/('Total Revenue (Millions)'!D$115)*100</f>
        <v>47.725474683544306</v>
      </c>
      <c r="W1451" s="138"/>
      <c r="Z1451" s="138"/>
      <c r="AF1451" s="73" t="s">
        <v>17437</v>
      </c>
    </row>
    <row r="1452" spans="1:32" hidden="1" x14ac:dyDescent="0.25">
      <c r="A1452" s="116" t="s">
        <v>16384</v>
      </c>
      <c r="B1452" s="116">
        <v>2010</v>
      </c>
      <c r="C1452" s="116" t="s">
        <v>16439</v>
      </c>
      <c r="D1452" s="73" t="s">
        <v>16568</v>
      </c>
      <c r="E1452" s="73" t="s">
        <v>17292</v>
      </c>
      <c r="F1452" s="73" t="s">
        <v>17292</v>
      </c>
      <c r="G1452" s="125">
        <v>470.1</v>
      </c>
      <c r="H1452" s="140">
        <f t="shared" si="99"/>
        <v>456.40776699029129</v>
      </c>
      <c r="I1452" s="125">
        <f>G1452/('Total Revenue (Millions)'!D$115)*100</f>
        <v>46.48931962025317</v>
      </c>
      <c r="W1452" s="138"/>
      <c r="Z1452" s="138"/>
      <c r="AF1452" s="73" t="s">
        <v>17437</v>
      </c>
    </row>
    <row r="1453" spans="1:32" hidden="1" x14ac:dyDescent="0.25">
      <c r="A1453" s="116" t="s">
        <v>16384</v>
      </c>
      <c r="B1453" s="116">
        <v>2010</v>
      </c>
      <c r="C1453" s="116" t="s">
        <v>16439</v>
      </c>
      <c r="D1453" s="73" t="s">
        <v>17300</v>
      </c>
      <c r="E1453" s="73" t="s">
        <v>17301</v>
      </c>
      <c r="F1453" s="73" t="s">
        <v>17287</v>
      </c>
      <c r="G1453" s="125">
        <v>758.2</v>
      </c>
      <c r="H1453" s="140">
        <f t="shared" si="99"/>
        <v>736.11650485436894</v>
      </c>
      <c r="I1453" s="125">
        <f>G1453/('Total Revenue (Millions)'!D$115)*100</f>
        <v>74.980221518987349</v>
      </c>
      <c r="W1453" s="138"/>
      <c r="Z1453" s="138"/>
      <c r="AF1453" s="73" t="s">
        <v>17434</v>
      </c>
    </row>
    <row r="1454" spans="1:32" hidden="1" x14ac:dyDescent="0.25">
      <c r="A1454" s="116" t="s">
        <v>16384</v>
      </c>
      <c r="B1454" s="116">
        <v>2010</v>
      </c>
      <c r="C1454" s="116" t="s">
        <v>16439</v>
      </c>
      <c r="D1454" s="73" t="s">
        <v>17408</v>
      </c>
      <c r="E1454" s="73" t="s">
        <v>17409</v>
      </c>
      <c r="F1454" s="73" t="s">
        <v>17408</v>
      </c>
      <c r="G1454" s="125">
        <v>523.69999999999993</v>
      </c>
      <c r="H1454" s="140">
        <f t="shared" si="99"/>
        <v>508.44660194174747</v>
      </c>
      <c r="I1454" s="125">
        <f>G1454/('Total Revenue (Millions)'!D$115)*100</f>
        <v>51.789952531645554</v>
      </c>
      <c r="W1454" s="138"/>
      <c r="Z1454" s="138"/>
      <c r="AF1454" s="73" t="s">
        <v>17441</v>
      </c>
    </row>
    <row r="1455" spans="1:32" hidden="1" x14ac:dyDescent="0.25">
      <c r="A1455" s="116" t="s">
        <v>16384</v>
      </c>
      <c r="B1455" s="116">
        <v>2010</v>
      </c>
      <c r="C1455" s="116" t="s">
        <v>16439</v>
      </c>
      <c r="D1455" s="73" t="s">
        <v>16602</v>
      </c>
      <c r="E1455" s="73" t="s">
        <v>16602</v>
      </c>
      <c r="F1455" s="73"/>
      <c r="G1455" s="125">
        <v>359.2</v>
      </c>
      <c r="H1455" s="140">
        <f t="shared" si="99"/>
        <v>348.73786407766988</v>
      </c>
      <c r="I1455" s="125">
        <f>G1455/('Total Revenue (Millions)'!D$115)*100</f>
        <v>35.522151898734172</v>
      </c>
      <c r="W1455" s="138"/>
      <c r="Z1455" s="138"/>
      <c r="AF1455" s="73" t="s">
        <v>17442</v>
      </c>
    </row>
    <row r="1456" spans="1:32" hidden="1" x14ac:dyDescent="0.25">
      <c r="A1456" s="116" t="s">
        <v>16384</v>
      </c>
      <c r="B1456" s="116">
        <v>2010</v>
      </c>
      <c r="C1456" s="116" t="s">
        <v>16439</v>
      </c>
      <c r="D1456" s="73" t="s">
        <v>17230</v>
      </c>
      <c r="E1456" s="73" t="s">
        <v>17231</v>
      </c>
      <c r="F1456" s="73" t="s">
        <v>17232</v>
      </c>
      <c r="G1456" s="125">
        <v>166.7</v>
      </c>
      <c r="H1456" s="140">
        <f t="shared" si="99"/>
        <v>161.84466019417474</v>
      </c>
      <c r="I1456" s="125">
        <f>G1456/('Total Revenue (Millions)'!D$115)*100</f>
        <v>16.485363924050631</v>
      </c>
      <c r="W1456" s="138"/>
      <c r="Z1456" s="138"/>
      <c r="AF1456" s="73" t="s">
        <v>17431</v>
      </c>
    </row>
    <row r="1457" spans="1:32" hidden="1" x14ac:dyDescent="0.25">
      <c r="A1457" s="116" t="s">
        <v>16384</v>
      </c>
      <c r="B1457" s="116">
        <v>2010</v>
      </c>
      <c r="C1457" s="116" t="s">
        <v>16439</v>
      </c>
      <c r="D1457" s="73" t="s">
        <v>16593</v>
      </c>
      <c r="E1457" s="73" t="s">
        <v>17289</v>
      </c>
      <c r="F1457" s="73"/>
      <c r="G1457" s="125">
        <v>92.7</v>
      </c>
      <c r="H1457" s="140">
        <f t="shared" si="99"/>
        <v>90</v>
      </c>
      <c r="I1457" s="125">
        <f>G1457/('Total Revenue (Millions)'!D$115)*100</f>
        <v>9.1673259493670898</v>
      </c>
      <c r="W1457" s="138"/>
      <c r="Z1457" s="138"/>
      <c r="AF1457" s="73" t="s">
        <v>17443</v>
      </c>
    </row>
    <row r="1458" spans="1:32" hidden="1" x14ac:dyDescent="0.25">
      <c r="A1458" s="116" t="s">
        <v>16384</v>
      </c>
      <c r="B1458" s="116">
        <v>2010</v>
      </c>
      <c r="C1458" s="116" t="s">
        <v>16439</v>
      </c>
      <c r="D1458" s="73" t="s">
        <v>16532</v>
      </c>
      <c r="E1458" s="73" t="s">
        <v>16533</v>
      </c>
      <c r="F1458" s="73" t="s">
        <v>16533</v>
      </c>
      <c r="G1458" s="125">
        <v>59.2</v>
      </c>
      <c r="H1458" s="140">
        <f t="shared" si="99"/>
        <v>57.475728155339809</v>
      </c>
      <c r="I1458" s="125">
        <f>G1458/('Total Revenue (Millions)'!D$115)*100</f>
        <v>5.8544303797468356</v>
      </c>
      <c r="W1458" s="138"/>
      <c r="Z1458" s="138"/>
      <c r="AF1458" s="73" t="s">
        <v>17434</v>
      </c>
    </row>
    <row r="1459" spans="1:32" hidden="1" x14ac:dyDescent="0.25">
      <c r="A1459" s="116" t="s">
        <v>16384</v>
      </c>
      <c r="B1459" s="116">
        <v>2010</v>
      </c>
      <c r="C1459" s="116" t="s">
        <v>16439</v>
      </c>
      <c r="D1459" s="73" t="s">
        <v>17413</v>
      </c>
      <c r="E1459" s="73" t="s">
        <v>17413</v>
      </c>
      <c r="F1459" s="73" t="s">
        <v>17414</v>
      </c>
      <c r="G1459" s="125">
        <v>47</v>
      </c>
      <c r="H1459" s="140">
        <f t="shared" si="99"/>
        <v>45.631067961165044</v>
      </c>
      <c r="I1459" s="125">
        <f>G1459/('Total Revenue (Millions)'!D$115)*100</f>
        <v>4.6479430379746836</v>
      </c>
      <c r="W1459" s="138"/>
      <c r="Z1459" s="138"/>
      <c r="AF1459" s="73" t="s">
        <v>17444</v>
      </c>
    </row>
    <row r="1460" spans="1:32" hidden="1" x14ac:dyDescent="0.25">
      <c r="A1460" s="116" t="s">
        <v>16384</v>
      </c>
      <c r="B1460" s="116">
        <v>2010</v>
      </c>
      <c r="C1460" s="116" t="s">
        <v>16439</v>
      </c>
      <c r="D1460" s="73" t="s">
        <v>17411</v>
      </c>
      <c r="E1460" s="73" t="s">
        <v>17411</v>
      </c>
      <c r="F1460" s="73" t="s">
        <v>17412</v>
      </c>
      <c r="G1460" s="125">
        <v>35.200000000000003</v>
      </c>
      <c r="H1460" s="140">
        <f t="shared" si="99"/>
        <v>34.174757281553397</v>
      </c>
      <c r="I1460" s="125">
        <f>G1460/('Total Revenue (Millions)'!D$115)*100</f>
        <v>3.481012658227848</v>
      </c>
      <c r="W1460" s="138"/>
      <c r="Z1460" s="138"/>
      <c r="AF1460" s="73" t="s">
        <v>17438</v>
      </c>
    </row>
    <row r="1461" spans="1:32" hidden="1" x14ac:dyDescent="0.25">
      <c r="A1461" s="116" t="s">
        <v>16384</v>
      </c>
      <c r="B1461" s="116">
        <v>2010</v>
      </c>
      <c r="C1461" s="116" t="s">
        <v>16439</v>
      </c>
      <c r="D1461" s="73" t="s">
        <v>17357</v>
      </c>
      <c r="E1461" s="73" t="s">
        <v>17357</v>
      </c>
      <c r="F1461" s="73" t="s">
        <v>17357</v>
      </c>
      <c r="G1461" s="125">
        <v>30.08</v>
      </c>
      <c r="H1461" s="140">
        <f t="shared" si="99"/>
        <v>29.203883495145629</v>
      </c>
      <c r="I1461" s="125">
        <f>G1461/('Total Revenue (Millions)'!D$115)*100</f>
        <v>2.9746835443037969</v>
      </c>
      <c r="W1461" s="138"/>
      <c r="Z1461" s="138"/>
      <c r="AF1461" s="73" t="s">
        <v>17438</v>
      </c>
    </row>
    <row r="1462" spans="1:32" hidden="1" x14ac:dyDescent="0.25">
      <c r="A1462" s="116" t="s">
        <v>16384</v>
      </c>
      <c r="B1462" s="116">
        <v>2010</v>
      </c>
      <c r="C1462" s="116" t="s">
        <v>16439</v>
      </c>
      <c r="D1462" s="73" t="s">
        <v>17445</v>
      </c>
      <c r="E1462" s="73" t="s">
        <v>17445</v>
      </c>
      <c r="F1462" s="73" t="s">
        <v>17445</v>
      </c>
      <c r="G1462" s="125">
        <v>19.989999999999998</v>
      </c>
      <c r="H1462" s="140">
        <f t="shared" si="99"/>
        <v>19.407766990291261</v>
      </c>
      <c r="I1462" s="125">
        <f>G1462/('Total Revenue (Millions)'!D$115)*100</f>
        <v>1.9768591772151896</v>
      </c>
      <c r="W1462" s="138"/>
      <c r="Z1462" s="138"/>
      <c r="AF1462" s="73" t="s">
        <v>17446</v>
      </c>
    </row>
    <row r="1463" spans="1:32" hidden="1" x14ac:dyDescent="0.25">
      <c r="A1463" s="116" t="s">
        <v>16384</v>
      </c>
      <c r="B1463" s="116">
        <v>2010</v>
      </c>
      <c r="C1463" s="116" t="s">
        <v>16439</v>
      </c>
      <c r="D1463" s="73" t="s">
        <v>17439</v>
      </c>
      <c r="E1463" s="73" t="s">
        <v>17439</v>
      </c>
      <c r="F1463" s="73" t="s">
        <v>17440</v>
      </c>
      <c r="G1463" s="125">
        <v>18.2</v>
      </c>
      <c r="H1463" s="140">
        <f t="shared" si="99"/>
        <v>17.669902912621357</v>
      </c>
      <c r="I1463" s="125">
        <f>G1463/('Total Revenue (Millions)'!D$115)*100</f>
        <v>1.7998417721518987</v>
      </c>
      <c r="W1463" s="138"/>
      <c r="Z1463" s="138"/>
      <c r="AF1463" s="73" t="s">
        <v>17446</v>
      </c>
    </row>
    <row r="1464" spans="1:32" hidden="1" x14ac:dyDescent="0.25">
      <c r="A1464" s="116" t="s">
        <v>16384</v>
      </c>
      <c r="B1464" s="116">
        <v>2010</v>
      </c>
      <c r="C1464" s="116" t="s">
        <v>16439</v>
      </c>
      <c r="D1464" s="76" t="s">
        <v>16556</v>
      </c>
      <c r="E1464" s="76" t="s">
        <v>16556</v>
      </c>
      <c r="F1464" s="76" t="s">
        <v>16556</v>
      </c>
      <c r="G1464" s="125">
        <v>438.94705000000113</v>
      </c>
      <c r="H1464" s="140">
        <f t="shared" si="99"/>
        <v>426.16218446602051</v>
      </c>
      <c r="I1464" s="125">
        <f>G1464/('Total Revenue (Millions)'!D$115)*100</f>
        <v>43.408529469936816</v>
      </c>
      <c r="W1464" s="138"/>
      <c r="Z1464" s="138"/>
      <c r="AF1464" s="73" t="s">
        <v>17446</v>
      </c>
    </row>
    <row r="1465" spans="1:32" hidden="1" x14ac:dyDescent="0.25">
      <c r="A1465" s="116" t="s">
        <v>16384</v>
      </c>
      <c r="B1465" s="116">
        <v>2011</v>
      </c>
      <c r="C1465" s="116" t="s">
        <v>16439</v>
      </c>
      <c r="D1465" s="73" t="s">
        <v>16568</v>
      </c>
      <c r="E1465" s="73" t="s">
        <v>17313</v>
      </c>
      <c r="F1465" s="73" t="s">
        <v>16568</v>
      </c>
      <c r="G1465" s="125">
        <v>540</v>
      </c>
      <c r="H1465" s="140">
        <f t="shared" ref="H1465:H1478" si="100">G1465/0.99</f>
        <v>545.4545454545455</v>
      </c>
      <c r="I1465" s="125">
        <f>G1465/('Total Revenue (Millions)'!D$116)*100</f>
        <v>41.53846153846154</v>
      </c>
      <c r="W1465" s="138"/>
      <c r="Z1465" s="138"/>
      <c r="AF1465" s="73" t="s">
        <v>17437</v>
      </c>
    </row>
    <row r="1466" spans="1:32" hidden="1" x14ac:dyDescent="0.25">
      <c r="A1466" s="116" t="s">
        <v>16384</v>
      </c>
      <c r="B1466" s="116">
        <v>2011</v>
      </c>
      <c r="C1466" s="116" t="s">
        <v>16439</v>
      </c>
      <c r="D1466" s="73" t="s">
        <v>16568</v>
      </c>
      <c r="E1466" s="73" t="s">
        <v>17292</v>
      </c>
      <c r="F1466" s="73" t="s">
        <v>17292</v>
      </c>
      <c r="G1466" s="125">
        <v>499.99507</v>
      </c>
      <c r="H1466" s="140">
        <f t="shared" si="100"/>
        <v>505.04552525252524</v>
      </c>
      <c r="I1466" s="125">
        <f>G1466/('Total Revenue (Millions)'!D$116)*100</f>
        <v>38.461159230769233</v>
      </c>
      <c r="W1466" s="138"/>
      <c r="Z1466" s="138"/>
      <c r="AF1466" s="73" t="s">
        <v>17437</v>
      </c>
    </row>
    <row r="1467" spans="1:32" hidden="1" x14ac:dyDescent="0.25">
      <c r="A1467" s="116" t="s">
        <v>16384</v>
      </c>
      <c r="B1467" s="116">
        <v>2011</v>
      </c>
      <c r="C1467" s="116" t="s">
        <v>16439</v>
      </c>
      <c r="D1467" s="73" t="s">
        <v>16532</v>
      </c>
      <c r="E1467" s="73" t="s">
        <v>17320</v>
      </c>
      <c r="F1467" s="73" t="s">
        <v>17320</v>
      </c>
      <c r="G1467" s="125">
        <v>890.36</v>
      </c>
      <c r="H1467" s="140">
        <f t="shared" si="100"/>
        <v>899.35353535353534</v>
      </c>
      <c r="I1467" s="125">
        <f>G1467/('Total Revenue (Millions)'!D$116)*100</f>
        <v>68.489230769230772</v>
      </c>
      <c r="W1467" s="138"/>
      <c r="Z1467" s="138"/>
      <c r="AF1467" s="73" t="s">
        <v>17447</v>
      </c>
    </row>
    <row r="1468" spans="1:32" hidden="1" x14ac:dyDescent="0.25">
      <c r="A1468" s="116" t="s">
        <v>16384</v>
      </c>
      <c r="B1468" s="116">
        <v>2011</v>
      </c>
      <c r="C1468" s="116" t="s">
        <v>16439</v>
      </c>
      <c r="D1468" s="73" t="s">
        <v>17408</v>
      </c>
      <c r="E1468" s="73" t="s">
        <v>17409</v>
      </c>
      <c r="F1468" s="73" t="s">
        <v>17408</v>
      </c>
      <c r="G1468" s="125">
        <v>553.9</v>
      </c>
      <c r="H1468" s="140">
        <f t="shared" si="100"/>
        <v>559.49494949494942</v>
      </c>
      <c r="I1468" s="125">
        <f>G1468/('Total Revenue (Millions)'!D$116)*100</f>
        <v>42.607692307692311</v>
      </c>
      <c r="W1468" s="138"/>
      <c r="Z1468" s="138"/>
      <c r="AF1468" s="73" t="s">
        <v>17448</v>
      </c>
    </row>
    <row r="1469" spans="1:32" hidden="1" x14ac:dyDescent="0.25">
      <c r="A1469" s="116" t="s">
        <v>16384</v>
      </c>
      <c r="B1469" s="116">
        <v>2011</v>
      </c>
      <c r="C1469" s="116" t="s">
        <v>16439</v>
      </c>
      <c r="D1469" s="73" t="s">
        <v>16602</v>
      </c>
      <c r="E1469" s="73" t="s">
        <v>16602</v>
      </c>
      <c r="F1469" s="73"/>
      <c r="G1469" s="125">
        <v>420.8</v>
      </c>
      <c r="H1469" s="140">
        <f t="shared" si="100"/>
        <v>425.05050505050508</v>
      </c>
      <c r="I1469" s="125">
        <f>G1469/('Total Revenue (Millions)'!D$116)*100</f>
        <v>32.369230769230775</v>
      </c>
      <c r="W1469" s="138"/>
      <c r="Z1469" s="138"/>
      <c r="AF1469" s="73" t="s">
        <v>17442</v>
      </c>
    </row>
    <row r="1470" spans="1:32" hidden="1" x14ac:dyDescent="0.25">
      <c r="A1470" s="116" t="s">
        <v>16384</v>
      </c>
      <c r="B1470" s="116">
        <v>2011</v>
      </c>
      <c r="C1470" s="116" t="s">
        <v>16439</v>
      </c>
      <c r="D1470" s="73" t="s">
        <v>17230</v>
      </c>
      <c r="E1470" s="73" t="s">
        <v>17231</v>
      </c>
      <c r="F1470" s="73" t="s">
        <v>17232</v>
      </c>
      <c r="G1470" s="125">
        <v>159.5</v>
      </c>
      <c r="H1470" s="140">
        <f t="shared" si="100"/>
        <v>161.11111111111111</v>
      </c>
      <c r="I1470" s="125">
        <f>G1470/('Total Revenue (Millions)'!D$116)*100</f>
        <v>12.26923076923077</v>
      </c>
      <c r="W1470" s="138"/>
      <c r="Z1470" s="138"/>
      <c r="AF1470" s="73" t="s">
        <v>17449</v>
      </c>
    </row>
    <row r="1471" spans="1:32" hidden="1" x14ac:dyDescent="0.25">
      <c r="A1471" s="116" t="s">
        <v>16384</v>
      </c>
      <c r="B1471" s="116">
        <v>2011</v>
      </c>
      <c r="C1471" s="116" t="s">
        <v>16439</v>
      </c>
      <c r="D1471" s="73" t="s">
        <v>16593</v>
      </c>
      <c r="E1471" s="73" t="s">
        <v>17289</v>
      </c>
      <c r="F1471" s="73"/>
      <c r="G1471" s="125">
        <v>113.7</v>
      </c>
      <c r="H1471" s="140">
        <f t="shared" si="100"/>
        <v>114.84848484848486</v>
      </c>
      <c r="I1471" s="125">
        <f>G1471/('Total Revenue (Millions)'!D$116)*100</f>
        <v>8.7461538461538471</v>
      </c>
      <c r="W1471" s="138"/>
      <c r="Z1471" s="138"/>
      <c r="AF1471" s="73" t="s">
        <v>17443</v>
      </c>
    </row>
    <row r="1472" spans="1:32" hidden="1" x14ac:dyDescent="0.25">
      <c r="A1472" s="116" t="s">
        <v>16384</v>
      </c>
      <c r="B1472" s="116">
        <v>2011</v>
      </c>
      <c r="C1472" s="116" t="s">
        <v>16439</v>
      </c>
      <c r="D1472" s="73" t="s">
        <v>17413</v>
      </c>
      <c r="E1472" s="73" t="s">
        <v>17413</v>
      </c>
      <c r="F1472" s="73" t="s">
        <v>17414</v>
      </c>
      <c r="G1472" s="125">
        <v>49.1</v>
      </c>
      <c r="H1472" s="140">
        <f t="shared" si="100"/>
        <v>49.595959595959599</v>
      </c>
      <c r="I1472" s="125">
        <f>G1472/('Total Revenue (Millions)'!D$116)*100</f>
        <v>3.7769230769230768</v>
      </c>
      <c r="W1472" s="138"/>
      <c r="Z1472" s="138"/>
      <c r="AF1472" s="73" t="s">
        <v>17444</v>
      </c>
    </row>
    <row r="1473" spans="1:32" hidden="1" x14ac:dyDescent="0.25">
      <c r="A1473" s="116" t="s">
        <v>16384</v>
      </c>
      <c r="B1473" s="116">
        <v>2011</v>
      </c>
      <c r="C1473" s="116" t="s">
        <v>16439</v>
      </c>
      <c r="D1473" s="73" t="s">
        <v>17411</v>
      </c>
      <c r="E1473" s="73" t="s">
        <v>17411</v>
      </c>
      <c r="F1473" s="73" t="s">
        <v>17412</v>
      </c>
      <c r="G1473" s="125">
        <v>35.700000000000003</v>
      </c>
      <c r="H1473" s="140">
        <f t="shared" si="100"/>
        <v>36.060606060606062</v>
      </c>
      <c r="I1473" s="125">
        <f>G1473/('Total Revenue (Millions)'!D$116)*100</f>
        <v>2.7461538461538466</v>
      </c>
      <c r="W1473" s="138"/>
      <c r="Z1473" s="138"/>
      <c r="AF1473" s="73" t="s">
        <v>17438</v>
      </c>
    </row>
    <row r="1474" spans="1:32" hidden="1" x14ac:dyDescent="0.25">
      <c r="A1474" s="116" t="s">
        <v>16384</v>
      </c>
      <c r="B1474" s="116">
        <v>2011</v>
      </c>
      <c r="C1474" s="116" t="s">
        <v>16439</v>
      </c>
      <c r="D1474" s="73" t="s">
        <v>17357</v>
      </c>
      <c r="E1474" s="73" t="s">
        <v>17357</v>
      </c>
      <c r="F1474" s="73" t="s">
        <v>17357</v>
      </c>
      <c r="G1474" s="125">
        <v>30.2</v>
      </c>
      <c r="H1474" s="140">
        <f t="shared" si="100"/>
        <v>30.505050505050505</v>
      </c>
      <c r="I1474" s="125">
        <f>G1474/('Total Revenue (Millions)'!D$116)*100</f>
        <v>2.3230769230769233</v>
      </c>
      <c r="W1474" s="138"/>
      <c r="Z1474" s="138"/>
      <c r="AF1474" s="73" t="s">
        <v>17438</v>
      </c>
    </row>
    <row r="1475" spans="1:32" hidden="1" x14ac:dyDescent="0.25">
      <c r="A1475" s="116" t="s">
        <v>16384</v>
      </c>
      <c r="B1475" s="116">
        <v>2011</v>
      </c>
      <c r="C1475" s="116" t="s">
        <v>16439</v>
      </c>
      <c r="D1475" s="73" t="s">
        <v>17445</v>
      </c>
      <c r="E1475" s="73" t="s">
        <v>17445</v>
      </c>
      <c r="F1475" s="73" t="s">
        <v>17445</v>
      </c>
      <c r="G1475" s="125">
        <v>22.67</v>
      </c>
      <c r="H1475" s="140">
        <f t="shared" si="100"/>
        <v>22.8989898989899</v>
      </c>
      <c r="I1475" s="125">
        <f>G1475/('Total Revenue (Millions)'!D$116)*100</f>
        <v>1.7438461538461538</v>
      </c>
      <c r="W1475" s="138"/>
      <c r="Z1475" s="138"/>
      <c r="AF1475" s="73" t="s">
        <v>17450</v>
      </c>
    </row>
    <row r="1476" spans="1:32" hidden="1" x14ac:dyDescent="0.25">
      <c r="A1476" s="116" t="s">
        <v>16384</v>
      </c>
      <c r="B1476" s="116">
        <v>2011</v>
      </c>
      <c r="C1476" s="116" t="s">
        <v>16439</v>
      </c>
      <c r="D1476" s="73" t="s">
        <v>17439</v>
      </c>
      <c r="E1476" s="73" t="s">
        <v>17439</v>
      </c>
      <c r="F1476" s="73" t="s">
        <v>17440</v>
      </c>
      <c r="G1476" s="125">
        <v>20.3</v>
      </c>
      <c r="H1476" s="140">
        <f t="shared" si="100"/>
        <v>20.505050505050505</v>
      </c>
      <c r="I1476" s="125">
        <f>G1476/('Total Revenue (Millions)'!D$116)*100</f>
        <v>1.5615384615384615</v>
      </c>
      <c r="W1476" s="138"/>
      <c r="Z1476" s="138"/>
      <c r="AF1476" s="73" t="s">
        <v>17451</v>
      </c>
    </row>
    <row r="1477" spans="1:32" hidden="1" x14ac:dyDescent="0.25">
      <c r="A1477" s="116" t="s">
        <v>16384</v>
      </c>
      <c r="B1477" s="116">
        <v>2011</v>
      </c>
      <c r="C1477" s="116" t="s">
        <v>16439</v>
      </c>
      <c r="D1477" s="73" t="s">
        <v>16608</v>
      </c>
      <c r="E1477" s="73" t="s">
        <v>16608</v>
      </c>
      <c r="F1477" s="73" t="s">
        <v>16608</v>
      </c>
      <c r="G1477" s="125">
        <v>19.3</v>
      </c>
      <c r="H1477" s="140">
        <f t="shared" si="100"/>
        <v>19.494949494949495</v>
      </c>
      <c r="I1477" s="125">
        <f>G1477/('Total Revenue (Millions)'!D$116)*100</f>
        <v>1.4846153846153847</v>
      </c>
      <c r="W1477" s="138"/>
      <c r="Z1477" s="138"/>
      <c r="AF1477" s="73" t="s">
        <v>17446</v>
      </c>
    </row>
    <row r="1478" spans="1:32" hidden="1" x14ac:dyDescent="0.25">
      <c r="A1478" s="116" t="s">
        <v>16384</v>
      </c>
      <c r="B1478" s="116">
        <v>2011</v>
      </c>
      <c r="C1478" s="116" t="s">
        <v>16439</v>
      </c>
      <c r="D1478" s="76" t="s">
        <v>16556</v>
      </c>
      <c r="E1478" s="76" t="s">
        <v>16556</v>
      </c>
      <c r="F1478" s="76" t="s">
        <v>16556</v>
      </c>
      <c r="G1478" s="125">
        <v>325.59693000000016</v>
      </c>
      <c r="H1478" s="140">
        <f t="shared" si="100"/>
        <v>328.88578787878805</v>
      </c>
      <c r="I1478" s="125">
        <f>G1478/('Total Revenue (Millions)'!D$116)*100</f>
        <v>25.045917692307707</v>
      </c>
      <c r="W1478" s="138"/>
      <c r="Z1478" s="138"/>
      <c r="AF1478" s="73" t="s">
        <v>17446</v>
      </c>
    </row>
    <row r="1479" spans="1:32" hidden="1" x14ac:dyDescent="0.25">
      <c r="A1479" s="116" t="s">
        <v>16384</v>
      </c>
      <c r="B1479" s="116">
        <v>2012</v>
      </c>
      <c r="C1479" s="116" t="s">
        <v>16439</v>
      </c>
      <c r="D1479" s="73" t="s">
        <v>16568</v>
      </c>
      <c r="E1479" s="73" t="s">
        <v>17313</v>
      </c>
      <c r="F1479" s="73" t="s">
        <v>16568</v>
      </c>
      <c r="G1479" s="125">
        <v>543.70000000000005</v>
      </c>
      <c r="H1479" s="140">
        <f t="shared" ref="H1479:H1493" si="101">G1479/1</f>
        <v>543.70000000000005</v>
      </c>
      <c r="I1479" s="125">
        <f>G1479/('Total Revenue (Millions)'!D$117)*100</f>
        <v>29.435331059498676</v>
      </c>
      <c r="W1479" s="138"/>
      <c r="Z1479" s="138"/>
      <c r="AF1479" s="73" t="s">
        <v>17452</v>
      </c>
    </row>
    <row r="1480" spans="1:32" hidden="1" x14ac:dyDescent="0.25">
      <c r="A1480" s="116" t="s">
        <v>16384</v>
      </c>
      <c r="B1480" s="116">
        <v>2012</v>
      </c>
      <c r="C1480" s="116" t="s">
        <v>16439</v>
      </c>
      <c r="D1480" s="73" t="s">
        <v>16568</v>
      </c>
      <c r="E1480" s="73" t="s">
        <v>17292</v>
      </c>
      <c r="F1480" s="73" t="s">
        <v>17292</v>
      </c>
      <c r="G1480" s="125">
        <v>495.37295</v>
      </c>
      <c r="H1480" s="140">
        <f t="shared" si="101"/>
        <v>495.37295</v>
      </c>
      <c r="I1480" s="125">
        <f>G1480/('Total Revenue (Millions)'!D$117)*100</f>
        <v>26.818956743002548</v>
      </c>
      <c r="W1480" s="138"/>
      <c r="Z1480" s="138"/>
      <c r="AF1480" s="73" t="s">
        <v>17437</v>
      </c>
    </row>
    <row r="1481" spans="1:32" hidden="1" x14ac:dyDescent="0.25">
      <c r="A1481" s="116" t="s">
        <v>16384</v>
      </c>
      <c r="B1481" s="116">
        <v>2012</v>
      </c>
      <c r="C1481" s="116" t="s">
        <v>16439</v>
      </c>
      <c r="D1481" s="73" t="s">
        <v>16532</v>
      </c>
      <c r="E1481" s="73" t="s">
        <v>17320</v>
      </c>
      <c r="F1481" s="73" t="s">
        <v>17320</v>
      </c>
      <c r="G1481" s="125">
        <v>993.87</v>
      </c>
      <c r="H1481" s="140">
        <f t="shared" si="101"/>
        <v>993.87</v>
      </c>
      <c r="I1481" s="125">
        <f>G1481/('Total Revenue (Millions)'!D$117)*100</f>
        <v>53.807048887445184</v>
      </c>
      <c r="W1481" s="138"/>
      <c r="Z1481" s="138"/>
      <c r="AF1481" s="73" t="s">
        <v>17453</v>
      </c>
    </row>
    <row r="1482" spans="1:32" hidden="1" x14ac:dyDescent="0.25">
      <c r="A1482" s="116" t="s">
        <v>16384</v>
      </c>
      <c r="B1482" s="116">
        <v>2012</v>
      </c>
      <c r="C1482" s="116" t="s">
        <v>16439</v>
      </c>
      <c r="D1482" s="73" t="s">
        <v>17408</v>
      </c>
      <c r="E1482" s="73" t="s">
        <v>17409</v>
      </c>
      <c r="F1482" s="73" t="s">
        <v>17408</v>
      </c>
      <c r="G1482" s="125">
        <v>561.6</v>
      </c>
      <c r="H1482" s="140">
        <f t="shared" si="101"/>
        <v>561.6</v>
      </c>
      <c r="I1482" s="125">
        <f>G1482/('Total Revenue (Millions)'!D$117)*100</f>
        <v>30.40441773591035</v>
      </c>
      <c r="W1482" s="138"/>
      <c r="Z1482" s="138"/>
      <c r="AF1482" s="73" t="s">
        <v>17454</v>
      </c>
    </row>
    <row r="1483" spans="1:32" hidden="1" x14ac:dyDescent="0.25">
      <c r="A1483" s="116" t="s">
        <v>16384</v>
      </c>
      <c r="B1483" s="116">
        <v>2012</v>
      </c>
      <c r="C1483" s="116" t="s">
        <v>16439</v>
      </c>
      <c r="D1483" s="73" t="s">
        <v>16602</v>
      </c>
      <c r="E1483" s="73" t="s">
        <v>16602</v>
      </c>
      <c r="F1483" s="73"/>
      <c r="G1483" s="125">
        <v>452.7</v>
      </c>
      <c r="H1483" s="140">
        <f t="shared" si="101"/>
        <v>452.7</v>
      </c>
      <c r="I1483" s="125">
        <f>G1483/('Total Revenue (Millions)'!D$117)*100</f>
        <v>24.508689296735422</v>
      </c>
      <c r="W1483" s="138"/>
      <c r="Z1483" s="138"/>
      <c r="AF1483" s="73" t="s">
        <v>17455</v>
      </c>
    </row>
    <row r="1484" spans="1:32" hidden="1" x14ac:dyDescent="0.25">
      <c r="A1484" s="116" t="s">
        <v>16384</v>
      </c>
      <c r="B1484" s="116">
        <v>2012</v>
      </c>
      <c r="C1484" s="116" t="s">
        <v>16439</v>
      </c>
      <c r="D1484" s="73" t="s">
        <v>17230</v>
      </c>
      <c r="E1484" s="73" t="s">
        <v>17231</v>
      </c>
      <c r="F1484" s="73" t="s">
        <v>17232</v>
      </c>
      <c r="G1484" s="125">
        <v>167.8</v>
      </c>
      <c r="H1484" s="140">
        <f t="shared" si="101"/>
        <v>167.8</v>
      </c>
      <c r="I1484" s="125">
        <f>G1484/('Total Revenue (Millions)'!D$117)*100</f>
        <v>9.0845108548535549</v>
      </c>
      <c r="W1484" s="138"/>
      <c r="Z1484" s="138"/>
      <c r="AF1484" s="73" t="s">
        <v>17456</v>
      </c>
    </row>
    <row r="1485" spans="1:32" hidden="1" x14ac:dyDescent="0.25">
      <c r="A1485" s="116" t="s">
        <v>16384</v>
      </c>
      <c r="B1485" s="116">
        <v>2012</v>
      </c>
      <c r="C1485" s="116" t="s">
        <v>16439</v>
      </c>
      <c r="D1485" s="73" t="s">
        <v>16593</v>
      </c>
      <c r="E1485" s="73" t="s">
        <v>17289</v>
      </c>
      <c r="F1485" s="73"/>
      <c r="G1485" s="125">
        <v>153.1</v>
      </c>
      <c r="H1485" s="140">
        <f t="shared" si="101"/>
        <v>153.1</v>
      </c>
      <c r="I1485" s="125">
        <f>G1485/('Total Revenue (Millions)'!D$117)*100</f>
        <v>8.2886687239456442</v>
      </c>
      <c r="W1485" s="138"/>
      <c r="Z1485" s="138"/>
      <c r="AF1485" s="73" t="s">
        <v>17443</v>
      </c>
    </row>
    <row r="1486" spans="1:32" hidden="1" x14ac:dyDescent="0.25">
      <c r="A1486" s="116" t="s">
        <v>16384</v>
      </c>
      <c r="B1486" s="116">
        <v>2012</v>
      </c>
      <c r="C1486" s="116" t="s">
        <v>16439</v>
      </c>
      <c r="D1486" s="73" t="s">
        <v>17413</v>
      </c>
      <c r="E1486" s="73" t="s">
        <v>17413</v>
      </c>
      <c r="F1486" s="73" t="s">
        <v>17414</v>
      </c>
      <c r="G1486" s="125">
        <v>50.4</v>
      </c>
      <c r="H1486" s="140">
        <f t="shared" si="101"/>
        <v>50.4</v>
      </c>
      <c r="I1486" s="125">
        <f>G1486/('Total Revenue (Millions)'!D$117)*100</f>
        <v>2.7286015916842619</v>
      </c>
      <c r="W1486" s="138"/>
      <c r="Z1486" s="138"/>
      <c r="AF1486" s="73" t="s">
        <v>17444</v>
      </c>
    </row>
    <row r="1487" spans="1:32" hidden="1" x14ac:dyDescent="0.25">
      <c r="A1487" s="116" t="s">
        <v>16384</v>
      </c>
      <c r="B1487" s="116">
        <v>2012</v>
      </c>
      <c r="C1487" s="116" t="s">
        <v>16439</v>
      </c>
      <c r="D1487" s="73" t="s">
        <v>17457</v>
      </c>
      <c r="E1487" s="73" t="s">
        <v>17458</v>
      </c>
      <c r="F1487" s="73" t="s">
        <v>17457</v>
      </c>
      <c r="G1487" s="125">
        <v>41.6</v>
      </c>
      <c r="H1487" s="140">
        <f t="shared" si="101"/>
        <v>41.6</v>
      </c>
      <c r="I1487" s="125">
        <f>G1487/('Total Revenue (Millions)'!D$117)*100</f>
        <v>2.2521790915489146</v>
      </c>
      <c r="W1487" s="138"/>
      <c r="Z1487" s="138"/>
      <c r="AF1487" s="73" t="s">
        <v>17459</v>
      </c>
    </row>
    <row r="1488" spans="1:32" hidden="1" x14ac:dyDescent="0.25">
      <c r="A1488" s="116" t="s">
        <v>16384</v>
      </c>
      <c r="B1488" s="116">
        <v>2012</v>
      </c>
      <c r="C1488" s="116" t="s">
        <v>16439</v>
      </c>
      <c r="D1488" s="73" t="s">
        <v>17411</v>
      </c>
      <c r="E1488" s="73" t="s">
        <v>17411</v>
      </c>
      <c r="F1488" s="73" t="s">
        <v>17412</v>
      </c>
      <c r="G1488" s="125">
        <v>36</v>
      </c>
      <c r="H1488" s="140">
        <f t="shared" si="101"/>
        <v>36</v>
      </c>
      <c r="I1488" s="125">
        <f>G1488/('Total Revenue (Millions)'!D$117)*100</f>
        <v>1.9490011369173301</v>
      </c>
      <c r="W1488" s="138"/>
      <c r="Z1488" s="138"/>
      <c r="AF1488" s="73" t="s">
        <v>17438</v>
      </c>
    </row>
    <row r="1489" spans="1:32" hidden="1" x14ac:dyDescent="0.25">
      <c r="A1489" s="116" t="s">
        <v>16384</v>
      </c>
      <c r="B1489" s="116">
        <v>2012</v>
      </c>
      <c r="C1489" s="116" t="s">
        <v>16439</v>
      </c>
      <c r="D1489" s="73" t="s">
        <v>17357</v>
      </c>
      <c r="E1489" s="73" t="s">
        <v>17357</v>
      </c>
      <c r="F1489" s="73" t="s">
        <v>17357</v>
      </c>
      <c r="G1489" s="125">
        <v>30.81</v>
      </c>
      <c r="H1489" s="140">
        <f t="shared" si="101"/>
        <v>30.81</v>
      </c>
      <c r="I1489" s="125">
        <f>G1489/('Total Revenue (Millions)'!D$117)*100</f>
        <v>1.6680201396784149</v>
      </c>
      <c r="W1489" s="138"/>
      <c r="Z1489" s="138"/>
      <c r="AF1489" s="73" t="s">
        <v>17438</v>
      </c>
    </row>
    <row r="1490" spans="1:32" hidden="1" x14ac:dyDescent="0.25">
      <c r="A1490" s="116" t="s">
        <v>16384</v>
      </c>
      <c r="B1490" s="116">
        <v>2012</v>
      </c>
      <c r="C1490" s="116" t="s">
        <v>16439</v>
      </c>
      <c r="D1490" s="73" t="s">
        <v>17445</v>
      </c>
      <c r="E1490" s="73" t="s">
        <v>17445</v>
      </c>
      <c r="F1490" s="73" t="s">
        <v>17445</v>
      </c>
      <c r="G1490" s="125">
        <v>25.25</v>
      </c>
      <c r="H1490" s="140">
        <f t="shared" si="101"/>
        <v>25.25</v>
      </c>
      <c r="I1490" s="125">
        <f>G1490/('Total Revenue (Millions)'!D$117)*100</f>
        <v>1.3670077418656272</v>
      </c>
      <c r="W1490" s="138"/>
      <c r="Z1490" s="138"/>
      <c r="AF1490" s="73" t="s">
        <v>17460</v>
      </c>
    </row>
    <row r="1491" spans="1:32" hidden="1" x14ac:dyDescent="0.25">
      <c r="A1491" s="116" t="s">
        <v>16384</v>
      </c>
      <c r="B1491" s="116">
        <v>2012</v>
      </c>
      <c r="C1491" s="116" t="s">
        <v>16439</v>
      </c>
      <c r="D1491" s="73" t="s">
        <v>16608</v>
      </c>
      <c r="E1491" s="73" t="s">
        <v>16608</v>
      </c>
      <c r="F1491" s="73" t="s">
        <v>16608</v>
      </c>
      <c r="G1491" s="125">
        <v>21.4</v>
      </c>
      <c r="H1491" s="140">
        <f t="shared" si="101"/>
        <v>21.4</v>
      </c>
      <c r="I1491" s="125">
        <f>G1491/('Total Revenue (Millions)'!D$117)*100</f>
        <v>1.1585728980564127</v>
      </c>
      <c r="W1491" s="138"/>
      <c r="Z1491" s="138"/>
      <c r="AF1491" s="73" t="s">
        <v>17446</v>
      </c>
    </row>
    <row r="1492" spans="1:32" hidden="1" x14ac:dyDescent="0.25">
      <c r="A1492" s="116" t="s">
        <v>16384</v>
      </c>
      <c r="B1492" s="116">
        <v>2012</v>
      </c>
      <c r="C1492" s="116" t="s">
        <v>16439</v>
      </c>
      <c r="D1492" s="73" t="s">
        <v>17461</v>
      </c>
      <c r="E1492" s="73" t="s">
        <v>17439</v>
      </c>
      <c r="F1492" s="73" t="s">
        <v>17440</v>
      </c>
      <c r="G1492" s="125">
        <v>0</v>
      </c>
      <c r="H1492" s="140">
        <f t="shared" si="101"/>
        <v>0</v>
      </c>
      <c r="I1492" s="125">
        <f>G1492/('Total Revenue (Millions)'!D$117)*100</f>
        <v>0</v>
      </c>
      <c r="W1492" s="138"/>
      <c r="Z1492" s="138"/>
      <c r="AF1492" s="73" t="s">
        <v>17462</v>
      </c>
    </row>
    <row r="1493" spans="1:32" hidden="1" x14ac:dyDescent="0.25">
      <c r="A1493" s="116" t="s">
        <v>16384</v>
      </c>
      <c r="B1493" s="116">
        <v>2012</v>
      </c>
      <c r="C1493" s="116" t="s">
        <v>16439</v>
      </c>
      <c r="D1493" s="76" t="s">
        <v>16556</v>
      </c>
      <c r="E1493" s="76" t="s">
        <v>16556</v>
      </c>
      <c r="F1493" s="76" t="s">
        <v>16556</v>
      </c>
      <c r="G1493" s="125">
        <v>424.6869999999999</v>
      </c>
      <c r="H1493" s="140">
        <f t="shared" si="101"/>
        <v>424.6869999999999</v>
      </c>
      <c r="I1493" s="125">
        <f>G1493/('Total Revenue (Millions)'!D$117)*100</f>
        <v>22.992095717611384</v>
      </c>
      <c r="W1493" s="138"/>
      <c r="Z1493" s="138"/>
      <c r="AF1493" s="73" t="s">
        <v>17446</v>
      </c>
    </row>
    <row r="1494" spans="1:32" hidden="1" x14ac:dyDescent="0.25">
      <c r="A1494" s="116" t="s">
        <v>16384</v>
      </c>
      <c r="B1494" s="116">
        <v>2013</v>
      </c>
      <c r="C1494" s="116" t="s">
        <v>16439</v>
      </c>
      <c r="D1494" s="73" t="s">
        <v>16532</v>
      </c>
      <c r="E1494" s="73" t="s">
        <v>17320</v>
      </c>
      <c r="F1494" s="73" t="s">
        <v>17320</v>
      </c>
      <c r="G1494" s="125">
        <v>1412.9</v>
      </c>
      <c r="H1494" s="140">
        <f t="shared" ref="H1494:H1508" si="102">G1494/1.03</f>
        <v>1371.7475728155341</v>
      </c>
      <c r="I1494" s="125">
        <f>G1494/('Total Revenue (Millions)'!D$118)*100</f>
        <v>59.008519879719344</v>
      </c>
      <c r="W1494" s="138"/>
      <c r="Z1494" s="138"/>
      <c r="AF1494" s="73" t="s">
        <v>17463</v>
      </c>
    </row>
    <row r="1495" spans="1:32" hidden="1" x14ac:dyDescent="0.25">
      <c r="A1495" s="116" t="s">
        <v>16384</v>
      </c>
      <c r="B1495" s="116">
        <v>2013</v>
      </c>
      <c r="C1495" s="116" t="s">
        <v>16439</v>
      </c>
      <c r="D1495" s="73" t="s">
        <v>16568</v>
      </c>
      <c r="E1495" s="73" t="s">
        <v>17313</v>
      </c>
      <c r="F1495" s="73" t="s">
        <v>16568</v>
      </c>
      <c r="G1495" s="125">
        <v>577.20000000000005</v>
      </c>
      <c r="H1495" s="140">
        <f t="shared" si="102"/>
        <v>560.38834951456317</v>
      </c>
      <c r="I1495" s="125">
        <f>G1495/('Total Revenue (Millions)'!D$118)*100</f>
        <v>24.106247911794188</v>
      </c>
      <c r="W1495" s="138"/>
      <c r="Z1495" s="138"/>
      <c r="AF1495" s="73" t="s">
        <v>17442</v>
      </c>
    </row>
    <row r="1496" spans="1:32" hidden="1" x14ac:dyDescent="0.25">
      <c r="A1496" s="116" t="s">
        <v>16384</v>
      </c>
      <c r="B1496" s="116">
        <v>2013</v>
      </c>
      <c r="C1496" s="116" t="s">
        <v>16439</v>
      </c>
      <c r="D1496" s="73" t="s">
        <v>16568</v>
      </c>
      <c r="E1496" s="73" t="s">
        <v>17292</v>
      </c>
      <c r="F1496" s="73" t="s">
        <v>17292</v>
      </c>
      <c r="G1496" s="125">
        <v>528.6</v>
      </c>
      <c r="H1496" s="140">
        <f t="shared" si="102"/>
        <v>513.20388349514565</v>
      </c>
      <c r="I1496" s="125">
        <f>G1496/('Total Revenue (Millions)'!D$118)*100</f>
        <v>22.076511861009021</v>
      </c>
      <c r="W1496" s="138"/>
      <c r="Z1496" s="138"/>
      <c r="AF1496" s="73" t="s">
        <v>17442</v>
      </c>
    </row>
    <row r="1497" spans="1:32" hidden="1" x14ac:dyDescent="0.25">
      <c r="A1497" s="116" t="s">
        <v>16384</v>
      </c>
      <c r="B1497" s="116">
        <v>2013</v>
      </c>
      <c r="C1497" s="116" t="s">
        <v>16439</v>
      </c>
      <c r="D1497" s="73" t="s">
        <v>16602</v>
      </c>
      <c r="E1497" s="73" t="s">
        <v>16602</v>
      </c>
      <c r="F1497" s="73"/>
      <c r="G1497" s="125">
        <v>512.70000000000005</v>
      </c>
      <c r="H1497" s="140">
        <f t="shared" si="102"/>
        <v>497.76699029126218</v>
      </c>
      <c r="I1497" s="125">
        <f>G1497/('Total Revenue (Millions)'!D$118)*100</f>
        <v>21.412462412295358</v>
      </c>
      <c r="W1497" s="138"/>
      <c r="Z1497" s="138"/>
      <c r="AF1497" s="73" t="s">
        <v>17442</v>
      </c>
    </row>
    <row r="1498" spans="1:32" hidden="1" x14ac:dyDescent="0.25">
      <c r="A1498" s="116" t="s">
        <v>16384</v>
      </c>
      <c r="B1498" s="116">
        <v>2013</v>
      </c>
      <c r="C1498" s="116" t="s">
        <v>16439</v>
      </c>
      <c r="D1498" s="73" t="s">
        <v>17230</v>
      </c>
      <c r="E1498" s="73" t="s">
        <v>17231</v>
      </c>
      <c r="F1498" s="73" t="s">
        <v>17232</v>
      </c>
      <c r="G1498" s="125">
        <v>178.2</v>
      </c>
      <c r="H1498" s="140">
        <f t="shared" si="102"/>
        <v>173.00970873786406</v>
      </c>
      <c r="I1498" s="125">
        <f>G1498/('Total Revenue (Millions)'!D$118)*100</f>
        <v>7.4423655195456062</v>
      </c>
      <c r="W1498" s="138"/>
      <c r="Z1498" s="138"/>
      <c r="AF1498" s="73" t="s">
        <v>17464</v>
      </c>
    </row>
    <row r="1499" spans="1:32" hidden="1" x14ac:dyDescent="0.25">
      <c r="A1499" s="116" t="s">
        <v>16384</v>
      </c>
      <c r="B1499" s="116">
        <v>2013</v>
      </c>
      <c r="C1499" s="116" t="s">
        <v>16439</v>
      </c>
      <c r="D1499" s="73" t="s">
        <v>16593</v>
      </c>
      <c r="E1499" s="73" t="s">
        <v>17289</v>
      </c>
      <c r="F1499" s="73"/>
      <c r="G1499" s="125">
        <v>158.69999999999999</v>
      </c>
      <c r="H1499" s="140">
        <f t="shared" si="102"/>
        <v>154.07766990291262</v>
      </c>
      <c r="I1499" s="125">
        <f>G1499/('Total Revenue (Millions)'!D$118)*100</f>
        <v>6.6279652522552617</v>
      </c>
      <c r="W1499" s="138"/>
      <c r="Z1499" s="138"/>
      <c r="AF1499" s="73" t="s">
        <v>17442</v>
      </c>
    </row>
    <row r="1500" spans="1:32" hidden="1" x14ac:dyDescent="0.25">
      <c r="A1500" s="116" t="s">
        <v>16384</v>
      </c>
      <c r="B1500" s="116">
        <v>2013</v>
      </c>
      <c r="C1500" s="116" t="s">
        <v>16439</v>
      </c>
      <c r="D1500" s="73" t="s">
        <v>17465</v>
      </c>
      <c r="E1500" s="73" t="s">
        <v>17465</v>
      </c>
      <c r="F1500" s="73" t="s">
        <v>17465</v>
      </c>
      <c r="G1500" s="125">
        <v>76.5</v>
      </c>
      <c r="H1500" s="140">
        <f t="shared" si="102"/>
        <v>74.271844660194176</v>
      </c>
      <c r="I1500" s="125">
        <f>G1500/('Total Revenue (Millions)'!D$118)*100</f>
        <v>3.1949548947544266</v>
      </c>
      <c r="W1500" s="138"/>
      <c r="Z1500" s="138"/>
      <c r="AF1500" s="73" t="s">
        <v>17466</v>
      </c>
    </row>
    <row r="1501" spans="1:32" hidden="1" x14ac:dyDescent="0.25">
      <c r="A1501" s="116" t="s">
        <v>16384</v>
      </c>
      <c r="B1501" s="116">
        <v>2013</v>
      </c>
      <c r="C1501" s="116" t="s">
        <v>16439</v>
      </c>
      <c r="D1501" s="73" t="s">
        <v>17413</v>
      </c>
      <c r="E1501" s="73" t="s">
        <v>17413</v>
      </c>
      <c r="F1501" s="73" t="s">
        <v>17414</v>
      </c>
      <c r="G1501" s="125">
        <v>50.8</v>
      </c>
      <c r="H1501" s="140">
        <f t="shared" si="102"/>
        <v>49.320388349514559</v>
      </c>
      <c r="I1501" s="125">
        <f>G1501/('Total Revenue (Millions)'!D$118)*100</f>
        <v>2.1216171065820246</v>
      </c>
      <c r="W1501" s="138"/>
      <c r="Z1501" s="138"/>
      <c r="AF1501" s="73" t="s">
        <v>17444</v>
      </c>
    </row>
    <row r="1502" spans="1:32" hidden="1" x14ac:dyDescent="0.25">
      <c r="A1502" s="116" t="s">
        <v>16384</v>
      </c>
      <c r="B1502" s="116">
        <v>2013</v>
      </c>
      <c r="C1502" s="116" t="s">
        <v>16439</v>
      </c>
      <c r="D1502" s="73" t="s">
        <v>17457</v>
      </c>
      <c r="E1502" s="73" t="s">
        <v>17458</v>
      </c>
      <c r="F1502" s="73" t="s">
        <v>17457</v>
      </c>
      <c r="G1502" s="125">
        <v>42.4</v>
      </c>
      <c r="H1502" s="140">
        <f t="shared" si="102"/>
        <v>41.165048543689316</v>
      </c>
      <c r="I1502" s="125">
        <f>G1502/('Total Revenue (Millions)'!D$118)*100</f>
        <v>1.770798529903107</v>
      </c>
      <c r="W1502" s="138"/>
      <c r="Z1502" s="138"/>
      <c r="AF1502" s="73" t="s">
        <v>17459</v>
      </c>
    </row>
    <row r="1503" spans="1:32" hidden="1" x14ac:dyDescent="0.25">
      <c r="A1503" s="116" t="s">
        <v>16384</v>
      </c>
      <c r="B1503" s="116">
        <v>2013</v>
      </c>
      <c r="C1503" s="116" t="s">
        <v>16439</v>
      </c>
      <c r="D1503" s="73" t="s">
        <v>17445</v>
      </c>
      <c r="E1503" s="73" t="s">
        <v>17445</v>
      </c>
      <c r="F1503" s="73" t="s">
        <v>17445</v>
      </c>
      <c r="G1503" s="125">
        <v>33.54</v>
      </c>
      <c r="H1503" s="140">
        <f t="shared" si="102"/>
        <v>32.5631067961165</v>
      </c>
      <c r="I1503" s="125">
        <f>G1503/('Total Revenue (Millions)'!D$118)*100</f>
        <v>1.4007684597393919</v>
      </c>
      <c r="W1503" s="138"/>
      <c r="Z1503" s="138"/>
      <c r="AF1503" s="73" t="s">
        <v>17446</v>
      </c>
    </row>
    <row r="1504" spans="1:32" hidden="1" x14ac:dyDescent="0.25">
      <c r="A1504" s="116" t="s">
        <v>16384</v>
      </c>
      <c r="B1504" s="116">
        <v>2013</v>
      </c>
      <c r="C1504" s="116" t="s">
        <v>16439</v>
      </c>
      <c r="D1504" s="73" t="s">
        <v>17411</v>
      </c>
      <c r="E1504" s="73" t="s">
        <v>17411</v>
      </c>
      <c r="F1504" s="73" t="s">
        <v>17412</v>
      </c>
      <c r="G1504" s="125">
        <v>32.9</v>
      </c>
      <c r="H1504" s="140">
        <f t="shared" si="102"/>
        <v>31.941747572815533</v>
      </c>
      <c r="I1504" s="125">
        <f>G1504/('Total Revenue (Millions)'!D$118)*100</f>
        <v>1.37403942532576</v>
      </c>
      <c r="W1504" s="138"/>
      <c r="Z1504" s="138"/>
      <c r="AF1504" s="73" t="s">
        <v>17444</v>
      </c>
    </row>
    <row r="1505" spans="1:32" hidden="1" x14ac:dyDescent="0.25">
      <c r="A1505" s="116" t="s">
        <v>16384</v>
      </c>
      <c r="B1505" s="116">
        <v>2013</v>
      </c>
      <c r="C1505" s="116" t="s">
        <v>16439</v>
      </c>
      <c r="D1505" s="73" t="s">
        <v>17357</v>
      </c>
      <c r="E1505" s="73" t="s">
        <v>17357</v>
      </c>
      <c r="F1505" s="73" t="s">
        <v>17357</v>
      </c>
      <c r="G1505" s="125">
        <v>31.11</v>
      </c>
      <c r="H1505" s="140">
        <f t="shared" si="102"/>
        <v>30.203883495145629</v>
      </c>
      <c r="I1505" s="125">
        <f>G1505/('Total Revenue (Millions)'!D$118)*100</f>
        <v>1.2992816572001336</v>
      </c>
      <c r="W1505" s="138"/>
      <c r="Z1505" s="138"/>
      <c r="AF1505" s="73" t="s">
        <v>17444</v>
      </c>
    </row>
    <row r="1506" spans="1:32" hidden="1" x14ac:dyDescent="0.25">
      <c r="A1506" s="116" t="s">
        <v>16384</v>
      </c>
      <c r="B1506" s="116">
        <v>2013</v>
      </c>
      <c r="C1506" s="116" t="s">
        <v>16439</v>
      </c>
      <c r="D1506" s="73" t="s">
        <v>16608</v>
      </c>
      <c r="E1506" s="73" t="s">
        <v>16608</v>
      </c>
      <c r="F1506" s="73" t="s">
        <v>16608</v>
      </c>
      <c r="G1506" s="125">
        <v>19.7</v>
      </c>
      <c r="H1506" s="140">
        <f t="shared" si="102"/>
        <v>19.126213592233007</v>
      </c>
      <c r="I1506" s="125">
        <f>G1506/('Total Revenue (Millions)'!D$118)*100</f>
        <v>0.82275309054460399</v>
      </c>
      <c r="W1506" s="138"/>
      <c r="Z1506" s="138"/>
      <c r="AF1506" s="73" t="s">
        <v>17446</v>
      </c>
    </row>
    <row r="1507" spans="1:32" hidden="1" x14ac:dyDescent="0.25">
      <c r="A1507" s="116" t="s">
        <v>16384</v>
      </c>
      <c r="B1507" s="116">
        <v>2013</v>
      </c>
      <c r="C1507" s="116" t="s">
        <v>16439</v>
      </c>
      <c r="D1507" s="73" t="s">
        <v>17461</v>
      </c>
      <c r="E1507" s="73" t="s">
        <v>17439</v>
      </c>
      <c r="F1507" s="73" t="s">
        <v>17440</v>
      </c>
      <c r="G1507" s="125"/>
      <c r="H1507" s="140">
        <f t="shared" si="102"/>
        <v>0</v>
      </c>
      <c r="I1507" s="125">
        <f>G1507/('Total Revenue (Millions)'!D$118)*100</f>
        <v>0</v>
      </c>
      <c r="W1507" s="138"/>
      <c r="Z1507" s="138"/>
      <c r="AF1507" s="73"/>
    </row>
    <row r="1508" spans="1:32" hidden="1" x14ac:dyDescent="0.25">
      <c r="A1508" s="116" t="s">
        <v>16384</v>
      </c>
      <c r="B1508" s="116">
        <v>2013</v>
      </c>
      <c r="C1508" s="116" t="s">
        <v>16439</v>
      </c>
      <c r="D1508" s="76" t="s">
        <v>16556</v>
      </c>
      <c r="E1508" s="76" t="s">
        <v>16556</v>
      </c>
      <c r="F1508" s="76" t="s">
        <v>16556</v>
      </c>
      <c r="G1508" s="125">
        <v>484.09400000000096</v>
      </c>
      <c r="H1508" s="140">
        <f t="shared" si="102"/>
        <v>469.99417475728245</v>
      </c>
      <c r="I1508" s="125">
        <f>G1508/('Total Revenue (Millions)'!D$118)*100</f>
        <v>20.217758102238594</v>
      </c>
      <c r="W1508" s="138"/>
      <c r="Z1508" s="138"/>
      <c r="AF1508" s="73"/>
    </row>
    <row r="1509" spans="1:32" hidden="1" x14ac:dyDescent="0.25">
      <c r="A1509" s="116" t="s">
        <v>16384</v>
      </c>
      <c r="B1509" s="116">
        <v>2014</v>
      </c>
      <c r="C1509" s="116" t="s">
        <v>16439</v>
      </c>
      <c r="D1509" s="73" t="s">
        <v>16532</v>
      </c>
      <c r="E1509" s="73" t="s">
        <v>17320</v>
      </c>
      <c r="F1509" s="73" t="s">
        <v>17320</v>
      </c>
      <c r="G1509" s="125">
        <v>1475.2</v>
      </c>
      <c r="H1509" s="140">
        <f t="shared" ref="H1509:H1524" si="103">G1509/1.1</f>
        <v>1341.090909090909</v>
      </c>
      <c r="I1509" s="125">
        <f>G1509/('Total Revenue (Millions)'!D$119)*100</f>
        <v>69.112204263293506</v>
      </c>
      <c r="W1509" s="138"/>
      <c r="Z1509" s="138"/>
      <c r="AF1509" s="73" t="s">
        <v>17467</v>
      </c>
    </row>
    <row r="1510" spans="1:32" hidden="1" x14ac:dyDescent="0.25">
      <c r="A1510" s="116" t="s">
        <v>16384</v>
      </c>
      <c r="B1510" s="116">
        <v>2014</v>
      </c>
      <c r="C1510" s="116" t="s">
        <v>16439</v>
      </c>
      <c r="D1510" s="73" t="s">
        <v>16568</v>
      </c>
      <c r="E1510" s="73" t="s">
        <v>17313</v>
      </c>
      <c r="F1510" s="73" t="s">
        <v>16568</v>
      </c>
      <c r="G1510" s="125">
        <v>582.9</v>
      </c>
      <c r="H1510" s="140">
        <f t="shared" si="103"/>
        <v>529.90909090909088</v>
      </c>
      <c r="I1510" s="125">
        <f>G1510/('Total Revenue (Millions)'!D$119)*100</f>
        <v>27.308503162333096</v>
      </c>
      <c r="W1510" s="138"/>
      <c r="Z1510" s="138"/>
      <c r="AF1510" s="73" t="s">
        <v>17468</v>
      </c>
    </row>
    <row r="1511" spans="1:32" hidden="1" x14ac:dyDescent="0.25">
      <c r="A1511" s="116" t="s">
        <v>16384</v>
      </c>
      <c r="B1511" s="116">
        <v>2014</v>
      </c>
      <c r="C1511" s="116" t="s">
        <v>16439</v>
      </c>
      <c r="D1511" s="73" t="s">
        <v>16568</v>
      </c>
      <c r="E1511" s="73" t="s">
        <v>17292</v>
      </c>
      <c r="F1511" s="73" t="s">
        <v>17292</v>
      </c>
      <c r="G1511" s="125">
        <v>534.9</v>
      </c>
      <c r="H1511" s="140">
        <f t="shared" si="103"/>
        <v>486.2727272727272</v>
      </c>
      <c r="I1511" s="125">
        <f>G1511/('Total Revenue (Millions)'!D$119)*100</f>
        <v>25.059732958538302</v>
      </c>
      <c r="W1511" s="138"/>
      <c r="Z1511" s="138"/>
      <c r="AF1511" s="73" t="s">
        <v>17468</v>
      </c>
    </row>
    <row r="1512" spans="1:32" hidden="1" x14ac:dyDescent="0.25">
      <c r="A1512" s="116" t="s">
        <v>16384</v>
      </c>
      <c r="B1512" s="116">
        <v>2014</v>
      </c>
      <c r="C1512" s="116" t="s">
        <v>16439</v>
      </c>
      <c r="D1512" s="73" t="s">
        <v>16602</v>
      </c>
      <c r="E1512" s="73" t="s">
        <v>16602</v>
      </c>
      <c r="F1512" s="73"/>
      <c r="G1512" s="125">
        <v>548.29999999999995</v>
      </c>
      <c r="H1512" s="140">
        <f t="shared" si="103"/>
        <v>498.45454545454538</v>
      </c>
      <c r="I1512" s="125">
        <f>G1512/('Total Revenue (Millions)'!D$119)*100</f>
        <v>25.687514640431015</v>
      </c>
      <c r="W1512" s="138"/>
      <c r="Z1512" s="138"/>
      <c r="AF1512" s="73" t="s">
        <v>17469</v>
      </c>
    </row>
    <row r="1513" spans="1:32" hidden="1" x14ac:dyDescent="0.25">
      <c r="A1513" s="116" t="s">
        <v>16384</v>
      </c>
      <c r="B1513" s="116">
        <v>2014</v>
      </c>
      <c r="C1513" s="116" t="s">
        <v>16439</v>
      </c>
      <c r="D1513" s="73" t="s">
        <v>17230</v>
      </c>
      <c r="E1513" s="73" t="s">
        <v>17231</v>
      </c>
      <c r="F1513" s="73" t="s">
        <v>17232</v>
      </c>
      <c r="G1513" s="125">
        <v>178.2</v>
      </c>
      <c r="H1513" s="140">
        <f t="shared" si="103"/>
        <v>161.99999999999997</v>
      </c>
      <c r="I1513" s="125">
        <f>G1513/('Total Revenue (Millions)'!D$119)*100</f>
        <v>8.348559381588192</v>
      </c>
      <c r="W1513" s="138"/>
      <c r="Z1513" s="138"/>
      <c r="AF1513" s="73" t="s">
        <v>17470</v>
      </c>
    </row>
    <row r="1514" spans="1:32" hidden="1" x14ac:dyDescent="0.25">
      <c r="A1514" s="116" t="s">
        <v>16384</v>
      </c>
      <c r="B1514" s="116">
        <v>2014</v>
      </c>
      <c r="C1514" s="116" t="s">
        <v>16439</v>
      </c>
      <c r="D1514" s="73" t="s">
        <v>16593</v>
      </c>
      <c r="E1514" s="73" t="s">
        <v>17289</v>
      </c>
      <c r="F1514" s="73"/>
      <c r="G1514" s="125">
        <v>164</v>
      </c>
      <c r="H1514" s="140">
        <f t="shared" si="103"/>
        <v>149.09090909090907</v>
      </c>
      <c r="I1514" s="125">
        <f>G1514/('Total Revenue (Millions)'!D$119)*100</f>
        <v>7.6832981962988987</v>
      </c>
      <c r="W1514" s="138"/>
      <c r="Z1514" s="138"/>
      <c r="AF1514" s="73" t="s">
        <v>17471</v>
      </c>
    </row>
    <row r="1515" spans="1:32" hidden="1" x14ac:dyDescent="0.25">
      <c r="A1515" s="116" t="s">
        <v>16384</v>
      </c>
      <c r="B1515" s="116">
        <v>2014</v>
      </c>
      <c r="C1515" s="116" t="s">
        <v>16439</v>
      </c>
      <c r="D1515" s="73" t="s">
        <v>17465</v>
      </c>
      <c r="E1515" s="73" t="s">
        <v>17465</v>
      </c>
      <c r="F1515" s="73" t="s">
        <v>17465</v>
      </c>
      <c r="G1515" s="125">
        <v>81.2</v>
      </c>
      <c r="H1515" s="140">
        <f t="shared" si="103"/>
        <v>73.818181818181813</v>
      </c>
      <c r="I1515" s="125">
        <f>G1515/('Total Revenue (Millions)'!D$119)*100</f>
        <v>3.8041695947528695</v>
      </c>
      <c r="W1515" s="138"/>
      <c r="Z1515" s="138"/>
      <c r="AF1515" s="73" t="s">
        <v>17472</v>
      </c>
    </row>
    <row r="1516" spans="1:32" hidden="1" x14ac:dyDescent="0.25">
      <c r="A1516" s="116" t="s">
        <v>16384</v>
      </c>
      <c r="B1516" s="116">
        <v>2014</v>
      </c>
      <c r="C1516" s="116" t="s">
        <v>16439</v>
      </c>
      <c r="D1516" s="73" t="s">
        <v>17413</v>
      </c>
      <c r="E1516" s="73" t="s">
        <v>17413</v>
      </c>
      <c r="F1516" s="73" t="s">
        <v>17414</v>
      </c>
      <c r="G1516" s="125">
        <v>47.5</v>
      </c>
      <c r="H1516" s="140">
        <f t="shared" si="103"/>
        <v>43.18181818181818</v>
      </c>
      <c r="I1516" s="125">
        <f>G1516/('Total Revenue (Millions)'!D$119)*100</f>
        <v>2.2253455141719369</v>
      </c>
      <c r="W1516" s="138"/>
      <c r="Z1516" s="138"/>
      <c r="AF1516" s="73" t="s">
        <v>17473</v>
      </c>
    </row>
    <row r="1517" spans="1:32" hidden="1" x14ac:dyDescent="0.25">
      <c r="A1517" s="116" t="s">
        <v>16384</v>
      </c>
      <c r="B1517" s="116">
        <v>2014</v>
      </c>
      <c r="C1517" s="116" t="s">
        <v>16439</v>
      </c>
      <c r="D1517" s="73" t="s">
        <v>17457</v>
      </c>
      <c r="E1517" s="73" t="s">
        <v>17458</v>
      </c>
      <c r="F1517" s="73" t="s">
        <v>17457</v>
      </c>
      <c r="G1517" s="125">
        <v>43.2</v>
      </c>
      <c r="H1517" s="140">
        <f t="shared" si="103"/>
        <v>39.272727272727273</v>
      </c>
      <c r="I1517" s="125">
        <f>G1517/('Total Revenue (Millions)'!D$119)*100</f>
        <v>2.02389318341532</v>
      </c>
      <c r="W1517" s="138"/>
      <c r="Z1517" s="138"/>
      <c r="AF1517" s="73" t="s">
        <v>17472</v>
      </c>
    </row>
    <row r="1518" spans="1:32" hidden="1" x14ac:dyDescent="0.25">
      <c r="A1518" s="116" t="s">
        <v>16384</v>
      </c>
      <c r="B1518" s="116">
        <v>2014</v>
      </c>
      <c r="C1518" s="116" t="s">
        <v>16439</v>
      </c>
      <c r="D1518" s="73" t="s">
        <v>17445</v>
      </c>
      <c r="E1518" s="73" t="s">
        <v>17445</v>
      </c>
      <c r="F1518" s="73" t="s">
        <v>17445</v>
      </c>
      <c r="G1518" s="125">
        <v>33.78</v>
      </c>
      <c r="H1518" s="140">
        <f t="shared" si="103"/>
        <v>30.709090909090907</v>
      </c>
      <c r="I1518" s="125">
        <f>G1518/('Total Revenue (Millions)'!D$119)*100</f>
        <v>1.5825720309205902</v>
      </c>
      <c r="W1518" s="138"/>
      <c r="Z1518" s="138"/>
      <c r="AF1518" s="73" t="s">
        <v>17472</v>
      </c>
    </row>
    <row r="1519" spans="1:32" hidden="1" x14ac:dyDescent="0.25">
      <c r="A1519" s="116" t="s">
        <v>16384</v>
      </c>
      <c r="B1519" s="116">
        <v>2014</v>
      </c>
      <c r="C1519" s="116" t="s">
        <v>16439</v>
      </c>
      <c r="D1519" s="73" t="s">
        <v>17357</v>
      </c>
      <c r="E1519" s="73" t="s">
        <v>17357</v>
      </c>
      <c r="F1519" s="73" t="s">
        <v>17357</v>
      </c>
      <c r="G1519" s="125">
        <v>31.94</v>
      </c>
      <c r="H1519" s="140">
        <f t="shared" si="103"/>
        <v>29.036363636363635</v>
      </c>
      <c r="I1519" s="125">
        <f>G1519/('Total Revenue (Millions)'!D$119)*100</f>
        <v>1.4963691731084563</v>
      </c>
      <c r="W1519" s="138"/>
      <c r="Z1519" s="138"/>
      <c r="AF1519" s="73" t="s">
        <v>17472</v>
      </c>
    </row>
    <row r="1520" spans="1:32" hidden="1" x14ac:dyDescent="0.25">
      <c r="A1520" s="116" t="s">
        <v>16384</v>
      </c>
      <c r="B1520" s="116">
        <v>2014</v>
      </c>
      <c r="C1520" s="116" t="s">
        <v>16439</v>
      </c>
      <c r="D1520" s="73" t="s">
        <v>17411</v>
      </c>
      <c r="E1520" s="73" t="s">
        <v>17411</v>
      </c>
      <c r="F1520" s="73" t="s">
        <v>17412</v>
      </c>
      <c r="G1520" s="125">
        <v>31.1</v>
      </c>
      <c r="H1520" s="140">
        <f t="shared" si="103"/>
        <v>28.272727272727273</v>
      </c>
      <c r="I1520" s="125">
        <f>G1520/('Total Revenue (Millions)'!D$119)*100</f>
        <v>1.4570156945420474</v>
      </c>
      <c r="W1520" s="138"/>
      <c r="Z1520" s="138"/>
      <c r="AF1520" s="73" t="s">
        <v>17472</v>
      </c>
    </row>
    <row r="1521" spans="1:32" hidden="1" x14ac:dyDescent="0.25">
      <c r="A1521" s="116" t="s">
        <v>16384</v>
      </c>
      <c r="B1521" s="116">
        <v>2014</v>
      </c>
      <c r="C1521" s="116" t="s">
        <v>16439</v>
      </c>
      <c r="D1521" s="73" t="s">
        <v>17307</v>
      </c>
      <c r="E1521" s="73" t="s">
        <v>17308</v>
      </c>
      <c r="F1521" s="73" t="s">
        <v>17474</v>
      </c>
      <c r="G1521" s="125">
        <v>20.634689000000002</v>
      </c>
      <c r="H1521" s="140">
        <f t="shared" si="103"/>
        <v>18.758808181818182</v>
      </c>
      <c r="I1521" s="125">
        <f>G1521/('Total Revenue (Millions)'!D$119)*100</f>
        <v>0.9667223705785899</v>
      </c>
      <c r="W1521" s="138"/>
      <c r="Z1521" s="138"/>
      <c r="AF1521" s="73" t="s">
        <v>17473</v>
      </c>
    </row>
    <row r="1522" spans="1:32" hidden="1" x14ac:dyDescent="0.25">
      <c r="A1522" s="116" t="s">
        <v>16384</v>
      </c>
      <c r="B1522" s="116">
        <v>2014</v>
      </c>
      <c r="C1522" s="116" t="s">
        <v>16439</v>
      </c>
      <c r="D1522" s="73" t="s">
        <v>16608</v>
      </c>
      <c r="E1522" s="73" t="s">
        <v>16608</v>
      </c>
      <c r="F1522" s="73" t="s">
        <v>16608</v>
      </c>
      <c r="G1522" s="125">
        <v>17.7</v>
      </c>
      <c r="H1522" s="140">
        <f t="shared" si="103"/>
        <v>16.09090909090909</v>
      </c>
      <c r="I1522" s="125">
        <f>G1522/('Total Revenue (Millions)'!D$119)*100</f>
        <v>0.82923401264933227</v>
      </c>
      <c r="W1522" s="138"/>
      <c r="Z1522" s="138"/>
      <c r="AF1522" s="73" t="s">
        <v>17475</v>
      </c>
    </row>
    <row r="1523" spans="1:32" hidden="1" x14ac:dyDescent="0.25">
      <c r="A1523" s="116" t="s">
        <v>16384</v>
      </c>
      <c r="B1523" s="116">
        <v>2014</v>
      </c>
      <c r="C1523" s="116" t="s">
        <v>16439</v>
      </c>
      <c r="D1523" s="73" t="s">
        <v>17461</v>
      </c>
      <c r="E1523" s="73" t="s">
        <v>17439</v>
      </c>
      <c r="F1523" s="73" t="s">
        <v>17440</v>
      </c>
      <c r="G1523" s="125"/>
      <c r="H1523" s="140">
        <f t="shared" si="103"/>
        <v>0</v>
      </c>
      <c r="I1523" s="125">
        <f>G1523/('Total Revenue (Millions)'!D$119)*100</f>
        <v>0</v>
      </c>
      <c r="W1523" s="138"/>
      <c r="Z1523" s="138"/>
      <c r="AF1523" s="73"/>
    </row>
    <row r="1524" spans="1:32" hidden="1" x14ac:dyDescent="0.25">
      <c r="A1524" s="116" t="s">
        <v>16384</v>
      </c>
      <c r="B1524" s="116">
        <v>2014</v>
      </c>
      <c r="C1524" s="116" t="s">
        <v>16439</v>
      </c>
      <c r="D1524" s="76" t="s">
        <v>16556</v>
      </c>
      <c r="E1524" s="76" t="s">
        <v>16556</v>
      </c>
      <c r="F1524" s="76" t="s">
        <v>16556</v>
      </c>
      <c r="G1524" s="125">
        <v>485.78531100000032</v>
      </c>
      <c r="H1524" s="140">
        <f t="shared" si="103"/>
        <v>441.62301000000025</v>
      </c>
      <c r="I1524" s="125">
        <f>G1524/('Total Revenue (Millions)'!D$119)*100</f>
        <v>22.758740267041478</v>
      </c>
      <c r="W1524" s="138"/>
      <c r="Z1524" s="138"/>
      <c r="AF1524" s="73"/>
    </row>
    <row r="1525" spans="1:32" hidden="1" x14ac:dyDescent="0.25">
      <c r="A1525" s="116" t="s">
        <v>16384</v>
      </c>
      <c r="B1525" s="116">
        <v>2015</v>
      </c>
      <c r="C1525" s="116" t="s">
        <v>16439</v>
      </c>
      <c r="D1525" s="73" t="s">
        <v>16532</v>
      </c>
      <c r="E1525" s="73" t="s">
        <v>17320</v>
      </c>
      <c r="F1525" s="73" t="s">
        <v>17320</v>
      </c>
      <c r="G1525" s="125">
        <v>1433.1</v>
      </c>
      <c r="H1525" s="140">
        <f t="shared" ref="H1525:H1541" si="104">G1525/1.28</f>
        <v>1119.609375</v>
      </c>
      <c r="I1525" s="125">
        <f>G1525/('Total Revenue (Millions)'!D$120)*100</f>
        <v>68.635057471264361</v>
      </c>
      <c r="W1525" s="138"/>
      <c r="Z1525" s="138"/>
      <c r="AF1525" s="73" t="s">
        <v>17476</v>
      </c>
    </row>
    <row r="1526" spans="1:32" hidden="1" x14ac:dyDescent="0.25">
      <c r="A1526" s="116" t="s">
        <v>16384</v>
      </c>
      <c r="B1526" s="116">
        <v>2015</v>
      </c>
      <c r="C1526" s="116" t="s">
        <v>16439</v>
      </c>
      <c r="D1526" s="73" t="s">
        <v>16568</v>
      </c>
      <c r="E1526" s="73" t="s">
        <v>17313</v>
      </c>
      <c r="F1526" s="73" t="s">
        <v>16568</v>
      </c>
      <c r="G1526" s="125">
        <v>559.5</v>
      </c>
      <c r="H1526" s="140">
        <f t="shared" si="104"/>
        <v>437.109375</v>
      </c>
      <c r="I1526" s="125">
        <f>G1526/('Total Revenue (Millions)'!D$120)*100</f>
        <v>26.795977011494255</v>
      </c>
      <c r="W1526" s="138"/>
      <c r="Z1526" s="138"/>
      <c r="AF1526" s="73" t="s">
        <v>17477</v>
      </c>
    </row>
    <row r="1527" spans="1:32" hidden="1" x14ac:dyDescent="0.25">
      <c r="A1527" s="116" t="s">
        <v>16384</v>
      </c>
      <c r="B1527" s="116">
        <v>2015</v>
      </c>
      <c r="C1527" s="116" t="s">
        <v>16439</v>
      </c>
      <c r="D1527" s="73" t="s">
        <v>16568</v>
      </c>
      <c r="E1527" s="73" t="s">
        <v>17292</v>
      </c>
      <c r="F1527" s="73" t="s">
        <v>17292</v>
      </c>
      <c r="G1527" s="125">
        <v>503.3</v>
      </c>
      <c r="H1527" s="140">
        <f t="shared" si="104"/>
        <v>393.203125</v>
      </c>
      <c r="I1527" s="125">
        <f>G1527/('Total Revenue (Millions)'!D$120)*100</f>
        <v>24.104406130268199</v>
      </c>
      <c r="W1527" s="138"/>
      <c r="Z1527" s="138"/>
      <c r="AF1527" s="73" t="s">
        <v>17477</v>
      </c>
    </row>
    <row r="1528" spans="1:32" hidden="1" x14ac:dyDescent="0.25">
      <c r="A1528" s="116" t="s">
        <v>16384</v>
      </c>
      <c r="B1528" s="116">
        <v>2015</v>
      </c>
      <c r="C1528" s="116" t="s">
        <v>16439</v>
      </c>
      <c r="D1528" s="73" t="s">
        <v>16602</v>
      </c>
      <c r="E1528" s="73" t="s">
        <v>16602</v>
      </c>
      <c r="F1528" s="73"/>
      <c r="G1528" s="125">
        <v>610.79999999999995</v>
      </c>
      <c r="H1528" s="140">
        <f t="shared" si="104"/>
        <v>477.18749999999994</v>
      </c>
      <c r="I1528" s="125">
        <f>G1528/('Total Revenue (Millions)'!D$120)*100</f>
        <v>29.25287356321839</v>
      </c>
      <c r="W1528" s="138"/>
      <c r="Z1528" s="138"/>
      <c r="AF1528" s="73" t="s">
        <v>17478</v>
      </c>
    </row>
    <row r="1529" spans="1:32" hidden="1" x14ac:dyDescent="0.25">
      <c r="A1529" s="116" t="s">
        <v>16384</v>
      </c>
      <c r="B1529" s="116">
        <v>2015</v>
      </c>
      <c r="C1529" s="116" t="s">
        <v>16439</v>
      </c>
      <c r="D1529" s="73" t="s">
        <v>16593</v>
      </c>
      <c r="E1529" s="73" t="s">
        <v>17289</v>
      </c>
      <c r="F1529" s="73"/>
      <c r="G1529" s="125">
        <v>218.3</v>
      </c>
      <c r="H1529" s="140">
        <f t="shared" si="104"/>
        <v>170.546875</v>
      </c>
      <c r="I1529" s="125">
        <f>G1529/('Total Revenue (Millions)'!D$120)*100</f>
        <v>10.454980842911878</v>
      </c>
      <c r="W1529" s="138"/>
      <c r="Z1529" s="138"/>
      <c r="AF1529" s="73" t="s">
        <v>17479</v>
      </c>
    </row>
    <row r="1530" spans="1:32" hidden="1" x14ac:dyDescent="0.25">
      <c r="A1530" s="116" t="s">
        <v>16384</v>
      </c>
      <c r="B1530" s="116">
        <v>2015</v>
      </c>
      <c r="C1530" s="116" t="s">
        <v>16439</v>
      </c>
      <c r="D1530" s="73" t="s">
        <v>17230</v>
      </c>
      <c r="E1530" s="73" t="s">
        <v>17231</v>
      </c>
      <c r="F1530" s="73" t="s">
        <v>17232</v>
      </c>
      <c r="G1530" s="125">
        <v>164.25</v>
      </c>
      <c r="H1530" s="140">
        <f t="shared" si="104"/>
        <v>128.3203125</v>
      </c>
      <c r="I1530" s="125">
        <f>G1530/('Total Revenue (Millions)'!D$120)*100</f>
        <v>7.8663793103448274</v>
      </c>
      <c r="W1530" s="138"/>
      <c r="Z1530" s="138"/>
      <c r="AF1530" s="73" t="s">
        <v>17480</v>
      </c>
    </row>
    <row r="1531" spans="1:32" hidden="1" x14ac:dyDescent="0.25">
      <c r="A1531" s="116" t="s">
        <v>16384</v>
      </c>
      <c r="B1531" s="116">
        <v>2015</v>
      </c>
      <c r="C1531" s="116" t="s">
        <v>16439</v>
      </c>
      <c r="D1531" s="73" t="s">
        <v>17465</v>
      </c>
      <c r="E1531" s="73" t="s">
        <v>17465</v>
      </c>
      <c r="F1531" s="73" t="s">
        <v>17465</v>
      </c>
      <c r="G1531" s="125">
        <v>82.3</v>
      </c>
      <c r="H1531" s="140">
        <f t="shared" si="104"/>
        <v>64.296875</v>
      </c>
      <c r="I1531" s="125">
        <f>G1531/('Total Revenue (Millions)'!D$120)*100</f>
        <v>3.9415708812260539</v>
      </c>
      <c r="W1531" s="138"/>
      <c r="Z1531" s="138"/>
      <c r="AF1531" s="73" t="s">
        <v>17481</v>
      </c>
    </row>
    <row r="1532" spans="1:32" hidden="1" x14ac:dyDescent="0.25">
      <c r="A1532" s="116" t="s">
        <v>16384</v>
      </c>
      <c r="B1532" s="116">
        <v>2015</v>
      </c>
      <c r="C1532" s="116" t="s">
        <v>16439</v>
      </c>
      <c r="D1532" s="73" t="s">
        <v>17457</v>
      </c>
      <c r="E1532" s="73" t="s">
        <v>17458</v>
      </c>
      <c r="F1532" s="73" t="s">
        <v>17457</v>
      </c>
      <c r="G1532" s="125">
        <v>45.4</v>
      </c>
      <c r="H1532" s="140">
        <f t="shared" si="104"/>
        <v>35.46875</v>
      </c>
      <c r="I1532" s="125">
        <f>G1532/('Total Revenue (Millions)'!D$120)*100</f>
        <v>2.1743295019157087</v>
      </c>
      <c r="W1532" s="138"/>
      <c r="Z1532" s="138"/>
      <c r="AF1532" s="73" t="s">
        <v>17482</v>
      </c>
    </row>
    <row r="1533" spans="1:32" hidden="1" x14ac:dyDescent="0.25">
      <c r="A1533" s="116" t="s">
        <v>16384</v>
      </c>
      <c r="B1533" s="116">
        <v>2015</v>
      </c>
      <c r="C1533" s="116" t="s">
        <v>16439</v>
      </c>
      <c r="D1533" s="73" t="s">
        <v>17413</v>
      </c>
      <c r="E1533" s="73" t="s">
        <v>17413</v>
      </c>
      <c r="F1533" s="73" t="s">
        <v>17414</v>
      </c>
      <c r="G1533" s="125">
        <v>42.7</v>
      </c>
      <c r="H1533" s="140">
        <f t="shared" si="104"/>
        <v>33.359375</v>
      </c>
      <c r="I1533" s="125">
        <f>G1533/('Total Revenue (Millions)'!D$120)*100</f>
        <v>2.0450191570881229</v>
      </c>
      <c r="W1533" s="138"/>
      <c r="Z1533" s="138"/>
      <c r="AF1533" s="73" t="s">
        <v>17483</v>
      </c>
    </row>
    <row r="1534" spans="1:32" hidden="1" x14ac:dyDescent="0.25">
      <c r="A1534" s="116" t="s">
        <v>16384</v>
      </c>
      <c r="B1534" s="116">
        <v>2015</v>
      </c>
      <c r="C1534" s="116" t="s">
        <v>16439</v>
      </c>
      <c r="D1534" s="73" t="s">
        <v>17445</v>
      </c>
      <c r="E1534" s="73" t="s">
        <v>17445</v>
      </c>
      <c r="F1534" s="73" t="s">
        <v>17445</v>
      </c>
      <c r="G1534" s="125">
        <v>33.200000000000003</v>
      </c>
      <c r="H1534" s="140">
        <f t="shared" si="104"/>
        <v>25.9375</v>
      </c>
      <c r="I1534" s="125">
        <f>G1534/('Total Revenue (Millions)'!D$120)*100</f>
        <v>1.5900383141762453</v>
      </c>
      <c r="W1534" s="138"/>
      <c r="Z1534" s="138"/>
      <c r="AF1534" s="73" t="s">
        <v>17481</v>
      </c>
    </row>
    <row r="1535" spans="1:32" hidden="1" x14ac:dyDescent="0.25">
      <c r="A1535" s="116" t="s">
        <v>16384</v>
      </c>
      <c r="B1535" s="116">
        <v>2015</v>
      </c>
      <c r="C1535" s="116" t="s">
        <v>16439</v>
      </c>
      <c r="D1535" s="73" t="s">
        <v>17357</v>
      </c>
      <c r="E1535" s="73" t="s">
        <v>17357</v>
      </c>
      <c r="F1535" s="73" t="s">
        <v>17357</v>
      </c>
      <c r="G1535" s="125">
        <v>30.33</v>
      </c>
      <c r="H1535" s="140">
        <f t="shared" si="104"/>
        <v>23.695312499999996</v>
      </c>
      <c r="I1535" s="125">
        <f>G1535/('Total Revenue (Millions)'!D$120)*100</f>
        <v>1.4525862068965516</v>
      </c>
      <c r="W1535" s="138"/>
      <c r="Z1535" s="138"/>
      <c r="AF1535" s="73"/>
    </row>
    <row r="1536" spans="1:32" hidden="1" x14ac:dyDescent="0.25">
      <c r="A1536" s="116" t="s">
        <v>16384</v>
      </c>
      <c r="B1536" s="116">
        <v>2015</v>
      </c>
      <c r="C1536" s="116" t="s">
        <v>16439</v>
      </c>
      <c r="D1536" s="73" t="s">
        <v>17411</v>
      </c>
      <c r="E1536" s="73" t="s">
        <v>17411</v>
      </c>
      <c r="F1536" s="73" t="s">
        <v>17412</v>
      </c>
      <c r="G1536" s="125">
        <v>30.4</v>
      </c>
      <c r="H1536" s="140">
        <f t="shared" si="104"/>
        <v>23.75</v>
      </c>
      <c r="I1536" s="125">
        <f>G1536/('Total Revenue (Millions)'!D$120)*100</f>
        <v>1.4559386973180075</v>
      </c>
      <c r="W1536" s="138"/>
      <c r="Z1536" s="138"/>
      <c r="AF1536" s="73" t="s">
        <v>17484</v>
      </c>
    </row>
    <row r="1537" spans="1:32" hidden="1" x14ac:dyDescent="0.25">
      <c r="A1537" s="116" t="s">
        <v>16384</v>
      </c>
      <c r="B1537" s="116">
        <v>2015</v>
      </c>
      <c r="C1537" s="116" t="s">
        <v>16439</v>
      </c>
      <c r="D1537" s="73" t="s">
        <v>17307</v>
      </c>
      <c r="E1537" s="73" t="s">
        <v>17308</v>
      </c>
      <c r="F1537" s="73" t="s">
        <v>17474</v>
      </c>
      <c r="G1537" s="125">
        <v>24.422626000000001</v>
      </c>
      <c r="H1537" s="140">
        <f t="shared" si="104"/>
        <v>19.0801765625</v>
      </c>
      <c r="I1537" s="125">
        <f>G1537/('Total Revenue (Millions)'!D$120)*100</f>
        <v>1.1696659961685825</v>
      </c>
      <c r="W1537" s="138"/>
      <c r="Z1537" s="138"/>
      <c r="AF1537" s="73"/>
    </row>
    <row r="1538" spans="1:32" hidden="1" x14ac:dyDescent="0.25">
      <c r="A1538" s="116" t="s">
        <v>16384</v>
      </c>
      <c r="B1538" s="116">
        <v>2015</v>
      </c>
      <c r="C1538" s="116" t="s">
        <v>16439</v>
      </c>
      <c r="D1538" s="73" t="s">
        <v>16608</v>
      </c>
      <c r="E1538" s="73" t="s">
        <v>16608</v>
      </c>
      <c r="F1538" s="73" t="s">
        <v>16608</v>
      </c>
      <c r="G1538" s="125">
        <v>15.1</v>
      </c>
      <c r="H1538" s="140">
        <f t="shared" si="104"/>
        <v>11.796875</v>
      </c>
      <c r="I1538" s="125">
        <f>G1538/('Total Revenue (Millions)'!D$120)*100</f>
        <v>0.72318007662835249</v>
      </c>
      <c r="W1538" s="138"/>
      <c r="Z1538" s="138"/>
      <c r="AF1538" s="73" t="s">
        <v>17446</v>
      </c>
    </row>
    <row r="1539" spans="1:32" hidden="1" x14ac:dyDescent="0.25">
      <c r="A1539" s="116" t="s">
        <v>16384</v>
      </c>
      <c r="B1539" s="116">
        <v>2015</v>
      </c>
      <c r="C1539" s="116" t="s">
        <v>16439</v>
      </c>
      <c r="D1539" s="73" t="s">
        <v>17485</v>
      </c>
      <c r="E1539" s="73" t="s">
        <v>17485</v>
      </c>
      <c r="F1539" s="73" t="s">
        <v>17485</v>
      </c>
      <c r="G1539" s="125">
        <v>3.97</v>
      </c>
      <c r="H1539" s="140">
        <f t="shared" si="104"/>
        <v>3.1015625</v>
      </c>
      <c r="I1539" s="125">
        <f>G1539/('Total Revenue (Millions)'!D$120)*100</f>
        <v>0.19013409961685823</v>
      </c>
      <c r="W1539" s="138"/>
      <c r="Z1539" s="138"/>
      <c r="AF1539" s="73"/>
    </row>
    <row r="1540" spans="1:32" hidden="1" x14ac:dyDescent="0.25">
      <c r="A1540" s="116" t="s">
        <v>16384</v>
      </c>
      <c r="B1540" s="116">
        <v>2015</v>
      </c>
      <c r="C1540" s="116" t="s">
        <v>16439</v>
      </c>
      <c r="D1540" s="73" t="s">
        <v>17461</v>
      </c>
      <c r="E1540" s="73" t="s">
        <v>17439</v>
      </c>
      <c r="F1540" s="73" t="s">
        <v>17440</v>
      </c>
      <c r="G1540" s="125"/>
      <c r="H1540" s="140">
        <f t="shared" si="104"/>
        <v>0</v>
      </c>
      <c r="I1540" s="125">
        <f>G1540/('Total Revenue (Millions)'!D$120)*100</f>
        <v>0</v>
      </c>
      <c r="W1540" s="138"/>
      <c r="Z1540" s="138"/>
      <c r="AF1540" s="73"/>
    </row>
    <row r="1541" spans="1:32" hidden="1" x14ac:dyDescent="0.25">
      <c r="A1541" s="116" t="s">
        <v>16384</v>
      </c>
      <c r="B1541" s="116">
        <v>2015</v>
      </c>
      <c r="C1541" s="116" t="s">
        <v>16439</v>
      </c>
      <c r="D1541" s="76" t="s">
        <v>16556</v>
      </c>
      <c r="E1541" s="76" t="s">
        <v>16556</v>
      </c>
      <c r="F1541" s="76" t="s">
        <v>16556</v>
      </c>
      <c r="G1541" s="125">
        <v>487.80737400000066</v>
      </c>
      <c r="H1541" s="140">
        <f t="shared" si="104"/>
        <v>381.0995109375005</v>
      </c>
      <c r="I1541" s="125">
        <f>G1541/('Total Revenue (Millions)'!D$120)*100</f>
        <v>23.362422126436812</v>
      </c>
      <c r="W1541" s="138"/>
      <c r="Z1541" s="138"/>
      <c r="AF1541" s="73"/>
    </row>
    <row r="1542" spans="1:32" hidden="1" x14ac:dyDescent="0.25">
      <c r="A1542" s="116" t="s">
        <v>16384</v>
      </c>
      <c r="B1542" s="116">
        <v>2016</v>
      </c>
      <c r="C1542" s="116" t="s">
        <v>16439</v>
      </c>
      <c r="D1542" s="73" t="s">
        <v>16532</v>
      </c>
      <c r="E1542" s="73" t="s">
        <v>17320</v>
      </c>
      <c r="F1542" s="73" t="s">
        <v>17320</v>
      </c>
      <c r="G1542" s="125">
        <v>1506.8</v>
      </c>
      <c r="H1542" s="140">
        <f t="shared" ref="H1542:H1557" si="105">G1542/1.33</f>
        <v>1132.9323308270675</v>
      </c>
      <c r="I1542" s="125">
        <f>G1542/('Total Revenue (Millions)'!D$121)*100</f>
        <v>78.397502601456807</v>
      </c>
      <c r="W1542" s="138"/>
      <c r="Z1542" s="138"/>
      <c r="AF1542" s="73" t="s">
        <v>17486</v>
      </c>
    </row>
    <row r="1543" spans="1:32" hidden="1" x14ac:dyDescent="0.25">
      <c r="A1543" s="116" t="s">
        <v>16384</v>
      </c>
      <c r="B1543" s="116">
        <v>2016</v>
      </c>
      <c r="C1543" s="116" t="s">
        <v>16439</v>
      </c>
      <c r="D1543" s="73" t="s">
        <v>16568</v>
      </c>
      <c r="E1543" s="73" t="s">
        <v>17292</v>
      </c>
      <c r="F1543" s="73" t="s">
        <v>17292</v>
      </c>
      <c r="G1543" s="125">
        <v>950.7</v>
      </c>
      <c r="H1543" s="140">
        <f t="shared" si="105"/>
        <v>714.81203007518798</v>
      </c>
      <c r="I1543" s="125">
        <f>G1543/('Total Revenue (Millions)'!D$121)*100</f>
        <v>49.464099895941729</v>
      </c>
      <c r="W1543" s="138"/>
      <c r="Z1543" s="138"/>
      <c r="AF1543" s="73" t="s">
        <v>17487</v>
      </c>
    </row>
    <row r="1544" spans="1:32" hidden="1" x14ac:dyDescent="0.25">
      <c r="A1544" s="116" t="s">
        <v>16384</v>
      </c>
      <c r="B1544" s="116">
        <v>2016</v>
      </c>
      <c r="C1544" s="116" t="s">
        <v>16439</v>
      </c>
      <c r="D1544" s="73" t="s">
        <v>16602</v>
      </c>
      <c r="E1544" s="73" t="s">
        <v>16602</v>
      </c>
      <c r="F1544" s="73"/>
      <c r="G1544" s="125">
        <v>775.89</v>
      </c>
      <c r="H1544" s="140">
        <f t="shared" si="105"/>
        <v>583.37593984962405</v>
      </c>
      <c r="I1544" s="125">
        <f>G1544/('Total Revenue (Millions)'!D$121)*100</f>
        <v>40.368886576482829</v>
      </c>
      <c r="W1544" s="138"/>
      <c r="Z1544" s="138"/>
      <c r="AF1544" s="73" t="s">
        <v>17488</v>
      </c>
    </row>
    <row r="1545" spans="1:32" hidden="1" x14ac:dyDescent="0.25">
      <c r="A1545" s="116" t="s">
        <v>16384</v>
      </c>
      <c r="B1545" s="116">
        <v>2016</v>
      </c>
      <c r="C1545" s="116" t="s">
        <v>16439</v>
      </c>
      <c r="D1545" s="73" t="s">
        <v>16593</v>
      </c>
      <c r="E1545" s="73" t="s">
        <v>17289</v>
      </c>
      <c r="F1545" s="73"/>
      <c r="G1545" s="125">
        <v>210.9</v>
      </c>
      <c r="H1545" s="140">
        <f t="shared" si="105"/>
        <v>158.57142857142856</v>
      </c>
      <c r="I1545" s="125">
        <f>G1545/('Total Revenue (Millions)'!D$121)*100</f>
        <v>10.972944849115505</v>
      </c>
      <c r="W1545" s="138"/>
      <c r="Z1545" s="138"/>
      <c r="AF1545" s="73" t="s">
        <v>17489</v>
      </c>
    </row>
    <row r="1546" spans="1:32" hidden="1" x14ac:dyDescent="0.25">
      <c r="A1546" s="116" t="s">
        <v>16384</v>
      </c>
      <c r="B1546" s="116">
        <v>2016</v>
      </c>
      <c r="C1546" s="116" t="s">
        <v>16439</v>
      </c>
      <c r="D1546" s="73" t="s">
        <v>17230</v>
      </c>
      <c r="E1546" s="73" t="s">
        <v>17231</v>
      </c>
      <c r="F1546" s="73" t="s">
        <v>17232</v>
      </c>
      <c r="G1546" s="125">
        <v>163.44999999999999</v>
      </c>
      <c r="H1546" s="140">
        <f t="shared" si="105"/>
        <v>122.89473684210525</v>
      </c>
      <c r="I1546" s="125">
        <f>G1546/('Total Revenue (Millions)'!D$121)*100</f>
        <v>8.5041623309053058</v>
      </c>
      <c r="W1546" s="138"/>
      <c r="Z1546" s="138"/>
      <c r="AF1546" s="73" t="s">
        <v>17490</v>
      </c>
    </row>
    <row r="1547" spans="1:32" hidden="1" x14ac:dyDescent="0.25">
      <c r="A1547" s="116" t="s">
        <v>16384</v>
      </c>
      <c r="B1547" s="116">
        <v>2016</v>
      </c>
      <c r="C1547" s="116" t="s">
        <v>16439</v>
      </c>
      <c r="D1547" s="73" t="s">
        <v>17465</v>
      </c>
      <c r="E1547" s="73" t="s">
        <v>17465</v>
      </c>
      <c r="F1547" s="73" t="s">
        <v>17465</v>
      </c>
      <c r="G1547" s="125">
        <v>66.3</v>
      </c>
      <c r="H1547" s="140">
        <f t="shared" si="105"/>
        <v>49.849624060150369</v>
      </c>
      <c r="I1547" s="125">
        <f>G1547/('Total Revenue (Millions)'!D$121)*100</f>
        <v>3.4495317377731531</v>
      </c>
      <c r="W1547" s="138"/>
      <c r="Z1547" s="138"/>
      <c r="AF1547" s="73" t="s">
        <v>17491</v>
      </c>
    </row>
    <row r="1548" spans="1:32" hidden="1" x14ac:dyDescent="0.25">
      <c r="A1548" s="116" t="s">
        <v>16384</v>
      </c>
      <c r="B1548" s="116">
        <v>2016</v>
      </c>
      <c r="C1548" s="116" t="s">
        <v>16439</v>
      </c>
      <c r="D1548" s="73" t="s">
        <v>17457</v>
      </c>
      <c r="E1548" s="73" t="s">
        <v>17458</v>
      </c>
      <c r="F1548" s="73" t="s">
        <v>17457</v>
      </c>
      <c r="G1548" s="125">
        <v>44.4</v>
      </c>
      <c r="H1548" s="140">
        <f t="shared" si="105"/>
        <v>33.383458646616539</v>
      </c>
      <c r="I1548" s="125">
        <f>G1548/('Total Revenue (Millions)'!D$121)*100</f>
        <v>2.3100936524453695</v>
      </c>
      <c r="W1548" s="138"/>
      <c r="Z1548" s="138"/>
      <c r="AF1548" s="73"/>
    </row>
    <row r="1549" spans="1:32" hidden="1" x14ac:dyDescent="0.25">
      <c r="A1549" s="116" t="s">
        <v>16384</v>
      </c>
      <c r="B1549" s="116">
        <v>2016</v>
      </c>
      <c r="C1549" s="116" t="s">
        <v>16439</v>
      </c>
      <c r="D1549" s="73" t="s">
        <v>17413</v>
      </c>
      <c r="E1549" s="73" t="s">
        <v>17413</v>
      </c>
      <c r="F1549" s="73" t="s">
        <v>17414</v>
      </c>
      <c r="G1549" s="125">
        <v>41</v>
      </c>
      <c r="H1549" s="140">
        <f t="shared" si="105"/>
        <v>30.82706766917293</v>
      </c>
      <c r="I1549" s="125">
        <f>G1549/('Total Revenue (Millions)'!D$121)*100</f>
        <v>2.1331945889698232</v>
      </c>
      <c r="W1549" s="138"/>
      <c r="Z1549" s="138"/>
      <c r="AF1549" s="73" t="s">
        <v>17491</v>
      </c>
    </row>
    <row r="1550" spans="1:32" hidden="1" x14ac:dyDescent="0.25">
      <c r="A1550" s="116" t="s">
        <v>16384</v>
      </c>
      <c r="B1550" s="116">
        <v>2016</v>
      </c>
      <c r="C1550" s="116" t="s">
        <v>16439</v>
      </c>
      <c r="D1550" s="73" t="s">
        <v>17445</v>
      </c>
      <c r="E1550" s="73" t="s">
        <v>17445</v>
      </c>
      <c r="F1550" s="73" t="s">
        <v>17445</v>
      </c>
      <c r="G1550" s="125">
        <v>37.1</v>
      </c>
      <c r="H1550" s="140">
        <f t="shared" si="105"/>
        <v>27.894736842105264</v>
      </c>
      <c r="I1550" s="125">
        <f>G1550/('Total Revenue (Millions)'!D$121)*100</f>
        <v>1.9302809573361082</v>
      </c>
      <c r="W1550" s="138"/>
      <c r="Z1550" s="138"/>
      <c r="AF1550" s="73" t="s">
        <v>17491</v>
      </c>
    </row>
    <row r="1551" spans="1:32" hidden="1" x14ac:dyDescent="0.25">
      <c r="A1551" s="116" t="s">
        <v>16384</v>
      </c>
      <c r="B1551" s="116">
        <v>2016</v>
      </c>
      <c r="C1551" s="116" t="s">
        <v>16439</v>
      </c>
      <c r="D1551" s="73" t="s">
        <v>17357</v>
      </c>
      <c r="E1551" s="73" t="s">
        <v>17357</v>
      </c>
      <c r="F1551" s="73" t="s">
        <v>17357</v>
      </c>
      <c r="G1551" s="125">
        <v>28.51</v>
      </c>
      <c r="H1551" s="140">
        <f t="shared" si="105"/>
        <v>21.436090225563909</v>
      </c>
      <c r="I1551" s="125">
        <f>G1551/('Total Revenue (Millions)'!D$121)*100</f>
        <v>1.4833506763787723</v>
      </c>
      <c r="W1551" s="138"/>
      <c r="Z1551" s="138"/>
      <c r="AF1551" s="73" t="s">
        <v>17491</v>
      </c>
    </row>
    <row r="1552" spans="1:32" hidden="1" x14ac:dyDescent="0.25">
      <c r="A1552" s="116" t="s">
        <v>16384</v>
      </c>
      <c r="B1552" s="116">
        <v>2016</v>
      </c>
      <c r="C1552" s="116" t="s">
        <v>16439</v>
      </c>
      <c r="D1552" s="73" t="s">
        <v>17411</v>
      </c>
      <c r="E1552" s="73" t="s">
        <v>17411</v>
      </c>
      <c r="F1552" s="73" t="s">
        <v>17412</v>
      </c>
      <c r="G1552" s="125">
        <v>27.5</v>
      </c>
      <c r="H1552" s="140">
        <f t="shared" si="105"/>
        <v>20.676691729323306</v>
      </c>
      <c r="I1552" s="125">
        <f>G1552/('Total Revenue (Millions)'!D$121)*100</f>
        <v>1.4308012486992716</v>
      </c>
      <c r="W1552" s="138"/>
      <c r="Z1552" s="138"/>
      <c r="AF1552" s="73" t="s">
        <v>17491</v>
      </c>
    </row>
    <row r="1553" spans="1:32" hidden="1" x14ac:dyDescent="0.25">
      <c r="A1553" s="116" t="s">
        <v>16384</v>
      </c>
      <c r="B1553" s="116">
        <v>2016</v>
      </c>
      <c r="C1553" s="116" t="s">
        <v>16439</v>
      </c>
      <c r="D1553" s="73" t="s">
        <v>17307</v>
      </c>
      <c r="E1553" s="73" t="s">
        <v>17308</v>
      </c>
      <c r="F1553" s="73" t="s">
        <v>17474</v>
      </c>
      <c r="G1553" s="125">
        <v>26.505692</v>
      </c>
      <c r="H1553" s="140">
        <f t="shared" si="105"/>
        <v>19.929091729323307</v>
      </c>
      <c r="I1553" s="125">
        <f>G1553/('Total Revenue (Millions)'!D$121)*100</f>
        <v>1.3790682622268469</v>
      </c>
      <c r="W1553" s="138"/>
      <c r="Z1553" s="138"/>
      <c r="AF1553" s="73"/>
    </row>
    <row r="1554" spans="1:32" hidden="1" x14ac:dyDescent="0.25">
      <c r="A1554" s="116" t="s">
        <v>16384</v>
      </c>
      <c r="B1554" s="116">
        <v>2016</v>
      </c>
      <c r="C1554" s="116" t="s">
        <v>16439</v>
      </c>
      <c r="D1554" s="73" t="s">
        <v>16608</v>
      </c>
      <c r="E1554" s="73" t="s">
        <v>16608</v>
      </c>
      <c r="F1554" s="73" t="s">
        <v>16608</v>
      </c>
      <c r="G1554" s="125">
        <v>12.9</v>
      </c>
      <c r="H1554" s="140">
        <f t="shared" si="105"/>
        <v>9.6992481203007515</v>
      </c>
      <c r="I1554" s="125">
        <f>G1554/('Total Revenue (Millions)'!D$121)*100</f>
        <v>0.67117585848074923</v>
      </c>
      <c r="W1554" s="138"/>
      <c r="Z1554" s="138"/>
      <c r="AF1554" s="73" t="s">
        <v>17492</v>
      </c>
    </row>
    <row r="1555" spans="1:32" hidden="1" x14ac:dyDescent="0.25">
      <c r="A1555" s="116" t="s">
        <v>16384</v>
      </c>
      <c r="B1555" s="116">
        <v>2016</v>
      </c>
      <c r="C1555" s="116" t="s">
        <v>16439</v>
      </c>
      <c r="D1555" s="73" t="s">
        <v>17485</v>
      </c>
      <c r="E1555" s="73" t="s">
        <v>17485</v>
      </c>
      <c r="F1555" s="73" t="s">
        <v>17485</v>
      </c>
      <c r="G1555" s="125">
        <v>4.9000000000000004</v>
      </c>
      <c r="H1555" s="140">
        <f t="shared" si="105"/>
        <v>3.6842105263157894</v>
      </c>
      <c r="I1555" s="125">
        <f>G1555/('Total Revenue (Millions)'!D$121)*100</f>
        <v>0.25494276795005205</v>
      </c>
      <c r="W1555" s="138"/>
      <c r="Z1555" s="138"/>
      <c r="AF1555" s="73"/>
    </row>
    <row r="1556" spans="1:32" hidden="1" x14ac:dyDescent="0.25">
      <c r="A1556" s="116" t="s">
        <v>16384</v>
      </c>
      <c r="B1556" s="116">
        <v>2016</v>
      </c>
      <c r="C1556" s="116" t="s">
        <v>16439</v>
      </c>
      <c r="D1556" s="73" t="s">
        <v>17461</v>
      </c>
      <c r="E1556" s="73" t="s">
        <v>17439</v>
      </c>
      <c r="F1556" s="73" t="s">
        <v>17440</v>
      </c>
      <c r="G1556" s="125"/>
      <c r="H1556" s="140">
        <f t="shared" si="105"/>
        <v>0</v>
      </c>
      <c r="I1556" s="125">
        <f>G1556/('Total Revenue (Millions)'!D$121)*100</f>
        <v>0</v>
      </c>
      <c r="W1556" s="138"/>
      <c r="Z1556" s="138"/>
      <c r="AF1556" s="73"/>
    </row>
    <row r="1557" spans="1:32" hidden="1" x14ac:dyDescent="0.25">
      <c r="A1557" s="116" t="s">
        <v>16384</v>
      </c>
      <c r="B1557" s="116">
        <v>2016</v>
      </c>
      <c r="C1557" s="116" t="s">
        <v>16439</v>
      </c>
      <c r="D1557" s="76" t="s">
        <v>16556</v>
      </c>
      <c r="E1557" s="76" t="s">
        <v>16556</v>
      </c>
      <c r="F1557" s="76" t="s">
        <v>16556</v>
      </c>
      <c r="G1557" s="125">
        <v>548.49430800000027</v>
      </c>
      <c r="H1557" s="140">
        <f t="shared" si="105"/>
        <v>412.40173533834604</v>
      </c>
      <c r="I1557" s="125">
        <f>G1557/('Total Revenue (Millions)'!D$121)*100</f>
        <v>28.537685119667028</v>
      </c>
      <c r="W1557" s="138"/>
      <c r="Z1557" s="138"/>
      <c r="AF1557" s="73"/>
    </row>
    <row r="1558" spans="1:32" hidden="1" x14ac:dyDescent="0.25">
      <c r="A1558" s="116" t="s">
        <v>16384</v>
      </c>
      <c r="B1558" s="116">
        <v>2017</v>
      </c>
      <c r="C1558" s="116" t="s">
        <v>16439</v>
      </c>
      <c r="D1558" s="73" t="s">
        <v>16532</v>
      </c>
      <c r="E1558" s="73" t="s">
        <v>17320</v>
      </c>
      <c r="F1558" s="73" t="s">
        <v>17320</v>
      </c>
      <c r="G1558" s="125">
        <v>1508</v>
      </c>
      <c r="H1558" s="140">
        <f t="shared" ref="H1558:H1589" si="106">G1558/1.3</f>
        <v>1160</v>
      </c>
      <c r="I1558" s="125">
        <f>G1558/('Total Revenue (Millions)'!D$122)*100</f>
        <v>76.610445031497662</v>
      </c>
      <c r="W1558" s="138"/>
      <c r="Z1558" s="138"/>
      <c r="AF1558" s="73" t="s">
        <v>17493</v>
      </c>
    </row>
    <row r="1559" spans="1:32" hidden="1" x14ac:dyDescent="0.25">
      <c r="A1559" s="116" t="s">
        <v>16384</v>
      </c>
      <c r="B1559" s="116">
        <v>2017</v>
      </c>
      <c r="C1559" s="116" t="s">
        <v>16439</v>
      </c>
      <c r="D1559" s="73" t="s">
        <v>16568</v>
      </c>
      <c r="E1559" s="73" t="s">
        <v>17292</v>
      </c>
      <c r="F1559" s="73" t="s">
        <v>17292</v>
      </c>
      <c r="G1559" s="125">
        <v>858.29</v>
      </c>
      <c r="H1559" s="140">
        <f t="shared" si="106"/>
        <v>660.22307692307686</v>
      </c>
      <c r="I1559" s="125">
        <f>G1559/('Total Revenue (Millions)'!D$122)*100</f>
        <v>43.603434261328992</v>
      </c>
      <c r="W1559" s="138"/>
      <c r="Z1559" s="138"/>
      <c r="AF1559" s="73" t="s">
        <v>17494</v>
      </c>
    </row>
    <row r="1560" spans="1:32" hidden="1" x14ac:dyDescent="0.25">
      <c r="A1560" s="116" t="s">
        <v>16384</v>
      </c>
      <c r="B1560" s="116">
        <v>2017</v>
      </c>
      <c r="C1560" s="116" t="s">
        <v>16439</v>
      </c>
      <c r="D1560" s="73" t="s">
        <v>16602</v>
      </c>
      <c r="E1560" s="73" t="s">
        <v>16602</v>
      </c>
      <c r="F1560" s="73"/>
      <c r="G1560" s="125">
        <v>819.28</v>
      </c>
      <c r="H1560" s="140">
        <f t="shared" si="106"/>
        <v>630.21538461538455</v>
      </c>
      <c r="I1560" s="125">
        <f>G1560/('Total Revenue (Millions)'!D$122)*100</f>
        <v>41.621621621621621</v>
      </c>
      <c r="W1560" s="138"/>
      <c r="Z1560" s="138"/>
      <c r="AF1560" s="73" t="s">
        <v>17495</v>
      </c>
    </row>
    <row r="1561" spans="1:32" hidden="1" x14ac:dyDescent="0.25">
      <c r="A1561" s="116" t="s">
        <v>16384</v>
      </c>
      <c r="B1561" s="116">
        <v>2017</v>
      </c>
      <c r="C1561" s="116" t="s">
        <v>16439</v>
      </c>
      <c r="D1561" s="73" t="s">
        <v>16593</v>
      </c>
      <c r="E1561" s="73" t="s">
        <v>17289</v>
      </c>
      <c r="F1561" s="73"/>
      <c r="G1561" s="125">
        <v>234.42</v>
      </c>
      <c r="H1561" s="140">
        <f t="shared" si="106"/>
        <v>180.32307692307691</v>
      </c>
      <c r="I1561" s="125">
        <f>G1561/('Total Revenue (Millions)'!D$122)*100</f>
        <v>11.909164803901644</v>
      </c>
      <c r="W1561" s="138"/>
      <c r="Z1561" s="138"/>
      <c r="AF1561" s="73" t="s">
        <v>17496</v>
      </c>
    </row>
    <row r="1562" spans="1:32" hidden="1" x14ac:dyDescent="0.25">
      <c r="A1562" s="116" t="s">
        <v>16384</v>
      </c>
      <c r="B1562" s="116">
        <v>2017</v>
      </c>
      <c r="C1562" s="116" t="s">
        <v>16439</v>
      </c>
      <c r="D1562" s="73" t="s">
        <v>17230</v>
      </c>
      <c r="E1562" s="73" t="s">
        <v>17231</v>
      </c>
      <c r="F1562" s="73" t="s">
        <v>17232</v>
      </c>
      <c r="G1562" s="125">
        <v>176.6</v>
      </c>
      <c r="H1562" s="140">
        <f t="shared" si="106"/>
        <v>135.84615384615384</v>
      </c>
      <c r="I1562" s="125">
        <f>G1562/('Total Revenue (Millions)'!D$122)*100</f>
        <v>8.9717537085958128</v>
      </c>
      <c r="W1562" s="138"/>
      <c r="Z1562" s="138"/>
      <c r="AF1562" s="73" t="s">
        <v>17497</v>
      </c>
    </row>
    <row r="1563" spans="1:32" hidden="1" x14ac:dyDescent="0.25">
      <c r="A1563" s="116" t="s">
        <v>16384</v>
      </c>
      <c r="B1563" s="116">
        <v>2017</v>
      </c>
      <c r="C1563" s="116" t="s">
        <v>16439</v>
      </c>
      <c r="D1563" s="73" t="s">
        <v>17465</v>
      </c>
      <c r="E1563" s="73" t="s">
        <v>17465</v>
      </c>
      <c r="F1563" s="73" t="s">
        <v>17465</v>
      </c>
      <c r="G1563" s="125">
        <v>58.2</v>
      </c>
      <c r="H1563" s="140">
        <f t="shared" si="106"/>
        <v>44.769230769230766</v>
      </c>
      <c r="I1563" s="125">
        <f>G1563/('Total Revenue (Millions)'!D$122)*100</f>
        <v>2.9567161146108516</v>
      </c>
      <c r="W1563" s="138"/>
      <c r="Z1563" s="138"/>
      <c r="AF1563" s="73" t="s">
        <v>17482</v>
      </c>
    </row>
    <row r="1564" spans="1:32" hidden="1" x14ac:dyDescent="0.25">
      <c r="A1564" s="116" t="s">
        <v>16384</v>
      </c>
      <c r="B1564" s="116">
        <v>2017</v>
      </c>
      <c r="C1564" s="116" t="s">
        <v>16439</v>
      </c>
      <c r="D1564" s="73" t="s">
        <v>17457</v>
      </c>
      <c r="E1564" s="73" t="s">
        <v>17458</v>
      </c>
      <c r="F1564" s="73" t="s">
        <v>17457</v>
      </c>
      <c r="G1564" s="125">
        <v>45.6</v>
      </c>
      <c r="H1564" s="140">
        <f t="shared" si="106"/>
        <v>35.07692307692308</v>
      </c>
      <c r="I1564" s="125">
        <f>G1564/('Total Revenue (Millions)'!D$122)*100</f>
        <v>2.3166023166023164</v>
      </c>
      <c r="W1564" s="138"/>
      <c r="Z1564" s="138"/>
      <c r="AF1564" s="73" t="s">
        <v>17482</v>
      </c>
    </row>
    <row r="1565" spans="1:32" hidden="1" x14ac:dyDescent="0.25">
      <c r="A1565" s="116" t="s">
        <v>16384</v>
      </c>
      <c r="B1565" s="116">
        <v>2017</v>
      </c>
      <c r="C1565" s="116" t="s">
        <v>16439</v>
      </c>
      <c r="D1565" s="73" t="s">
        <v>17413</v>
      </c>
      <c r="E1565" s="73" t="s">
        <v>17413</v>
      </c>
      <c r="F1565" s="73" t="s">
        <v>17414</v>
      </c>
      <c r="G1565" s="125">
        <v>40.4</v>
      </c>
      <c r="H1565" s="140">
        <f t="shared" si="106"/>
        <v>31.076923076923073</v>
      </c>
      <c r="I1565" s="125">
        <f>G1565/('Total Revenue (Millions)'!D$122)*100</f>
        <v>2.0524283682178419</v>
      </c>
      <c r="W1565" s="138"/>
      <c r="Z1565" s="138"/>
      <c r="AF1565" s="73" t="s">
        <v>17482</v>
      </c>
    </row>
    <row r="1566" spans="1:32" hidden="1" x14ac:dyDescent="0.25">
      <c r="A1566" s="116" t="s">
        <v>16384</v>
      </c>
      <c r="B1566" s="116">
        <v>2017</v>
      </c>
      <c r="C1566" s="116" t="s">
        <v>16439</v>
      </c>
      <c r="D1566" s="73" t="s">
        <v>17445</v>
      </c>
      <c r="E1566" s="73" t="s">
        <v>17445</v>
      </c>
      <c r="F1566" s="73" t="s">
        <v>17445</v>
      </c>
      <c r="G1566" s="125">
        <v>35.19</v>
      </c>
      <c r="H1566" s="140">
        <f t="shared" si="106"/>
        <v>27.069230769230767</v>
      </c>
      <c r="I1566" s="125">
        <f>G1566/('Total Revenue (Millions)'!D$122)*100</f>
        <v>1.7877463930095507</v>
      </c>
      <c r="W1566" s="138"/>
      <c r="Z1566" s="138"/>
      <c r="AF1566" s="73" t="s">
        <v>17482</v>
      </c>
    </row>
    <row r="1567" spans="1:32" hidden="1" x14ac:dyDescent="0.25">
      <c r="A1567" s="116" t="s">
        <v>16384</v>
      </c>
      <c r="B1567" s="116">
        <v>2017</v>
      </c>
      <c r="C1567" s="116" t="s">
        <v>16439</v>
      </c>
      <c r="D1567" s="73" t="s">
        <v>17357</v>
      </c>
      <c r="E1567" s="73" t="s">
        <v>17357</v>
      </c>
      <c r="F1567" s="73" t="s">
        <v>17357</v>
      </c>
      <c r="G1567" s="125">
        <v>26.8</v>
      </c>
      <c r="H1567" s="140">
        <f t="shared" si="106"/>
        <v>20.615384615384617</v>
      </c>
      <c r="I1567" s="125">
        <f>G1567/('Total Revenue (Millions)'!D$122)*100</f>
        <v>1.3615118878276773</v>
      </c>
      <c r="W1567" s="138"/>
      <c r="Z1567" s="138"/>
      <c r="AF1567" s="73" t="s">
        <v>17482</v>
      </c>
    </row>
    <row r="1568" spans="1:32" hidden="1" x14ac:dyDescent="0.25">
      <c r="A1568" s="116" t="s">
        <v>16384</v>
      </c>
      <c r="B1568" s="116">
        <v>2017</v>
      </c>
      <c r="C1568" s="116" t="s">
        <v>16439</v>
      </c>
      <c r="D1568" s="73" t="s">
        <v>17411</v>
      </c>
      <c r="E1568" s="73" t="s">
        <v>17411</v>
      </c>
      <c r="F1568" s="73" t="s">
        <v>17412</v>
      </c>
      <c r="G1568" s="125">
        <v>25.2</v>
      </c>
      <c r="H1568" s="140">
        <f t="shared" si="106"/>
        <v>19.384615384615383</v>
      </c>
      <c r="I1568" s="125">
        <f>G1568/('Total Revenue (Millions)'!D$122)*100</f>
        <v>1.2802275960170697</v>
      </c>
      <c r="W1568" s="138"/>
      <c r="Z1568" s="138"/>
      <c r="AF1568" s="73" t="s">
        <v>17482</v>
      </c>
    </row>
    <row r="1569" spans="1:32" hidden="1" x14ac:dyDescent="0.25">
      <c r="A1569" s="116" t="s">
        <v>16384</v>
      </c>
      <c r="B1569" s="116">
        <v>2017</v>
      </c>
      <c r="C1569" s="116" t="s">
        <v>16439</v>
      </c>
      <c r="D1569" s="73" t="s">
        <v>17307</v>
      </c>
      <c r="E1569" s="73" t="s">
        <v>17308</v>
      </c>
      <c r="F1569" s="73" t="s">
        <v>17474</v>
      </c>
      <c r="G1569" s="125">
        <v>24.428609999999999</v>
      </c>
      <c r="H1569" s="140">
        <f t="shared" si="106"/>
        <v>18.791238461538459</v>
      </c>
      <c r="I1569" s="125">
        <f>G1569/('Total Revenue (Millions)'!D$122)*100</f>
        <v>1.2410389148547041</v>
      </c>
      <c r="W1569" s="138"/>
      <c r="Z1569" s="138"/>
      <c r="AF1569" s="73" t="s">
        <v>17482</v>
      </c>
    </row>
    <row r="1570" spans="1:32" hidden="1" x14ac:dyDescent="0.25">
      <c r="A1570" s="116" t="s">
        <v>16384</v>
      </c>
      <c r="B1570" s="116">
        <v>2017</v>
      </c>
      <c r="C1570" s="116" t="s">
        <v>16439</v>
      </c>
      <c r="D1570" s="73" t="s">
        <v>16608</v>
      </c>
      <c r="E1570" s="73" t="s">
        <v>16608</v>
      </c>
      <c r="F1570" s="73" t="s">
        <v>16608</v>
      </c>
      <c r="G1570" s="125">
        <v>11</v>
      </c>
      <c r="H1570" s="140">
        <f t="shared" si="106"/>
        <v>8.4615384615384617</v>
      </c>
      <c r="I1570" s="125">
        <f>G1570/('Total Revenue (Millions)'!D$122)*100</f>
        <v>0.55882950619792726</v>
      </c>
      <c r="W1570" s="138"/>
      <c r="Z1570" s="138"/>
      <c r="AF1570" s="73" t="s">
        <v>17482</v>
      </c>
    </row>
    <row r="1571" spans="1:32" hidden="1" x14ac:dyDescent="0.25">
      <c r="A1571" s="116" t="s">
        <v>16384</v>
      </c>
      <c r="B1571" s="116">
        <v>2017</v>
      </c>
      <c r="C1571" s="116" t="s">
        <v>16439</v>
      </c>
      <c r="D1571" s="73" t="s">
        <v>17485</v>
      </c>
      <c r="E1571" s="73" t="s">
        <v>17485</v>
      </c>
      <c r="F1571" s="73" t="s">
        <v>17485</v>
      </c>
      <c r="G1571" s="125">
        <v>4.79</v>
      </c>
      <c r="H1571" s="140">
        <f t="shared" si="106"/>
        <v>3.6846153846153844</v>
      </c>
      <c r="I1571" s="125">
        <f>G1571/('Total Revenue (Millions)'!D$122)*100</f>
        <v>0.24334484860800651</v>
      </c>
      <c r="W1571" s="138"/>
      <c r="Z1571" s="138"/>
      <c r="AF1571" s="73" t="s">
        <v>17482</v>
      </c>
    </row>
    <row r="1572" spans="1:32" hidden="1" x14ac:dyDescent="0.25">
      <c r="A1572" s="116" t="s">
        <v>16384</v>
      </c>
      <c r="B1572" s="116">
        <v>2017</v>
      </c>
      <c r="C1572" s="116" t="s">
        <v>16439</v>
      </c>
      <c r="D1572" s="73" t="s">
        <v>17461</v>
      </c>
      <c r="E1572" s="73" t="s">
        <v>17439</v>
      </c>
      <c r="F1572" s="73" t="s">
        <v>17440</v>
      </c>
      <c r="G1572" s="125"/>
      <c r="H1572" s="140">
        <f t="shared" si="106"/>
        <v>0</v>
      </c>
      <c r="I1572" s="125">
        <f>G1572/('Total Revenue (Millions)'!D$122)*100</f>
        <v>0</v>
      </c>
      <c r="W1572" s="138"/>
      <c r="Z1572" s="138"/>
      <c r="AF1572" s="73"/>
    </row>
    <row r="1573" spans="1:32" hidden="1" x14ac:dyDescent="0.25">
      <c r="A1573" s="116" t="s">
        <v>16384</v>
      </c>
      <c r="B1573" s="116">
        <v>2017</v>
      </c>
      <c r="C1573" s="116" t="s">
        <v>16439</v>
      </c>
      <c r="D1573" s="76" t="s">
        <v>16556</v>
      </c>
      <c r="E1573" s="76" t="s">
        <v>16556</v>
      </c>
      <c r="F1573" s="76" t="s">
        <v>16556</v>
      </c>
      <c r="G1573" s="125">
        <v>540.87139000000025</v>
      </c>
      <c r="H1573" s="140">
        <f t="shared" si="106"/>
        <v>416.05491538461558</v>
      </c>
      <c r="I1573" s="125">
        <f>G1573/('Total Revenue (Millions)'!D$122)*100</f>
        <v>27.477717435480603</v>
      </c>
      <c r="W1573" s="138"/>
      <c r="Z1573" s="138"/>
      <c r="AF1573" s="73"/>
    </row>
    <row r="1574" spans="1:32" hidden="1" x14ac:dyDescent="0.25">
      <c r="A1574" s="116" t="s">
        <v>16384</v>
      </c>
      <c r="B1574" s="116">
        <v>2018</v>
      </c>
      <c r="C1574" s="116" t="s">
        <v>16439</v>
      </c>
      <c r="D1574" s="73" t="s">
        <v>16532</v>
      </c>
      <c r="E1574" s="73" t="s">
        <v>17320</v>
      </c>
      <c r="F1574" s="73" t="s">
        <v>17320</v>
      </c>
      <c r="G1574" s="125">
        <v>1456.4</v>
      </c>
      <c r="H1574" s="140">
        <f t="shared" si="106"/>
        <v>1120.3076923076924</v>
      </c>
      <c r="I1574" s="125">
        <f>G1574/('Total Revenue (Millions)'!D$123)*100</f>
        <v>81.824821619192093</v>
      </c>
      <c r="J1574" s="138">
        <v>1006.8000000000001</v>
      </c>
      <c r="K1574" s="138">
        <v>449.6</v>
      </c>
      <c r="W1574" s="138"/>
      <c r="Z1574" s="138"/>
      <c r="AF1574" s="73" t="s">
        <v>17498</v>
      </c>
    </row>
    <row r="1575" spans="1:32" hidden="1" x14ac:dyDescent="0.25">
      <c r="A1575" s="116" t="s">
        <v>16384</v>
      </c>
      <c r="B1575" s="116">
        <v>2018</v>
      </c>
      <c r="C1575" s="116" t="s">
        <v>16439</v>
      </c>
      <c r="D1575" s="73" t="s">
        <v>16568</v>
      </c>
      <c r="E1575" s="73" t="s">
        <v>17292</v>
      </c>
      <c r="F1575" s="73" t="s">
        <v>17292</v>
      </c>
      <c r="G1575" s="125">
        <v>860.08</v>
      </c>
      <c r="H1575" s="140">
        <f t="shared" si="106"/>
        <v>661.6</v>
      </c>
      <c r="I1575" s="125">
        <f>G1575/('Total Revenue (Millions)'!D$123)*100</f>
        <v>48.321815832350133</v>
      </c>
      <c r="J1575" s="138">
        <v>512.67000000000007</v>
      </c>
      <c r="K1575" s="138">
        <v>347.41</v>
      </c>
      <c r="W1575" s="138"/>
      <c r="Z1575" s="138"/>
      <c r="AF1575" s="73" t="s">
        <v>17499</v>
      </c>
    </row>
    <row r="1576" spans="1:32" hidden="1" x14ac:dyDescent="0.25">
      <c r="A1576" s="116" t="s">
        <v>16384</v>
      </c>
      <c r="B1576" s="116">
        <v>2018</v>
      </c>
      <c r="C1576" s="116" t="s">
        <v>16439</v>
      </c>
      <c r="D1576" s="73" t="s">
        <v>16602</v>
      </c>
      <c r="E1576" s="73" t="s">
        <v>16602</v>
      </c>
      <c r="F1576" s="73"/>
      <c r="G1576" s="125">
        <v>823.81</v>
      </c>
      <c r="H1576" s="140">
        <f t="shared" si="106"/>
        <v>633.69999999999993</v>
      </c>
      <c r="I1576" s="125">
        <f>G1576/('Total Revenue (Millions)'!D$123)*100</f>
        <v>46.284060902297874</v>
      </c>
      <c r="J1576" s="138">
        <v>548.20999999999992</v>
      </c>
      <c r="K1576" s="138">
        <v>275.60000000000002</v>
      </c>
      <c r="W1576" s="138"/>
      <c r="Z1576" s="138"/>
      <c r="AF1576" s="73" t="s">
        <v>17499</v>
      </c>
    </row>
    <row r="1577" spans="1:32" hidden="1" x14ac:dyDescent="0.25">
      <c r="A1577" s="116" t="s">
        <v>16384</v>
      </c>
      <c r="B1577" s="116">
        <v>2018</v>
      </c>
      <c r="C1577" s="116" t="s">
        <v>16439</v>
      </c>
      <c r="D1577" s="73" t="s">
        <v>16593</v>
      </c>
      <c r="E1577" s="73" t="s">
        <v>17289</v>
      </c>
      <c r="F1577" s="73"/>
      <c r="G1577" s="125">
        <v>218.2</v>
      </c>
      <c r="H1577" s="140">
        <f t="shared" si="106"/>
        <v>167.84615384615384</v>
      </c>
      <c r="I1577" s="125">
        <f>G1577/('Total Revenue (Millions)'!D$123)*100</f>
        <v>12.259115680656215</v>
      </c>
      <c r="J1577" s="138">
        <v>171.02999999999997</v>
      </c>
      <c r="K1577" s="138">
        <v>47.17</v>
      </c>
      <c r="W1577" s="138"/>
      <c r="Z1577" s="138"/>
      <c r="AF1577" s="73" t="s">
        <v>17500</v>
      </c>
    </row>
    <row r="1578" spans="1:32" hidden="1" x14ac:dyDescent="0.25">
      <c r="A1578" s="116" t="s">
        <v>16384</v>
      </c>
      <c r="B1578" s="116">
        <v>2018</v>
      </c>
      <c r="C1578" s="116" t="s">
        <v>16439</v>
      </c>
      <c r="D1578" s="73" t="s">
        <v>17230</v>
      </c>
      <c r="E1578" s="73" t="s">
        <v>17231</v>
      </c>
      <c r="F1578" s="73" t="s">
        <v>17232</v>
      </c>
      <c r="G1578" s="125">
        <v>169.7</v>
      </c>
      <c r="H1578" s="140">
        <f t="shared" si="106"/>
        <v>130.53846153846152</v>
      </c>
      <c r="I1578" s="125">
        <f>G1578/('Total Revenue (Millions)'!D$123)*100</f>
        <v>9.5342434968256633</v>
      </c>
      <c r="W1578" s="138"/>
      <c r="Z1578" s="138"/>
      <c r="AF1578" s="73" t="s">
        <v>17501</v>
      </c>
    </row>
    <row r="1579" spans="1:32" hidden="1" x14ac:dyDescent="0.25">
      <c r="A1579" s="116" t="s">
        <v>16384</v>
      </c>
      <c r="B1579" s="116">
        <v>2018</v>
      </c>
      <c r="C1579" s="116" t="s">
        <v>16439</v>
      </c>
      <c r="D1579" s="73" t="s">
        <v>17465</v>
      </c>
      <c r="E1579" s="73" t="s">
        <v>17465</v>
      </c>
      <c r="F1579" s="73" t="s">
        <v>17465</v>
      </c>
      <c r="G1579" s="125">
        <v>55.38</v>
      </c>
      <c r="H1579" s="140">
        <f t="shared" si="106"/>
        <v>42.6</v>
      </c>
      <c r="I1579" s="125">
        <f>G1579/('Total Revenue (Millions)'!D$123)*100</f>
        <v>3.111410753413113</v>
      </c>
      <c r="W1579" s="138"/>
      <c r="Z1579" s="138"/>
      <c r="AF1579" s="73" t="s">
        <v>17499</v>
      </c>
    </row>
    <row r="1580" spans="1:32" hidden="1" x14ac:dyDescent="0.25">
      <c r="A1580" s="116" t="s">
        <v>16384</v>
      </c>
      <c r="B1580" s="116">
        <v>2018</v>
      </c>
      <c r="C1580" s="116" t="s">
        <v>16439</v>
      </c>
      <c r="D1580" s="73" t="s">
        <v>17457</v>
      </c>
      <c r="E1580" s="73" t="s">
        <v>17458</v>
      </c>
      <c r="F1580" s="73" t="s">
        <v>17457</v>
      </c>
      <c r="G1580" s="125">
        <v>44.4</v>
      </c>
      <c r="H1580" s="140">
        <f t="shared" si="106"/>
        <v>34.153846153846153</v>
      </c>
      <c r="I1580" s="125">
        <f>G1580/('Total Revenue (Millions)'!D$123)*100</f>
        <v>2.4945221641665261</v>
      </c>
      <c r="W1580" s="138"/>
      <c r="Z1580" s="138"/>
      <c r="AF1580" s="73" t="s">
        <v>17499</v>
      </c>
    </row>
    <row r="1581" spans="1:32" hidden="1" x14ac:dyDescent="0.25">
      <c r="A1581" s="116" t="s">
        <v>16384</v>
      </c>
      <c r="B1581" s="116">
        <v>2018</v>
      </c>
      <c r="C1581" s="116" t="s">
        <v>16439</v>
      </c>
      <c r="D1581" s="73" t="s">
        <v>17413</v>
      </c>
      <c r="E1581" s="73" t="s">
        <v>17413</v>
      </c>
      <c r="F1581" s="73" t="s">
        <v>17414</v>
      </c>
      <c r="G1581" s="125">
        <v>38.64</v>
      </c>
      <c r="H1581" s="140">
        <f t="shared" si="106"/>
        <v>29.723076923076924</v>
      </c>
      <c r="I1581" s="125">
        <f>G1581/('Total Revenue (Millions)'!D$123)*100</f>
        <v>2.1709084780043821</v>
      </c>
      <c r="W1581" s="138"/>
      <c r="Z1581" s="138"/>
      <c r="AF1581" s="73" t="s">
        <v>17499</v>
      </c>
    </row>
    <row r="1582" spans="1:32" hidden="1" x14ac:dyDescent="0.25">
      <c r="A1582" s="116" t="s">
        <v>16384</v>
      </c>
      <c r="B1582" s="116">
        <v>2018</v>
      </c>
      <c r="C1582" s="116" t="s">
        <v>16439</v>
      </c>
      <c r="D1582" s="73" t="s">
        <v>17445</v>
      </c>
      <c r="E1582" s="73" t="s">
        <v>17445</v>
      </c>
      <c r="F1582" s="73" t="s">
        <v>17445</v>
      </c>
      <c r="G1582" s="125">
        <v>37.229999999999997</v>
      </c>
      <c r="H1582" s="140">
        <f t="shared" si="106"/>
        <v>28.638461538461534</v>
      </c>
      <c r="I1582" s="125">
        <f>G1582/('Total Revenue (Millions)'!D$123)*100</f>
        <v>2.0916905444126073</v>
      </c>
      <c r="W1582" s="138"/>
      <c r="Z1582" s="138"/>
      <c r="AF1582" s="73" t="s">
        <v>17499</v>
      </c>
    </row>
    <row r="1583" spans="1:32" hidden="1" x14ac:dyDescent="0.25">
      <c r="A1583" s="116" t="s">
        <v>16384</v>
      </c>
      <c r="B1583" s="116">
        <v>2018</v>
      </c>
      <c r="C1583" s="116" t="s">
        <v>16439</v>
      </c>
      <c r="D1583" s="73" t="s">
        <v>17411</v>
      </c>
      <c r="E1583" s="73" t="s">
        <v>17411</v>
      </c>
      <c r="F1583" s="73" t="s">
        <v>17412</v>
      </c>
      <c r="G1583" s="125">
        <v>23.93</v>
      </c>
      <c r="H1583" s="140">
        <f t="shared" si="106"/>
        <v>18.407692307692308</v>
      </c>
      <c r="I1583" s="125">
        <f>G1583/('Total Revenue (Millions)'!D$123)*100</f>
        <v>1.3444575537951569</v>
      </c>
      <c r="W1583" s="138"/>
      <c r="Z1583" s="138"/>
      <c r="AF1583" s="73" t="s">
        <v>17499</v>
      </c>
    </row>
    <row r="1584" spans="1:32" hidden="1" x14ac:dyDescent="0.25">
      <c r="A1584" s="116" t="s">
        <v>16384</v>
      </c>
      <c r="B1584" s="116">
        <v>2018</v>
      </c>
      <c r="C1584" s="116" t="s">
        <v>16439</v>
      </c>
      <c r="D1584" s="73" t="s">
        <v>17357</v>
      </c>
      <c r="E1584" s="73" t="s">
        <v>17357</v>
      </c>
      <c r="F1584" s="73" t="s">
        <v>17357</v>
      </c>
      <c r="G1584" s="125">
        <v>26.38</v>
      </c>
      <c r="H1584" s="140">
        <f t="shared" si="106"/>
        <v>20.292307692307691</v>
      </c>
      <c r="I1584" s="125">
        <f>G1584/('Total Revenue (Millions)'!D$123)*100</f>
        <v>1.4821057362773189</v>
      </c>
      <c r="W1584" s="138"/>
      <c r="Z1584" s="138"/>
      <c r="AF1584" s="73" t="s">
        <v>17499</v>
      </c>
    </row>
    <row r="1585" spans="1:32" hidden="1" x14ac:dyDescent="0.25">
      <c r="A1585" s="116" t="s">
        <v>16384</v>
      </c>
      <c r="B1585" s="116">
        <v>2018</v>
      </c>
      <c r="C1585" s="116" t="s">
        <v>16439</v>
      </c>
      <c r="D1585" s="73" t="s">
        <v>17307</v>
      </c>
      <c r="E1585" s="73" t="s">
        <v>17308</v>
      </c>
      <c r="F1585" s="73" t="s">
        <v>17474</v>
      </c>
      <c r="G1585" s="125">
        <v>23.123871000000001</v>
      </c>
      <c r="H1585" s="140">
        <f t="shared" si="106"/>
        <v>17.787593076923077</v>
      </c>
      <c r="I1585" s="125">
        <f>G1585/('Total Revenue (Millions)'!D$123)*100</f>
        <v>1.2991668633069273</v>
      </c>
      <c r="W1585" s="138"/>
      <c r="Z1585" s="138"/>
      <c r="AF1585" s="73" t="s">
        <v>17499</v>
      </c>
    </row>
    <row r="1586" spans="1:32" hidden="1" x14ac:dyDescent="0.25">
      <c r="A1586" s="116" t="s">
        <v>16384</v>
      </c>
      <c r="B1586" s="116">
        <v>2018</v>
      </c>
      <c r="C1586" s="116" t="s">
        <v>16439</v>
      </c>
      <c r="D1586" s="73" t="s">
        <v>16608</v>
      </c>
      <c r="E1586" s="73" t="s">
        <v>16608</v>
      </c>
      <c r="F1586" s="73" t="s">
        <v>16608</v>
      </c>
      <c r="G1586" s="125">
        <v>10.76</v>
      </c>
      <c r="H1586" s="140">
        <f t="shared" si="106"/>
        <v>8.2769230769230759</v>
      </c>
      <c r="I1586" s="125">
        <f>G1586/('Total Revenue (Millions)'!D$123)*100</f>
        <v>0.60452834428900493</v>
      </c>
      <c r="W1586" s="138"/>
      <c r="Z1586" s="138"/>
      <c r="AF1586" s="73" t="s">
        <v>17499</v>
      </c>
    </row>
    <row r="1587" spans="1:32" hidden="1" x14ac:dyDescent="0.25">
      <c r="A1587" s="116" t="s">
        <v>16384</v>
      </c>
      <c r="B1587" s="116">
        <v>2018</v>
      </c>
      <c r="C1587" s="116" t="s">
        <v>16439</v>
      </c>
      <c r="D1587" s="73" t="s">
        <v>17485</v>
      </c>
      <c r="E1587" s="73" t="s">
        <v>17485</v>
      </c>
      <c r="F1587" s="73" t="s">
        <v>17485</v>
      </c>
      <c r="G1587" s="125">
        <v>4.22</v>
      </c>
      <c r="H1587" s="140">
        <f t="shared" si="106"/>
        <v>3.2461538461538457</v>
      </c>
      <c r="I1587" s="125">
        <f>G1587/('Total Revenue (Millions)'!D$123)*100</f>
        <v>0.23709197145907068</v>
      </c>
      <c r="W1587" s="138"/>
      <c r="Z1587" s="138"/>
      <c r="AF1587" s="73" t="s">
        <v>17499</v>
      </c>
    </row>
    <row r="1588" spans="1:32" hidden="1" x14ac:dyDescent="0.25">
      <c r="A1588" s="116" t="s">
        <v>16384</v>
      </c>
      <c r="B1588" s="116">
        <v>2018</v>
      </c>
      <c r="C1588" s="116" t="s">
        <v>16439</v>
      </c>
      <c r="D1588" s="73" t="s">
        <v>17461</v>
      </c>
      <c r="E1588" s="73" t="s">
        <v>17439</v>
      </c>
      <c r="F1588" s="73" t="s">
        <v>17440</v>
      </c>
      <c r="G1588" s="125"/>
      <c r="H1588" s="140">
        <f t="shared" si="106"/>
        <v>0</v>
      </c>
      <c r="I1588" s="125">
        <f>G1588/('Total Revenue (Millions)'!D$123)*100</f>
        <v>0</v>
      </c>
      <c r="W1588" s="138"/>
      <c r="Z1588" s="138"/>
      <c r="AF1588" s="73"/>
    </row>
    <row r="1589" spans="1:32" hidden="1" x14ac:dyDescent="0.25">
      <c r="A1589" s="116" t="s">
        <v>16384</v>
      </c>
      <c r="B1589" s="116">
        <v>2018</v>
      </c>
      <c r="C1589" s="116" t="s">
        <v>16439</v>
      </c>
      <c r="D1589" s="76" t="s">
        <v>16556</v>
      </c>
      <c r="E1589" s="76" t="s">
        <v>16556</v>
      </c>
      <c r="F1589" s="76" t="s">
        <v>16556</v>
      </c>
      <c r="G1589" s="125">
        <v>436.01</v>
      </c>
      <c r="H1589" s="140">
        <f t="shared" si="106"/>
        <v>335.39230769230767</v>
      </c>
      <c r="I1589" s="125">
        <f>G1589/('Total Revenue (Millions)'!D$123)*100</f>
        <v>24.496320017978537</v>
      </c>
      <c r="W1589" s="138"/>
      <c r="Z1589" s="138"/>
      <c r="AF1589" s="73"/>
    </row>
    <row r="1590" spans="1:32" hidden="1" x14ac:dyDescent="0.25">
      <c r="A1590" s="116" t="s">
        <v>16384</v>
      </c>
      <c r="B1590" s="116">
        <v>2019</v>
      </c>
      <c r="C1590" s="116" t="s">
        <v>16439</v>
      </c>
      <c r="D1590" s="73" t="s">
        <v>16532</v>
      </c>
      <c r="E1590" s="73" t="s">
        <v>17320</v>
      </c>
      <c r="F1590" s="73" t="s">
        <v>17320</v>
      </c>
      <c r="G1590" s="125">
        <v>1479.3</v>
      </c>
      <c r="H1590" s="140">
        <f t="shared" ref="H1590:H1605" si="107">G1590/1.33</f>
        <v>1112.2556390977443</v>
      </c>
      <c r="I1590" s="125">
        <f>G1590/('Total Revenue (Millions)'!D$124)*100</f>
        <v>92.955887897448775</v>
      </c>
      <c r="J1590" s="138">
        <v>1035.4000000000001</v>
      </c>
      <c r="K1590" s="138">
        <v>443.9</v>
      </c>
      <c r="W1590" s="138"/>
      <c r="Z1590" s="138"/>
      <c r="AF1590" s="73" t="s">
        <v>17502</v>
      </c>
    </row>
    <row r="1591" spans="1:32" hidden="1" x14ac:dyDescent="0.25">
      <c r="A1591" s="116" t="s">
        <v>16384</v>
      </c>
      <c r="B1591" s="116">
        <v>2019</v>
      </c>
      <c r="C1591" s="116" t="s">
        <v>16439</v>
      </c>
      <c r="D1591" s="73" t="s">
        <v>16568</v>
      </c>
      <c r="E1591" s="73" t="s">
        <v>17292</v>
      </c>
      <c r="F1591" s="73" t="s">
        <v>17292</v>
      </c>
      <c r="G1591" s="125">
        <v>844.69</v>
      </c>
      <c r="H1591" s="140">
        <f t="shared" si="107"/>
        <v>635.1052631578948</v>
      </c>
      <c r="I1591" s="125">
        <f>G1591/('Total Revenue (Millions)'!D$124)*100</f>
        <v>53.078421515646603</v>
      </c>
      <c r="J1591" s="138">
        <v>486.28000000000003</v>
      </c>
      <c r="K1591" s="138">
        <v>358.41</v>
      </c>
      <c r="W1591" s="138"/>
      <c r="Z1591" s="138"/>
      <c r="AF1591" s="73" t="s">
        <v>17503</v>
      </c>
    </row>
    <row r="1592" spans="1:32" hidden="1" x14ac:dyDescent="0.25">
      <c r="A1592" s="116" t="s">
        <v>16384</v>
      </c>
      <c r="B1592" s="116">
        <v>2019</v>
      </c>
      <c r="C1592" s="116" t="s">
        <v>16439</v>
      </c>
      <c r="D1592" s="73" t="s">
        <v>16602</v>
      </c>
      <c r="E1592" s="73" t="s">
        <v>16602</v>
      </c>
      <c r="F1592" s="73"/>
      <c r="G1592" s="125">
        <v>700.49</v>
      </c>
      <c r="H1592" s="140">
        <f t="shared" si="107"/>
        <v>526.68421052631572</v>
      </c>
      <c r="I1592" s="125">
        <f>G1592/('Total Revenue (Millions)'!D$124)*100</f>
        <v>44.017217544300614</v>
      </c>
      <c r="J1592" s="138">
        <v>420.56</v>
      </c>
      <c r="K1592" s="138">
        <v>279.93</v>
      </c>
      <c r="W1592" s="138"/>
      <c r="Z1592" s="138"/>
      <c r="AF1592" s="73" t="s">
        <v>17503</v>
      </c>
    </row>
    <row r="1593" spans="1:32" hidden="1" x14ac:dyDescent="0.25">
      <c r="A1593" s="116" t="s">
        <v>16384</v>
      </c>
      <c r="B1593" s="116">
        <v>2019</v>
      </c>
      <c r="C1593" s="116" t="s">
        <v>16439</v>
      </c>
      <c r="D1593" s="73" t="s">
        <v>16593</v>
      </c>
      <c r="E1593" s="73" t="s">
        <v>17289</v>
      </c>
      <c r="F1593" s="73"/>
      <c r="G1593" s="125">
        <v>233.5</v>
      </c>
      <c r="H1593" s="140">
        <f t="shared" si="107"/>
        <v>175.56390977443607</v>
      </c>
      <c r="I1593" s="125">
        <f>G1593/('Total Revenue (Millions)'!D$124)*100</f>
        <v>14.67261530727661</v>
      </c>
      <c r="J1593" s="138">
        <v>182.04</v>
      </c>
      <c r="K1593" s="138">
        <v>51.46</v>
      </c>
      <c r="W1593" s="138"/>
      <c r="Z1593" s="138"/>
      <c r="AF1593" s="73" t="s">
        <v>17503</v>
      </c>
    </row>
    <row r="1594" spans="1:32" hidden="1" x14ac:dyDescent="0.25">
      <c r="A1594" s="116" t="s">
        <v>16384</v>
      </c>
      <c r="B1594" s="116">
        <v>2019</v>
      </c>
      <c r="C1594" s="116" t="s">
        <v>16439</v>
      </c>
      <c r="D1594" s="73" t="s">
        <v>17230</v>
      </c>
      <c r="E1594" s="73" t="s">
        <v>17231</v>
      </c>
      <c r="F1594" s="73" t="s">
        <v>17232</v>
      </c>
      <c r="G1594" s="125">
        <v>165.7</v>
      </c>
      <c r="H1594" s="140">
        <f t="shared" si="107"/>
        <v>124.58646616541351</v>
      </c>
      <c r="I1594" s="125">
        <f>G1594/('Total Revenue (Millions)'!D$124)*100</f>
        <v>10.412215659168027</v>
      </c>
      <c r="J1594" s="138">
        <v>138.32</v>
      </c>
      <c r="K1594" s="138">
        <v>27.38</v>
      </c>
      <c r="W1594" s="138"/>
      <c r="Z1594" s="138"/>
      <c r="AF1594" s="73" t="s">
        <v>17504</v>
      </c>
    </row>
    <row r="1595" spans="1:32" hidden="1" x14ac:dyDescent="0.25">
      <c r="A1595" s="116" t="s">
        <v>16384</v>
      </c>
      <c r="B1595" s="116">
        <v>2019</v>
      </c>
      <c r="C1595" s="116" t="s">
        <v>16439</v>
      </c>
      <c r="D1595" s="73" t="s">
        <v>17465</v>
      </c>
      <c r="E1595" s="73" t="s">
        <v>17465</v>
      </c>
      <c r="F1595" s="73" t="s">
        <v>17465</v>
      </c>
      <c r="G1595" s="125">
        <v>51.4</v>
      </c>
      <c r="H1595" s="140">
        <f t="shared" si="107"/>
        <v>38.646616541353382</v>
      </c>
      <c r="I1595" s="125">
        <f>G1595/('Total Revenue (Millions)'!D$124)*100</f>
        <v>3.2298605001885132</v>
      </c>
      <c r="W1595" s="138"/>
      <c r="Z1595" s="138"/>
      <c r="AF1595" s="73" t="s">
        <v>17505</v>
      </c>
    </row>
    <row r="1596" spans="1:32" hidden="1" x14ac:dyDescent="0.25">
      <c r="A1596" s="116" t="s">
        <v>16384</v>
      </c>
      <c r="B1596" s="116">
        <v>2019</v>
      </c>
      <c r="C1596" s="116" t="s">
        <v>16439</v>
      </c>
      <c r="D1596" s="73" t="s">
        <v>17457</v>
      </c>
      <c r="E1596" s="73" t="s">
        <v>17458</v>
      </c>
      <c r="F1596" s="73" t="s">
        <v>17457</v>
      </c>
      <c r="G1596" s="125">
        <v>49.3</v>
      </c>
      <c r="H1596" s="140">
        <f t="shared" si="107"/>
        <v>37.067669172932327</v>
      </c>
      <c r="I1596" s="125">
        <f>G1596/('Total Revenue (Millions)'!D$124)*100</f>
        <v>3.0979012190524062</v>
      </c>
      <c r="J1596" s="138">
        <v>47.099999999999994</v>
      </c>
      <c r="K1596" s="138">
        <v>2.2000000000000002</v>
      </c>
      <c r="W1596" s="138"/>
      <c r="Z1596" s="138"/>
      <c r="AF1596" s="73" t="s">
        <v>17505</v>
      </c>
    </row>
    <row r="1597" spans="1:32" hidden="1" x14ac:dyDescent="0.25">
      <c r="A1597" s="116" t="s">
        <v>16384</v>
      </c>
      <c r="B1597" s="116">
        <v>2019</v>
      </c>
      <c r="C1597" s="116" t="s">
        <v>16439</v>
      </c>
      <c r="D1597" s="73" t="s">
        <v>17445</v>
      </c>
      <c r="E1597" s="73" t="s">
        <v>17445</v>
      </c>
      <c r="F1597" s="73" t="s">
        <v>17445</v>
      </c>
      <c r="G1597" s="125">
        <v>37.67</v>
      </c>
      <c r="H1597" s="140">
        <f t="shared" si="107"/>
        <v>28.323308270676691</v>
      </c>
      <c r="I1597" s="125">
        <f>G1597/('Total Revenue (Millions)'!D$124)*100</f>
        <v>2.3670981525700641</v>
      </c>
      <c r="W1597" s="138"/>
      <c r="Z1597" s="138"/>
      <c r="AF1597" s="73" t="s">
        <v>17505</v>
      </c>
    </row>
    <row r="1598" spans="1:32" hidden="1" x14ac:dyDescent="0.25">
      <c r="A1598" s="116" t="s">
        <v>16384</v>
      </c>
      <c r="B1598" s="116">
        <v>2019</v>
      </c>
      <c r="C1598" s="116" t="s">
        <v>16439</v>
      </c>
      <c r="D1598" s="73" t="s">
        <v>17413</v>
      </c>
      <c r="E1598" s="73" t="s">
        <v>17413</v>
      </c>
      <c r="F1598" s="73" t="s">
        <v>17414</v>
      </c>
      <c r="G1598" s="125">
        <v>36.299999999999997</v>
      </c>
      <c r="H1598" s="140">
        <f t="shared" si="107"/>
        <v>27.293233082706763</v>
      </c>
      <c r="I1598" s="125">
        <f>G1598/('Total Revenue (Millions)'!D$124)*100</f>
        <v>2.281010431066985</v>
      </c>
      <c r="J1598" s="138">
        <v>27.669999999999995</v>
      </c>
      <c r="K1598" s="138">
        <v>8.6300000000000008</v>
      </c>
      <c r="W1598" s="138"/>
      <c r="Z1598" s="138"/>
      <c r="AF1598" s="73" t="s">
        <v>17505</v>
      </c>
    </row>
    <row r="1599" spans="1:32" hidden="1" x14ac:dyDescent="0.25">
      <c r="A1599" s="116" t="s">
        <v>16384</v>
      </c>
      <c r="B1599" s="116">
        <v>2019</v>
      </c>
      <c r="C1599" s="116" t="s">
        <v>16439</v>
      </c>
      <c r="D1599" s="73" t="s">
        <v>17307</v>
      </c>
      <c r="E1599" s="73" t="s">
        <v>17308</v>
      </c>
      <c r="F1599" s="73" t="s">
        <v>17474</v>
      </c>
      <c r="G1599" s="125">
        <v>26.71</v>
      </c>
      <c r="H1599" s="140">
        <f t="shared" si="107"/>
        <v>20.082706766917294</v>
      </c>
      <c r="I1599" s="125">
        <f>G1599/('Total Revenue (Millions)'!D$124)*100</f>
        <v>1.6783963805454316</v>
      </c>
      <c r="W1599" s="138"/>
      <c r="Z1599" s="138"/>
      <c r="AF1599" s="73" t="s">
        <v>17505</v>
      </c>
    </row>
    <row r="1600" spans="1:32" hidden="1" x14ac:dyDescent="0.25">
      <c r="A1600" s="116" t="s">
        <v>16384</v>
      </c>
      <c r="B1600" s="116">
        <v>2019</v>
      </c>
      <c r="C1600" s="116" t="s">
        <v>16439</v>
      </c>
      <c r="D1600" s="73" t="s">
        <v>17357</v>
      </c>
      <c r="E1600" s="73" t="s">
        <v>17357</v>
      </c>
      <c r="F1600" s="73" t="s">
        <v>17357</v>
      </c>
      <c r="G1600" s="125">
        <v>26.68</v>
      </c>
      <c r="H1600" s="140">
        <f t="shared" si="107"/>
        <v>20.060150375939848</v>
      </c>
      <c r="I1600" s="125">
        <f>G1600/('Total Revenue (Millions)'!D$124)*100</f>
        <v>1.6765112479577731</v>
      </c>
      <c r="J1600" s="138">
        <v>20.28</v>
      </c>
      <c r="K1600" s="138">
        <v>6.4</v>
      </c>
      <c r="W1600" s="138"/>
      <c r="Z1600" s="138"/>
      <c r="AF1600" s="73" t="s">
        <v>17505</v>
      </c>
    </row>
    <row r="1601" spans="1:32" hidden="1" x14ac:dyDescent="0.25">
      <c r="A1601" s="116" t="s">
        <v>16384</v>
      </c>
      <c r="B1601" s="116">
        <v>2019</v>
      </c>
      <c r="C1601" s="116" t="s">
        <v>16439</v>
      </c>
      <c r="D1601" s="73" t="s">
        <v>17411</v>
      </c>
      <c r="E1601" s="73" t="s">
        <v>17411</v>
      </c>
      <c r="F1601" s="73" t="s">
        <v>17412</v>
      </c>
      <c r="G1601" s="125">
        <v>21.79</v>
      </c>
      <c r="H1601" s="140">
        <f t="shared" si="107"/>
        <v>16.383458646616539</v>
      </c>
      <c r="I1601" s="125">
        <f>G1601/('Total Revenue (Millions)'!D$124)*100</f>
        <v>1.3692346361694105</v>
      </c>
      <c r="W1601" s="138"/>
      <c r="Z1601" s="138"/>
      <c r="AF1601" s="73" t="s">
        <v>17505</v>
      </c>
    </row>
    <row r="1602" spans="1:32" hidden="1" x14ac:dyDescent="0.25">
      <c r="A1602" s="116" t="s">
        <v>16384</v>
      </c>
      <c r="B1602" s="116">
        <v>2019</v>
      </c>
      <c r="C1602" s="116" t="s">
        <v>16439</v>
      </c>
      <c r="D1602" s="73" t="s">
        <v>16608</v>
      </c>
      <c r="E1602" s="73" t="s">
        <v>16608</v>
      </c>
      <c r="F1602" s="73" t="s">
        <v>16608</v>
      </c>
      <c r="G1602" s="125">
        <v>9.1199999999999992</v>
      </c>
      <c r="H1602" s="140">
        <f t="shared" si="107"/>
        <v>6.8571428571428559</v>
      </c>
      <c r="I1602" s="125">
        <f>G1602/('Total Revenue (Millions)'!D$124)*100</f>
        <v>0.57308030664823417</v>
      </c>
      <c r="W1602" s="138"/>
      <c r="Z1602" s="138"/>
      <c r="AF1602" s="73" t="s">
        <v>17505</v>
      </c>
    </row>
    <row r="1603" spans="1:32" hidden="1" x14ac:dyDescent="0.25">
      <c r="A1603" s="116" t="s">
        <v>16384</v>
      </c>
      <c r="B1603" s="116">
        <v>2019</v>
      </c>
      <c r="C1603" s="116" t="s">
        <v>16439</v>
      </c>
      <c r="D1603" s="73" t="s">
        <v>17485</v>
      </c>
      <c r="E1603" s="73" t="s">
        <v>17485</v>
      </c>
      <c r="F1603" s="73" t="s">
        <v>17485</v>
      </c>
      <c r="G1603" s="125">
        <v>2.6</v>
      </c>
      <c r="H1603" s="140">
        <f t="shared" si="107"/>
        <v>1.9548872180451127</v>
      </c>
      <c r="I1603" s="125">
        <f>G1603/('Total Revenue (Millions)'!D$124)*100</f>
        <v>0.16337815759708432</v>
      </c>
      <c r="W1603" s="138"/>
      <c r="Z1603" s="138"/>
      <c r="AF1603" s="73" t="s">
        <v>17506</v>
      </c>
    </row>
    <row r="1604" spans="1:32" hidden="1" x14ac:dyDescent="0.25">
      <c r="A1604" s="116" t="s">
        <v>16384</v>
      </c>
      <c r="B1604" s="116">
        <v>2019</v>
      </c>
      <c r="C1604" s="116" t="s">
        <v>16439</v>
      </c>
      <c r="D1604" s="73" t="s">
        <v>17461</v>
      </c>
      <c r="E1604" s="73" t="s">
        <v>17439</v>
      </c>
      <c r="F1604" s="73" t="s">
        <v>17440</v>
      </c>
      <c r="G1604" s="125"/>
      <c r="H1604" s="140">
        <f t="shared" si="107"/>
        <v>0</v>
      </c>
      <c r="I1604" s="125">
        <f>G1604/('Total Revenue (Millions)'!D$124)*100</f>
        <v>0</v>
      </c>
      <c r="W1604" s="138"/>
      <c r="Z1604" s="138"/>
      <c r="AF1604" s="73"/>
    </row>
    <row r="1605" spans="1:32" hidden="1" x14ac:dyDescent="0.25">
      <c r="A1605" s="116" t="s">
        <v>16384</v>
      </c>
      <c r="B1605" s="116">
        <v>2019</v>
      </c>
      <c r="C1605" s="116" t="s">
        <v>16439</v>
      </c>
      <c r="D1605" s="76" t="s">
        <v>16556</v>
      </c>
      <c r="E1605" s="76" t="s">
        <v>16556</v>
      </c>
      <c r="F1605" s="76" t="s">
        <v>16556</v>
      </c>
      <c r="G1605" s="125">
        <v>495.1</v>
      </c>
      <c r="H1605" s="140">
        <f t="shared" si="107"/>
        <v>372.25563909774434</v>
      </c>
      <c r="I1605" s="125">
        <f>G1605/('Total Revenue (Millions)'!D$124)*100</f>
        <v>31.110971471660172</v>
      </c>
      <c r="W1605" s="138"/>
      <c r="Z1605" s="138"/>
      <c r="AF1605" s="73"/>
    </row>
    <row r="1606" spans="1:32" hidden="1" x14ac:dyDescent="0.25">
      <c r="A1606" s="116" t="s">
        <v>16384</v>
      </c>
      <c r="B1606" s="116">
        <v>2020</v>
      </c>
      <c r="C1606" s="116" t="s">
        <v>16439</v>
      </c>
      <c r="D1606" s="73" t="s">
        <v>16532</v>
      </c>
      <c r="E1606" s="73" t="s">
        <v>17320</v>
      </c>
      <c r="F1606" s="73" t="s">
        <v>17320</v>
      </c>
      <c r="G1606" s="125">
        <v>1385.3</v>
      </c>
      <c r="H1606" s="140">
        <f t="shared" ref="H1606:H1620" si="108">G1606/1.34</f>
        <v>1033.8059701492537</v>
      </c>
      <c r="I1606" s="125">
        <f>G1606/('Total Revenue (Millions)'!D$125)*100</f>
        <v>95.577480336691039</v>
      </c>
      <c r="J1606" s="138">
        <v>987.69999999999993</v>
      </c>
      <c r="K1606" s="138">
        <v>397.6</v>
      </c>
      <c r="W1606" s="138"/>
      <c r="Z1606" s="138"/>
      <c r="AF1606" s="73" t="s">
        <v>17507</v>
      </c>
    </row>
    <row r="1607" spans="1:32" hidden="1" x14ac:dyDescent="0.25">
      <c r="A1607" s="116" t="s">
        <v>16384</v>
      </c>
      <c r="B1607" s="116">
        <v>2020</v>
      </c>
      <c r="C1607" s="116" t="s">
        <v>16439</v>
      </c>
      <c r="D1607" s="73" t="s">
        <v>16568</v>
      </c>
      <c r="E1607" s="73" t="s">
        <v>17292</v>
      </c>
      <c r="F1607" s="73" t="s">
        <v>17292</v>
      </c>
      <c r="G1607" s="125">
        <v>767.76</v>
      </c>
      <c r="H1607" s="140">
        <f t="shared" si="108"/>
        <v>572.95522388059692</v>
      </c>
      <c r="I1607" s="125">
        <f>G1607/('Total Revenue (Millions)'!D$125)*100</f>
        <v>52.970884503932659</v>
      </c>
      <c r="J1607" s="138">
        <v>468.43</v>
      </c>
      <c r="K1607" s="138">
        <v>299.33</v>
      </c>
      <c r="W1607" s="138"/>
      <c r="Z1607" s="138"/>
      <c r="AF1607" s="73" t="s">
        <v>17508</v>
      </c>
    </row>
    <row r="1608" spans="1:32" hidden="1" x14ac:dyDescent="0.25">
      <c r="A1608" s="116" t="s">
        <v>16384</v>
      </c>
      <c r="B1608" s="116">
        <v>2020</v>
      </c>
      <c r="C1608" s="116" t="s">
        <v>16439</v>
      </c>
      <c r="D1608" s="73" t="s">
        <v>16602</v>
      </c>
      <c r="E1608" s="73" t="s">
        <v>16602</v>
      </c>
      <c r="F1608" s="73"/>
      <c r="G1608" s="125">
        <v>657.03</v>
      </c>
      <c r="H1608" s="140">
        <f t="shared" si="108"/>
        <v>490.32089552238801</v>
      </c>
      <c r="I1608" s="125">
        <f>G1608/('Total Revenue (Millions)'!D$125)*100</f>
        <v>45.331171519249338</v>
      </c>
      <c r="J1608" s="138">
        <v>471.59</v>
      </c>
      <c r="K1608" s="138">
        <v>185.44</v>
      </c>
      <c r="W1608" s="138"/>
      <c r="Z1608" s="138"/>
      <c r="AF1608" s="73" t="s">
        <v>17508</v>
      </c>
    </row>
    <row r="1609" spans="1:32" hidden="1" x14ac:dyDescent="0.25">
      <c r="A1609" s="116" t="s">
        <v>16384</v>
      </c>
      <c r="B1609" s="116">
        <v>2020</v>
      </c>
      <c r="C1609" s="116" t="s">
        <v>16439</v>
      </c>
      <c r="D1609" s="73" t="s">
        <v>16593</v>
      </c>
      <c r="E1609" s="73" t="s">
        <v>17289</v>
      </c>
      <c r="F1609" s="73"/>
      <c r="G1609" s="125">
        <v>229.66</v>
      </c>
      <c r="H1609" s="140">
        <f t="shared" si="108"/>
        <v>171.38805970149252</v>
      </c>
      <c r="I1609" s="125">
        <f>G1609/('Total Revenue (Millions)'!D$125)*100</f>
        <v>15.845177314750931</v>
      </c>
      <c r="J1609" s="138">
        <v>180.82</v>
      </c>
      <c r="K1609" s="138">
        <v>48.84</v>
      </c>
      <c r="W1609" s="138"/>
      <c r="Z1609" s="138"/>
      <c r="AF1609" s="73" t="s">
        <v>17508</v>
      </c>
    </row>
    <row r="1610" spans="1:32" hidden="1" x14ac:dyDescent="0.25">
      <c r="A1610" s="116" t="s">
        <v>16384</v>
      </c>
      <c r="B1610" s="116">
        <v>2020</v>
      </c>
      <c r="C1610" s="116" t="s">
        <v>16439</v>
      </c>
      <c r="D1610" s="73" t="s">
        <v>17230</v>
      </c>
      <c r="E1610" s="73" t="s">
        <v>17231</v>
      </c>
      <c r="F1610" s="73" t="s">
        <v>17232</v>
      </c>
      <c r="G1610" s="125">
        <v>156.9</v>
      </c>
      <c r="H1610" s="140">
        <f t="shared" si="108"/>
        <v>117.08955223880596</v>
      </c>
      <c r="I1610" s="125">
        <f>G1610/('Total Revenue (Millions)'!D$125)*100</f>
        <v>10.825169035462951</v>
      </c>
      <c r="J1610" s="138">
        <v>131.28</v>
      </c>
      <c r="K1610" s="138">
        <v>25.62</v>
      </c>
      <c r="W1610" s="138"/>
      <c r="Z1610" s="138"/>
      <c r="AF1610" s="73" t="s">
        <v>17509</v>
      </c>
    </row>
    <row r="1611" spans="1:32" hidden="1" x14ac:dyDescent="0.25">
      <c r="A1611" s="116" t="s">
        <v>16384</v>
      </c>
      <c r="B1611" s="116">
        <v>2020</v>
      </c>
      <c r="C1611" s="116" t="s">
        <v>16439</v>
      </c>
      <c r="D1611" s="73" t="s">
        <v>17510</v>
      </c>
      <c r="E1611" s="73" t="s">
        <v>17465</v>
      </c>
      <c r="F1611" s="73" t="s">
        <v>17465</v>
      </c>
      <c r="G1611" s="125">
        <v>49.27</v>
      </c>
      <c r="H1611" s="140">
        <f t="shared" si="108"/>
        <v>36.768656716417908</v>
      </c>
      <c r="I1611" s="125">
        <f>G1611/('Total Revenue (Millions)'!D$125)*100</f>
        <v>3.3993376569615013</v>
      </c>
      <c r="W1611" s="138"/>
      <c r="Z1611" s="138"/>
      <c r="AF1611" s="73" t="s">
        <v>17508</v>
      </c>
    </row>
    <row r="1612" spans="1:32" hidden="1" x14ac:dyDescent="0.25">
      <c r="A1612" s="116" t="s">
        <v>16384</v>
      </c>
      <c r="B1612" s="116">
        <v>2020</v>
      </c>
      <c r="C1612" s="116" t="s">
        <v>16439</v>
      </c>
      <c r="D1612" s="73" t="s">
        <v>17457</v>
      </c>
      <c r="E1612" s="73" t="s">
        <v>17458</v>
      </c>
      <c r="F1612" s="73" t="s">
        <v>17457</v>
      </c>
      <c r="G1612" s="125">
        <v>48.183</v>
      </c>
      <c r="H1612" s="140">
        <f t="shared" si="108"/>
        <v>35.957462686567162</v>
      </c>
      <c r="I1612" s="125">
        <f>G1612/('Total Revenue (Millions)'!D$125)*100</f>
        <v>3.3243411066648263</v>
      </c>
      <c r="J1612" s="138">
        <v>28.082999999999998</v>
      </c>
      <c r="K1612" s="138">
        <v>20.100000000000001</v>
      </c>
      <c r="W1612" s="138"/>
      <c r="Z1612" s="138"/>
      <c r="AF1612" s="73" t="s">
        <v>17508</v>
      </c>
    </row>
    <row r="1613" spans="1:32" hidden="1" x14ac:dyDescent="0.25">
      <c r="A1613" s="116" t="s">
        <v>16384</v>
      </c>
      <c r="B1613" s="116">
        <v>2020</v>
      </c>
      <c r="C1613" s="116" t="s">
        <v>16439</v>
      </c>
      <c r="D1613" s="73" t="s">
        <v>17445</v>
      </c>
      <c r="E1613" s="73" t="s">
        <v>17445</v>
      </c>
      <c r="F1613" s="73" t="s">
        <v>17445</v>
      </c>
      <c r="G1613" s="125">
        <v>34.6</v>
      </c>
      <c r="H1613" s="140">
        <f t="shared" si="108"/>
        <v>25.82089552238806</v>
      </c>
      <c r="I1613" s="125">
        <f>G1613/('Total Revenue (Millions)'!D$125)*100</f>
        <v>2.3871947012556918</v>
      </c>
      <c r="W1613" s="138"/>
      <c r="Z1613" s="138"/>
      <c r="AF1613" s="73" t="s">
        <v>17508</v>
      </c>
    </row>
    <row r="1614" spans="1:32" hidden="1" x14ac:dyDescent="0.25">
      <c r="A1614" s="116" t="s">
        <v>16384</v>
      </c>
      <c r="B1614" s="116">
        <v>2020</v>
      </c>
      <c r="C1614" s="116" t="s">
        <v>16439</v>
      </c>
      <c r="D1614" s="73" t="s">
        <v>17413</v>
      </c>
      <c r="E1614" s="73" t="s">
        <v>17413</v>
      </c>
      <c r="F1614" s="73" t="s">
        <v>17414</v>
      </c>
      <c r="G1614" s="125">
        <v>34.28</v>
      </c>
      <c r="H1614" s="140">
        <f t="shared" si="108"/>
        <v>25.582089552238806</v>
      </c>
      <c r="I1614" s="125">
        <f>G1614/('Total Revenue (Millions)'!D$125)*100</f>
        <v>2.3651165999724024</v>
      </c>
      <c r="J1614" s="138">
        <v>27.12</v>
      </c>
      <c r="K1614" s="138">
        <v>7.16</v>
      </c>
      <c r="W1614" s="138"/>
      <c r="Z1614" s="138"/>
      <c r="AF1614" s="73" t="s">
        <v>17508</v>
      </c>
    </row>
    <row r="1615" spans="1:32" hidden="1" x14ac:dyDescent="0.25">
      <c r="A1615" s="116" t="s">
        <v>16384</v>
      </c>
      <c r="B1615" s="116">
        <v>2020</v>
      </c>
      <c r="C1615" s="116" t="s">
        <v>16439</v>
      </c>
      <c r="D1615" s="73" t="s">
        <v>17357</v>
      </c>
      <c r="E1615" s="73" t="s">
        <v>17357</v>
      </c>
      <c r="F1615" s="73" t="s">
        <v>17357</v>
      </c>
      <c r="G1615" s="125">
        <v>26.49</v>
      </c>
      <c r="H1615" s="140">
        <f t="shared" si="108"/>
        <v>19.768656716417908</v>
      </c>
      <c r="I1615" s="125">
        <f>G1615/('Total Revenue (Millions)'!D$125)*100</f>
        <v>1.82765282185732</v>
      </c>
      <c r="J1615" s="138">
        <v>19.39</v>
      </c>
      <c r="K1615" s="138">
        <v>7.1</v>
      </c>
      <c r="W1615" s="138"/>
      <c r="Z1615" s="138"/>
      <c r="AF1615" s="73" t="s">
        <v>17508</v>
      </c>
    </row>
    <row r="1616" spans="1:32" hidden="1" x14ac:dyDescent="0.25">
      <c r="A1616" s="116" t="s">
        <v>16384</v>
      </c>
      <c r="B1616" s="116">
        <v>2020</v>
      </c>
      <c r="C1616" s="116" t="s">
        <v>16439</v>
      </c>
      <c r="D1616" s="73" t="s">
        <v>16608</v>
      </c>
      <c r="E1616" s="73" t="s">
        <v>16608</v>
      </c>
      <c r="F1616" s="73" t="s">
        <v>16608</v>
      </c>
      <c r="G1616" s="125">
        <v>8.2799999999999994</v>
      </c>
      <c r="H1616" s="140">
        <f t="shared" si="108"/>
        <v>6.179104477611939</v>
      </c>
      <c r="I1616" s="125">
        <f>G1616/('Total Revenue (Millions)'!D$125)*100</f>
        <v>0.57127087070511928</v>
      </c>
      <c r="W1616" s="138"/>
      <c r="Z1616" s="138"/>
      <c r="AF1616" s="73" t="s">
        <v>17508</v>
      </c>
    </row>
    <row r="1617" spans="1:32" hidden="1" x14ac:dyDescent="0.25">
      <c r="A1617" s="116" t="s">
        <v>16384</v>
      </c>
      <c r="B1617" s="116">
        <v>2020</v>
      </c>
      <c r="C1617" s="116" t="s">
        <v>16439</v>
      </c>
      <c r="D1617" s="73" t="s">
        <v>17485</v>
      </c>
      <c r="E1617" s="73" t="s">
        <v>17485</v>
      </c>
      <c r="F1617" s="73" t="s">
        <v>17485</v>
      </c>
      <c r="G1617" s="125">
        <v>3.54</v>
      </c>
      <c r="H1617" s="140">
        <f t="shared" si="108"/>
        <v>2.6417910447761193</v>
      </c>
      <c r="I1617" s="125">
        <f>G1617/('Total Revenue (Millions)'!D$125)*100</f>
        <v>0.2442389954463916</v>
      </c>
      <c r="W1617" s="138"/>
      <c r="Z1617" s="138"/>
      <c r="AF1617" s="73" t="s">
        <v>17508</v>
      </c>
    </row>
    <row r="1618" spans="1:32" hidden="1" x14ac:dyDescent="0.25">
      <c r="A1618" s="116" t="s">
        <v>16384</v>
      </c>
      <c r="B1618" s="116">
        <v>2020</v>
      </c>
      <c r="C1618" s="116" t="s">
        <v>16439</v>
      </c>
      <c r="D1618" s="73" t="s">
        <v>17411</v>
      </c>
      <c r="E1618" s="73" t="s">
        <v>17411</v>
      </c>
      <c r="F1618" s="73" t="s">
        <v>17412</v>
      </c>
      <c r="G1618" s="125">
        <v>20.218940999999997</v>
      </c>
      <c r="H1618" s="140">
        <f t="shared" si="108"/>
        <v>15.088761940298504</v>
      </c>
      <c r="I1618" s="125">
        <f>G1618/('Total Revenue (Millions)'!D$125)*100</f>
        <v>1.3949869601214293</v>
      </c>
      <c r="W1618" s="138"/>
      <c r="Z1618" s="138"/>
      <c r="AF1618" s="73" t="s">
        <v>17511</v>
      </c>
    </row>
    <row r="1619" spans="1:32" hidden="1" x14ac:dyDescent="0.25">
      <c r="A1619" s="116" t="s">
        <v>16384</v>
      </c>
      <c r="B1619" s="116">
        <v>2020</v>
      </c>
      <c r="C1619" s="116" t="s">
        <v>16439</v>
      </c>
      <c r="D1619" s="73" t="s">
        <v>17461</v>
      </c>
      <c r="E1619" s="73" t="s">
        <v>17439</v>
      </c>
      <c r="F1619" s="73" t="s">
        <v>17440</v>
      </c>
      <c r="G1619" s="125"/>
      <c r="H1619" s="140">
        <f t="shared" si="108"/>
        <v>0</v>
      </c>
      <c r="I1619" s="125">
        <f>G1619/('Total Revenue (Millions)'!D$125)*100</f>
        <v>0</v>
      </c>
      <c r="W1619" s="138"/>
      <c r="Z1619" s="138"/>
      <c r="AF1619" s="73"/>
    </row>
    <row r="1620" spans="1:32" hidden="1" x14ac:dyDescent="0.25">
      <c r="A1620" s="116" t="s">
        <v>16384</v>
      </c>
      <c r="B1620" s="116">
        <v>2020</v>
      </c>
      <c r="C1620" s="116" t="s">
        <v>16439</v>
      </c>
      <c r="D1620" s="76" t="s">
        <v>16556</v>
      </c>
      <c r="E1620" s="76" t="s">
        <v>16556</v>
      </c>
      <c r="F1620" s="76" t="s">
        <v>16556</v>
      </c>
      <c r="G1620" s="125">
        <v>515.1</v>
      </c>
      <c r="H1620" s="140">
        <f t="shared" si="108"/>
        <v>384.40298507462688</v>
      </c>
      <c r="I1620" s="125">
        <f>G1620/('Total Revenue (Millions)'!D$125)*100</f>
        <v>35.538843659445284</v>
      </c>
      <c r="W1620" s="138"/>
      <c r="Z1620" s="138"/>
      <c r="AF1620" s="73"/>
    </row>
    <row r="1621" spans="1:32" hidden="1" x14ac:dyDescent="0.25">
      <c r="A1621" s="116" t="s">
        <v>16384</v>
      </c>
      <c r="B1621" s="116">
        <v>2021</v>
      </c>
      <c r="C1621" s="116" t="s">
        <v>16439</v>
      </c>
      <c r="D1621" s="73" t="s">
        <v>16532</v>
      </c>
      <c r="E1621" s="73" t="s">
        <v>17320</v>
      </c>
      <c r="F1621" s="73" t="s">
        <v>17320</v>
      </c>
      <c r="G1621" s="125">
        <v>1379</v>
      </c>
      <c r="H1621" s="140">
        <f t="shared" ref="H1621:H1635" si="109">G1621/1.25</f>
        <v>1103.2</v>
      </c>
      <c r="I1621" s="125">
        <f>G1621/('Total Revenue (Millions)'!D$126)*100</f>
        <v>104.89084962348825</v>
      </c>
      <c r="J1621" s="138">
        <v>930.6</v>
      </c>
      <c r="K1621" s="138">
        <v>448.4</v>
      </c>
      <c r="W1621" s="138"/>
      <c r="Z1621" s="138"/>
      <c r="AF1621" s="73" t="s">
        <v>17512</v>
      </c>
    </row>
    <row r="1622" spans="1:32" hidden="1" x14ac:dyDescent="0.25">
      <c r="A1622" s="116" t="s">
        <v>16384</v>
      </c>
      <c r="B1622" s="116">
        <v>2021</v>
      </c>
      <c r="C1622" s="116" t="s">
        <v>16439</v>
      </c>
      <c r="D1622" s="73" t="s">
        <v>16568</v>
      </c>
      <c r="E1622" s="73" t="s">
        <v>17292</v>
      </c>
      <c r="F1622" s="73" t="s">
        <v>17292</v>
      </c>
      <c r="G1622" s="125">
        <v>733.27</v>
      </c>
      <c r="H1622" s="140">
        <f t="shared" si="109"/>
        <v>586.61599999999999</v>
      </c>
      <c r="I1622" s="125">
        <f>G1622/('Total Revenue (Millions)'!D$126)*100</f>
        <v>55.774701452802923</v>
      </c>
      <c r="J1622" s="138">
        <v>427.66999999999996</v>
      </c>
      <c r="K1622" s="138">
        <v>305.60000000000002</v>
      </c>
      <c r="W1622" s="138"/>
      <c r="Z1622" s="138"/>
      <c r="AF1622" s="73" t="s">
        <v>17513</v>
      </c>
    </row>
    <row r="1623" spans="1:32" hidden="1" x14ac:dyDescent="0.25">
      <c r="A1623" s="116" t="s">
        <v>16384</v>
      </c>
      <c r="B1623" s="116">
        <v>2021</v>
      </c>
      <c r="C1623" s="116" t="s">
        <v>16439</v>
      </c>
      <c r="D1623" s="73" t="s">
        <v>16602</v>
      </c>
      <c r="E1623" s="73" t="s">
        <v>16602</v>
      </c>
      <c r="F1623" s="73"/>
      <c r="G1623" s="125">
        <v>665.49</v>
      </c>
      <c r="H1623" s="140">
        <f t="shared" si="109"/>
        <v>532.39200000000005</v>
      </c>
      <c r="I1623" s="125">
        <f>G1623/('Total Revenue (Millions)'!D$126)*100</f>
        <v>50.619152658401156</v>
      </c>
      <c r="J1623" s="138">
        <v>413.6</v>
      </c>
      <c r="K1623" s="138">
        <v>251.89</v>
      </c>
      <c r="W1623" s="138"/>
      <c r="Z1623" s="138"/>
      <c r="AF1623" s="73" t="s">
        <v>17513</v>
      </c>
    </row>
    <row r="1624" spans="1:32" hidden="1" x14ac:dyDescent="0.25">
      <c r="A1624" s="116" t="s">
        <v>16384</v>
      </c>
      <c r="B1624" s="116">
        <v>2021</v>
      </c>
      <c r="C1624" s="116" t="s">
        <v>16439</v>
      </c>
      <c r="D1624" s="73" t="s">
        <v>16593</v>
      </c>
      <c r="E1624" s="73" t="s">
        <v>17289</v>
      </c>
      <c r="F1624" s="73"/>
      <c r="G1624" s="125">
        <v>235.31</v>
      </c>
      <c r="H1624" s="140">
        <f t="shared" si="109"/>
        <v>188.24799999999999</v>
      </c>
      <c r="I1624" s="125">
        <f>G1624/('Total Revenue (Millions)'!D$126)*100</f>
        <v>17.898379858522855</v>
      </c>
      <c r="J1624" s="138">
        <v>171.56</v>
      </c>
      <c r="K1624" s="138">
        <v>63.75</v>
      </c>
      <c r="W1624" s="138"/>
      <c r="Z1624" s="138"/>
      <c r="AF1624" s="73" t="s">
        <v>17513</v>
      </c>
    </row>
    <row r="1625" spans="1:32" hidden="1" x14ac:dyDescent="0.25">
      <c r="A1625" s="116" t="s">
        <v>16384</v>
      </c>
      <c r="B1625" s="116">
        <v>2021</v>
      </c>
      <c r="C1625" s="116" t="s">
        <v>16439</v>
      </c>
      <c r="D1625" s="73" t="s">
        <v>17230</v>
      </c>
      <c r="E1625" s="73" t="s">
        <v>17231</v>
      </c>
      <c r="F1625" s="73" t="s">
        <v>17232</v>
      </c>
      <c r="G1625" s="125">
        <v>158</v>
      </c>
      <c r="H1625" s="140">
        <f t="shared" si="109"/>
        <v>126.4</v>
      </c>
      <c r="I1625" s="125">
        <f>G1625/('Total Revenue (Millions)'!D$126)*100</f>
        <v>12.017950863314825</v>
      </c>
      <c r="J1625" s="138">
        <v>126.41</v>
      </c>
      <c r="K1625" s="138">
        <v>31.59</v>
      </c>
      <c r="W1625" s="138"/>
      <c r="Z1625" s="138"/>
      <c r="AF1625" s="73" t="s">
        <v>17514</v>
      </c>
    </row>
    <row r="1626" spans="1:32" hidden="1" x14ac:dyDescent="0.25">
      <c r="A1626" s="116" t="s">
        <v>16384</v>
      </c>
      <c r="B1626" s="116">
        <v>2021</v>
      </c>
      <c r="C1626" s="116" t="s">
        <v>16439</v>
      </c>
      <c r="D1626" s="73" t="s">
        <v>17510</v>
      </c>
      <c r="E1626" s="73" t="s">
        <v>17465</v>
      </c>
      <c r="F1626" s="73" t="s">
        <v>17465</v>
      </c>
      <c r="G1626" s="125">
        <v>47.36</v>
      </c>
      <c r="H1626" s="140">
        <f t="shared" si="109"/>
        <v>37.887999999999998</v>
      </c>
      <c r="I1626" s="125">
        <f>G1626/('Total Revenue (Millions)'!D$126)*100</f>
        <v>3.6023427397885452</v>
      </c>
      <c r="W1626" s="138"/>
      <c r="Z1626" s="138"/>
      <c r="AF1626" s="73" t="s">
        <v>17513</v>
      </c>
    </row>
    <row r="1627" spans="1:32" hidden="1" x14ac:dyDescent="0.25">
      <c r="A1627" s="116" t="s">
        <v>16384</v>
      </c>
      <c r="B1627" s="116">
        <v>2021</v>
      </c>
      <c r="C1627" s="116" t="s">
        <v>16439</v>
      </c>
      <c r="D1627" s="73" t="s">
        <v>17457</v>
      </c>
      <c r="E1627" s="73" t="s">
        <v>17458</v>
      </c>
      <c r="F1627" s="73" t="s">
        <v>17457</v>
      </c>
      <c r="G1627" s="125">
        <v>46.9</v>
      </c>
      <c r="H1627" s="140">
        <f t="shared" si="109"/>
        <v>37.519999999999996</v>
      </c>
      <c r="I1627" s="125">
        <f>G1627/('Total Revenue (Millions)'!D$126)*100</f>
        <v>3.567353768920666</v>
      </c>
      <c r="J1627" s="138">
        <v>43.8</v>
      </c>
      <c r="K1627" s="138">
        <v>3.1</v>
      </c>
      <c r="W1627" s="138"/>
      <c r="Z1627" s="138"/>
      <c r="AF1627" s="73" t="s">
        <v>17513</v>
      </c>
    </row>
    <row r="1628" spans="1:32" hidden="1" x14ac:dyDescent="0.25">
      <c r="A1628" s="116" t="s">
        <v>16384</v>
      </c>
      <c r="B1628" s="116">
        <v>2021</v>
      </c>
      <c r="C1628" s="116" t="s">
        <v>16439</v>
      </c>
      <c r="D1628" s="73" t="s">
        <v>17445</v>
      </c>
      <c r="E1628" s="73" t="s">
        <v>17445</v>
      </c>
      <c r="F1628" s="73" t="s">
        <v>17445</v>
      </c>
      <c r="G1628" s="125">
        <v>38</v>
      </c>
      <c r="H1628" s="140">
        <f t="shared" si="109"/>
        <v>30.4</v>
      </c>
      <c r="I1628" s="125">
        <f>G1628/('Total Revenue (Millions)'!D$126)*100</f>
        <v>2.8903932456073629</v>
      </c>
      <c r="W1628" s="138"/>
      <c r="Z1628" s="138"/>
      <c r="AF1628" s="73" t="s">
        <v>17513</v>
      </c>
    </row>
    <row r="1629" spans="1:32" hidden="1" x14ac:dyDescent="0.25">
      <c r="A1629" s="116" t="s">
        <v>16384</v>
      </c>
      <c r="B1629" s="116">
        <v>2021</v>
      </c>
      <c r="C1629" s="116" t="s">
        <v>16439</v>
      </c>
      <c r="D1629" s="73" t="s">
        <v>17413</v>
      </c>
      <c r="E1629" s="73" t="s">
        <v>17413</v>
      </c>
      <c r="F1629" s="73" t="s">
        <v>17414</v>
      </c>
      <c r="G1629" s="125">
        <v>32.22</v>
      </c>
      <c r="H1629" s="140">
        <f t="shared" si="109"/>
        <v>25.776</v>
      </c>
      <c r="I1629" s="125">
        <f>G1629/('Total Revenue (Millions)'!D$126)*100</f>
        <v>2.4507492203544534</v>
      </c>
      <c r="J1629" s="138">
        <v>26.21</v>
      </c>
      <c r="K1629" s="138">
        <v>6.01</v>
      </c>
      <c r="W1629" s="138"/>
      <c r="Z1629" s="138"/>
      <c r="AF1629" s="73" t="s">
        <v>17513</v>
      </c>
    </row>
    <row r="1630" spans="1:32" hidden="1" x14ac:dyDescent="0.25">
      <c r="A1630" s="116" t="s">
        <v>16384</v>
      </c>
      <c r="B1630" s="116">
        <v>2021</v>
      </c>
      <c r="C1630" s="116" t="s">
        <v>16439</v>
      </c>
      <c r="D1630" s="73" t="s">
        <v>17357</v>
      </c>
      <c r="E1630" s="73" t="s">
        <v>17357</v>
      </c>
      <c r="F1630" s="73" t="s">
        <v>17357</v>
      </c>
      <c r="G1630" s="125">
        <v>26.96</v>
      </c>
      <c r="H1630" s="140">
        <f t="shared" si="109"/>
        <v>21.568000000000001</v>
      </c>
      <c r="I1630" s="125">
        <f>G1630/('Total Revenue (Millions)'!D$126)*100</f>
        <v>2.0506579447782762</v>
      </c>
      <c r="J1630" s="138">
        <v>18.66</v>
      </c>
      <c r="K1630" s="138">
        <v>8.3000000000000007</v>
      </c>
      <c r="W1630" s="138"/>
      <c r="Z1630" s="138"/>
      <c r="AF1630" s="73" t="s">
        <v>17513</v>
      </c>
    </row>
    <row r="1631" spans="1:32" hidden="1" x14ac:dyDescent="0.25">
      <c r="A1631" s="116" t="s">
        <v>16384</v>
      </c>
      <c r="B1631" s="116">
        <v>2021</v>
      </c>
      <c r="C1631" s="116" t="s">
        <v>16439</v>
      </c>
      <c r="D1631" s="73" t="s">
        <v>16608</v>
      </c>
      <c r="E1631" s="73" t="s">
        <v>16608</v>
      </c>
      <c r="F1631" s="73" t="s">
        <v>16608</v>
      </c>
      <c r="G1631" s="125">
        <v>5.91</v>
      </c>
      <c r="H1631" s="140">
        <f t="shared" si="109"/>
        <v>4.7279999999999998</v>
      </c>
      <c r="I1631" s="125">
        <f>G1631/('Total Revenue (Millions)'!D$126)*100</f>
        <v>0.44953221267209248</v>
      </c>
      <c r="W1631" s="138"/>
      <c r="Z1631" s="138"/>
      <c r="AF1631" s="73" t="s">
        <v>17513</v>
      </c>
    </row>
    <row r="1632" spans="1:32" hidden="1" x14ac:dyDescent="0.25">
      <c r="A1632" s="116" t="s">
        <v>16384</v>
      </c>
      <c r="B1632" s="116">
        <v>2021</v>
      </c>
      <c r="C1632" s="116" t="s">
        <v>16439</v>
      </c>
      <c r="D1632" s="73" t="s">
        <v>17485</v>
      </c>
      <c r="E1632" s="73" t="s">
        <v>17485</v>
      </c>
      <c r="F1632" s="73" t="s">
        <v>17485</v>
      </c>
      <c r="G1632" s="125">
        <v>5.86</v>
      </c>
      <c r="H1632" s="140">
        <f t="shared" si="109"/>
        <v>4.6880000000000006</v>
      </c>
      <c r="I1632" s="125">
        <f>G1632/('Total Revenue (Millions)'!D$126)*100</f>
        <v>0.44572906366471438</v>
      </c>
      <c r="W1632" s="138"/>
      <c r="Z1632" s="138"/>
      <c r="AF1632" s="73" t="s">
        <v>17515</v>
      </c>
    </row>
    <row r="1633" spans="1:32" hidden="1" x14ac:dyDescent="0.25">
      <c r="A1633" s="116" t="s">
        <v>16384</v>
      </c>
      <c r="B1633" s="116">
        <v>2021</v>
      </c>
      <c r="C1633" s="116" t="s">
        <v>16439</v>
      </c>
      <c r="D1633" s="73" t="s">
        <v>17411</v>
      </c>
      <c r="E1633" s="73" t="s">
        <v>17411</v>
      </c>
      <c r="F1633" s="73" t="s">
        <v>17412</v>
      </c>
      <c r="G1633" s="125">
        <v>20.3746268457</v>
      </c>
      <c r="H1633" s="140">
        <f t="shared" si="109"/>
        <v>16.299701476559999</v>
      </c>
      <c r="I1633" s="125">
        <f>G1633/('Total Revenue (Millions)'!D$126)*100</f>
        <v>1.5497548372784666</v>
      </c>
      <c r="W1633" s="138"/>
      <c r="Z1633" s="138"/>
      <c r="AF1633" s="73" t="s">
        <v>17516</v>
      </c>
    </row>
    <row r="1634" spans="1:32" hidden="1" x14ac:dyDescent="0.25">
      <c r="A1634" s="116" t="s">
        <v>16384</v>
      </c>
      <c r="B1634" s="116">
        <v>2021</v>
      </c>
      <c r="C1634" s="116" t="s">
        <v>16439</v>
      </c>
      <c r="D1634" s="73" t="s">
        <v>17461</v>
      </c>
      <c r="E1634" s="73" t="s">
        <v>17439</v>
      </c>
      <c r="F1634" s="73" t="s">
        <v>17440</v>
      </c>
      <c r="G1634" s="125"/>
      <c r="H1634" s="140">
        <f t="shared" si="109"/>
        <v>0</v>
      </c>
      <c r="I1634" s="125">
        <f>G1634/('Total Revenue (Millions)'!D$126)*100</f>
        <v>0</v>
      </c>
      <c r="W1634" s="138"/>
      <c r="Z1634" s="138"/>
      <c r="AF1634" s="73"/>
    </row>
    <row r="1635" spans="1:32" hidden="1" x14ac:dyDescent="0.25">
      <c r="A1635" s="116" t="s">
        <v>16384</v>
      </c>
      <c r="B1635" s="116">
        <v>2021</v>
      </c>
      <c r="C1635" s="116" t="s">
        <v>16439</v>
      </c>
      <c r="D1635" s="76" t="s">
        <v>16556</v>
      </c>
      <c r="E1635" s="76" t="s">
        <v>16556</v>
      </c>
      <c r="F1635" s="76" t="s">
        <v>16556</v>
      </c>
      <c r="G1635" s="125">
        <v>505.5</v>
      </c>
      <c r="H1635" s="140">
        <f t="shared" si="109"/>
        <v>404.4</v>
      </c>
      <c r="I1635" s="125">
        <f>G1635/('Total Revenue (Millions)'!D$126)*100</f>
        <v>38.449836464592678</v>
      </c>
      <c r="W1635" s="138"/>
      <c r="Z1635" s="138"/>
      <c r="AF1635" s="73"/>
    </row>
    <row r="1636" spans="1:32" hidden="1" x14ac:dyDescent="0.25">
      <c r="A1636" s="116" t="s">
        <v>16384</v>
      </c>
      <c r="B1636" s="116">
        <v>2022</v>
      </c>
      <c r="C1636" s="116" t="s">
        <v>16439</v>
      </c>
      <c r="D1636" s="73" t="s">
        <v>16532</v>
      </c>
      <c r="E1636" s="73" t="s">
        <v>17320</v>
      </c>
      <c r="F1636" s="73" t="s">
        <v>17320</v>
      </c>
      <c r="G1636" s="125">
        <v>1441.45</v>
      </c>
      <c r="H1636" s="140">
        <f t="shared" ref="H1636:H1665" si="110">G1636/1.3</f>
        <v>1108.8076923076924</v>
      </c>
      <c r="I1636" s="125">
        <f>G1636/('Total Revenue (Millions)'!D$127)*100</f>
        <v>115.57952130858355</v>
      </c>
      <c r="J1636" s="138">
        <v>970.75</v>
      </c>
      <c r="K1636" s="138">
        <v>470.7</v>
      </c>
      <c r="W1636" s="138"/>
      <c r="Z1636" s="138"/>
      <c r="AF1636" s="73" t="s">
        <v>17517</v>
      </c>
    </row>
    <row r="1637" spans="1:32" hidden="1" x14ac:dyDescent="0.25">
      <c r="A1637" s="116" t="s">
        <v>16384</v>
      </c>
      <c r="B1637" s="116">
        <v>2022</v>
      </c>
      <c r="C1637" s="116" t="s">
        <v>16439</v>
      </c>
      <c r="D1637" s="73" t="s">
        <v>16568</v>
      </c>
      <c r="E1637" s="73" t="s">
        <v>17292</v>
      </c>
      <c r="F1637" s="73" t="s">
        <v>17292</v>
      </c>
      <c r="G1637" s="125">
        <v>704.63</v>
      </c>
      <c r="H1637" s="140">
        <f t="shared" si="110"/>
        <v>542.02307692307693</v>
      </c>
      <c r="I1637" s="125">
        <f>G1637/('Total Revenue (Millions)'!D$127)*100</f>
        <v>56.499218217535976</v>
      </c>
      <c r="J1637" s="138">
        <v>408.83</v>
      </c>
      <c r="K1637" s="138">
        <v>295.8</v>
      </c>
      <c r="W1637" s="138"/>
      <c r="Z1637" s="138"/>
      <c r="AF1637" s="73" t="s">
        <v>17517</v>
      </c>
    </row>
    <row r="1638" spans="1:32" hidden="1" x14ac:dyDescent="0.25">
      <c r="A1638" s="116" t="s">
        <v>16384</v>
      </c>
      <c r="B1638" s="116">
        <v>2022</v>
      </c>
      <c r="C1638" s="116" t="s">
        <v>16439</v>
      </c>
      <c r="D1638" s="73" t="s">
        <v>16602</v>
      </c>
      <c r="E1638" s="73" t="s">
        <v>16602</v>
      </c>
      <c r="F1638" s="73" t="s">
        <v>17518</v>
      </c>
      <c r="G1638" s="125">
        <v>765.5</v>
      </c>
      <c r="H1638" s="140">
        <f t="shared" si="110"/>
        <v>588.84615384615381</v>
      </c>
      <c r="I1638" s="125">
        <f>G1638/('Total Revenue (Millions)'!D$127)*100</f>
        <v>61.379946277512722</v>
      </c>
      <c r="J1638" s="138">
        <v>550.5</v>
      </c>
      <c r="K1638" s="138">
        <v>215</v>
      </c>
      <c r="W1638" s="138"/>
      <c r="Z1638" s="138"/>
      <c r="AF1638" s="73" t="s">
        <v>17517</v>
      </c>
    </row>
    <row r="1639" spans="1:32" hidden="1" x14ac:dyDescent="0.25">
      <c r="A1639" s="116" t="s">
        <v>16384</v>
      </c>
      <c r="B1639" s="116">
        <v>2022</v>
      </c>
      <c r="C1639" s="116" t="s">
        <v>16439</v>
      </c>
      <c r="D1639" s="73" t="s">
        <v>16593</v>
      </c>
      <c r="E1639" s="73" t="s">
        <v>17289</v>
      </c>
      <c r="F1639" s="73" t="s">
        <v>17519</v>
      </c>
      <c r="G1639" s="125">
        <v>214.64</v>
      </c>
      <c r="H1639" s="140">
        <f t="shared" si="110"/>
        <v>165.1076923076923</v>
      </c>
      <c r="I1639" s="125">
        <f>G1639/('Total Revenue (Millions)'!D$127)*100</f>
        <v>17.210439802750269</v>
      </c>
      <c r="J1639" s="138">
        <v>159.20999999999998</v>
      </c>
      <c r="K1639" s="138">
        <v>55.43</v>
      </c>
      <c r="W1639" s="138"/>
      <c r="Z1639" s="138"/>
      <c r="AF1639" s="73" t="s">
        <v>17517</v>
      </c>
    </row>
    <row r="1640" spans="1:32" hidden="1" x14ac:dyDescent="0.25">
      <c r="A1640" s="116" t="s">
        <v>16384</v>
      </c>
      <c r="B1640" s="116">
        <v>2022</v>
      </c>
      <c r="C1640" s="116" t="s">
        <v>16439</v>
      </c>
      <c r="D1640" s="73" t="s">
        <v>17230</v>
      </c>
      <c r="E1640" s="73" t="s">
        <v>17231</v>
      </c>
      <c r="F1640" s="73" t="s">
        <v>17232</v>
      </c>
      <c r="G1640" s="125">
        <v>158.1</v>
      </c>
      <c r="H1640" s="140">
        <f t="shared" si="110"/>
        <v>121.61538461538461</v>
      </c>
      <c r="I1640" s="125">
        <f>G1640/('Total Revenue (Millions)'!D$127)*100</f>
        <v>12.67690333961432</v>
      </c>
      <c r="J1640" s="138">
        <v>124.07</v>
      </c>
      <c r="K1640" s="138">
        <v>34.03</v>
      </c>
      <c r="W1640" s="138"/>
      <c r="Z1640" s="138"/>
      <c r="AF1640" s="73" t="s">
        <v>17520</v>
      </c>
    </row>
    <row r="1641" spans="1:32" hidden="1" x14ac:dyDescent="0.25">
      <c r="A1641" s="116" t="s">
        <v>16384</v>
      </c>
      <c r="B1641" s="116">
        <v>2022</v>
      </c>
      <c r="C1641" s="116" t="s">
        <v>16439</v>
      </c>
      <c r="D1641" s="73" t="s">
        <v>17510</v>
      </c>
      <c r="E1641" s="73" t="s">
        <v>17465</v>
      </c>
      <c r="F1641" s="73" t="s">
        <v>17465</v>
      </c>
      <c r="G1641" s="125">
        <v>40.020000000000003</v>
      </c>
      <c r="H1641" s="140">
        <f t="shared" si="110"/>
        <v>30.784615384615385</v>
      </c>
      <c r="I1641" s="125">
        <f>G1641/('Total Revenue (Millions)'!D$127)*100</f>
        <v>3.2089163292306462</v>
      </c>
      <c r="W1641" s="138"/>
      <c r="Z1641" s="138"/>
      <c r="AF1641" s="73" t="s">
        <v>17517</v>
      </c>
    </row>
    <row r="1642" spans="1:32" hidden="1" x14ac:dyDescent="0.25">
      <c r="A1642" s="116" t="s">
        <v>16384</v>
      </c>
      <c r="B1642" s="116">
        <v>2022</v>
      </c>
      <c r="C1642" s="116" t="s">
        <v>16439</v>
      </c>
      <c r="D1642" s="73" t="s">
        <v>17457</v>
      </c>
      <c r="E1642" s="73" t="s">
        <v>17458</v>
      </c>
      <c r="F1642" s="73" t="s">
        <v>17457</v>
      </c>
      <c r="G1642" s="125">
        <v>46.64</v>
      </c>
      <c r="H1642" s="140">
        <f t="shared" si="110"/>
        <v>35.876923076923077</v>
      </c>
      <c r="I1642" s="125">
        <f>G1642/('Total Revenue (Millions)'!D$127)*100</f>
        <v>3.7397265765946353</v>
      </c>
      <c r="J1642" s="138">
        <v>43.862000000000002</v>
      </c>
      <c r="K1642" s="138">
        <v>2.778</v>
      </c>
      <c r="W1642" s="138"/>
      <c r="Z1642" s="138"/>
      <c r="AF1642" s="73" t="s">
        <v>17517</v>
      </c>
    </row>
    <row r="1643" spans="1:32" hidden="1" x14ac:dyDescent="0.25">
      <c r="A1643" s="116" t="s">
        <v>16384</v>
      </c>
      <c r="B1643" s="116">
        <v>2022</v>
      </c>
      <c r="C1643" s="116" t="s">
        <v>16439</v>
      </c>
      <c r="D1643" s="73" t="s">
        <v>17445</v>
      </c>
      <c r="E1643" s="73" t="s">
        <v>17445</v>
      </c>
      <c r="F1643" s="73" t="s">
        <v>17445</v>
      </c>
      <c r="G1643" s="125">
        <v>37.090000000000003</v>
      </c>
      <c r="H1643" s="140">
        <f t="shared" si="110"/>
        <v>28.530769230769231</v>
      </c>
      <c r="I1643" s="125">
        <f>G1643/('Total Revenue (Millions)'!D$127)*100</f>
        <v>2.9739806759411458</v>
      </c>
      <c r="W1643" s="138"/>
      <c r="Z1643" s="138"/>
      <c r="AF1643" s="73" t="s">
        <v>17517</v>
      </c>
    </row>
    <row r="1644" spans="1:32" hidden="1" x14ac:dyDescent="0.25">
      <c r="A1644" s="116" t="s">
        <v>16384</v>
      </c>
      <c r="B1644" s="116">
        <v>2022</v>
      </c>
      <c r="C1644" s="116" t="s">
        <v>16439</v>
      </c>
      <c r="D1644" s="73" t="s">
        <v>17413</v>
      </c>
      <c r="E1644" s="73" t="s">
        <v>17413</v>
      </c>
      <c r="F1644" s="73" t="s">
        <v>17414</v>
      </c>
      <c r="G1644" s="125">
        <v>30.38</v>
      </c>
      <c r="H1644" s="140">
        <f t="shared" si="110"/>
        <v>23.369230769230768</v>
      </c>
      <c r="I1644" s="125">
        <f>G1644/('Total Revenue (Millions)'!D$127)*100</f>
        <v>2.435953975063144</v>
      </c>
      <c r="J1644" s="138">
        <v>25.46</v>
      </c>
      <c r="K1644" s="138">
        <v>4.92</v>
      </c>
      <c r="W1644" s="138"/>
      <c r="Z1644" s="138"/>
      <c r="AF1644" s="73" t="s">
        <v>17517</v>
      </c>
    </row>
    <row r="1645" spans="1:32" hidden="1" x14ac:dyDescent="0.25">
      <c r="A1645" s="116" t="s">
        <v>16384</v>
      </c>
      <c r="B1645" s="116">
        <v>2022</v>
      </c>
      <c r="C1645" s="116" t="s">
        <v>16439</v>
      </c>
      <c r="D1645" s="73" t="s">
        <v>17357</v>
      </c>
      <c r="E1645" s="73" t="s">
        <v>17357</v>
      </c>
      <c r="F1645" s="73" t="s">
        <v>17357</v>
      </c>
      <c r="G1645" s="125">
        <v>26.48</v>
      </c>
      <c r="H1645" s="140">
        <f t="shared" si="110"/>
        <v>20.369230769230768</v>
      </c>
      <c r="I1645" s="125">
        <f>G1645/('Total Revenue (Millions)'!D$127)*100</f>
        <v>2.1232409894559594</v>
      </c>
      <c r="J1645" s="138">
        <v>17.079999999999998</v>
      </c>
      <c r="K1645" s="138">
        <v>9.4</v>
      </c>
      <c r="W1645" s="138"/>
      <c r="Z1645" s="138"/>
      <c r="AF1645" s="73" t="s">
        <v>17517</v>
      </c>
    </row>
    <row r="1646" spans="1:32" hidden="1" x14ac:dyDescent="0.25">
      <c r="A1646" s="116" t="s">
        <v>16384</v>
      </c>
      <c r="B1646" s="116">
        <v>2022</v>
      </c>
      <c r="C1646" s="116" t="s">
        <v>16439</v>
      </c>
      <c r="D1646" s="73" t="s">
        <v>17411</v>
      </c>
      <c r="E1646" s="73" t="s">
        <v>17411</v>
      </c>
      <c r="F1646" s="73" t="s">
        <v>17412</v>
      </c>
      <c r="G1646" s="125">
        <v>21.057176845030952</v>
      </c>
      <c r="H1646" s="140">
        <f t="shared" si="110"/>
        <v>16.197828342331501</v>
      </c>
      <c r="I1646" s="125">
        <f>G1646/('Total Revenue (Millions)'!D$127)*100</f>
        <v>1.6884237537610511</v>
      </c>
      <c r="W1646" s="138"/>
      <c r="Z1646" s="138"/>
      <c r="AF1646" s="73" t="s">
        <v>17521</v>
      </c>
    </row>
    <row r="1647" spans="1:32" hidden="1" x14ac:dyDescent="0.25">
      <c r="A1647" s="116" t="s">
        <v>16384</v>
      </c>
      <c r="B1647" s="116">
        <v>2022</v>
      </c>
      <c r="C1647" s="116" t="s">
        <v>16439</v>
      </c>
      <c r="D1647" s="73" t="s">
        <v>16608</v>
      </c>
      <c r="E1647" s="73" t="s">
        <v>16608</v>
      </c>
      <c r="F1647" s="73" t="s">
        <v>16608</v>
      </c>
      <c r="G1647" s="125">
        <v>5.0599999999999996</v>
      </c>
      <c r="H1647" s="140">
        <f t="shared" si="110"/>
        <v>3.8923076923076918</v>
      </c>
      <c r="I1647" s="125">
        <f>G1647/('Total Revenue (Millions)'!D$127)*100</f>
        <v>0.40572505312111612</v>
      </c>
      <c r="W1647" s="138"/>
      <c r="Z1647" s="138"/>
      <c r="AF1647" s="73" t="s">
        <v>17517</v>
      </c>
    </row>
    <row r="1648" spans="1:32" hidden="1" x14ac:dyDescent="0.25">
      <c r="A1648" s="116" t="s">
        <v>16384</v>
      </c>
      <c r="B1648" s="116">
        <v>2022</v>
      </c>
      <c r="C1648" s="116" t="s">
        <v>16439</v>
      </c>
      <c r="D1648" s="73" t="s">
        <v>17485</v>
      </c>
      <c r="E1648" s="73" t="s">
        <v>17485</v>
      </c>
      <c r="F1648" s="73" t="s">
        <v>17485</v>
      </c>
      <c r="G1648" s="125">
        <v>6.0563100000000007</v>
      </c>
      <c r="H1648" s="140">
        <f t="shared" si="110"/>
        <v>4.6587000000000005</v>
      </c>
      <c r="I1648" s="125">
        <f>G1648/('Total Revenue (Millions)'!D$127)*100</f>
        <v>0.4856119953493967</v>
      </c>
      <c r="W1648" s="138"/>
      <c r="Z1648" s="138"/>
      <c r="AF1648" s="73" t="s">
        <v>17522</v>
      </c>
    </row>
    <row r="1649" spans="1:32" hidden="1" x14ac:dyDescent="0.25">
      <c r="A1649" s="116" t="s">
        <v>16384</v>
      </c>
      <c r="B1649" s="116">
        <v>2022</v>
      </c>
      <c r="C1649" s="116" t="s">
        <v>16439</v>
      </c>
      <c r="D1649" s="73" t="s">
        <v>17461</v>
      </c>
      <c r="E1649" s="73" t="s">
        <v>17439</v>
      </c>
      <c r="F1649" s="73" t="s">
        <v>17440</v>
      </c>
      <c r="G1649" s="125"/>
      <c r="H1649" s="140">
        <f t="shared" si="110"/>
        <v>0</v>
      </c>
      <c r="I1649" s="125">
        <f>G1649/('Total Revenue (Millions)'!D$127)*100</f>
        <v>0</v>
      </c>
      <c r="W1649" s="138"/>
      <c r="Z1649" s="138"/>
      <c r="AF1649" s="73"/>
    </row>
    <row r="1650" spans="1:32" hidden="1" x14ac:dyDescent="0.25">
      <c r="A1650" s="116" t="s">
        <v>16384</v>
      </c>
      <c r="B1650" s="116">
        <v>2022</v>
      </c>
      <c r="C1650" s="116" t="s">
        <v>16439</v>
      </c>
      <c r="D1650" s="76" t="s">
        <v>16556</v>
      </c>
      <c r="E1650" s="76" t="s">
        <v>16556</v>
      </c>
      <c r="F1650" s="76" t="s">
        <v>16556</v>
      </c>
      <c r="G1650" s="125">
        <v>508.38</v>
      </c>
      <c r="H1650" s="140">
        <f t="shared" si="110"/>
        <v>391.06153846153842</v>
      </c>
      <c r="I1650" s="125">
        <f>G1650/('Total Revenue (Millions)'!D$127)*100</f>
        <v>40.763340416148814</v>
      </c>
      <c r="W1650" s="138"/>
      <c r="Z1650" s="138"/>
      <c r="AF1650" s="73"/>
    </row>
    <row r="1651" spans="1:32" hidden="1" x14ac:dyDescent="0.25">
      <c r="A1651" s="116" t="s">
        <v>16384</v>
      </c>
      <c r="B1651" s="116">
        <v>2023</v>
      </c>
      <c r="C1651" s="116" t="s">
        <v>16439</v>
      </c>
      <c r="D1651" s="73" t="s">
        <v>16532</v>
      </c>
      <c r="E1651" s="73" t="s">
        <v>17320</v>
      </c>
      <c r="F1651" s="73" t="s">
        <v>17320</v>
      </c>
      <c r="G1651" s="125">
        <v>1379</v>
      </c>
      <c r="H1651" s="140">
        <f t="shared" si="110"/>
        <v>1060.7692307692307</v>
      </c>
      <c r="I1651" s="125">
        <f>G1651/('Total Revenue (Millions)'!D$128)*100</f>
        <v>117.2918261461257</v>
      </c>
      <c r="J1651" s="138">
        <v>919.3</v>
      </c>
      <c r="K1651" s="138">
        <v>459.7</v>
      </c>
      <c r="W1651" s="138"/>
      <c r="Z1651" s="138"/>
      <c r="AF1651" s="73" t="s">
        <v>17523</v>
      </c>
    </row>
    <row r="1652" spans="1:32" hidden="1" x14ac:dyDescent="0.25">
      <c r="A1652" s="116" t="s">
        <v>16384</v>
      </c>
      <c r="B1652" s="116">
        <v>2023</v>
      </c>
      <c r="C1652" s="116" t="s">
        <v>16439</v>
      </c>
      <c r="D1652" s="73" t="s">
        <v>16602</v>
      </c>
      <c r="E1652" s="73" t="s">
        <v>16602</v>
      </c>
      <c r="F1652" s="73" t="s">
        <v>17518</v>
      </c>
      <c r="G1652" s="125">
        <v>796.7</v>
      </c>
      <c r="H1652" s="140">
        <f t="shared" si="110"/>
        <v>612.84615384615381</v>
      </c>
      <c r="I1652" s="125">
        <f>G1652/('Total Revenue (Millions)'!D$128)*100</f>
        <v>67.763885344900913</v>
      </c>
      <c r="J1652" s="138">
        <v>546.5</v>
      </c>
      <c r="K1652" s="138">
        <v>250.2</v>
      </c>
      <c r="W1652" s="138"/>
      <c r="Z1652" s="138"/>
      <c r="AF1652" s="73" t="s">
        <v>17523</v>
      </c>
    </row>
    <row r="1653" spans="1:32" hidden="1" x14ac:dyDescent="0.25">
      <c r="A1653" s="116" t="s">
        <v>16384</v>
      </c>
      <c r="B1653" s="116">
        <v>2023</v>
      </c>
      <c r="C1653" s="116" t="s">
        <v>16439</v>
      </c>
      <c r="D1653" s="73" t="s">
        <v>16568</v>
      </c>
      <c r="E1653" s="73" t="s">
        <v>17292</v>
      </c>
      <c r="F1653" s="73" t="s">
        <v>17292</v>
      </c>
      <c r="G1653" s="125">
        <v>614.91</v>
      </c>
      <c r="H1653" s="140">
        <f t="shared" si="110"/>
        <v>473.00769230769225</v>
      </c>
      <c r="I1653" s="125">
        <f>G1653/('Total Revenue (Millions)'!D$128)*100</f>
        <v>52.301607552947175</v>
      </c>
      <c r="J1653" s="138">
        <v>362.79689999999999</v>
      </c>
      <c r="K1653" s="138">
        <v>252.11309999999997</v>
      </c>
      <c r="W1653" s="138"/>
      <c r="Z1653" s="138"/>
      <c r="AF1653" s="73" t="s">
        <v>17524</v>
      </c>
    </row>
    <row r="1654" spans="1:32" hidden="1" x14ac:dyDescent="0.25">
      <c r="A1654" s="116" t="s">
        <v>16384</v>
      </c>
      <c r="B1654" s="116">
        <v>2023</v>
      </c>
      <c r="C1654" s="116" t="s">
        <v>16439</v>
      </c>
      <c r="D1654" s="73" t="s">
        <v>16593</v>
      </c>
      <c r="E1654" s="73" t="s">
        <v>17289</v>
      </c>
      <c r="F1654" s="73" t="s">
        <v>17519</v>
      </c>
      <c r="G1654" s="125">
        <v>204.04</v>
      </c>
      <c r="H1654" s="140">
        <f t="shared" si="110"/>
        <v>156.95384615384614</v>
      </c>
      <c r="I1654" s="125">
        <f>G1654/('Total Revenue (Millions)'!D$128)*100</f>
        <v>17.35476737262907</v>
      </c>
      <c r="J1654" s="138">
        <v>151.76999999999998</v>
      </c>
      <c r="K1654" s="138">
        <v>52.27</v>
      </c>
      <c r="W1654" s="138"/>
      <c r="Z1654" s="138"/>
      <c r="AF1654" s="73" t="s">
        <v>17523</v>
      </c>
    </row>
    <row r="1655" spans="1:32" hidden="1" x14ac:dyDescent="0.25">
      <c r="A1655" s="116" t="s">
        <v>16384</v>
      </c>
      <c r="B1655" s="116">
        <v>2023</v>
      </c>
      <c r="C1655" s="116" t="s">
        <v>16439</v>
      </c>
      <c r="D1655" s="73" t="s">
        <v>17230</v>
      </c>
      <c r="E1655" s="73" t="s">
        <v>17231</v>
      </c>
      <c r="F1655" s="73" t="s">
        <v>17232</v>
      </c>
      <c r="G1655" s="125">
        <v>160.6</v>
      </c>
      <c r="H1655" s="140">
        <f t="shared" si="110"/>
        <v>123.53846153846153</v>
      </c>
      <c r="I1655" s="125">
        <f>G1655/('Total Revenue (Millions)'!D$128)*100</f>
        <v>13.659947265458875</v>
      </c>
      <c r="J1655" s="138">
        <v>129.12</v>
      </c>
      <c r="K1655" s="138">
        <v>31.48</v>
      </c>
      <c r="W1655" s="138"/>
      <c r="Z1655" s="138"/>
      <c r="AF1655" s="73" t="s">
        <v>17525</v>
      </c>
    </row>
    <row r="1656" spans="1:32" hidden="1" x14ac:dyDescent="0.25">
      <c r="A1656" s="116" t="s">
        <v>16384</v>
      </c>
      <c r="B1656" s="116">
        <v>2023</v>
      </c>
      <c r="C1656" s="116" t="s">
        <v>16439</v>
      </c>
      <c r="D1656" s="73" t="s">
        <v>17457</v>
      </c>
      <c r="E1656" s="73" t="s">
        <v>17458</v>
      </c>
      <c r="F1656" s="73" t="s">
        <v>17457</v>
      </c>
      <c r="G1656" s="125">
        <v>45.7</v>
      </c>
      <c r="H1656" s="140">
        <f t="shared" si="110"/>
        <v>35.153846153846153</v>
      </c>
      <c r="I1656" s="125">
        <f>G1656/('Total Revenue (Millions)'!D$128)*100</f>
        <v>3.8870460151399167</v>
      </c>
      <c r="J1656" s="138">
        <v>43.400000000000006</v>
      </c>
      <c r="K1656" s="138">
        <v>2.2999999999999998</v>
      </c>
      <c r="W1656" s="138"/>
      <c r="Z1656" s="138"/>
      <c r="AF1656" s="73" t="s">
        <v>17523</v>
      </c>
    </row>
    <row r="1657" spans="1:32" hidden="1" x14ac:dyDescent="0.25">
      <c r="A1657" s="116" t="s">
        <v>16384</v>
      </c>
      <c r="B1657" s="116">
        <v>2023</v>
      </c>
      <c r="C1657" s="116" t="s">
        <v>16439</v>
      </c>
      <c r="D1657" s="73" t="s">
        <v>17510</v>
      </c>
      <c r="E1657" s="73" t="s">
        <v>17465</v>
      </c>
      <c r="F1657" s="73" t="s">
        <v>17465</v>
      </c>
      <c r="G1657" s="125">
        <v>39.26</v>
      </c>
      <c r="H1657" s="140">
        <f t="shared" si="110"/>
        <v>30.199999999999996</v>
      </c>
      <c r="I1657" s="125">
        <f>G1657/('Total Revenue (Millions)'!D$128)*100</f>
        <v>3.3392872331377048</v>
      </c>
      <c r="W1657" s="138"/>
      <c r="Z1657" s="138"/>
      <c r="AF1657" s="73" t="s">
        <v>17523</v>
      </c>
    </row>
    <row r="1658" spans="1:32" hidden="1" x14ac:dyDescent="0.25">
      <c r="A1658" s="116" t="s">
        <v>16384</v>
      </c>
      <c r="B1658" s="116">
        <v>2023</v>
      </c>
      <c r="C1658" s="116" t="s">
        <v>16439</v>
      </c>
      <c r="D1658" s="73" t="s">
        <v>17445</v>
      </c>
      <c r="E1658" s="73" t="s">
        <v>17445</v>
      </c>
      <c r="F1658" s="73" t="s">
        <v>17445</v>
      </c>
      <c r="G1658" s="125">
        <v>38.53</v>
      </c>
      <c r="H1658" s="140">
        <f t="shared" si="110"/>
        <v>29.638461538461538</v>
      </c>
      <c r="I1658" s="125">
        <f>G1658/('Total Revenue (Millions)'!D$128)*100</f>
        <v>3.2771965637492557</v>
      </c>
      <c r="W1658" s="138"/>
      <c r="Z1658" s="138"/>
      <c r="AF1658" s="73" t="s">
        <v>17523</v>
      </c>
    </row>
    <row r="1659" spans="1:32" hidden="1" x14ac:dyDescent="0.25">
      <c r="A1659" s="116" t="s">
        <v>16384</v>
      </c>
      <c r="B1659" s="116">
        <v>2023</v>
      </c>
      <c r="C1659" s="116" t="s">
        <v>16439</v>
      </c>
      <c r="D1659" s="73" t="s">
        <v>17413</v>
      </c>
      <c r="E1659" s="73" t="s">
        <v>17413</v>
      </c>
      <c r="F1659" s="73" t="s">
        <v>17414</v>
      </c>
      <c r="G1659" s="125">
        <v>28.91</v>
      </c>
      <c r="H1659" s="140">
        <f t="shared" si="110"/>
        <v>22.238461538461539</v>
      </c>
      <c r="I1659" s="125">
        <f>G1659/('Total Revenue (Millions)'!D$128)*100</f>
        <v>2.4589606192055795</v>
      </c>
      <c r="J1659" s="138">
        <v>24.89</v>
      </c>
      <c r="K1659" s="138">
        <v>4.0199999999999996</v>
      </c>
      <c r="W1659" s="138"/>
      <c r="Z1659" s="138"/>
      <c r="AF1659" s="73" t="s">
        <v>17523</v>
      </c>
    </row>
    <row r="1660" spans="1:32" hidden="1" x14ac:dyDescent="0.25">
      <c r="A1660" s="116" t="s">
        <v>16384</v>
      </c>
      <c r="B1660" s="116">
        <v>2023</v>
      </c>
      <c r="C1660" s="116" t="s">
        <v>16439</v>
      </c>
      <c r="D1660" s="73" t="s">
        <v>17357</v>
      </c>
      <c r="E1660" s="73" t="s">
        <v>17357</v>
      </c>
      <c r="F1660" s="73" t="s">
        <v>17357</v>
      </c>
      <c r="G1660" s="125">
        <v>24.837199999999999</v>
      </c>
      <c r="H1660" s="140">
        <f t="shared" si="110"/>
        <v>19.105538461538462</v>
      </c>
      <c r="I1660" s="125">
        <f>G1660/('Total Revenue (Millions)'!D$128)*100</f>
        <v>2.1125457174449265</v>
      </c>
      <c r="J1660" s="138">
        <v>16.239899999999999</v>
      </c>
      <c r="K1660" s="138">
        <v>8.5973000000000006</v>
      </c>
      <c r="W1660" s="138"/>
      <c r="Z1660" s="138"/>
      <c r="AF1660" s="73" t="s">
        <v>17523</v>
      </c>
    </row>
    <row r="1661" spans="1:32" hidden="1" x14ac:dyDescent="0.25">
      <c r="A1661" s="116" t="s">
        <v>16384</v>
      </c>
      <c r="B1661" s="116">
        <v>2023</v>
      </c>
      <c r="C1661" s="116" t="s">
        <v>16439</v>
      </c>
      <c r="D1661" s="73" t="s">
        <v>17411</v>
      </c>
      <c r="E1661" s="73" t="s">
        <v>17411</v>
      </c>
      <c r="F1661" s="73" t="s">
        <v>17412</v>
      </c>
      <c r="G1661" s="125">
        <v>21.89946391883219</v>
      </c>
      <c r="H1661" s="140">
        <f t="shared" si="110"/>
        <v>16.845741476024759</v>
      </c>
      <c r="I1661" s="125">
        <f>G1661/('Total Revenue (Millions)'!D$128)*100</f>
        <v>1.8626744848883381</v>
      </c>
      <c r="W1661" s="138"/>
      <c r="Z1661" s="138"/>
      <c r="AF1661" s="73" t="s">
        <v>17526</v>
      </c>
    </row>
    <row r="1662" spans="1:32" hidden="1" x14ac:dyDescent="0.25">
      <c r="A1662" s="116" t="s">
        <v>16384</v>
      </c>
      <c r="B1662" s="116">
        <v>2023</v>
      </c>
      <c r="C1662" s="116" t="s">
        <v>16439</v>
      </c>
      <c r="D1662" s="73" t="s">
        <v>17485</v>
      </c>
      <c r="E1662" s="73" t="s">
        <v>17485</v>
      </c>
      <c r="F1662" s="73" t="s">
        <v>17485</v>
      </c>
      <c r="G1662" s="125">
        <v>6.2985624000000007</v>
      </c>
      <c r="H1662" s="140">
        <f t="shared" si="110"/>
        <v>4.8450480000000002</v>
      </c>
      <c r="I1662" s="125">
        <f>G1662/('Total Revenue (Millions)'!D$128)*100</f>
        <v>0.53572870630262825</v>
      </c>
      <c r="W1662" s="138"/>
      <c r="Z1662" s="138"/>
      <c r="AF1662" s="73" t="s">
        <v>17527</v>
      </c>
    </row>
    <row r="1663" spans="1:32" hidden="1" x14ac:dyDescent="0.25">
      <c r="A1663" s="116" t="s">
        <v>16384</v>
      </c>
      <c r="B1663" s="116">
        <v>2023</v>
      </c>
      <c r="C1663" s="116" t="s">
        <v>16439</v>
      </c>
      <c r="D1663" s="73" t="s">
        <v>16608</v>
      </c>
      <c r="E1663" s="73" t="s">
        <v>16608</v>
      </c>
      <c r="F1663" s="73" t="s">
        <v>16608</v>
      </c>
      <c r="G1663" s="125">
        <v>4.4800000000000004</v>
      </c>
      <c r="H1663" s="140">
        <f t="shared" si="110"/>
        <v>3.4461538461538463</v>
      </c>
      <c r="I1663" s="125">
        <f>G1663/('Total Revenue (Millions)'!D$128)*100</f>
        <v>0.38104958747979928</v>
      </c>
      <c r="W1663" s="138"/>
      <c r="Z1663" s="138"/>
      <c r="AF1663" s="73" t="s">
        <v>17523</v>
      </c>
    </row>
    <row r="1664" spans="1:32" hidden="1" x14ac:dyDescent="0.25">
      <c r="A1664" s="116" t="s">
        <v>16384</v>
      </c>
      <c r="B1664" s="116">
        <v>2023</v>
      </c>
      <c r="C1664" s="116" t="s">
        <v>16439</v>
      </c>
      <c r="D1664" s="73" t="s">
        <v>17461</v>
      </c>
      <c r="E1664" s="73" t="s">
        <v>17439</v>
      </c>
      <c r="F1664" s="73" t="s">
        <v>17440</v>
      </c>
      <c r="G1664" s="125"/>
      <c r="H1664" s="140">
        <f t="shared" si="110"/>
        <v>0</v>
      </c>
      <c r="I1664" s="125">
        <f>G1664/('Total Revenue (Millions)'!D$128)*100</f>
        <v>0</v>
      </c>
      <c r="W1664" s="138"/>
      <c r="Z1664" s="138"/>
      <c r="AF1664" s="73"/>
    </row>
    <row r="1665" spans="1:32" hidden="1" x14ac:dyDescent="0.25">
      <c r="A1665" s="116" t="s">
        <v>16384</v>
      </c>
      <c r="B1665" s="116">
        <v>2023</v>
      </c>
      <c r="C1665" s="116" t="s">
        <v>16439</v>
      </c>
      <c r="D1665" s="76" t="s">
        <v>16556</v>
      </c>
      <c r="E1665" s="76" t="s">
        <v>16556</v>
      </c>
      <c r="F1665" s="76" t="s">
        <v>16556</v>
      </c>
      <c r="G1665" s="125">
        <v>468.48477368116846</v>
      </c>
      <c r="H1665" s="140">
        <f t="shared" si="110"/>
        <v>360.37290283166806</v>
      </c>
      <c r="I1665" s="125">
        <f>G1665/('Total Revenue (Millions)'!D$128)*100</f>
        <v>39.847305748164366</v>
      </c>
      <c r="W1665" s="138"/>
      <c r="Z1665" s="138"/>
      <c r="AF1665" s="73"/>
    </row>
    <row r="1666" spans="1:32" x14ac:dyDescent="0.25">
      <c r="A1666" s="116" t="s">
        <v>16384</v>
      </c>
      <c r="B1666" s="116">
        <v>2024</v>
      </c>
      <c r="C1666" s="116" t="s">
        <v>16439</v>
      </c>
      <c r="D1666" s="73" t="s">
        <v>16532</v>
      </c>
      <c r="E1666" s="73" t="s">
        <v>17320</v>
      </c>
      <c r="F1666" s="73" t="s">
        <v>17320</v>
      </c>
      <c r="G1666" s="125"/>
      <c r="H1666" s="140"/>
      <c r="I1666" s="125"/>
      <c r="W1666" s="138"/>
      <c r="Z1666" s="138"/>
      <c r="AF1666" s="73" t="s">
        <v>17523</v>
      </c>
    </row>
    <row r="1667" spans="1:32" x14ac:dyDescent="0.25">
      <c r="A1667" s="116" t="s">
        <v>16384</v>
      </c>
      <c r="B1667" s="116">
        <v>2024</v>
      </c>
      <c r="C1667" s="116" t="s">
        <v>16439</v>
      </c>
      <c r="D1667" s="73" t="s">
        <v>16602</v>
      </c>
      <c r="E1667" s="73" t="s">
        <v>16602</v>
      </c>
      <c r="F1667" s="73" t="s">
        <v>17518</v>
      </c>
      <c r="G1667" s="125"/>
      <c r="H1667" s="140"/>
      <c r="I1667" s="125"/>
      <c r="W1667" s="138"/>
      <c r="Z1667" s="138"/>
      <c r="AF1667" s="73" t="s">
        <v>17523</v>
      </c>
    </row>
    <row r="1668" spans="1:32" x14ac:dyDescent="0.25">
      <c r="A1668" s="116" t="s">
        <v>16384</v>
      </c>
      <c r="B1668" s="116">
        <v>2024</v>
      </c>
      <c r="C1668" s="116" t="s">
        <v>16439</v>
      </c>
      <c r="D1668" s="73" t="s">
        <v>16568</v>
      </c>
      <c r="E1668" s="73" t="s">
        <v>17292</v>
      </c>
      <c r="F1668" s="73" t="s">
        <v>17292</v>
      </c>
      <c r="G1668" s="125"/>
      <c r="H1668" s="140"/>
      <c r="I1668" s="125"/>
      <c r="W1668" s="138"/>
      <c r="Z1668" s="138"/>
      <c r="AF1668" s="73" t="s">
        <v>17524</v>
      </c>
    </row>
    <row r="1669" spans="1:32" x14ac:dyDescent="0.25">
      <c r="A1669" s="116" t="s">
        <v>16384</v>
      </c>
      <c r="B1669" s="116">
        <v>2024</v>
      </c>
      <c r="C1669" s="116" t="s">
        <v>16439</v>
      </c>
      <c r="D1669" s="73" t="s">
        <v>16593</v>
      </c>
      <c r="E1669" s="73" t="s">
        <v>17289</v>
      </c>
      <c r="F1669" s="73" t="s">
        <v>17519</v>
      </c>
      <c r="G1669" s="125"/>
      <c r="H1669" s="140"/>
      <c r="I1669" s="125"/>
      <c r="W1669" s="138"/>
      <c r="Z1669" s="138"/>
      <c r="AF1669" s="73" t="s">
        <v>17523</v>
      </c>
    </row>
    <row r="1670" spans="1:32" x14ac:dyDescent="0.25">
      <c r="A1670" s="116" t="s">
        <v>16384</v>
      </c>
      <c r="B1670" s="116">
        <v>2024</v>
      </c>
      <c r="C1670" s="116" t="s">
        <v>16439</v>
      </c>
      <c r="D1670" s="73" t="s">
        <v>17230</v>
      </c>
      <c r="E1670" s="73" t="s">
        <v>17231</v>
      </c>
      <c r="F1670" s="73" t="s">
        <v>17232</v>
      </c>
      <c r="G1670" s="125"/>
      <c r="H1670" s="140"/>
      <c r="I1670" s="125"/>
      <c r="W1670" s="138"/>
      <c r="Z1670" s="138"/>
      <c r="AF1670" s="73" t="s">
        <v>17525</v>
      </c>
    </row>
    <row r="1671" spans="1:32" x14ac:dyDescent="0.25">
      <c r="A1671" s="116" t="s">
        <v>16384</v>
      </c>
      <c r="B1671" s="116">
        <v>2024</v>
      </c>
      <c r="C1671" s="116" t="s">
        <v>16439</v>
      </c>
      <c r="D1671" s="73" t="s">
        <v>17457</v>
      </c>
      <c r="E1671" s="73" t="s">
        <v>17458</v>
      </c>
      <c r="F1671" s="73" t="s">
        <v>17457</v>
      </c>
      <c r="G1671" s="125"/>
      <c r="H1671" s="140"/>
      <c r="I1671" s="125"/>
      <c r="W1671" s="138"/>
      <c r="Z1671" s="138"/>
      <c r="AF1671" s="73" t="s">
        <v>17523</v>
      </c>
    </row>
    <row r="1672" spans="1:32" x14ac:dyDescent="0.25">
      <c r="A1672" s="116" t="s">
        <v>16384</v>
      </c>
      <c r="B1672" s="116">
        <v>2024</v>
      </c>
      <c r="C1672" s="116" t="s">
        <v>16439</v>
      </c>
      <c r="D1672" s="73" t="s">
        <v>17510</v>
      </c>
      <c r="E1672" s="73" t="s">
        <v>17465</v>
      </c>
      <c r="F1672" s="73" t="s">
        <v>17465</v>
      </c>
      <c r="G1672" s="125"/>
      <c r="H1672" s="140"/>
      <c r="I1672" s="125"/>
      <c r="W1672" s="138"/>
      <c r="Z1672" s="138"/>
      <c r="AF1672" s="73" t="s">
        <v>17523</v>
      </c>
    </row>
    <row r="1673" spans="1:32" x14ac:dyDescent="0.25">
      <c r="A1673" s="116" t="s">
        <v>16384</v>
      </c>
      <c r="B1673" s="116">
        <v>2024</v>
      </c>
      <c r="C1673" s="116" t="s">
        <v>16439</v>
      </c>
      <c r="D1673" s="73" t="s">
        <v>17445</v>
      </c>
      <c r="E1673" s="73" t="s">
        <v>17445</v>
      </c>
      <c r="F1673" s="73" t="s">
        <v>17445</v>
      </c>
      <c r="G1673" s="125"/>
      <c r="H1673" s="140"/>
      <c r="I1673" s="125"/>
      <c r="W1673" s="138"/>
      <c r="Z1673" s="138"/>
      <c r="AF1673" s="73" t="s">
        <v>17523</v>
      </c>
    </row>
    <row r="1674" spans="1:32" x14ac:dyDescent="0.25">
      <c r="A1674" s="116" t="s">
        <v>16384</v>
      </c>
      <c r="B1674" s="116">
        <v>2024</v>
      </c>
      <c r="C1674" s="116" t="s">
        <v>16439</v>
      </c>
      <c r="D1674" s="73" t="s">
        <v>17413</v>
      </c>
      <c r="E1674" s="73" t="s">
        <v>17413</v>
      </c>
      <c r="F1674" s="73" t="s">
        <v>17414</v>
      </c>
      <c r="G1674" s="125"/>
      <c r="H1674" s="140"/>
      <c r="I1674" s="125"/>
      <c r="W1674" s="138"/>
      <c r="Z1674" s="138"/>
      <c r="AF1674" s="73" t="s">
        <v>17523</v>
      </c>
    </row>
    <row r="1675" spans="1:32" x14ac:dyDescent="0.25">
      <c r="A1675" s="116" t="s">
        <v>16384</v>
      </c>
      <c r="B1675" s="116">
        <v>2024</v>
      </c>
      <c r="C1675" s="116" t="s">
        <v>16439</v>
      </c>
      <c r="D1675" s="73" t="s">
        <v>17357</v>
      </c>
      <c r="E1675" s="73" t="s">
        <v>17357</v>
      </c>
      <c r="F1675" s="73" t="s">
        <v>17357</v>
      </c>
      <c r="G1675" s="125"/>
      <c r="H1675" s="140"/>
      <c r="I1675" s="125"/>
      <c r="W1675" s="138"/>
      <c r="Z1675" s="138"/>
      <c r="AF1675" s="73" t="s">
        <v>17523</v>
      </c>
    </row>
    <row r="1676" spans="1:32" x14ac:dyDescent="0.25">
      <c r="A1676" s="116" t="s">
        <v>16384</v>
      </c>
      <c r="B1676" s="116">
        <v>2024</v>
      </c>
      <c r="C1676" s="116" t="s">
        <v>16439</v>
      </c>
      <c r="D1676" s="73" t="s">
        <v>17411</v>
      </c>
      <c r="E1676" s="73" t="s">
        <v>17411</v>
      </c>
      <c r="F1676" s="73" t="s">
        <v>17412</v>
      </c>
      <c r="G1676" s="125"/>
      <c r="H1676" s="140"/>
      <c r="I1676" s="125"/>
      <c r="W1676" s="138"/>
      <c r="Z1676" s="138"/>
      <c r="AF1676" s="73" t="s">
        <v>17526</v>
      </c>
    </row>
    <row r="1677" spans="1:32" x14ac:dyDescent="0.25">
      <c r="A1677" s="116" t="s">
        <v>16384</v>
      </c>
      <c r="B1677" s="116">
        <v>2024</v>
      </c>
      <c r="C1677" s="116" t="s">
        <v>16439</v>
      </c>
      <c r="D1677" s="73" t="s">
        <v>17485</v>
      </c>
      <c r="E1677" s="73" t="s">
        <v>17485</v>
      </c>
      <c r="F1677" s="73" t="s">
        <v>17485</v>
      </c>
      <c r="G1677" s="125"/>
      <c r="H1677" s="140"/>
      <c r="I1677" s="125"/>
      <c r="W1677" s="138"/>
      <c r="Z1677" s="138"/>
      <c r="AF1677" s="73" t="s">
        <v>17527</v>
      </c>
    </row>
    <row r="1678" spans="1:32" x14ac:dyDescent="0.25">
      <c r="A1678" s="116" t="s">
        <v>16384</v>
      </c>
      <c r="B1678" s="116">
        <v>2024</v>
      </c>
      <c r="C1678" s="116" t="s">
        <v>16439</v>
      </c>
      <c r="D1678" s="73" t="s">
        <v>16608</v>
      </c>
      <c r="E1678" s="73" t="s">
        <v>16608</v>
      </c>
      <c r="F1678" s="73" t="s">
        <v>16608</v>
      </c>
      <c r="G1678" s="125"/>
      <c r="H1678" s="140"/>
      <c r="I1678" s="125"/>
      <c r="W1678" s="138"/>
      <c r="Z1678" s="138"/>
      <c r="AF1678" s="73" t="s">
        <v>17523</v>
      </c>
    </row>
    <row r="1679" spans="1:32" x14ac:dyDescent="0.25">
      <c r="A1679" s="116" t="s">
        <v>16384</v>
      </c>
      <c r="B1679" s="116">
        <v>2024</v>
      </c>
      <c r="C1679" s="116" t="s">
        <v>16439</v>
      </c>
      <c r="D1679" s="73" t="s">
        <v>17461</v>
      </c>
      <c r="E1679" s="73" t="s">
        <v>17439</v>
      </c>
      <c r="F1679" s="73" t="s">
        <v>17440</v>
      </c>
      <c r="G1679" s="125"/>
      <c r="H1679" s="140"/>
      <c r="I1679" s="125"/>
      <c r="W1679" s="138"/>
      <c r="Z1679" s="138"/>
      <c r="AF1679" s="73"/>
    </row>
    <row r="1680" spans="1:32" x14ac:dyDescent="0.25">
      <c r="A1680" s="116" t="s">
        <v>16384</v>
      </c>
      <c r="B1680" s="116">
        <v>2024</v>
      </c>
      <c r="C1680" s="116" t="s">
        <v>16439</v>
      </c>
      <c r="D1680" s="76" t="s">
        <v>16556</v>
      </c>
      <c r="E1680" s="76" t="s">
        <v>16556</v>
      </c>
      <c r="F1680" s="76" t="s">
        <v>16556</v>
      </c>
      <c r="G1680" s="125"/>
      <c r="H1680" s="140"/>
      <c r="I1680" s="125"/>
      <c r="W1680" s="138"/>
      <c r="Z1680" s="138"/>
      <c r="AF1680" s="73"/>
    </row>
    <row r="1681" spans="1:32" hidden="1" x14ac:dyDescent="0.25">
      <c r="A1681" s="116" t="s">
        <v>16384</v>
      </c>
      <c r="B1681" s="116">
        <v>2011</v>
      </c>
      <c r="C1681" s="116" t="s">
        <v>16452</v>
      </c>
      <c r="D1681" s="73" t="s">
        <v>17528</v>
      </c>
      <c r="E1681" s="73" t="s">
        <v>17528</v>
      </c>
      <c r="F1681" s="73" t="s">
        <v>17529</v>
      </c>
      <c r="G1681" s="125">
        <v>87.19</v>
      </c>
      <c r="H1681" s="140">
        <f>G1681/0.99</f>
        <v>88.070707070707073</v>
      </c>
      <c r="I1681" s="125">
        <f>G1681/('Total Revenue (Millions)'!D$129)*100</f>
        <v>8.0787583970349779</v>
      </c>
      <c r="J1681" s="138" t="s">
        <v>16841</v>
      </c>
      <c r="K1681" s="138">
        <v>87.19</v>
      </c>
      <c r="W1681" s="138"/>
      <c r="Z1681" s="138"/>
      <c r="AD1681" s="138" t="s">
        <v>16548</v>
      </c>
      <c r="AF1681" s="205" t="s">
        <v>17530</v>
      </c>
    </row>
    <row r="1682" spans="1:32" hidden="1" x14ac:dyDescent="0.25">
      <c r="A1682" s="116" t="s">
        <v>16384</v>
      </c>
      <c r="B1682" s="116">
        <v>2011</v>
      </c>
      <c r="C1682" s="116" t="s">
        <v>16452</v>
      </c>
      <c r="D1682" s="73" t="s">
        <v>17531</v>
      </c>
      <c r="E1682" s="73" t="s">
        <v>17531</v>
      </c>
      <c r="F1682" s="73" t="s">
        <v>17531</v>
      </c>
      <c r="G1682" s="125">
        <v>48.5</v>
      </c>
      <c r="H1682" s="140">
        <f>G1682/0.99</f>
        <v>48.98989898989899</v>
      </c>
      <c r="I1682" s="125">
        <f>G1682/('Total Revenue (Millions)'!D$129)*100</f>
        <v>4.4938614778781565</v>
      </c>
      <c r="J1682" s="138">
        <v>48.5</v>
      </c>
      <c r="K1682" s="138" t="s">
        <v>16841</v>
      </c>
      <c r="W1682" s="138"/>
      <c r="Z1682" s="138"/>
      <c r="AD1682" s="138" t="s">
        <v>16552</v>
      </c>
      <c r="AF1682" s="205" t="s">
        <v>17532</v>
      </c>
    </row>
    <row r="1683" spans="1:32" hidden="1" x14ac:dyDescent="0.25">
      <c r="A1683" s="116" t="s">
        <v>16384</v>
      </c>
      <c r="B1683" s="116">
        <v>2011</v>
      </c>
      <c r="C1683" s="116" t="s">
        <v>16452</v>
      </c>
      <c r="D1683" s="73" t="s">
        <v>17533</v>
      </c>
      <c r="E1683" s="73" t="s">
        <v>17534</v>
      </c>
      <c r="F1683" s="73" t="s">
        <v>17534</v>
      </c>
      <c r="G1683" s="125">
        <v>34.409999999999997</v>
      </c>
      <c r="H1683" s="140">
        <f>G1683/0.99</f>
        <v>34.757575757575758</v>
      </c>
      <c r="I1683" s="125">
        <f>G1683/('Total Revenue (Millions)'!D$129)*100</f>
        <v>3.1883252258512851</v>
      </c>
      <c r="J1683" s="138" t="s">
        <v>16841</v>
      </c>
      <c r="K1683" s="138" t="s">
        <v>16841</v>
      </c>
      <c r="W1683" s="138"/>
      <c r="Z1683" s="138"/>
      <c r="AD1683" s="138" t="s">
        <v>16555</v>
      </c>
      <c r="AF1683" s="205" t="s">
        <v>17535</v>
      </c>
    </row>
    <row r="1684" spans="1:32" hidden="1" x14ac:dyDescent="0.25">
      <c r="A1684" s="116" t="s">
        <v>16384</v>
      </c>
      <c r="B1684" s="116">
        <v>2012</v>
      </c>
      <c r="C1684" s="116" t="s">
        <v>16452</v>
      </c>
      <c r="D1684" s="73" t="s">
        <v>17531</v>
      </c>
      <c r="E1684" s="73" t="s">
        <v>17531</v>
      </c>
      <c r="F1684" s="73" t="s">
        <v>17531</v>
      </c>
      <c r="G1684" s="125">
        <v>134.05000000000001</v>
      </c>
      <c r="H1684" s="140">
        <f>G1684/1</f>
        <v>134.05000000000001</v>
      </c>
      <c r="I1684" s="125">
        <f>G1684/('Total Revenue (Millions)'!D$130)*100</f>
        <v>13.63960113960114</v>
      </c>
      <c r="J1684" s="138">
        <v>134.05000000000001</v>
      </c>
      <c r="K1684" s="138" t="s">
        <v>16841</v>
      </c>
      <c r="U1684" s="138">
        <v>1400</v>
      </c>
      <c r="V1684" s="138">
        <v>8</v>
      </c>
      <c r="W1684" s="138"/>
      <c r="Z1684" s="138"/>
      <c r="AD1684" s="138" t="s">
        <v>16552</v>
      </c>
      <c r="AF1684" s="205" t="s">
        <v>17536</v>
      </c>
    </row>
    <row r="1685" spans="1:32" hidden="1" x14ac:dyDescent="0.25">
      <c r="A1685" s="116" t="s">
        <v>16384</v>
      </c>
      <c r="B1685" s="116">
        <v>2012</v>
      </c>
      <c r="C1685" s="116" t="s">
        <v>16452</v>
      </c>
      <c r="D1685" s="73" t="s">
        <v>17528</v>
      </c>
      <c r="E1685" s="73" t="s">
        <v>17528</v>
      </c>
      <c r="F1685" s="73" t="s">
        <v>17529</v>
      </c>
      <c r="G1685" s="125">
        <v>106.19</v>
      </c>
      <c r="H1685" s="140">
        <f>G1685/1</f>
        <v>106.19</v>
      </c>
      <c r="I1685" s="125">
        <f>G1685/('Total Revenue (Millions)'!D$130)*100</f>
        <v>10.804843304843304</v>
      </c>
      <c r="J1685" s="138" t="s">
        <v>16841</v>
      </c>
      <c r="K1685" s="138">
        <v>106.19</v>
      </c>
      <c r="W1685" s="138"/>
      <c r="Z1685" s="138"/>
      <c r="AD1685" s="138" t="s">
        <v>16548</v>
      </c>
      <c r="AF1685" s="205" t="s">
        <v>17537</v>
      </c>
    </row>
    <row r="1686" spans="1:32" hidden="1" x14ac:dyDescent="0.25">
      <c r="A1686" s="116" t="s">
        <v>16384</v>
      </c>
      <c r="B1686" s="116">
        <v>2012</v>
      </c>
      <c r="C1686" s="116" t="s">
        <v>16452</v>
      </c>
      <c r="D1686" s="73" t="s">
        <v>17533</v>
      </c>
      <c r="E1686" s="73" t="s">
        <v>17533</v>
      </c>
      <c r="F1686" s="73" t="s">
        <v>17534</v>
      </c>
      <c r="G1686" s="125">
        <v>48.9</v>
      </c>
      <c r="H1686" s="140">
        <f>G1686/1</f>
        <v>48.9</v>
      </c>
      <c r="I1686" s="125">
        <f>G1686/('Total Revenue (Millions)'!D$130)*100</f>
        <v>4.9755799755799757</v>
      </c>
      <c r="J1686" s="138" t="s">
        <v>16841</v>
      </c>
      <c r="K1686" s="138" t="s">
        <v>16841</v>
      </c>
      <c r="W1686" s="138"/>
      <c r="Z1686" s="138"/>
      <c r="AD1686" s="138" t="s">
        <v>16555</v>
      </c>
      <c r="AF1686" s="205" t="s">
        <v>17538</v>
      </c>
    </row>
    <row r="1687" spans="1:32" hidden="1" x14ac:dyDescent="0.25">
      <c r="A1687" s="116" t="s">
        <v>16384</v>
      </c>
      <c r="B1687" s="116">
        <v>2013</v>
      </c>
      <c r="C1687" s="116" t="s">
        <v>16452</v>
      </c>
      <c r="D1687" s="73" t="s">
        <v>17531</v>
      </c>
      <c r="E1687" s="73" t="s">
        <v>17531</v>
      </c>
      <c r="F1687" s="73" t="s">
        <v>17531</v>
      </c>
      <c r="G1687" s="125">
        <v>229.02</v>
      </c>
      <c r="H1687" s="140">
        <f>G1687/1.03</f>
        <v>222.34951456310679</v>
      </c>
      <c r="I1687" s="125">
        <f>G1687/('Total Revenue (Millions)'!D$131)*100</f>
        <v>24.191401711207352</v>
      </c>
      <c r="J1687" s="138">
        <v>229.02</v>
      </c>
      <c r="K1687" s="138" t="s">
        <v>16841</v>
      </c>
      <c r="U1687" s="138">
        <v>2350</v>
      </c>
      <c r="V1687" s="138">
        <v>8</v>
      </c>
      <c r="W1687" s="138"/>
      <c r="Z1687" s="138"/>
      <c r="AD1687" s="138" t="s">
        <v>16552</v>
      </c>
      <c r="AF1687" s="205" t="s">
        <v>17539</v>
      </c>
    </row>
    <row r="1688" spans="1:32" hidden="1" x14ac:dyDescent="0.25">
      <c r="A1688" s="116" t="s">
        <v>16384</v>
      </c>
      <c r="B1688" s="116">
        <v>2013</v>
      </c>
      <c r="C1688" s="116" t="s">
        <v>16452</v>
      </c>
      <c r="D1688" s="73" t="s">
        <v>17528</v>
      </c>
      <c r="E1688" s="73" t="s">
        <v>17528</v>
      </c>
      <c r="F1688" s="73" t="s">
        <v>17529</v>
      </c>
      <c r="G1688" s="125">
        <v>106.19</v>
      </c>
      <c r="H1688" s="140">
        <f>G1688/1.03</f>
        <v>103.09708737864077</v>
      </c>
      <c r="I1688" s="125">
        <f>G1688/('Total Revenue (Millions)'!D$131)*100</f>
        <v>11.216858561318263</v>
      </c>
      <c r="J1688" s="138" t="s">
        <v>16841</v>
      </c>
      <c r="K1688" s="138">
        <v>106.19</v>
      </c>
      <c r="W1688" s="138"/>
      <c r="Z1688" s="138"/>
      <c r="AD1688" s="138" t="s">
        <v>16548</v>
      </c>
      <c r="AF1688" s="205" t="s">
        <v>17540</v>
      </c>
    </row>
    <row r="1689" spans="1:32" hidden="1" x14ac:dyDescent="0.25">
      <c r="A1689" s="116" t="s">
        <v>16384</v>
      </c>
      <c r="B1689" s="116">
        <v>2013</v>
      </c>
      <c r="C1689" s="116" t="s">
        <v>16452</v>
      </c>
      <c r="D1689" s="73" t="s">
        <v>17533</v>
      </c>
      <c r="E1689" s="73" t="s">
        <v>17533</v>
      </c>
      <c r="F1689" s="73" t="s">
        <v>17534</v>
      </c>
      <c r="G1689" s="125">
        <v>61.94</v>
      </c>
      <c r="H1689" s="140">
        <f>G1689/1.03</f>
        <v>60.135922330097081</v>
      </c>
      <c r="I1689" s="125">
        <f>G1689/('Total Revenue (Millions)'!D$131)*100</f>
        <v>6.5427273687546208</v>
      </c>
      <c r="J1689" s="138" t="s">
        <v>16841</v>
      </c>
      <c r="K1689" s="138" t="s">
        <v>16841</v>
      </c>
      <c r="W1689" s="138"/>
      <c r="Z1689" s="138"/>
      <c r="AD1689" s="138" t="s">
        <v>16555</v>
      </c>
      <c r="AF1689" s="205" t="s">
        <v>17541</v>
      </c>
    </row>
    <row r="1690" spans="1:32" hidden="1" x14ac:dyDescent="0.25">
      <c r="A1690" s="116" t="s">
        <v>16384</v>
      </c>
      <c r="B1690" s="116">
        <v>2014</v>
      </c>
      <c r="C1690" s="116" t="s">
        <v>16452</v>
      </c>
      <c r="D1690" s="73" t="s">
        <v>17531</v>
      </c>
      <c r="E1690" s="73" t="s">
        <v>17531</v>
      </c>
      <c r="F1690" s="73" t="s">
        <v>17531</v>
      </c>
      <c r="G1690" s="125">
        <v>338.9</v>
      </c>
      <c r="H1690" s="140">
        <f>G1690/1.1</f>
        <v>308.09090909090907</v>
      </c>
      <c r="I1690" s="125">
        <f>G1690/('Total Revenue (Millions)'!D$132)*100</f>
        <v>36.928033093096623</v>
      </c>
      <c r="J1690" s="138">
        <v>338.9</v>
      </c>
      <c r="K1690" s="138" t="s">
        <v>16841</v>
      </c>
      <c r="U1690" s="138">
        <v>3387.52</v>
      </c>
      <c r="V1690" s="138">
        <v>8.34</v>
      </c>
      <c r="W1690" s="138"/>
      <c r="Z1690" s="138"/>
      <c r="AD1690" s="138" t="s">
        <v>16552</v>
      </c>
      <c r="AF1690" s="205" t="s">
        <v>17542</v>
      </c>
    </row>
    <row r="1691" spans="1:32" hidden="1" x14ac:dyDescent="0.25">
      <c r="A1691" s="116" t="s">
        <v>16384</v>
      </c>
      <c r="B1691" s="116">
        <v>2014</v>
      </c>
      <c r="C1691" s="116" t="s">
        <v>16452</v>
      </c>
      <c r="D1691" s="73" t="s">
        <v>17528</v>
      </c>
      <c r="E1691" s="73" t="s">
        <v>17528</v>
      </c>
      <c r="F1691" s="73" t="s">
        <v>17529</v>
      </c>
      <c r="G1691" s="125">
        <v>143.52000000000001</v>
      </c>
      <c r="H1691" s="140">
        <f>G1691/1.1</f>
        <v>130.47272727272727</v>
      </c>
      <c r="I1691" s="125">
        <f>G1691/('Total Revenue (Millions)'!D$132)*100</f>
        <v>15.638569812691733</v>
      </c>
      <c r="J1691" s="138" t="s">
        <v>16841</v>
      </c>
      <c r="K1691" s="138">
        <v>143.52000000000001</v>
      </c>
      <c r="W1691" s="138"/>
      <c r="Z1691" s="138"/>
      <c r="AD1691" s="138" t="s">
        <v>16548</v>
      </c>
      <c r="AF1691" s="205" t="s">
        <v>17543</v>
      </c>
    </row>
    <row r="1692" spans="1:32" hidden="1" x14ac:dyDescent="0.25">
      <c r="A1692" s="116" t="s">
        <v>16384</v>
      </c>
      <c r="B1692" s="116">
        <v>2014</v>
      </c>
      <c r="C1692" s="116" t="s">
        <v>16452</v>
      </c>
      <c r="D1692" s="73" t="s">
        <v>17533</v>
      </c>
      <c r="E1692" s="73" t="s">
        <v>17534</v>
      </c>
      <c r="F1692" s="73" t="s">
        <v>17534</v>
      </c>
      <c r="G1692" s="125">
        <v>85.77</v>
      </c>
      <c r="H1692" s="140">
        <f>G1692/1.1</f>
        <v>77.972727272727269</v>
      </c>
      <c r="I1692" s="125">
        <f>G1692/('Total Revenue (Millions)'!D$132)*100</f>
        <v>9.3458760649008497</v>
      </c>
      <c r="J1692" s="138" t="s">
        <v>16841</v>
      </c>
      <c r="K1692" s="138" t="s">
        <v>16841</v>
      </c>
      <c r="W1692" s="138"/>
      <c r="Z1692" s="138"/>
      <c r="AD1692" s="138" t="s">
        <v>16555</v>
      </c>
      <c r="AF1692" s="205" t="s">
        <v>17544</v>
      </c>
    </row>
    <row r="1693" spans="1:32" hidden="1" x14ac:dyDescent="0.25">
      <c r="A1693" s="116" t="s">
        <v>16384</v>
      </c>
      <c r="B1693" s="116">
        <v>2014</v>
      </c>
      <c r="C1693" s="116" t="s">
        <v>16452</v>
      </c>
      <c r="D1693" s="73" t="s">
        <v>16593</v>
      </c>
      <c r="E1693" s="73" t="s">
        <v>17289</v>
      </c>
      <c r="F1693" s="73" t="s">
        <v>17545</v>
      </c>
      <c r="G1693" s="125">
        <v>12.2</v>
      </c>
      <c r="H1693" s="140">
        <f>G1693/1.1</f>
        <v>11.09090909090909</v>
      </c>
      <c r="I1693" s="125">
        <f>G1693/('Total Revenue (Millions)'!D$132)*100</f>
        <v>1.329365605593918</v>
      </c>
      <c r="J1693" s="138">
        <v>12.2</v>
      </c>
      <c r="K1693" s="138" t="s">
        <v>16841</v>
      </c>
      <c r="W1693" s="138"/>
      <c r="Z1693" s="138"/>
      <c r="AD1693" s="138" t="s">
        <v>16552</v>
      </c>
      <c r="AF1693" s="205"/>
    </row>
    <row r="1694" spans="1:32" hidden="1" x14ac:dyDescent="0.25">
      <c r="A1694" s="116" t="s">
        <v>16384</v>
      </c>
      <c r="B1694" s="116">
        <v>2015</v>
      </c>
      <c r="C1694" s="116" t="s">
        <v>16452</v>
      </c>
      <c r="D1694" s="73" t="s">
        <v>17531</v>
      </c>
      <c r="E1694" s="73" t="s">
        <v>17531</v>
      </c>
      <c r="F1694" s="73" t="s">
        <v>17531</v>
      </c>
      <c r="G1694" s="125">
        <v>396.57</v>
      </c>
      <c r="H1694" s="140">
        <f t="shared" ref="H1694:H1700" si="111">G1694/1.28</f>
        <v>309.8203125</v>
      </c>
      <c r="I1694" s="125">
        <f>G1694/('Total Revenue (Millions)'!D$133)*100</f>
        <v>55.363674438084608</v>
      </c>
      <c r="J1694" s="138">
        <v>396.57</v>
      </c>
      <c r="K1694" s="138" t="s">
        <v>16841</v>
      </c>
      <c r="U1694" s="138">
        <v>4054.9</v>
      </c>
      <c r="V1694" s="138">
        <v>8.15</v>
      </c>
      <c r="W1694" s="138"/>
      <c r="Z1694" s="138"/>
      <c r="AD1694" s="138" t="s">
        <v>16552</v>
      </c>
      <c r="AF1694" s="205" t="s">
        <v>17546</v>
      </c>
    </row>
    <row r="1695" spans="1:32" hidden="1" x14ac:dyDescent="0.25">
      <c r="A1695" s="116" t="s">
        <v>16384</v>
      </c>
      <c r="B1695" s="116">
        <v>2015</v>
      </c>
      <c r="C1695" s="116" t="s">
        <v>16452</v>
      </c>
      <c r="D1695" s="73" t="s">
        <v>17528</v>
      </c>
      <c r="E1695" s="73" t="s">
        <v>17528</v>
      </c>
      <c r="F1695" s="73" t="s">
        <v>17529</v>
      </c>
      <c r="G1695" s="125">
        <v>157.22</v>
      </c>
      <c r="H1695" s="140">
        <f t="shared" si="111"/>
        <v>122.828125</v>
      </c>
      <c r="I1695" s="125">
        <f>G1695/('Total Revenue (Millions)'!D$133)*100</f>
        <v>21.94890409046489</v>
      </c>
      <c r="J1695" s="138" t="s">
        <v>16841</v>
      </c>
      <c r="K1695" s="138">
        <v>157.22</v>
      </c>
      <c r="W1695" s="138"/>
      <c r="Z1695" s="138"/>
      <c r="AD1695" s="138" t="s">
        <v>16548</v>
      </c>
      <c r="AF1695" s="205" t="s">
        <v>17547</v>
      </c>
    </row>
    <row r="1696" spans="1:32" hidden="1" x14ac:dyDescent="0.25">
      <c r="A1696" s="116" t="s">
        <v>16384</v>
      </c>
      <c r="B1696" s="116">
        <v>2015</v>
      </c>
      <c r="C1696" s="116" t="s">
        <v>16452</v>
      </c>
      <c r="D1696" s="73" t="s">
        <v>17533</v>
      </c>
      <c r="E1696" s="73" t="s">
        <v>17533</v>
      </c>
      <c r="F1696" s="73" t="s">
        <v>17534</v>
      </c>
      <c r="G1696" s="125">
        <v>105.09</v>
      </c>
      <c r="H1696" s="140">
        <f t="shared" si="111"/>
        <v>82.1015625</v>
      </c>
      <c r="I1696" s="125">
        <f>G1696/('Total Revenue (Millions)'!D$133)*100</f>
        <v>14.671227139466705</v>
      </c>
      <c r="J1696" s="138" t="s">
        <v>16841</v>
      </c>
      <c r="K1696" s="138" t="s">
        <v>16841</v>
      </c>
      <c r="W1696" s="138"/>
      <c r="Z1696" s="138"/>
      <c r="AD1696" s="138" t="s">
        <v>16555</v>
      </c>
      <c r="AF1696" s="205" t="s">
        <v>17548</v>
      </c>
    </row>
    <row r="1697" spans="1:32" hidden="1" x14ac:dyDescent="0.25">
      <c r="A1697" s="116" t="s">
        <v>16384</v>
      </c>
      <c r="B1697" s="116">
        <v>2015</v>
      </c>
      <c r="C1697" s="116" t="s">
        <v>16452</v>
      </c>
      <c r="D1697" s="73" t="s">
        <v>16532</v>
      </c>
      <c r="E1697" s="73" t="s">
        <v>17320</v>
      </c>
      <c r="F1697" s="73" t="s">
        <v>17549</v>
      </c>
      <c r="G1697" s="125">
        <v>48</v>
      </c>
      <c r="H1697" s="140">
        <f t="shared" si="111"/>
        <v>37.5</v>
      </c>
      <c r="I1697" s="125">
        <f>G1697/('Total Revenue (Millions)'!D$133)*100</f>
        <v>6.7011028898506213</v>
      </c>
      <c r="J1697" s="138">
        <v>48</v>
      </c>
      <c r="K1697" s="138" t="s">
        <v>16841</v>
      </c>
      <c r="W1697" s="138"/>
      <c r="Z1697" s="138"/>
      <c r="AD1697" s="138" t="s">
        <v>16552</v>
      </c>
      <c r="AF1697" s="205" t="s">
        <v>17550</v>
      </c>
    </row>
    <row r="1698" spans="1:32" hidden="1" x14ac:dyDescent="0.25">
      <c r="A1698" s="116" t="s">
        <v>16384</v>
      </c>
      <c r="B1698" s="116">
        <v>2015</v>
      </c>
      <c r="C1698" s="116" t="s">
        <v>16452</v>
      </c>
      <c r="D1698" s="73" t="s">
        <v>16593</v>
      </c>
      <c r="E1698" s="73" t="s">
        <v>17289</v>
      </c>
      <c r="F1698" s="73" t="s">
        <v>17545</v>
      </c>
      <c r="G1698" s="125">
        <v>23.6</v>
      </c>
      <c r="H1698" s="140">
        <f t="shared" si="111"/>
        <v>18.4375</v>
      </c>
      <c r="I1698" s="125">
        <f>G1698/('Total Revenue (Millions)'!D$133)*100</f>
        <v>3.294708920843223</v>
      </c>
      <c r="J1698" s="138">
        <v>23.6</v>
      </c>
      <c r="K1698" s="138" t="s">
        <v>16841</v>
      </c>
      <c r="W1698" s="138"/>
      <c r="Z1698" s="138"/>
      <c r="AD1698" s="138" t="s">
        <v>16552</v>
      </c>
      <c r="AF1698" s="205"/>
    </row>
    <row r="1699" spans="1:32" hidden="1" x14ac:dyDescent="0.25">
      <c r="A1699" s="116" t="s">
        <v>16384</v>
      </c>
      <c r="B1699" s="116">
        <v>2015</v>
      </c>
      <c r="C1699" s="116" t="s">
        <v>16452</v>
      </c>
      <c r="D1699" s="73" t="s">
        <v>16602</v>
      </c>
      <c r="E1699" s="73" t="s">
        <v>16602</v>
      </c>
      <c r="F1699" s="73" t="s">
        <v>17551</v>
      </c>
      <c r="G1699" s="125">
        <v>18</v>
      </c>
      <c r="H1699" s="140">
        <f t="shared" si="111"/>
        <v>14.0625</v>
      </c>
      <c r="I1699" s="125">
        <f>G1699/('Total Revenue (Millions)'!D$133)*100</f>
        <v>2.5129135836939831</v>
      </c>
      <c r="J1699" s="138">
        <v>18</v>
      </c>
      <c r="K1699" s="138" t="s">
        <v>16841</v>
      </c>
      <c r="W1699" s="138"/>
      <c r="Z1699" s="138"/>
      <c r="AD1699" s="138" t="s">
        <v>16552</v>
      </c>
      <c r="AF1699" s="205"/>
    </row>
    <row r="1700" spans="1:32" hidden="1" x14ac:dyDescent="0.25">
      <c r="A1700" s="116" t="s">
        <v>16384</v>
      </c>
      <c r="B1700" s="116">
        <v>2015</v>
      </c>
      <c r="C1700" s="116" t="s">
        <v>16452</v>
      </c>
      <c r="D1700" s="73" t="s">
        <v>16568</v>
      </c>
      <c r="E1700" s="73" t="s">
        <v>17313</v>
      </c>
      <c r="F1700" s="73" t="s">
        <v>17551</v>
      </c>
      <c r="G1700" s="125">
        <v>18</v>
      </c>
      <c r="H1700" s="140">
        <f t="shared" si="111"/>
        <v>14.0625</v>
      </c>
      <c r="I1700" s="125">
        <f>G1700/('Total Revenue (Millions)'!D$133)*100</f>
        <v>2.5129135836939831</v>
      </c>
      <c r="J1700" s="138">
        <v>18</v>
      </c>
      <c r="K1700" s="138" t="s">
        <v>16841</v>
      </c>
      <c r="W1700" s="138"/>
      <c r="Z1700" s="138"/>
      <c r="AD1700" s="138" t="s">
        <v>16552</v>
      </c>
      <c r="AF1700" s="205"/>
    </row>
    <row r="1701" spans="1:32" hidden="1" x14ac:dyDescent="0.25">
      <c r="A1701" s="116" t="s">
        <v>16384</v>
      </c>
      <c r="B1701" s="116">
        <v>2016</v>
      </c>
      <c r="C1701" s="116" t="s">
        <v>16452</v>
      </c>
      <c r="D1701" s="73" t="s">
        <v>17531</v>
      </c>
      <c r="E1701" s="73" t="s">
        <v>17531</v>
      </c>
      <c r="F1701" s="73" t="s">
        <v>17531</v>
      </c>
      <c r="G1701" s="125">
        <v>520.44000000000005</v>
      </c>
      <c r="H1701" s="140">
        <f t="shared" ref="H1701:H1707" si="112">G1701/1.33</f>
        <v>391.30827067669173</v>
      </c>
      <c r="I1701" s="125">
        <f>G1701/('Total Revenue (Millions)'!D$134)*100</f>
        <v>41.87303886072894</v>
      </c>
      <c r="J1701" s="138">
        <v>520.44000000000005</v>
      </c>
      <c r="K1701" s="138" t="s">
        <v>16841</v>
      </c>
      <c r="U1701" s="138">
        <v>4565.25</v>
      </c>
      <c r="V1701" s="138">
        <v>9.5</v>
      </c>
      <c r="W1701" s="138"/>
      <c r="Z1701" s="138"/>
      <c r="AD1701" s="138" t="s">
        <v>16552</v>
      </c>
      <c r="AF1701" s="205" t="s">
        <v>17552</v>
      </c>
    </row>
    <row r="1702" spans="1:32" hidden="1" x14ac:dyDescent="0.25">
      <c r="A1702" s="116" t="s">
        <v>16384</v>
      </c>
      <c r="B1702" s="116">
        <v>2016</v>
      </c>
      <c r="C1702" s="116" t="s">
        <v>16452</v>
      </c>
      <c r="D1702" s="73" t="s">
        <v>17553</v>
      </c>
      <c r="E1702" s="73" t="s">
        <v>17528</v>
      </c>
      <c r="F1702" s="73" t="s">
        <v>17529</v>
      </c>
      <c r="G1702" s="125">
        <v>228</v>
      </c>
      <c r="H1702" s="140">
        <f t="shared" si="112"/>
        <v>171.42857142857142</v>
      </c>
      <c r="I1702" s="125">
        <f>G1702/('Total Revenue (Millions)'!D$134)*100</f>
        <v>18.344195027757664</v>
      </c>
      <c r="J1702" s="138" t="s">
        <v>16841</v>
      </c>
      <c r="K1702" s="138">
        <v>228</v>
      </c>
      <c r="W1702" s="138"/>
      <c r="Z1702" s="138"/>
      <c r="AD1702" s="138" t="s">
        <v>16548</v>
      </c>
      <c r="AF1702" s="205" t="s">
        <v>17554</v>
      </c>
    </row>
    <row r="1703" spans="1:32" hidden="1" x14ac:dyDescent="0.25">
      <c r="A1703" s="116" t="s">
        <v>16384</v>
      </c>
      <c r="B1703" s="116">
        <v>2016</v>
      </c>
      <c r="C1703" s="116" t="s">
        <v>16452</v>
      </c>
      <c r="D1703" s="73" t="s">
        <v>17533</v>
      </c>
      <c r="E1703" s="73" t="s">
        <v>17533</v>
      </c>
      <c r="F1703" s="73" t="s">
        <v>17534</v>
      </c>
      <c r="G1703" s="125">
        <v>95.7</v>
      </c>
      <c r="H1703" s="140">
        <f t="shared" si="112"/>
        <v>71.954887218045116</v>
      </c>
      <c r="I1703" s="125">
        <f>G1703/('Total Revenue (Millions)'!D$134)*100</f>
        <v>7.6997344919140716</v>
      </c>
      <c r="J1703" s="138" t="s">
        <v>16841</v>
      </c>
      <c r="K1703" s="138" t="s">
        <v>16841</v>
      </c>
      <c r="W1703" s="138"/>
      <c r="Z1703" s="138"/>
      <c r="AD1703" s="138" t="s">
        <v>16555</v>
      </c>
      <c r="AF1703" s="205" t="s">
        <v>17555</v>
      </c>
    </row>
    <row r="1704" spans="1:32" hidden="1" x14ac:dyDescent="0.25">
      <c r="A1704" s="116" t="s">
        <v>16384</v>
      </c>
      <c r="B1704" s="116">
        <v>2016</v>
      </c>
      <c r="C1704" s="116" t="s">
        <v>16452</v>
      </c>
      <c r="D1704" s="73" t="s">
        <v>16532</v>
      </c>
      <c r="E1704" s="73" t="s">
        <v>17320</v>
      </c>
      <c r="F1704" s="73" t="s">
        <v>17549</v>
      </c>
      <c r="G1704" s="125">
        <v>81.599999999999994</v>
      </c>
      <c r="H1704" s="140">
        <f t="shared" si="112"/>
        <v>61.353383458646611</v>
      </c>
      <c r="I1704" s="125">
        <f>G1704/('Total Revenue (Millions)'!D$134)*100</f>
        <v>6.565290852039583</v>
      </c>
      <c r="J1704" s="138">
        <v>81.599999999999994</v>
      </c>
      <c r="K1704" s="138" t="s">
        <v>16841</v>
      </c>
      <c r="U1704" s="138">
        <v>800</v>
      </c>
      <c r="V1704" s="138">
        <v>8.5</v>
      </c>
      <c r="W1704" s="138"/>
      <c r="Z1704" s="138"/>
      <c r="AD1704" s="138" t="s">
        <v>16552</v>
      </c>
      <c r="AF1704" s="205" t="s">
        <v>17556</v>
      </c>
    </row>
    <row r="1705" spans="1:32" hidden="1" x14ac:dyDescent="0.25">
      <c r="A1705" s="116" t="s">
        <v>16384</v>
      </c>
      <c r="B1705" s="116">
        <v>2016</v>
      </c>
      <c r="C1705" s="116" t="s">
        <v>16452</v>
      </c>
      <c r="D1705" s="73" t="s">
        <v>16602</v>
      </c>
      <c r="E1705" s="73" t="s">
        <v>16602</v>
      </c>
      <c r="F1705" s="73" t="s">
        <v>17551</v>
      </c>
      <c r="G1705" s="125">
        <v>46</v>
      </c>
      <c r="H1705" s="140">
        <f t="shared" si="112"/>
        <v>34.586466165413533</v>
      </c>
      <c r="I1705" s="125">
        <f>G1705/('Total Revenue (Millions)'!D$134)*100</f>
        <v>3.701021803845844</v>
      </c>
      <c r="J1705" s="138">
        <v>46</v>
      </c>
      <c r="K1705" s="138" t="s">
        <v>16841</v>
      </c>
      <c r="W1705" s="138"/>
      <c r="Z1705" s="138"/>
      <c r="AD1705" s="138" t="s">
        <v>16552</v>
      </c>
      <c r="AF1705" s="205"/>
    </row>
    <row r="1706" spans="1:32" hidden="1" x14ac:dyDescent="0.25">
      <c r="A1706" s="116" t="s">
        <v>16384</v>
      </c>
      <c r="B1706" s="116">
        <v>2016</v>
      </c>
      <c r="C1706" s="116" t="s">
        <v>16452</v>
      </c>
      <c r="D1706" s="73" t="s">
        <v>16568</v>
      </c>
      <c r="E1706" s="73" t="s">
        <v>17313</v>
      </c>
      <c r="F1706" s="73" t="s">
        <v>17551</v>
      </c>
      <c r="G1706" s="125">
        <v>46</v>
      </c>
      <c r="H1706" s="140">
        <f t="shared" si="112"/>
        <v>34.586466165413533</v>
      </c>
      <c r="I1706" s="125">
        <f>G1706/('Total Revenue (Millions)'!D$134)*100</f>
        <v>3.701021803845844</v>
      </c>
      <c r="J1706" s="138">
        <v>46</v>
      </c>
      <c r="K1706" s="138" t="s">
        <v>16841</v>
      </c>
      <c r="W1706" s="138"/>
      <c r="Z1706" s="138"/>
      <c r="AD1706" s="138" t="s">
        <v>16552</v>
      </c>
      <c r="AF1706" s="205"/>
    </row>
    <row r="1707" spans="1:32" hidden="1" x14ac:dyDescent="0.25">
      <c r="A1707" s="116" t="s">
        <v>16384</v>
      </c>
      <c r="B1707" s="116">
        <v>2016</v>
      </c>
      <c r="C1707" s="116" t="s">
        <v>16452</v>
      </c>
      <c r="D1707" s="73" t="s">
        <v>16593</v>
      </c>
      <c r="E1707" s="73" t="s">
        <v>17289</v>
      </c>
      <c r="F1707" s="73" t="s">
        <v>17545</v>
      </c>
      <c r="G1707" s="125">
        <v>31.4</v>
      </c>
      <c r="H1707" s="140">
        <f t="shared" si="112"/>
        <v>23.609022556390975</v>
      </c>
      <c r="I1707" s="125">
        <f>G1707/('Total Revenue (Millions)'!D$134)*100</f>
        <v>2.5263496661034677</v>
      </c>
      <c r="J1707" s="138">
        <v>31.4</v>
      </c>
      <c r="K1707" s="138" t="s">
        <v>16841</v>
      </c>
      <c r="W1707" s="138"/>
      <c r="Z1707" s="138"/>
      <c r="AD1707" s="138" t="s">
        <v>16552</v>
      </c>
      <c r="AF1707" s="205" t="s">
        <v>17557</v>
      </c>
    </row>
    <row r="1708" spans="1:32" hidden="1" x14ac:dyDescent="0.25">
      <c r="A1708" s="116" t="s">
        <v>16384</v>
      </c>
      <c r="B1708" s="116">
        <v>2017</v>
      </c>
      <c r="C1708" s="116" t="s">
        <v>16452</v>
      </c>
      <c r="D1708" s="73" t="s">
        <v>17531</v>
      </c>
      <c r="E1708" s="73" t="s">
        <v>17531</v>
      </c>
      <c r="F1708" s="73" t="s">
        <v>17531</v>
      </c>
      <c r="G1708" s="125">
        <v>602.58900000000006</v>
      </c>
      <c r="H1708" s="140">
        <f t="shared" ref="H1708:H1722" si="113">G1708/1.3</f>
        <v>463.53000000000003</v>
      </c>
      <c r="I1708" s="125">
        <f>G1708/('Total Revenue (Millions)'!D$135)*100</f>
        <v>36.489584594889187</v>
      </c>
      <c r="J1708" s="138">
        <v>602.58900000000006</v>
      </c>
      <c r="K1708" s="138" t="s">
        <v>16841</v>
      </c>
      <c r="U1708" s="138">
        <v>4931.71</v>
      </c>
      <c r="V1708" s="138">
        <v>9.57</v>
      </c>
      <c r="W1708" s="138"/>
      <c r="Z1708" s="138"/>
      <c r="AD1708" s="138" t="s">
        <v>16552</v>
      </c>
      <c r="AF1708" s="205" t="s">
        <v>17558</v>
      </c>
    </row>
    <row r="1709" spans="1:32" hidden="1" x14ac:dyDescent="0.25">
      <c r="A1709" s="116" t="s">
        <v>16384</v>
      </c>
      <c r="B1709" s="116">
        <v>2017</v>
      </c>
      <c r="C1709" s="116" t="s">
        <v>16452</v>
      </c>
      <c r="D1709" s="73" t="s">
        <v>17553</v>
      </c>
      <c r="E1709" s="73" t="s">
        <v>17528</v>
      </c>
      <c r="F1709" s="73" t="s">
        <v>17529</v>
      </c>
      <c r="G1709" s="125">
        <v>293.86</v>
      </c>
      <c r="H1709" s="140">
        <f t="shared" si="113"/>
        <v>226.04615384615386</v>
      </c>
      <c r="I1709" s="125">
        <f>G1709/('Total Revenue (Millions)'!D$135)*100</f>
        <v>17.794598522465787</v>
      </c>
      <c r="J1709" s="138" t="s">
        <v>16841</v>
      </c>
      <c r="K1709" s="138">
        <v>293.86</v>
      </c>
      <c r="U1709" s="138">
        <v>1770</v>
      </c>
      <c r="W1709" s="138"/>
      <c r="Z1709" s="138"/>
      <c r="AD1709" s="138" t="s">
        <v>16548</v>
      </c>
      <c r="AF1709" s="205" t="s">
        <v>17559</v>
      </c>
    </row>
    <row r="1710" spans="1:32" hidden="1" x14ac:dyDescent="0.25">
      <c r="A1710" s="116" t="s">
        <v>16384</v>
      </c>
      <c r="B1710" s="116">
        <v>2017</v>
      </c>
      <c r="C1710" s="116" t="s">
        <v>16452</v>
      </c>
      <c r="D1710" s="73" t="s">
        <v>17560</v>
      </c>
      <c r="E1710" s="73" t="s">
        <v>17560</v>
      </c>
      <c r="F1710" s="73" t="s">
        <v>17561</v>
      </c>
      <c r="G1710" s="125">
        <v>1.77</v>
      </c>
      <c r="H1710" s="140">
        <f t="shared" si="113"/>
        <v>1.3615384615384616</v>
      </c>
      <c r="I1710" s="125">
        <f>G1710/('Total Revenue (Millions)'!D$135)*100</f>
        <v>0.10718178515199224</v>
      </c>
      <c r="J1710" s="138">
        <v>1.77</v>
      </c>
      <c r="K1710" s="138" t="s">
        <v>16841</v>
      </c>
      <c r="U1710" s="138">
        <v>466.1</v>
      </c>
      <c r="V1710" s="138">
        <v>0.32</v>
      </c>
      <c r="W1710" s="138"/>
      <c r="Z1710" s="138"/>
      <c r="AD1710" s="138" t="s">
        <v>16552</v>
      </c>
      <c r="AF1710" s="205" t="s">
        <v>17562</v>
      </c>
    </row>
    <row r="1711" spans="1:32" hidden="1" x14ac:dyDescent="0.25">
      <c r="A1711" s="116" t="s">
        <v>16384</v>
      </c>
      <c r="B1711" s="116">
        <v>2017</v>
      </c>
      <c r="C1711" s="116" t="s">
        <v>16452</v>
      </c>
      <c r="D1711" s="73" t="s">
        <v>16532</v>
      </c>
      <c r="E1711" s="73" t="s">
        <v>17320</v>
      </c>
      <c r="F1711" s="73" t="s">
        <v>17549</v>
      </c>
      <c r="G1711" s="125">
        <v>167.26</v>
      </c>
      <c r="H1711" s="140">
        <f t="shared" si="113"/>
        <v>128.66153846153844</v>
      </c>
      <c r="I1711" s="125">
        <f>G1711/('Total Revenue (Millions)'!D$135)*100</f>
        <v>10.128375923458883</v>
      </c>
      <c r="J1711" s="138">
        <v>167.26</v>
      </c>
      <c r="K1711" s="138" t="s">
        <v>16841</v>
      </c>
      <c r="U1711" s="138">
        <v>1150</v>
      </c>
      <c r="V1711" s="138">
        <v>12.12</v>
      </c>
      <c r="W1711" s="138"/>
      <c r="Z1711" s="138"/>
      <c r="AD1711" s="138" t="s">
        <v>16552</v>
      </c>
      <c r="AF1711" s="205" t="s">
        <v>17563</v>
      </c>
    </row>
    <row r="1712" spans="1:32" hidden="1" x14ac:dyDescent="0.25">
      <c r="A1712" s="116" t="s">
        <v>16384</v>
      </c>
      <c r="B1712" s="116">
        <v>2017</v>
      </c>
      <c r="C1712" s="116" t="s">
        <v>16452</v>
      </c>
      <c r="D1712" s="73" t="s">
        <v>17533</v>
      </c>
      <c r="E1712" s="73" t="s">
        <v>17534</v>
      </c>
      <c r="F1712" s="73" t="s">
        <v>17534</v>
      </c>
      <c r="G1712" s="125">
        <v>82.91</v>
      </c>
      <c r="H1712" s="140">
        <f t="shared" si="113"/>
        <v>63.776923076923069</v>
      </c>
      <c r="I1712" s="125">
        <f>G1712/('Total Revenue (Millions)'!D$135)*100</f>
        <v>5.0205885914981225</v>
      </c>
      <c r="J1712" s="138" t="s">
        <v>16841</v>
      </c>
      <c r="K1712" s="138" t="s">
        <v>16841</v>
      </c>
      <c r="W1712" s="138"/>
      <c r="Z1712" s="138"/>
      <c r="AD1712" s="138" t="s">
        <v>16555</v>
      </c>
      <c r="AF1712" s="205" t="s">
        <v>17564</v>
      </c>
    </row>
    <row r="1713" spans="1:32" hidden="1" x14ac:dyDescent="0.25">
      <c r="A1713" s="116" t="s">
        <v>16384</v>
      </c>
      <c r="B1713" s="116">
        <v>2017</v>
      </c>
      <c r="C1713" s="116" t="s">
        <v>16452</v>
      </c>
      <c r="D1713" s="73" t="s">
        <v>16602</v>
      </c>
      <c r="E1713" s="73" t="s">
        <v>16602</v>
      </c>
      <c r="F1713" s="73" t="s">
        <v>17565</v>
      </c>
      <c r="G1713" s="125">
        <v>81.650000000000006</v>
      </c>
      <c r="H1713" s="140">
        <f t="shared" si="113"/>
        <v>62.807692307692307</v>
      </c>
      <c r="I1713" s="125">
        <f>G1713/('Total Revenue (Millions)'!D$135)*100</f>
        <v>4.9442896935933147</v>
      </c>
      <c r="J1713" s="138">
        <v>81.650000000000006</v>
      </c>
      <c r="K1713" s="138" t="s">
        <v>16841</v>
      </c>
      <c r="U1713" s="138">
        <v>408.2</v>
      </c>
      <c r="V1713" s="138">
        <v>16.670000000000002</v>
      </c>
      <c r="W1713" s="138"/>
      <c r="Z1713" s="138"/>
      <c r="AD1713" s="138" t="s">
        <v>16552</v>
      </c>
      <c r="AF1713" s="205" t="s">
        <v>17566</v>
      </c>
    </row>
    <row r="1714" spans="1:32" hidden="1" x14ac:dyDescent="0.25">
      <c r="A1714" s="116" t="s">
        <v>16384</v>
      </c>
      <c r="B1714" s="116">
        <v>2017</v>
      </c>
      <c r="C1714" s="116" t="s">
        <v>16452</v>
      </c>
      <c r="D1714" s="73" t="s">
        <v>16593</v>
      </c>
      <c r="E1714" s="73" t="s">
        <v>17289</v>
      </c>
      <c r="F1714" s="73" t="s">
        <v>17545</v>
      </c>
      <c r="G1714" s="125">
        <v>39.700000000000003</v>
      </c>
      <c r="H1714" s="140">
        <f t="shared" si="113"/>
        <v>30.53846153846154</v>
      </c>
      <c r="I1714" s="125">
        <f>G1714/('Total Revenue (Millions)'!D$135)*100</f>
        <v>2.4040208308102216</v>
      </c>
      <c r="J1714" s="138">
        <v>39.700000000000003</v>
      </c>
      <c r="K1714" s="138" t="s">
        <v>16841</v>
      </c>
      <c r="U1714" s="138">
        <v>361.6</v>
      </c>
      <c r="W1714" s="138"/>
      <c r="Z1714" s="138"/>
      <c r="AD1714" s="138" t="s">
        <v>16552</v>
      </c>
      <c r="AF1714" s="205" t="s">
        <v>17567</v>
      </c>
    </row>
    <row r="1715" spans="1:32" hidden="1" x14ac:dyDescent="0.25">
      <c r="A1715" s="116" t="s">
        <v>16384</v>
      </c>
      <c r="B1715" s="116">
        <v>2018</v>
      </c>
      <c r="C1715" s="116" t="s">
        <v>16452</v>
      </c>
      <c r="D1715" s="73" t="s">
        <v>17531</v>
      </c>
      <c r="E1715" s="73" t="s">
        <v>17531</v>
      </c>
      <c r="F1715" s="73" t="s">
        <v>17531</v>
      </c>
      <c r="G1715" s="125">
        <v>746.29882369999996</v>
      </c>
      <c r="H1715" s="140">
        <f t="shared" si="113"/>
        <v>574.07601823076914</v>
      </c>
      <c r="I1715" s="125">
        <f>G1715/('Total Revenue (Millions)'!D$136)*100</f>
        <v>27.874012986479418</v>
      </c>
      <c r="J1715" s="138">
        <v>746.29882369999996</v>
      </c>
      <c r="K1715" s="138" t="s">
        <v>16841</v>
      </c>
      <c r="U1715" s="138">
        <v>5572.72</v>
      </c>
      <c r="V1715" s="138">
        <v>11.16</v>
      </c>
      <c r="W1715" s="138"/>
      <c r="Z1715" s="138"/>
      <c r="AD1715" s="138" t="s">
        <v>16552</v>
      </c>
      <c r="AF1715" s="205" t="s">
        <v>17568</v>
      </c>
    </row>
    <row r="1716" spans="1:32" hidden="1" x14ac:dyDescent="0.25">
      <c r="A1716" s="116" t="s">
        <v>16384</v>
      </c>
      <c r="B1716" s="116">
        <v>2018</v>
      </c>
      <c r="C1716" s="116" t="s">
        <v>16452</v>
      </c>
      <c r="D1716" s="73" t="s">
        <v>17553</v>
      </c>
      <c r="E1716" s="73" t="s">
        <v>17528</v>
      </c>
      <c r="F1716" s="73" t="s">
        <v>17569</v>
      </c>
      <c r="G1716" s="125">
        <v>407</v>
      </c>
      <c r="H1716" s="140">
        <f t="shared" si="113"/>
        <v>313.07692307692309</v>
      </c>
      <c r="I1716" s="125">
        <f>G1716/('Total Revenue (Millions)'!D$136)*100</f>
        <v>15.201314708299096</v>
      </c>
      <c r="J1716" s="138">
        <v>12.92</v>
      </c>
      <c r="K1716" s="138">
        <v>362.45</v>
      </c>
      <c r="Q1716" s="138">
        <v>15.8</v>
      </c>
      <c r="U1716" s="138">
        <v>89</v>
      </c>
      <c r="V1716" s="138">
        <v>3.39</v>
      </c>
      <c r="W1716" s="138"/>
      <c r="Z1716" s="138"/>
      <c r="AD1716" s="138" t="s">
        <v>17570</v>
      </c>
      <c r="AF1716" s="205" t="s">
        <v>17571</v>
      </c>
    </row>
    <row r="1717" spans="1:32" hidden="1" x14ac:dyDescent="0.25">
      <c r="A1717" s="116" t="s">
        <v>16384</v>
      </c>
      <c r="B1717" s="116">
        <v>2018</v>
      </c>
      <c r="C1717" s="116" t="s">
        <v>16452</v>
      </c>
      <c r="D1717" s="73" t="s">
        <v>16532</v>
      </c>
      <c r="E1717" s="73" t="s">
        <v>17320</v>
      </c>
      <c r="F1717" s="73" t="s">
        <v>17549</v>
      </c>
      <c r="G1717" s="125">
        <v>261.79000000000002</v>
      </c>
      <c r="H1717" s="140">
        <f t="shared" si="113"/>
        <v>201.37692307692308</v>
      </c>
      <c r="I1717" s="125">
        <f>G1717/('Total Revenue (Millions)'!D$136)*100</f>
        <v>9.7777694778516473</v>
      </c>
      <c r="J1717" s="138">
        <v>261.79000000000002</v>
      </c>
      <c r="K1717" s="138" t="s">
        <v>16841</v>
      </c>
      <c r="U1717" s="138">
        <v>1800</v>
      </c>
      <c r="V1717" s="138">
        <v>12.12</v>
      </c>
      <c r="W1717" s="138"/>
      <c r="Z1717" s="138"/>
      <c r="AD1717" s="138" t="s">
        <v>16552</v>
      </c>
      <c r="AF1717" s="205" t="s">
        <v>17572</v>
      </c>
    </row>
    <row r="1718" spans="1:32" hidden="1" x14ac:dyDescent="0.25">
      <c r="A1718" s="116" t="s">
        <v>16384</v>
      </c>
      <c r="B1718" s="116">
        <v>2018</v>
      </c>
      <c r="C1718" s="116" t="s">
        <v>16452</v>
      </c>
      <c r="D1718" s="73" t="s">
        <v>17560</v>
      </c>
      <c r="E1718" s="73" t="s">
        <v>17560</v>
      </c>
      <c r="F1718" s="73" t="s">
        <v>17561</v>
      </c>
      <c r="G1718" s="125">
        <v>3.1</v>
      </c>
      <c r="H1718" s="140">
        <f t="shared" si="113"/>
        <v>2.3846153846153846</v>
      </c>
      <c r="I1718" s="125">
        <f>G1718/('Total Revenue (Millions)'!D$136)*100</f>
        <v>0.11578396952267125</v>
      </c>
      <c r="J1718" s="138">
        <v>3.1</v>
      </c>
      <c r="K1718" s="138" t="s">
        <v>16841</v>
      </c>
      <c r="U1718" s="138">
        <v>933.5</v>
      </c>
      <c r="V1718" s="138">
        <v>0.28000000000000003</v>
      </c>
      <c r="W1718" s="138"/>
      <c r="Z1718" s="138"/>
      <c r="AD1718" s="138" t="s">
        <v>16552</v>
      </c>
      <c r="AF1718" s="205" t="s">
        <v>17573</v>
      </c>
    </row>
    <row r="1719" spans="1:32" hidden="1" x14ac:dyDescent="0.25">
      <c r="A1719" s="116" t="s">
        <v>16384</v>
      </c>
      <c r="B1719" s="116">
        <v>2018</v>
      </c>
      <c r="C1719" s="116" t="s">
        <v>16452</v>
      </c>
      <c r="D1719" s="73" t="s">
        <v>17533</v>
      </c>
      <c r="E1719" s="73" t="s">
        <v>17534</v>
      </c>
      <c r="F1719" s="73" t="s">
        <v>17534</v>
      </c>
      <c r="G1719" s="125">
        <v>147.30000000000001</v>
      </c>
      <c r="H1719" s="140">
        <f t="shared" si="113"/>
        <v>113.30769230769231</v>
      </c>
      <c r="I1719" s="125">
        <f>G1719/('Total Revenue (Millions)'!D$136)*100</f>
        <v>5.5016060357062821</v>
      </c>
      <c r="J1719" s="138">
        <v>147.30000000000001</v>
      </c>
      <c r="K1719" s="138" t="s">
        <v>16841</v>
      </c>
      <c r="W1719" s="138"/>
      <c r="Z1719" s="138"/>
      <c r="AD1719" s="138" t="s">
        <v>16555</v>
      </c>
      <c r="AF1719" s="205" t="s">
        <v>17574</v>
      </c>
    </row>
    <row r="1720" spans="1:32" hidden="1" x14ac:dyDescent="0.25">
      <c r="A1720" s="116" t="s">
        <v>16384</v>
      </c>
      <c r="B1720" s="116">
        <v>2018</v>
      </c>
      <c r="C1720" s="116" t="s">
        <v>16452</v>
      </c>
      <c r="D1720" s="73" t="s">
        <v>16602</v>
      </c>
      <c r="E1720" s="73" t="s">
        <v>16602</v>
      </c>
      <c r="F1720" s="73" t="s">
        <v>17565</v>
      </c>
      <c r="G1720" s="125">
        <v>116.14</v>
      </c>
      <c r="H1720" s="140">
        <f t="shared" si="113"/>
        <v>89.33846153846153</v>
      </c>
      <c r="I1720" s="125">
        <f>G1720/('Total Revenue (Millions)'!D$136)*100</f>
        <v>4.3377903936654967</v>
      </c>
      <c r="J1720" s="138">
        <v>116.14</v>
      </c>
      <c r="K1720" s="138" t="s">
        <v>16841</v>
      </c>
      <c r="U1720" s="138">
        <v>580.6</v>
      </c>
      <c r="V1720" s="138">
        <v>16.670000000000002</v>
      </c>
      <c r="W1720" s="138"/>
      <c r="Z1720" s="138"/>
      <c r="AD1720" s="138" t="s">
        <v>16552</v>
      </c>
      <c r="AF1720" s="205" t="s">
        <v>17575</v>
      </c>
    </row>
    <row r="1721" spans="1:32" hidden="1" x14ac:dyDescent="0.25">
      <c r="A1721" s="116" t="s">
        <v>16384</v>
      </c>
      <c r="B1721" s="116">
        <v>2018</v>
      </c>
      <c r="C1721" s="116" t="s">
        <v>16452</v>
      </c>
      <c r="D1721" s="73" t="s">
        <v>16593</v>
      </c>
      <c r="E1721" s="73" t="s">
        <v>17289</v>
      </c>
      <c r="F1721" s="73" t="s">
        <v>17545</v>
      </c>
      <c r="G1721" s="125">
        <v>47</v>
      </c>
      <c r="H1721" s="140">
        <f t="shared" si="113"/>
        <v>36.153846153846153</v>
      </c>
      <c r="I1721" s="125">
        <f>G1721/('Total Revenue (Millions)'!D$136)*100</f>
        <v>1.7554343766340481</v>
      </c>
      <c r="J1721" s="138">
        <v>47</v>
      </c>
      <c r="K1721" s="138" t="s">
        <v>16841</v>
      </c>
      <c r="U1721" s="138">
        <v>420.8</v>
      </c>
      <c r="V1721" s="138">
        <v>10.01</v>
      </c>
      <c r="W1721" s="138"/>
      <c r="Z1721" s="138"/>
      <c r="AD1721" s="138" t="s">
        <v>16552</v>
      </c>
      <c r="AF1721" s="205" t="s">
        <v>17576</v>
      </c>
    </row>
    <row r="1722" spans="1:32" hidden="1" x14ac:dyDescent="0.25">
      <c r="A1722" s="116" t="s">
        <v>16384</v>
      </c>
      <c r="B1722" s="116">
        <v>2018</v>
      </c>
      <c r="C1722" s="116" t="s">
        <v>16452</v>
      </c>
      <c r="D1722" s="73" t="s">
        <v>17577</v>
      </c>
      <c r="E1722" s="73" t="s">
        <v>17577</v>
      </c>
      <c r="F1722" s="73" t="s">
        <v>17577</v>
      </c>
      <c r="G1722" s="125">
        <v>1.4</v>
      </c>
      <c r="H1722" s="140">
        <f t="shared" si="113"/>
        <v>1.0769230769230769</v>
      </c>
      <c r="I1722" s="125">
        <f>G1722/('Total Revenue (Millions)'!D$136)*100</f>
        <v>5.2289534623141856E-2</v>
      </c>
      <c r="J1722" s="138">
        <v>1.4</v>
      </c>
      <c r="U1722" s="138">
        <v>5.8470000000000004</v>
      </c>
      <c r="V1722" s="138">
        <v>19.989999999999998</v>
      </c>
      <c r="W1722" s="138"/>
      <c r="Z1722" s="138"/>
      <c r="AD1722" s="138" t="s">
        <v>16552</v>
      </c>
      <c r="AF1722" s="205" t="s">
        <v>17578</v>
      </c>
    </row>
    <row r="1723" spans="1:32" hidden="1" x14ac:dyDescent="0.25">
      <c r="A1723" s="116" t="s">
        <v>16384</v>
      </c>
      <c r="B1723" s="116">
        <v>2019</v>
      </c>
      <c r="C1723" s="116" t="s">
        <v>16452</v>
      </c>
      <c r="D1723" s="73" t="s">
        <v>17531</v>
      </c>
      <c r="E1723" s="73" t="s">
        <v>17531</v>
      </c>
      <c r="F1723" s="73" t="s">
        <v>17531</v>
      </c>
      <c r="G1723" s="125">
        <v>968.22375539999996</v>
      </c>
      <c r="H1723" s="140">
        <f t="shared" ref="H1723:H1733" si="114">G1723/1.33</f>
        <v>727.9877860150375</v>
      </c>
      <c r="I1723" s="125">
        <f>G1723/('Total Revenue (Millions)'!D$137)*100</f>
        <v>22.951849126466755</v>
      </c>
      <c r="J1723" s="138">
        <v>968.22375539999996</v>
      </c>
      <c r="K1723" s="138" t="s">
        <v>16841</v>
      </c>
      <c r="U1723" s="138">
        <v>6418</v>
      </c>
      <c r="V1723" s="138">
        <v>10.47</v>
      </c>
      <c r="W1723" s="138"/>
      <c r="Z1723" s="138"/>
      <c r="AD1723" s="138" t="s">
        <v>16552</v>
      </c>
      <c r="AF1723" s="205" t="s">
        <v>17579</v>
      </c>
    </row>
    <row r="1724" spans="1:32" hidden="1" x14ac:dyDescent="0.25">
      <c r="A1724" s="116" t="s">
        <v>16384</v>
      </c>
      <c r="B1724" s="116">
        <v>2019</v>
      </c>
      <c r="C1724" s="116" t="s">
        <v>16452</v>
      </c>
      <c r="D1724" s="73" t="s">
        <v>17553</v>
      </c>
      <c r="E1724" s="73" t="s">
        <v>17528</v>
      </c>
      <c r="F1724" s="73" t="s">
        <v>17569</v>
      </c>
      <c r="G1724" s="125">
        <v>614.70000000000005</v>
      </c>
      <c r="H1724" s="140">
        <f t="shared" si="114"/>
        <v>462.18045112781954</v>
      </c>
      <c r="I1724" s="125">
        <f>G1724/('Total Revenue (Millions)'!D$137)*100</f>
        <v>14.571530164750504</v>
      </c>
      <c r="J1724" s="138">
        <v>91.61</v>
      </c>
      <c r="K1724" s="138">
        <v>490.07</v>
      </c>
      <c r="Q1724" s="138">
        <v>16.5</v>
      </c>
      <c r="U1724" s="138">
        <v>1870</v>
      </c>
      <c r="V1724" s="138">
        <v>3.87</v>
      </c>
      <c r="W1724" s="138"/>
      <c r="Z1724" s="138"/>
      <c r="AD1724" s="138" t="s">
        <v>17570</v>
      </c>
      <c r="AF1724" s="205" t="s">
        <v>17580</v>
      </c>
    </row>
    <row r="1725" spans="1:32" hidden="1" x14ac:dyDescent="0.25">
      <c r="A1725" s="116" t="s">
        <v>16384</v>
      </c>
      <c r="B1725" s="116">
        <v>2019</v>
      </c>
      <c r="C1725" s="116" t="s">
        <v>16452</v>
      </c>
      <c r="D1725" s="73" t="s">
        <v>16532</v>
      </c>
      <c r="E1725" s="73" t="s">
        <v>17320</v>
      </c>
      <c r="F1725" s="73" t="s">
        <v>17549</v>
      </c>
      <c r="G1725" s="125">
        <v>441</v>
      </c>
      <c r="H1725" s="140">
        <f t="shared" si="114"/>
        <v>331.57894736842104</v>
      </c>
      <c r="I1725" s="125">
        <f>G1725/('Total Revenue (Millions)'!D$137)*100</f>
        <v>10.453952826834183</v>
      </c>
      <c r="J1725" s="138">
        <v>441</v>
      </c>
      <c r="K1725" s="138" t="s">
        <v>16841</v>
      </c>
      <c r="U1725" s="138">
        <v>2450</v>
      </c>
      <c r="V1725" s="138">
        <v>15</v>
      </c>
      <c r="W1725" s="138"/>
      <c r="Z1725" s="138"/>
      <c r="AD1725" s="138" t="s">
        <v>16552</v>
      </c>
      <c r="AF1725" s="205" t="s">
        <v>17581</v>
      </c>
    </row>
    <row r="1726" spans="1:32" hidden="1" x14ac:dyDescent="0.25">
      <c r="A1726" s="116" t="s">
        <v>16384</v>
      </c>
      <c r="B1726" s="116">
        <v>2019</v>
      </c>
      <c r="C1726" s="116" t="s">
        <v>16452</v>
      </c>
      <c r="D1726" s="73" t="s">
        <v>16602</v>
      </c>
      <c r="E1726" s="73" t="s">
        <v>16602</v>
      </c>
      <c r="F1726" s="73" t="s">
        <v>17565</v>
      </c>
      <c r="G1726" s="125">
        <v>147.09</v>
      </c>
      <c r="H1726" s="140">
        <f t="shared" si="114"/>
        <v>110.59398496240601</v>
      </c>
      <c r="I1726" s="125">
        <f>G1726/('Total Revenue (Millions)'!D$137)*100</f>
        <v>3.4867844020386398</v>
      </c>
      <c r="J1726" s="138">
        <v>147.09</v>
      </c>
      <c r="K1726" s="138" t="s">
        <v>16841</v>
      </c>
      <c r="U1726" s="138">
        <v>735.3</v>
      </c>
      <c r="V1726" s="138">
        <v>16.670000000000002</v>
      </c>
      <c r="W1726" s="138"/>
      <c r="Z1726" s="138"/>
      <c r="AD1726" s="138" t="s">
        <v>16552</v>
      </c>
      <c r="AF1726" s="205" t="s">
        <v>17582</v>
      </c>
    </row>
    <row r="1727" spans="1:32" hidden="1" x14ac:dyDescent="0.25">
      <c r="A1727" s="116" t="s">
        <v>16384</v>
      </c>
      <c r="B1727" s="116">
        <v>2019</v>
      </c>
      <c r="C1727" s="116" t="s">
        <v>16452</v>
      </c>
      <c r="D1727" s="73" t="s">
        <v>17560</v>
      </c>
      <c r="E1727" s="73" t="s">
        <v>17560</v>
      </c>
      <c r="F1727" s="73" t="s">
        <v>17561</v>
      </c>
      <c r="G1727" s="125">
        <v>7.45</v>
      </c>
      <c r="H1727" s="140">
        <f t="shared" si="114"/>
        <v>5.6015037593984962</v>
      </c>
      <c r="I1727" s="125">
        <f>G1727/('Total Revenue (Millions)'!D$137)*100</f>
        <v>0.17660305795899017</v>
      </c>
      <c r="J1727" s="138">
        <v>7.45</v>
      </c>
      <c r="K1727" s="138" t="s">
        <v>16841</v>
      </c>
      <c r="U1727" s="138">
        <v>1982.8</v>
      </c>
      <c r="V1727" s="138">
        <v>0.32</v>
      </c>
      <c r="W1727" s="138"/>
      <c r="Z1727" s="138"/>
      <c r="AD1727" s="138" t="s">
        <v>16552</v>
      </c>
      <c r="AF1727" s="205" t="s">
        <v>17573</v>
      </c>
    </row>
    <row r="1728" spans="1:32" hidden="1" x14ac:dyDescent="0.25">
      <c r="A1728" s="116" t="s">
        <v>16384</v>
      </c>
      <c r="B1728" s="116">
        <v>2019</v>
      </c>
      <c r="C1728" s="116" t="s">
        <v>16452</v>
      </c>
      <c r="D1728" s="73" t="s">
        <v>17533</v>
      </c>
      <c r="E1728" s="73" t="s">
        <v>17534</v>
      </c>
      <c r="F1728" s="73" t="s">
        <v>17534</v>
      </c>
      <c r="G1728" s="125">
        <v>147.80000000000001</v>
      </c>
      <c r="H1728" s="140">
        <f t="shared" si="114"/>
        <v>111.12781954887218</v>
      </c>
      <c r="I1728" s="125">
        <f>G1728/('Total Revenue (Millions)'!D$137)*100</f>
        <v>3.5036150290387584</v>
      </c>
      <c r="J1728" s="138">
        <v>147.80000000000001</v>
      </c>
      <c r="K1728" s="138" t="s">
        <v>16841</v>
      </c>
      <c r="W1728" s="138"/>
      <c r="Z1728" s="138"/>
      <c r="AD1728" s="138" t="s">
        <v>16555</v>
      </c>
      <c r="AF1728" s="272" t="s">
        <v>17574</v>
      </c>
    </row>
    <row r="1729" spans="1:32" hidden="1" x14ac:dyDescent="0.25">
      <c r="A1729" s="116" t="s">
        <v>16384</v>
      </c>
      <c r="B1729" s="116">
        <v>2019</v>
      </c>
      <c r="C1729" s="116" t="s">
        <v>16452</v>
      </c>
      <c r="D1729" s="73" t="s">
        <v>17577</v>
      </c>
      <c r="E1729" s="73" t="s">
        <v>17577</v>
      </c>
      <c r="F1729" s="73" t="s">
        <v>17577</v>
      </c>
      <c r="G1729" s="125">
        <v>77.03</v>
      </c>
      <c r="H1729" s="140">
        <f t="shared" si="114"/>
        <v>57.917293233082702</v>
      </c>
      <c r="I1729" s="125">
        <f>G1729/('Total Revenue (Millions)'!D$137)*100</f>
        <v>1.8260045039706057</v>
      </c>
      <c r="J1729" s="138">
        <v>77.03</v>
      </c>
      <c r="K1729" s="138" t="s">
        <v>16841</v>
      </c>
      <c r="U1729" s="138">
        <v>513.5</v>
      </c>
      <c r="V1729" s="138">
        <v>12.5</v>
      </c>
      <c r="W1729" s="138"/>
      <c r="Z1729" s="138"/>
      <c r="AD1729" s="138" t="s">
        <v>16552</v>
      </c>
      <c r="AF1729" s="205" t="s">
        <v>17583</v>
      </c>
    </row>
    <row r="1730" spans="1:32" hidden="1" x14ac:dyDescent="0.25">
      <c r="A1730" s="116" t="s">
        <v>16384</v>
      </c>
      <c r="B1730" s="116">
        <v>2019</v>
      </c>
      <c r="C1730" s="116" t="s">
        <v>16452</v>
      </c>
      <c r="D1730" s="73" t="s">
        <v>16593</v>
      </c>
      <c r="E1730" s="73" t="s">
        <v>17289</v>
      </c>
      <c r="F1730" s="73" t="s">
        <v>17545</v>
      </c>
      <c r="G1730" s="125">
        <v>52.3</v>
      </c>
      <c r="H1730" s="140">
        <f t="shared" si="114"/>
        <v>39.323308270676691</v>
      </c>
      <c r="I1730" s="125">
        <f>G1730/('Total Revenue (Millions)'!D$137)*100</f>
        <v>1.2397771719805617</v>
      </c>
      <c r="J1730" s="138">
        <v>52.3</v>
      </c>
      <c r="K1730" s="138" t="s">
        <v>16841</v>
      </c>
      <c r="U1730" s="138">
        <v>440.1</v>
      </c>
      <c r="V1730" s="138">
        <v>9.9</v>
      </c>
      <c r="W1730" s="138"/>
      <c r="Z1730" s="138"/>
      <c r="AD1730" s="138" t="s">
        <v>16552</v>
      </c>
      <c r="AF1730" s="205" t="s">
        <v>17584</v>
      </c>
    </row>
    <row r="1731" spans="1:32" hidden="1" x14ac:dyDescent="0.25">
      <c r="A1731" s="116" t="s">
        <v>16384</v>
      </c>
      <c r="B1731" s="116">
        <v>2019</v>
      </c>
      <c r="C1731" s="116" t="s">
        <v>16452</v>
      </c>
      <c r="D1731" s="73" t="s">
        <v>17585</v>
      </c>
      <c r="E1731" s="73" t="s">
        <v>17586</v>
      </c>
      <c r="F1731" s="73" t="s">
        <v>17587</v>
      </c>
      <c r="G1731" s="125">
        <v>36.909999999999997</v>
      </c>
      <c r="H1731" s="140">
        <f t="shared" si="114"/>
        <v>27.751879699248118</v>
      </c>
      <c r="I1731" s="125">
        <f>G1731/('Total Revenue (Millions)'!D$137)*100</f>
        <v>0.8749555529216545</v>
      </c>
      <c r="J1731" s="138">
        <v>36.909999999999997</v>
      </c>
      <c r="K1731" s="138" t="s">
        <v>16841</v>
      </c>
      <c r="U1731" s="138">
        <v>513.5</v>
      </c>
      <c r="V1731" s="138">
        <v>5.99</v>
      </c>
      <c r="W1731" s="138"/>
      <c r="Z1731" s="138"/>
      <c r="AD1731" s="138" t="s">
        <v>16552</v>
      </c>
      <c r="AF1731" s="205" t="s">
        <v>17588</v>
      </c>
    </row>
    <row r="1732" spans="1:32" hidden="1" x14ac:dyDescent="0.25">
      <c r="A1732" s="116" t="s">
        <v>16384</v>
      </c>
      <c r="B1732" s="116">
        <v>2019</v>
      </c>
      <c r="C1732" s="116" t="s">
        <v>16452</v>
      </c>
      <c r="D1732" s="73" t="s">
        <v>17577</v>
      </c>
      <c r="E1732" s="73" t="s">
        <v>17577</v>
      </c>
      <c r="F1732" s="73" t="s">
        <v>17577</v>
      </c>
      <c r="G1732" s="125">
        <v>15.08</v>
      </c>
      <c r="H1732" s="140">
        <f t="shared" si="114"/>
        <v>11.338345864661653</v>
      </c>
      <c r="I1732" s="125">
        <f>G1732/('Total Revenue (Millions)'!D$137)*100</f>
        <v>0.35747303543913711</v>
      </c>
      <c r="J1732" s="138">
        <v>15.08</v>
      </c>
      <c r="U1732" s="138">
        <v>62.86</v>
      </c>
      <c r="V1732" s="138">
        <v>19.989999999999998</v>
      </c>
      <c r="W1732" s="138"/>
      <c r="Z1732" s="138"/>
      <c r="AD1732" s="138" t="s">
        <v>16552</v>
      </c>
      <c r="AF1732" s="205" t="s">
        <v>17589</v>
      </c>
    </row>
    <row r="1733" spans="1:32" hidden="1" x14ac:dyDescent="0.25">
      <c r="A1733" s="116" t="s">
        <v>16384</v>
      </c>
      <c r="B1733" s="116">
        <v>2019</v>
      </c>
      <c r="C1733" s="116" t="s">
        <v>16452</v>
      </c>
      <c r="D1733" s="73" t="s">
        <v>17230</v>
      </c>
      <c r="E1733" s="73" t="s">
        <v>17231</v>
      </c>
      <c r="F1733" s="73" t="s">
        <v>17590</v>
      </c>
      <c r="G1733" s="125">
        <v>8.6999999999999993</v>
      </c>
      <c r="H1733" s="140">
        <f t="shared" si="114"/>
        <v>6.5413533834586461</v>
      </c>
      <c r="I1733" s="125">
        <f>G1733/('Total Revenue (Millions)'!D$137)*100</f>
        <v>0.20623444352257911</v>
      </c>
      <c r="J1733" s="138">
        <v>8.6999999999999993</v>
      </c>
      <c r="K1733" s="138" t="s">
        <v>16841</v>
      </c>
      <c r="U1733" s="138">
        <v>200</v>
      </c>
      <c r="V1733" s="138">
        <v>5</v>
      </c>
      <c r="W1733" s="138"/>
      <c r="Z1733" s="138"/>
      <c r="AD1733" s="138" t="s">
        <v>16552</v>
      </c>
      <c r="AF1733" s="205" t="s">
        <v>17591</v>
      </c>
    </row>
    <row r="1734" spans="1:32" hidden="1" x14ac:dyDescent="0.25">
      <c r="A1734" s="116" t="s">
        <v>16384</v>
      </c>
      <c r="B1734" s="116">
        <v>2020</v>
      </c>
      <c r="C1734" s="116" t="s">
        <v>16452</v>
      </c>
      <c r="D1734" s="73" t="s">
        <v>17531</v>
      </c>
      <c r="E1734" s="73" t="s">
        <v>17531</v>
      </c>
      <c r="F1734" s="73" t="s">
        <v>17531</v>
      </c>
      <c r="G1734" s="125">
        <v>1125.98173</v>
      </c>
      <c r="H1734" s="140">
        <f t="shared" ref="H1734:H1745" si="115">G1734/1.34</f>
        <v>840.28487313432834</v>
      </c>
      <c r="I1734" s="125">
        <f>G1734/('Total Revenue (Millions)'!D$138)*100</f>
        <v>22.34356728975672</v>
      </c>
      <c r="J1734" s="138">
        <v>1125.98173</v>
      </c>
      <c r="K1734" s="138" t="s">
        <v>16841</v>
      </c>
      <c r="U1734" s="138">
        <v>7044.43</v>
      </c>
      <c r="V1734" s="138">
        <v>13.32</v>
      </c>
      <c r="W1734" s="138"/>
      <c r="Z1734" s="138"/>
      <c r="AD1734" s="138" t="s">
        <v>16552</v>
      </c>
      <c r="AF1734" s="205" t="s">
        <v>17592</v>
      </c>
    </row>
    <row r="1735" spans="1:32" hidden="1" x14ac:dyDescent="0.25">
      <c r="A1735" s="116" t="s">
        <v>16384</v>
      </c>
      <c r="B1735" s="116">
        <v>2020</v>
      </c>
      <c r="C1735" s="116" t="s">
        <v>16452</v>
      </c>
      <c r="D1735" s="73" t="s">
        <v>17553</v>
      </c>
      <c r="E1735" s="73" t="s">
        <v>17528</v>
      </c>
      <c r="F1735" s="73" t="s">
        <v>17569</v>
      </c>
      <c r="G1735" s="125">
        <v>820.7</v>
      </c>
      <c r="H1735" s="140">
        <f t="shared" si="115"/>
        <v>612.46268656716416</v>
      </c>
      <c r="I1735" s="125">
        <f>G1735/('Total Revenue (Millions)'!D$138)*100</f>
        <v>16.285668928840739</v>
      </c>
      <c r="J1735" s="138">
        <v>117.58</v>
      </c>
      <c r="K1735" s="138">
        <v>660.72</v>
      </c>
      <c r="Q1735" s="138">
        <v>21.2</v>
      </c>
      <c r="U1735" s="138">
        <v>1990</v>
      </c>
      <c r="V1735" s="138">
        <v>4.88</v>
      </c>
      <c r="W1735" s="138"/>
      <c r="Z1735" s="138"/>
      <c r="AD1735" s="138" t="s">
        <v>17570</v>
      </c>
      <c r="AF1735" s="205" t="s">
        <v>17593</v>
      </c>
    </row>
    <row r="1736" spans="1:32" hidden="1" x14ac:dyDescent="0.25">
      <c r="A1736" s="116" t="s">
        <v>16384</v>
      </c>
      <c r="B1736" s="116">
        <v>2020</v>
      </c>
      <c r="C1736" s="116" t="s">
        <v>16452</v>
      </c>
      <c r="D1736" s="73" t="s">
        <v>16532</v>
      </c>
      <c r="E1736" s="73" t="s">
        <v>17320</v>
      </c>
      <c r="F1736" s="73" t="s">
        <v>17549</v>
      </c>
      <c r="G1736" s="125">
        <v>486</v>
      </c>
      <c r="H1736" s="140">
        <f t="shared" si="115"/>
        <v>362.68656716417911</v>
      </c>
      <c r="I1736" s="125">
        <f>G1736/('Total Revenue (Millions)'!D$138)*100</f>
        <v>9.6440052387188953</v>
      </c>
      <c r="J1736" s="138">
        <v>486</v>
      </c>
      <c r="K1736" s="138" t="s">
        <v>16841</v>
      </c>
      <c r="U1736" s="138">
        <v>2700</v>
      </c>
      <c r="V1736" s="138">
        <v>15</v>
      </c>
      <c r="W1736" s="138"/>
      <c r="Z1736" s="138"/>
      <c r="AD1736" s="138" t="s">
        <v>16552</v>
      </c>
      <c r="AF1736" s="205" t="s">
        <v>17594</v>
      </c>
    </row>
    <row r="1737" spans="1:32" hidden="1" x14ac:dyDescent="0.25">
      <c r="A1737" s="116" t="s">
        <v>16384</v>
      </c>
      <c r="B1737" s="116">
        <v>2020</v>
      </c>
      <c r="C1737" s="116" t="s">
        <v>16452</v>
      </c>
      <c r="D1737" s="73" t="s">
        <v>17595</v>
      </c>
      <c r="E1737" s="73" t="s">
        <v>17595</v>
      </c>
      <c r="F1737" s="73" t="s">
        <v>17596</v>
      </c>
      <c r="G1737" s="125">
        <v>244.64</v>
      </c>
      <c r="H1737" s="140">
        <f t="shared" si="115"/>
        <v>182.56716417910445</v>
      </c>
      <c r="I1737" s="125">
        <f>G1737/('Total Revenue (Millions)'!D$138)*100</f>
        <v>4.8545461761320796</v>
      </c>
      <c r="J1737" s="138">
        <v>243.57</v>
      </c>
      <c r="K1737" s="138" t="s">
        <v>16841</v>
      </c>
      <c r="U1737" s="138">
        <v>2275</v>
      </c>
      <c r="V1737" s="138">
        <v>8.9600000000000009</v>
      </c>
      <c r="W1737" s="138"/>
      <c r="Z1737" s="138"/>
      <c r="AD1737" s="138" t="s">
        <v>16552</v>
      </c>
      <c r="AF1737" s="205" t="s">
        <v>17597</v>
      </c>
    </row>
    <row r="1738" spans="1:32" hidden="1" x14ac:dyDescent="0.25">
      <c r="A1738" s="116" t="s">
        <v>16384</v>
      </c>
      <c r="B1738" s="116">
        <v>2020</v>
      </c>
      <c r="C1738" s="116" t="s">
        <v>16452</v>
      </c>
      <c r="D1738" s="73" t="s">
        <v>17533</v>
      </c>
      <c r="E1738" s="73" t="s">
        <v>17598</v>
      </c>
      <c r="F1738" s="73" t="s">
        <v>17599</v>
      </c>
      <c r="G1738" s="125">
        <v>175.4</v>
      </c>
      <c r="H1738" s="140">
        <f t="shared" si="115"/>
        <v>130.8955223880597</v>
      </c>
      <c r="I1738" s="125">
        <f>G1738/('Total Revenue (Millions)'!D$138)*100</f>
        <v>3.4805730840973137</v>
      </c>
      <c r="J1738" s="138">
        <v>175.4</v>
      </c>
      <c r="K1738" s="138" t="s">
        <v>16841</v>
      </c>
      <c r="U1738" s="224">
        <v>480</v>
      </c>
      <c r="V1738" s="138">
        <v>5.99</v>
      </c>
      <c r="W1738" s="138"/>
      <c r="Z1738" s="138"/>
      <c r="AD1738" s="138" t="s">
        <v>16555</v>
      </c>
      <c r="AF1738" s="272" t="s">
        <v>17574</v>
      </c>
    </row>
    <row r="1739" spans="1:32" hidden="1" x14ac:dyDescent="0.25">
      <c r="A1739" s="116" t="s">
        <v>16384</v>
      </c>
      <c r="B1739" s="116">
        <v>2020</v>
      </c>
      <c r="C1739" s="116" t="s">
        <v>16452</v>
      </c>
      <c r="D1739" s="73" t="s">
        <v>17560</v>
      </c>
      <c r="E1739" s="73" t="s">
        <v>17560</v>
      </c>
      <c r="F1739" s="73" t="s">
        <v>17561</v>
      </c>
      <c r="G1739" s="125">
        <v>16.43</v>
      </c>
      <c r="H1739" s="140">
        <f t="shared" si="115"/>
        <v>12.261194029850746</v>
      </c>
      <c r="I1739" s="125">
        <f>G1739/('Total Revenue (Millions)'!D$138)*100</f>
        <v>0.32603087669166969</v>
      </c>
      <c r="J1739" s="138">
        <v>16.43</v>
      </c>
      <c r="K1739" s="138" t="s">
        <v>16841</v>
      </c>
      <c r="U1739" s="138">
        <v>3441.1</v>
      </c>
      <c r="V1739" s="138">
        <v>0.4</v>
      </c>
      <c r="W1739" s="138"/>
      <c r="Z1739" s="138"/>
      <c r="AD1739" s="138" t="s">
        <v>16552</v>
      </c>
      <c r="AF1739" s="205" t="s">
        <v>17573</v>
      </c>
    </row>
    <row r="1740" spans="1:32" hidden="1" x14ac:dyDescent="0.25">
      <c r="A1740" s="116" t="s">
        <v>16384</v>
      </c>
      <c r="B1740" s="116">
        <v>2020</v>
      </c>
      <c r="C1740" s="116" t="s">
        <v>16452</v>
      </c>
      <c r="D1740" s="73" t="s">
        <v>16602</v>
      </c>
      <c r="E1740" s="73" t="s">
        <v>16602</v>
      </c>
      <c r="F1740" s="73" t="s">
        <v>17565</v>
      </c>
      <c r="G1740" s="125">
        <v>211.46</v>
      </c>
      <c r="H1740" s="140">
        <f t="shared" si="115"/>
        <v>157.80597014925374</v>
      </c>
      <c r="I1740" s="125">
        <f>G1740/('Total Revenue (Millions)'!D$138)*100</f>
        <v>4.1961344604516411</v>
      </c>
      <c r="J1740" s="138">
        <v>211.46</v>
      </c>
      <c r="K1740" s="138" t="s">
        <v>16841</v>
      </c>
      <c r="U1740" s="138">
        <v>1057.0999999999999</v>
      </c>
      <c r="V1740" s="138">
        <v>16.670000000000002</v>
      </c>
      <c r="W1740" s="138"/>
      <c r="Z1740" s="138"/>
      <c r="AD1740" s="138" t="s">
        <v>16552</v>
      </c>
      <c r="AF1740" s="205" t="s">
        <v>17600</v>
      </c>
    </row>
    <row r="1741" spans="1:32" hidden="1" x14ac:dyDescent="0.25">
      <c r="A1741" s="116" t="s">
        <v>16384</v>
      </c>
      <c r="B1741" s="116">
        <v>2020</v>
      </c>
      <c r="C1741" s="116" t="s">
        <v>16452</v>
      </c>
      <c r="D1741" s="73" t="s">
        <v>16593</v>
      </c>
      <c r="E1741" s="73" t="s">
        <v>17289</v>
      </c>
      <c r="F1741" s="73" t="s">
        <v>17545</v>
      </c>
      <c r="G1741" s="125">
        <v>55.7</v>
      </c>
      <c r="H1741" s="140">
        <f t="shared" si="115"/>
        <v>41.567164179104481</v>
      </c>
      <c r="I1741" s="125">
        <f>G1741/('Total Revenue (Millions)'!D$138)*100</f>
        <v>1.1052903123387705</v>
      </c>
      <c r="J1741" s="138">
        <v>55.7</v>
      </c>
      <c r="K1741" s="138" t="s">
        <v>16841</v>
      </c>
      <c r="U1741" s="138">
        <v>464.5</v>
      </c>
      <c r="V1741" s="138">
        <v>9.99</v>
      </c>
      <c r="W1741" s="138"/>
      <c r="Z1741" s="138"/>
      <c r="AD1741" s="138" t="s">
        <v>16552</v>
      </c>
      <c r="AF1741" s="205" t="s">
        <v>17601</v>
      </c>
    </row>
    <row r="1742" spans="1:32" hidden="1" x14ac:dyDescent="0.25">
      <c r="A1742" s="116" t="s">
        <v>16384</v>
      </c>
      <c r="B1742" s="116">
        <v>2020</v>
      </c>
      <c r="C1742" s="116" t="s">
        <v>16452</v>
      </c>
      <c r="D1742" s="73" t="s">
        <v>17585</v>
      </c>
      <c r="E1742" s="73" t="s">
        <v>17586</v>
      </c>
      <c r="F1742" s="73" t="s">
        <v>17587</v>
      </c>
      <c r="G1742" s="125">
        <v>46.94</v>
      </c>
      <c r="H1742" s="140">
        <f t="shared" si="115"/>
        <v>35.02985074626865</v>
      </c>
      <c r="I1742" s="125">
        <f>G1742/('Total Revenue (Millions)'!D$138)*100</f>
        <v>0.93146009445568922</v>
      </c>
      <c r="J1742" s="138">
        <v>46.94</v>
      </c>
      <c r="K1742" s="138" t="s">
        <v>16841</v>
      </c>
      <c r="U1742" s="138">
        <v>653</v>
      </c>
      <c r="V1742" s="138">
        <v>5.99</v>
      </c>
      <c r="W1742" s="138"/>
      <c r="Z1742" s="138"/>
      <c r="AD1742" s="138" t="s">
        <v>16552</v>
      </c>
      <c r="AF1742" s="205" t="s">
        <v>17602</v>
      </c>
    </row>
    <row r="1743" spans="1:32" hidden="1" x14ac:dyDescent="0.25">
      <c r="A1743" s="116" t="s">
        <v>16384</v>
      </c>
      <c r="B1743" s="116">
        <v>2020</v>
      </c>
      <c r="C1743" s="116" t="s">
        <v>16452</v>
      </c>
      <c r="D1743" s="73" t="s">
        <v>16568</v>
      </c>
      <c r="E1743" s="73" t="s">
        <v>17292</v>
      </c>
      <c r="F1743" s="73" t="s">
        <v>17603</v>
      </c>
      <c r="G1743" s="125">
        <v>20.45</v>
      </c>
      <c r="H1743" s="140">
        <f t="shared" si="115"/>
        <v>15.261194029850746</v>
      </c>
      <c r="I1743" s="125">
        <f>G1743/('Total Revenue (Millions)'!D$138)*100</f>
        <v>0.40580227804897412</v>
      </c>
      <c r="J1743" s="138">
        <v>20.45</v>
      </c>
      <c r="U1743" s="138">
        <v>150</v>
      </c>
      <c r="V1743" s="138">
        <v>12.99</v>
      </c>
      <c r="W1743" s="138"/>
      <c r="Z1743" s="138"/>
      <c r="AD1743" s="138" t="s">
        <v>16552</v>
      </c>
      <c r="AF1743" s="205" t="s">
        <v>17604</v>
      </c>
    </row>
    <row r="1744" spans="1:32" hidden="1" x14ac:dyDescent="0.25">
      <c r="A1744" s="116" t="s">
        <v>16384</v>
      </c>
      <c r="B1744" s="116">
        <v>2020</v>
      </c>
      <c r="C1744" s="116" t="s">
        <v>16452</v>
      </c>
      <c r="D1744" s="73" t="s">
        <v>17577</v>
      </c>
      <c r="E1744" s="73" t="s">
        <v>17577</v>
      </c>
      <c r="F1744" s="73" t="s">
        <v>17577</v>
      </c>
      <c r="G1744" s="125">
        <v>17.398800000000001</v>
      </c>
      <c r="H1744" s="140">
        <f t="shared" si="115"/>
        <v>12.984179104477612</v>
      </c>
      <c r="I1744" s="125">
        <f>G1744/('Total Revenue (Millions)'!D$138)*100</f>
        <v>0.34525538754613649</v>
      </c>
      <c r="J1744" s="138">
        <v>17.398800000000001</v>
      </c>
      <c r="U1744" s="138">
        <v>72.531000000000006</v>
      </c>
      <c r="V1744" s="138">
        <v>19.989999999999998</v>
      </c>
      <c r="W1744" s="138"/>
      <c r="Z1744" s="138"/>
      <c r="AD1744" s="138" t="s">
        <v>16552</v>
      </c>
      <c r="AF1744" s="205" t="s">
        <v>17605</v>
      </c>
    </row>
    <row r="1745" spans="1:32" hidden="1" x14ac:dyDescent="0.25">
      <c r="A1745" s="116" t="s">
        <v>16384</v>
      </c>
      <c r="B1745" s="116">
        <v>2020</v>
      </c>
      <c r="C1745" s="116" t="s">
        <v>16452</v>
      </c>
      <c r="D1745" s="73" t="s">
        <v>17230</v>
      </c>
      <c r="E1745" s="73" t="s">
        <v>17231</v>
      </c>
      <c r="F1745" s="73" t="s">
        <v>17590</v>
      </c>
      <c r="G1745" s="125">
        <v>13.6</v>
      </c>
      <c r="H1745" s="140">
        <f t="shared" si="115"/>
        <v>10.149253731343283</v>
      </c>
      <c r="I1745" s="125">
        <f>G1745/('Total Revenue (Millions)'!D$138)*100</f>
        <v>0.26987339762670159</v>
      </c>
      <c r="J1745" s="138">
        <v>13.6</v>
      </c>
      <c r="K1745" s="138" t="s">
        <v>16841</v>
      </c>
      <c r="U1745" s="138">
        <v>226.7</v>
      </c>
      <c r="V1745" s="138">
        <v>5</v>
      </c>
      <c r="W1745" s="138"/>
      <c r="Z1745" s="138"/>
      <c r="AD1745" s="138" t="s">
        <v>16552</v>
      </c>
      <c r="AF1745" s="205" t="s">
        <v>17591</v>
      </c>
    </row>
    <row r="1746" spans="1:32" hidden="1" x14ac:dyDescent="0.25">
      <c r="A1746" s="116" t="s">
        <v>16384</v>
      </c>
      <c r="B1746" s="116">
        <v>2021</v>
      </c>
      <c r="C1746" s="116" t="s">
        <v>16452</v>
      </c>
      <c r="D1746" s="73" t="s">
        <v>17531</v>
      </c>
      <c r="E1746" s="73" t="s">
        <v>17531</v>
      </c>
      <c r="F1746" s="73" t="s">
        <v>17531</v>
      </c>
      <c r="G1746" s="125">
        <v>1312.637802</v>
      </c>
      <c r="H1746" s="140">
        <f t="shared" ref="H1746:H1757" si="116">G1746/1.25</f>
        <v>1050.1102415999999</v>
      </c>
      <c r="I1746" s="125">
        <f>G1746/('Total Revenue (Millions)'!D$139)*100</f>
        <v>18.877368260588192</v>
      </c>
      <c r="J1746" s="138">
        <v>1312.637802</v>
      </c>
      <c r="U1746" s="138">
        <v>7512.81</v>
      </c>
      <c r="V1746" s="138">
        <v>14.56</v>
      </c>
      <c r="W1746" s="138"/>
      <c r="Z1746" s="138"/>
      <c r="AD1746" s="138" t="s">
        <v>16552</v>
      </c>
      <c r="AF1746" s="205" t="s">
        <v>17606</v>
      </c>
    </row>
    <row r="1747" spans="1:32" hidden="1" x14ac:dyDescent="0.25">
      <c r="A1747" s="116" t="s">
        <v>16384</v>
      </c>
      <c r="B1747" s="116">
        <v>2021</v>
      </c>
      <c r="C1747" s="116" t="s">
        <v>16452</v>
      </c>
      <c r="D1747" s="73" t="s">
        <v>17553</v>
      </c>
      <c r="E1747" s="73" t="s">
        <v>17528</v>
      </c>
      <c r="F1747" s="73" t="s">
        <v>17569</v>
      </c>
      <c r="G1747" s="125">
        <v>967.43999999999994</v>
      </c>
      <c r="H1747" s="140">
        <f t="shared" si="116"/>
        <v>773.952</v>
      </c>
      <c r="I1747" s="125">
        <f>G1747/('Total Revenue (Millions)'!D$139)*100</f>
        <v>13.91299345653268</v>
      </c>
      <c r="J1747" s="138">
        <v>118.73</v>
      </c>
      <c r="K1747" s="138">
        <v>799.91</v>
      </c>
      <c r="Q1747" s="138">
        <v>24.4</v>
      </c>
      <c r="U1747" s="138">
        <v>2200</v>
      </c>
      <c r="V1747" s="138">
        <v>4.08</v>
      </c>
      <c r="W1747" s="138"/>
      <c r="Z1747" s="138"/>
      <c r="AD1747" s="138" t="s">
        <v>17570</v>
      </c>
      <c r="AF1747" s="205" t="s">
        <v>16841</v>
      </c>
    </row>
    <row r="1748" spans="1:32" hidden="1" x14ac:dyDescent="0.25">
      <c r="A1748" s="116" t="s">
        <v>16384</v>
      </c>
      <c r="B1748" s="116">
        <v>2021</v>
      </c>
      <c r="C1748" s="116" t="s">
        <v>16452</v>
      </c>
      <c r="D1748" s="73" t="s">
        <v>16532</v>
      </c>
      <c r="E1748" s="73" t="s">
        <v>17320</v>
      </c>
      <c r="F1748" s="73" t="s">
        <v>17549</v>
      </c>
      <c r="G1748" s="125">
        <v>513</v>
      </c>
      <c r="H1748" s="140">
        <f t="shared" si="116"/>
        <v>410.4</v>
      </c>
      <c r="I1748" s="125">
        <f>G1748/('Total Revenue (Millions)'!D$139)*100</f>
        <v>7.3775796361544552</v>
      </c>
      <c r="J1748" s="138">
        <v>513</v>
      </c>
      <c r="U1748" s="138">
        <v>2850</v>
      </c>
      <c r="V1748" s="138">
        <v>15</v>
      </c>
      <c r="W1748" s="138"/>
      <c r="Z1748" s="138"/>
      <c r="AD1748" s="138" t="s">
        <v>16552</v>
      </c>
      <c r="AF1748" s="205" t="s">
        <v>17607</v>
      </c>
    </row>
    <row r="1749" spans="1:32" hidden="1" x14ac:dyDescent="0.25">
      <c r="A1749" s="116" t="s">
        <v>16384</v>
      </c>
      <c r="B1749" s="116">
        <v>2021</v>
      </c>
      <c r="C1749" s="116" t="s">
        <v>16452</v>
      </c>
      <c r="D1749" s="73" t="s">
        <v>17595</v>
      </c>
      <c r="E1749" s="73" t="s">
        <v>17595</v>
      </c>
      <c r="F1749" s="73" t="s">
        <v>17596</v>
      </c>
      <c r="G1749" s="125">
        <v>377.05399999999997</v>
      </c>
      <c r="H1749" s="140">
        <f t="shared" si="116"/>
        <v>301.64319999999998</v>
      </c>
      <c r="I1749" s="125">
        <f>G1749/('Total Revenue (Millions)'!D$139)*100</f>
        <v>5.4225066513266693</v>
      </c>
      <c r="J1749" s="138">
        <v>376.1</v>
      </c>
      <c r="U1749" s="138">
        <v>3960</v>
      </c>
      <c r="V1749" s="138">
        <v>7.93</v>
      </c>
      <c r="W1749" s="138"/>
      <c r="Z1749" s="138"/>
      <c r="AD1749" s="138" t="s">
        <v>16552</v>
      </c>
      <c r="AF1749" s="205" t="s">
        <v>17608</v>
      </c>
    </row>
    <row r="1750" spans="1:32" hidden="1" x14ac:dyDescent="0.25">
      <c r="A1750" s="116" t="s">
        <v>16384</v>
      </c>
      <c r="B1750" s="116">
        <v>2021</v>
      </c>
      <c r="C1750" s="116" t="s">
        <v>16452</v>
      </c>
      <c r="D1750" s="73" t="s">
        <v>17585</v>
      </c>
      <c r="E1750" s="73" t="s">
        <v>17586</v>
      </c>
      <c r="F1750" s="73" t="s">
        <v>17609</v>
      </c>
      <c r="G1750" s="125">
        <v>97.817999999999998</v>
      </c>
      <c r="H1750" s="140">
        <f t="shared" si="116"/>
        <v>78.254400000000004</v>
      </c>
      <c r="I1750" s="125">
        <f>G1750/('Total Revenue (Millions)'!D$139)*100</f>
        <v>1.4067448047745739</v>
      </c>
      <c r="J1750" s="125">
        <v>97.817999999999998</v>
      </c>
      <c r="U1750" s="138">
        <v>1360.8558</v>
      </c>
      <c r="V1750" s="138">
        <v>5.99</v>
      </c>
      <c r="W1750" s="138"/>
      <c r="Z1750" s="138"/>
      <c r="AD1750" s="138" t="s">
        <v>16552</v>
      </c>
      <c r="AF1750" s="205" t="s">
        <v>17610</v>
      </c>
    </row>
    <row r="1751" spans="1:32" hidden="1" x14ac:dyDescent="0.25">
      <c r="A1751" s="116" t="s">
        <v>16384</v>
      </c>
      <c r="B1751" s="116">
        <v>2021</v>
      </c>
      <c r="C1751" s="116" t="s">
        <v>16452</v>
      </c>
      <c r="D1751" s="73" t="s">
        <v>16602</v>
      </c>
      <c r="E1751" s="73" t="s">
        <v>16602</v>
      </c>
      <c r="F1751" s="73" t="s">
        <v>17565</v>
      </c>
      <c r="G1751" s="125">
        <v>275.33542970000002</v>
      </c>
      <c r="H1751" s="140">
        <f t="shared" si="116"/>
        <v>220.26834376000002</v>
      </c>
      <c r="I1751" s="125">
        <f>G1751/('Total Revenue (Millions)'!D$139)*100</f>
        <v>3.9596667821960168</v>
      </c>
      <c r="J1751" s="198">
        <v>275.33542970000002</v>
      </c>
      <c r="U1751" s="138">
        <v>1376.4</v>
      </c>
      <c r="V1751" s="138">
        <v>16.670000000000002</v>
      </c>
      <c r="W1751" s="138"/>
      <c r="Z1751" s="138"/>
      <c r="AD1751" s="138" t="s">
        <v>16552</v>
      </c>
      <c r="AF1751" s="205" t="s">
        <v>17611</v>
      </c>
    </row>
    <row r="1752" spans="1:32" hidden="1" x14ac:dyDescent="0.25">
      <c r="A1752" s="116" t="s">
        <v>16384</v>
      </c>
      <c r="B1752" s="116">
        <v>2021</v>
      </c>
      <c r="C1752" s="116" t="s">
        <v>16452</v>
      </c>
      <c r="D1752" s="73" t="s">
        <v>17577</v>
      </c>
      <c r="E1752" s="73" t="s">
        <v>17577</v>
      </c>
      <c r="F1752" s="73" t="s">
        <v>17577</v>
      </c>
      <c r="G1752" s="125">
        <v>24.434806418266742</v>
      </c>
      <c r="H1752" s="140">
        <f t="shared" si="116"/>
        <v>19.547845134613393</v>
      </c>
      <c r="I1752" s="125">
        <f>G1752/('Total Revenue (Millions)'!D$139)*100</f>
        <v>0.35140298293329603</v>
      </c>
      <c r="J1752" s="125">
        <v>24.434806418266742</v>
      </c>
      <c r="U1752" s="138">
        <v>101.86199999999999</v>
      </c>
      <c r="V1752" s="138">
        <v>19.989999999999998</v>
      </c>
      <c r="W1752" s="138"/>
      <c r="Z1752" s="138"/>
      <c r="AD1752" s="138" t="s">
        <v>16552</v>
      </c>
      <c r="AF1752" s="205" t="s">
        <v>17612</v>
      </c>
    </row>
    <row r="1753" spans="1:32" hidden="1" x14ac:dyDescent="0.25">
      <c r="A1753" s="116" t="s">
        <v>16384</v>
      </c>
      <c r="B1753" s="116">
        <v>2021</v>
      </c>
      <c r="C1753" s="116" t="s">
        <v>16452</v>
      </c>
      <c r="D1753" s="73" t="s">
        <v>17533</v>
      </c>
      <c r="E1753" s="73" t="s">
        <v>17598</v>
      </c>
      <c r="F1753" s="73" t="s">
        <v>17599</v>
      </c>
      <c r="G1753" s="125">
        <v>167</v>
      </c>
      <c r="H1753" s="140">
        <f t="shared" si="116"/>
        <v>133.6</v>
      </c>
      <c r="I1753" s="125">
        <f>G1753/('Total Revenue (Millions)'!D$139)*100</f>
        <v>2.4016682246350762</v>
      </c>
      <c r="J1753" s="138">
        <v>167</v>
      </c>
      <c r="U1753" s="138">
        <v>870</v>
      </c>
      <c r="V1753" s="138">
        <v>5.99</v>
      </c>
      <c r="W1753" s="138"/>
      <c r="Z1753" s="138"/>
      <c r="AD1753" s="138" t="s">
        <v>16555</v>
      </c>
      <c r="AF1753" s="272" t="s">
        <v>17574</v>
      </c>
    </row>
    <row r="1754" spans="1:32" hidden="1" x14ac:dyDescent="0.25">
      <c r="A1754" s="116" t="s">
        <v>16384</v>
      </c>
      <c r="B1754" s="116">
        <v>2021</v>
      </c>
      <c r="C1754" s="116" t="s">
        <v>16452</v>
      </c>
      <c r="D1754" s="73" t="s">
        <v>16568</v>
      </c>
      <c r="E1754" s="73" t="s">
        <v>17292</v>
      </c>
      <c r="F1754" s="73" t="s">
        <v>17603</v>
      </c>
      <c r="G1754" s="125">
        <v>64.319999999999993</v>
      </c>
      <c r="H1754" s="140">
        <f t="shared" si="116"/>
        <v>51.455999999999996</v>
      </c>
      <c r="I1754" s="125">
        <f>G1754/('Total Revenue (Millions)'!D$139)*100</f>
        <v>0.92500179765585655</v>
      </c>
      <c r="J1754" s="138">
        <v>64.319999999999993</v>
      </c>
      <c r="U1754" s="138">
        <v>487.5</v>
      </c>
      <c r="V1754" s="138">
        <v>10.99</v>
      </c>
      <c r="W1754" s="138"/>
      <c r="Z1754" s="138"/>
      <c r="AD1754" s="138" t="s">
        <v>16552</v>
      </c>
      <c r="AF1754" s="205" t="s">
        <v>17613</v>
      </c>
    </row>
    <row r="1755" spans="1:32" hidden="1" x14ac:dyDescent="0.25">
      <c r="A1755" s="116" t="s">
        <v>16384</v>
      </c>
      <c r="B1755" s="116">
        <v>2021</v>
      </c>
      <c r="C1755" s="116" t="s">
        <v>16452</v>
      </c>
      <c r="D1755" s="73" t="s">
        <v>16593</v>
      </c>
      <c r="E1755" s="73" t="s">
        <v>17289</v>
      </c>
      <c r="F1755" s="73" t="s">
        <v>17545</v>
      </c>
      <c r="G1755" s="125">
        <v>58.33</v>
      </c>
      <c r="H1755" s="140">
        <f t="shared" si="116"/>
        <v>46.664000000000001</v>
      </c>
      <c r="I1755" s="125">
        <f>G1755/('Total Revenue (Millions)'!D$139)*100</f>
        <v>0.83885812899978429</v>
      </c>
      <c r="J1755" s="138">
        <v>58.33</v>
      </c>
      <c r="U1755" s="138">
        <v>486.55</v>
      </c>
      <c r="V1755" s="138">
        <v>9.99</v>
      </c>
      <c r="W1755" s="138"/>
      <c r="Z1755" s="138"/>
      <c r="AD1755" s="138" t="s">
        <v>16552</v>
      </c>
      <c r="AF1755" s="205" t="s">
        <v>17614</v>
      </c>
    </row>
    <row r="1756" spans="1:32" hidden="1" x14ac:dyDescent="0.25">
      <c r="A1756" s="116" t="s">
        <v>16384</v>
      </c>
      <c r="B1756" s="116">
        <v>2021</v>
      </c>
      <c r="C1756" s="116" t="s">
        <v>16452</v>
      </c>
      <c r="D1756" s="73" t="s">
        <v>17560</v>
      </c>
      <c r="E1756" s="73" t="s">
        <v>17560</v>
      </c>
      <c r="F1756" s="73" t="s">
        <v>17561</v>
      </c>
      <c r="G1756" s="125">
        <v>18.05</v>
      </c>
      <c r="H1756" s="140">
        <f t="shared" si="116"/>
        <v>14.440000000000001</v>
      </c>
      <c r="I1756" s="125">
        <f>G1756/('Total Revenue (Millions)'!D$139)*100</f>
        <v>0.25958150571654565</v>
      </c>
      <c r="J1756" s="196">
        <v>18.05</v>
      </c>
      <c r="U1756" s="138">
        <v>4470.7</v>
      </c>
      <c r="V1756" s="138">
        <v>0.34</v>
      </c>
      <c r="W1756" s="138"/>
      <c r="Z1756" s="138"/>
      <c r="AD1756" s="138" t="s">
        <v>16552</v>
      </c>
      <c r="AF1756" s="205" t="s">
        <v>17573</v>
      </c>
    </row>
    <row r="1757" spans="1:32" hidden="1" x14ac:dyDescent="0.25">
      <c r="A1757" s="116" t="s">
        <v>16384</v>
      </c>
      <c r="B1757" s="116">
        <v>2021</v>
      </c>
      <c r="C1757" s="116" t="s">
        <v>16452</v>
      </c>
      <c r="D1757" s="73" t="s">
        <v>17230</v>
      </c>
      <c r="E1757" s="73" t="s">
        <v>17231</v>
      </c>
      <c r="F1757" s="73" t="s">
        <v>17590</v>
      </c>
      <c r="G1757" s="125">
        <v>20.100000000000001</v>
      </c>
      <c r="H1757" s="140">
        <f t="shared" si="116"/>
        <v>16.080000000000002</v>
      </c>
      <c r="I1757" s="125">
        <f>G1757/('Total Revenue (Millions)'!D$139)*100</f>
        <v>0.28906306176745528</v>
      </c>
      <c r="J1757" s="138">
        <v>20.100000000000001</v>
      </c>
      <c r="U1757" s="138">
        <v>335</v>
      </c>
      <c r="V1757" s="138">
        <v>5</v>
      </c>
      <c r="W1757" s="138"/>
      <c r="Z1757" s="138"/>
      <c r="AD1757" s="138" t="s">
        <v>16552</v>
      </c>
      <c r="AF1757" s="205" t="s">
        <v>17615</v>
      </c>
    </row>
    <row r="1758" spans="1:32" hidden="1" x14ac:dyDescent="0.25">
      <c r="A1758" s="116" t="s">
        <v>16384</v>
      </c>
      <c r="B1758" s="116">
        <v>2022</v>
      </c>
      <c r="C1758" s="116" t="s">
        <v>16452</v>
      </c>
      <c r="D1758" s="73" t="s">
        <v>17531</v>
      </c>
      <c r="E1758" s="73" t="s">
        <v>17531</v>
      </c>
      <c r="F1758" s="73" t="s">
        <v>17531</v>
      </c>
      <c r="G1758" s="125">
        <v>1456.893082</v>
      </c>
      <c r="H1758" s="140">
        <f t="shared" ref="H1758:H1781" si="117">G1758/1.3</f>
        <v>1120.6869861538462</v>
      </c>
      <c r="I1758" s="125">
        <f>G1758/('Total Revenue (Millions)'!D$140)*100</f>
        <v>17.920184528714991</v>
      </c>
      <c r="J1758" s="138">
        <v>1456.89</v>
      </c>
      <c r="U1758" s="138">
        <v>7654.97</v>
      </c>
      <c r="V1758" s="138">
        <v>15.86</v>
      </c>
      <c r="W1758" s="138"/>
      <c r="Z1758" s="138"/>
      <c r="AD1758" s="138" t="s">
        <v>16552</v>
      </c>
      <c r="AF1758" s="205" t="s">
        <v>17616</v>
      </c>
    </row>
    <row r="1759" spans="1:32" hidden="1" x14ac:dyDescent="0.25">
      <c r="A1759" s="116" t="s">
        <v>16384</v>
      </c>
      <c r="B1759" s="116">
        <v>2022</v>
      </c>
      <c r="C1759" s="116" t="s">
        <v>16452</v>
      </c>
      <c r="D1759" s="73" t="s">
        <v>17553</v>
      </c>
      <c r="E1759" s="73" t="s">
        <v>17528</v>
      </c>
      <c r="F1759" s="73" t="s">
        <v>17569</v>
      </c>
      <c r="G1759" s="125">
        <v>1141.6099999999999</v>
      </c>
      <c r="H1759" s="140">
        <f t="shared" si="117"/>
        <v>878.16153846153838</v>
      </c>
      <c r="I1759" s="125">
        <f>G1759/('Total Revenue (Millions)'!D$140)*100</f>
        <v>14.042116139189902</v>
      </c>
      <c r="J1759" s="196">
        <v>171.65</v>
      </c>
      <c r="K1759" s="138">
        <v>930.46</v>
      </c>
      <c r="Q1759" s="138">
        <v>39.5</v>
      </c>
      <c r="U1759" s="138">
        <v>2599</v>
      </c>
      <c r="V1759" s="138">
        <v>5.5</v>
      </c>
      <c r="W1759" s="138"/>
      <c r="Z1759" s="138"/>
      <c r="AD1759" s="138" t="s">
        <v>17570</v>
      </c>
      <c r="AF1759" s="205" t="s">
        <v>17617</v>
      </c>
    </row>
    <row r="1760" spans="1:32" hidden="1" x14ac:dyDescent="0.25">
      <c r="A1760" s="116" t="s">
        <v>16384</v>
      </c>
      <c r="B1760" s="116">
        <v>2022</v>
      </c>
      <c r="C1760" s="116" t="s">
        <v>16452</v>
      </c>
      <c r="D1760" s="73" t="s">
        <v>16532</v>
      </c>
      <c r="E1760" s="73" t="s">
        <v>17320</v>
      </c>
      <c r="F1760" s="73" t="s">
        <v>17549</v>
      </c>
      <c r="G1760" s="125">
        <v>608.55999999999995</v>
      </c>
      <c r="H1760" s="140">
        <f t="shared" si="117"/>
        <v>468.12307692307684</v>
      </c>
      <c r="I1760" s="125">
        <f>G1760/('Total Revenue (Millions)'!D$140)*100</f>
        <v>7.4854549256448415</v>
      </c>
      <c r="J1760" s="138">
        <v>608.55999999999995</v>
      </c>
      <c r="U1760" s="138">
        <v>3000</v>
      </c>
      <c r="V1760" s="138">
        <v>16.90455</v>
      </c>
      <c r="W1760" s="138"/>
      <c r="Z1760" s="138"/>
      <c r="AD1760" s="138" t="s">
        <v>16552</v>
      </c>
      <c r="AF1760" s="205" t="s">
        <v>17618</v>
      </c>
    </row>
    <row r="1761" spans="1:32" hidden="1" x14ac:dyDescent="0.25">
      <c r="A1761" s="116" t="s">
        <v>16384</v>
      </c>
      <c r="B1761" s="116">
        <v>2022</v>
      </c>
      <c r="C1761" s="116" t="s">
        <v>16452</v>
      </c>
      <c r="D1761" s="73" t="s">
        <v>17595</v>
      </c>
      <c r="E1761" s="73" t="s">
        <v>17595</v>
      </c>
      <c r="F1761" s="73" t="s">
        <v>17596</v>
      </c>
      <c r="G1761" s="125">
        <v>447.988</v>
      </c>
      <c r="H1761" s="140">
        <f t="shared" si="117"/>
        <v>344.60615384615386</v>
      </c>
      <c r="I1761" s="125">
        <f>G1761/('Total Revenue (Millions)'!D$140)*100</f>
        <v>5.5103752813687752</v>
      </c>
      <c r="J1761" s="138">
        <v>473.55</v>
      </c>
      <c r="U1761" s="138">
        <v>4525</v>
      </c>
      <c r="V1761" s="138">
        <v>8.25</v>
      </c>
      <c r="W1761" s="138"/>
      <c r="Z1761" s="138"/>
      <c r="AD1761" s="138" t="s">
        <v>16552</v>
      </c>
      <c r="AF1761" s="273" t="s">
        <v>17619</v>
      </c>
    </row>
    <row r="1762" spans="1:32" hidden="1" x14ac:dyDescent="0.25">
      <c r="A1762" s="116" t="s">
        <v>16384</v>
      </c>
      <c r="B1762" s="116">
        <v>2022</v>
      </c>
      <c r="C1762" s="116" t="s">
        <v>16452</v>
      </c>
      <c r="D1762" s="73" t="s">
        <v>16602</v>
      </c>
      <c r="E1762" s="73" t="s">
        <v>16602</v>
      </c>
      <c r="F1762" s="73" t="s">
        <v>17565</v>
      </c>
      <c r="G1762" s="125">
        <v>334.95</v>
      </c>
      <c r="H1762" s="140">
        <f t="shared" si="117"/>
        <v>257.65384615384613</v>
      </c>
      <c r="I1762" s="125">
        <f>G1762/('Total Revenue (Millions)'!D$140)*100</f>
        <v>4.1199768754843236</v>
      </c>
      <c r="J1762" s="138">
        <v>334.95</v>
      </c>
      <c r="U1762" s="138">
        <v>1632.69</v>
      </c>
      <c r="V1762" s="138">
        <v>17.100000000000001</v>
      </c>
      <c r="W1762" s="138"/>
      <c r="Z1762" s="138"/>
      <c r="AA1762" s="199"/>
      <c r="AD1762" s="138" t="s">
        <v>16552</v>
      </c>
      <c r="AF1762" s="273" t="s">
        <v>17620</v>
      </c>
    </row>
    <row r="1763" spans="1:32" hidden="1" x14ac:dyDescent="0.25">
      <c r="A1763" s="116" t="s">
        <v>16384</v>
      </c>
      <c r="B1763" s="116">
        <v>2022</v>
      </c>
      <c r="C1763" s="116" t="s">
        <v>16452</v>
      </c>
      <c r="D1763" s="73" t="s">
        <v>17533</v>
      </c>
      <c r="E1763" s="73" t="s">
        <v>17598</v>
      </c>
      <c r="F1763" s="73" t="s">
        <v>17599</v>
      </c>
      <c r="G1763" s="125">
        <v>130</v>
      </c>
      <c r="H1763" s="140">
        <f t="shared" si="117"/>
        <v>100</v>
      </c>
      <c r="I1763" s="125">
        <f>G1763/('Total Revenue (Millions)'!D$140)*100</f>
        <v>1.5990356584951844</v>
      </c>
      <c r="J1763" s="138">
        <v>167</v>
      </c>
      <c r="U1763" s="138">
        <v>1080</v>
      </c>
      <c r="V1763" s="138">
        <v>6.99</v>
      </c>
      <c r="W1763" s="138"/>
      <c r="Z1763" s="138"/>
      <c r="AD1763" s="138" t="s">
        <v>16555</v>
      </c>
      <c r="AF1763" s="272" t="s">
        <v>17574</v>
      </c>
    </row>
    <row r="1764" spans="1:32" hidden="1" x14ac:dyDescent="0.25">
      <c r="A1764" s="116" t="s">
        <v>16384</v>
      </c>
      <c r="B1764" s="116">
        <v>2022</v>
      </c>
      <c r="C1764" s="116" t="s">
        <v>16452</v>
      </c>
      <c r="D1764" s="73" t="s">
        <v>17585</v>
      </c>
      <c r="E1764" s="73" t="s">
        <v>17586</v>
      </c>
      <c r="F1764" s="73" t="s">
        <v>17609</v>
      </c>
      <c r="G1764" s="125">
        <v>165.48500000000001</v>
      </c>
      <c r="H1764" s="140">
        <f t="shared" si="117"/>
        <v>127.29615384615386</v>
      </c>
      <c r="I1764" s="125">
        <f>G1764/('Total Revenue (Millions)'!D$140)*100</f>
        <v>2.0355108918928897</v>
      </c>
      <c r="J1764" s="125">
        <v>165.48500000000001</v>
      </c>
      <c r="U1764" s="138">
        <v>2182.0340000000001</v>
      </c>
      <c r="V1764" s="138">
        <v>6.32</v>
      </c>
      <c r="W1764" s="138"/>
      <c r="Z1764" s="138"/>
      <c r="AD1764" s="138" t="s">
        <v>16552</v>
      </c>
      <c r="AF1764" s="272" t="s">
        <v>17621</v>
      </c>
    </row>
    <row r="1765" spans="1:32" hidden="1" x14ac:dyDescent="0.25">
      <c r="A1765" s="116" t="s">
        <v>16384</v>
      </c>
      <c r="B1765" s="116">
        <v>2022</v>
      </c>
      <c r="C1765" s="116" t="s">
        <v>16452</v>
      </c>
      <c r="D1765" s="73" t="s">
        <v>16568</v>
      </c>
      <c r="E1765" s="73" t="s">
        <v>17292</v>
      </c>
      <c r="F1765" s="73" t="s">
        <v>17603</v>
      </c>
      <c r="G1765" s="125">
        <v>137.81</v>
      </c>
      <c r="H1765" s="140">
        <f t="shared" si="117"/>
        <v>106.00769230769231</v>
      </c>
      <c r="I1765" s="125">
        <f>G1765/('Total Revenue (Millions)'!D$140)*100</f>
        <v>1.6951008007478567</v>
      </c>
      <c r="K1765" s="138">
        <v>137.81</v>
      </c>
      <c r="U1765" s="138">
        <v>662.61</v>
      </c>
      <c r="V1765" s="138">
        <v>10.99</v>
      </c>
      <c r="W1765" s="138"/>
      <c r="Z1765" s="138"/>
      <c r="AD1765" s="138" t="s">
        <v>16548</v>
      </c>
      <c r="AF1765" s="205" t="s">
        <v>17622</v>
      </c>
    </row>
    <row r="1766" spans="1:32" hidden="1" x14ac:dyDescent="0.25">
      <c r="A1766" s="116" t="s">
        <v>16384</v>
      </c>
      <c r="B1766" s="116">
        <v>2022</v>
      </c>
      <c r="C1766" s="116" t="s">
        <v>16452</v>
      </c>
      <c r="D1766" s="73" t="s">
        <v>17560</v>
      </c>
      <c r="E1766" s="73" t="s">
        <v>17560</v>
      </c>
      <c r="F1766" s="73" t="s">
        <v>17561</v>
      </c>
      <c r="G1766" s="125">
        <v>34.369999999999997</v>
      </c>
      <c r="H1766" s="140">
        <f t="shared" si="117"/>
        <v>26.438461538461535</v>
      </c>
      <c r="I1766" s="125">
        <f>G1766/('Total Revenue (Millions)'!D$140)*100</f>
        <v>0.42276042755753451</v>
      </c>
      <c r="J1766" s="197">
        <v>34.369999999999997</v>
      </c>
      <c r="U1766" s="138">
        <v>4979.7</v>
      </c>
      <c r="V1766" s="138">
        <v>0.56999999999999995</v>
      </c>
      <c r="W1766" s="138"/>
      <c r="Z1766" s="138"/>
      <c r="AD1766" s="138" t="s">
        <v>16552</v>
      </c>
      <c r="AF1766" s="205" t="s">
        <v>17623</v>
      </c>
    </row>
    <row r="1767" spans="1:32" hidden="1" x14ac:dyDescent="0.25">
      <c r="A1767" s="116" t="s">
        <v>16384</v>
      </c>
      <c r="B1767" s="116">
        <v>2022</v>
      </c>
      <c r="C1767" s="116" t="s">
        <v>16452</v>
      </c>
      <c r="D1767" s="73" t="s">
        <v>16593</v>
      </c>
      <c r="E1767" s="73" t="s">
        <v>17289</v>
      </c>
      <c r="F1767" s="73" t="s">
        <v>17545</v>
      </c>
      <c r="G1767" s="125">
        <v>63.31</v>
      </c>
      <c r="H1767" s="140">
        <f t="shared" si="117"/>
        <v>48.7</v>
      </c>
      <c r="I1767" s="125">
        <f>G1767/('Total Revenue (Millions)'!D$140)*100</f>
        <v>0.77873036568715492</v>
      </c>
      <c r="J1767" s="138">
        <v>63.31</v>
      </c>
      <c r="U1767" s="138">
        <v>528.15</v>
      </c>
      <c r="V1767" s="138">
        <v>9.99</v>
      </c>
      <c r="W1767" s="138"/>
      <c r="Z1767" s="138"/>
      <c r="AD1767" s="138" t="s">
        <v>16552</v>
      </c>
      <c r="AF1767" s="205" t="s">
        <v>17624</v>
      </c>
    </row>
    <row r="1768" spans="1:32" hidden="1" x14ac:dyDescent="0.25">
      <c r="A1768" s="116" t="s">
        <v>16384</v>
      </c>
      <c r="B1768" s="116">
        <v>2022</v>
      </c>
      <c r="C1768" s="116" t="s">
        <v>16452</v>
      </c>
      <c r="D1768" s="73" t="s">
        <v>17577</v>
      </c>
      <c r="E1768" s="73" t="s">
        <v>17577</v>
      </c>
      <c r="F1768" s="73" t="s">
        <v>17577</v>
      </c>
      <c r="G1768" s="125">
        <v>37.768799999999999</v>
      </c>
      <c r="H1768" s="140">
        <f t="shared" si="117"/>
        <v>29.052923076923076</v>
      </c>
      <c r="I1768" s="125">
        <f>G1768/('Total Revenue (Millions)'!D$140)*100</f>
        <v>0.46456659983517634</v>
      </c>
      <c r="J1768" s="125">
        <v>37.768799999999999</v>
      </c>
      <c r="U1768" s="138">
        <v>157.44900000000001</v>
      </c>
      <c r="V1768" s="138">
        <v>19.989999999999998</v>
      </c>
      <c r="W1768" s="138"/>
      <c r="Z1768" s="138"/>
      <c r="AD1768" s="138" t="s">
        <v>16552</v>
      </c>
      <c r="AF1768" s="205" t="s">
        <v>17625</v>
      </c>
    </row>
    <row r="1769" spans="1:32" hidden="1" x14ac:dyDescent="0.25">
      <c r="A1769" s="116" t="s">
        <v>16384</v>
      </c>
      <c r="B1769" s="116">
        <v>2022</v>
      </c>
      <c r="C1769" s="116" t="s">
        <v>16452</v>
      </c>
      <c r="D1769" s="73" t="s">
        <v>17230</v>
      </c>
      <c r="E1769" s="73" t="s">
        <v>17231</v>
      </c>
      <c r="F1769" s="73" t="s">
        <v>17590</v>
      </c>
      <c r="G1769" s="125">
        <v>23.84</v>
      </c>
      <c r="H1769" s="140">
        <f t="shared" si="117"/>
        <v>18.338461538461537</v>
      </c>
      <c r="I1769" s="125">
        <f>G1769/('Total Revenue (Millions)'!D$140)*100</f>
        <v>0.29323853921942461</v>
      </c>
      <c r="J1769" s="138">
        <v>23.84</v>
      </c>
      <c r="U1769" s="138">
        <v>397.3</v>
      </c>
      <c r="V1769" s="138">
        <v>5</v>
      </c>
      <c r="W1769" s="138"/>
      <c r="Z1769" s="138"/>
      <c r="AD1769" s="138" t="s">
        <v>16552</v>
      </c>
      <c r="AF1769" s="205" t="s">
        <v>17626</v>
      </c>
    </row>
    <row r="1770" spans="1:32" hidden="1" x14ac:dyDescent="0.25">
      <c r="A1770" s="116" t="s">
        <v>16384</v>
      </c>
      <c r="B1770" s="116">
        <v>2023</v>
      </c>
      <c r="C1770" s="116" t="s">
        <v>16452</v>
      </c>
      <c r="D1770" s="73" t="s">
        <v>17531</v>
      </c>
      <c r="E1770" s="73" t="s">
        <v>17531</v>
      </c>
      <c r="F1770" s="73" t="s">
        <v>17531</v>
      </c>
      <c r="G1770" s="125">
        <v>1522.098761</v>
      </c>
      <c r="H1770" s="140">
        <f t="shared" si="117"/>
        <v>1170.8452007692308</v>
      </c>
      <c r="I1770" s="125">
        <f>G1770/('Total Revenue (Millions)'!D$141)*100</f>
        <v>17.99362533839297</v>
      </c>
      <c r="J1770" s="151">
        <v>1522.098761</v>
      </c>
      <c r="U1770" s="138">
        <v>7791.25</v>
      </c>
      <c r="V1770" s="138">
        <v>16.28</v>
      </c>
      <c r="W1770" s="138"/>
      <c r="Z1770" s="138"/>
      <c r="AD1770" s="138" t="s">
        <v>16552</v>
      </c>
      <c r="AF1770" s="205" t="s">
        <v>17627</v>
      </c>
    </row>
    <row r="1771" spans="1:32" hidden="1" x14ac:dyDescent="0.25">
      <c r="A1771" s="116" t="s">
        <v>16384</v>
      </c>
      <c r="B1771" s="116">
        <v>2023</v>
      </c>
      <c r="C1771" s="116" t="s">
        <v>16452</v>
      </c>
      <c r="D1771" s="73" t="s">
        <v>17553</v>
      </c>
      <c r="E1771" s="73" t="s">
        <v>17528</v>
      </c>
      <c r="F1771" s="73" t="s">
        <v>17569</v>
      </c>
      <c r="G1771" s="125">
        <v>1377.88</v>
      </c>
      <c r="H1771" s="140">
        <f t="shared" si="117"/>
        <v>1059.9076923076923</v>
      </c>
      <c r="I1771" s="125">
        <f>G1771/('Total Revenue (Millions)'!D$141)*100</f>
        <v>16.288730479601849</v>
      </c>
      <c r="J1771" s="196">
        <v>248.08</v>
      </c>
      <c r="K1771" s="138">
        <v>1089.3</v>
      </c>
      <c r="Q1771" s="138">
        <v>40.5</v>
      </c>
      <c r="U1771" s="138">
        <v>2778.8</v>
      </c>
      <c r="V1771" s="138">
        <v>7.44</v>
      </c>
      <c r="W1771" s="138"/>
      <c r="Z1771" s="138"/>
      <c r="AD1771" s="138" t="s">
        <v>17570</v>
      </c>
      <c r="AF1771" s="274" t="s">
        <v>17628</v>
      </c>
    </row>
    <row r="1772" spans="1:32" hidden="1" x14ac:dyDescent="0.25">
      <c r="A1772" s="116" t="s">
        <v>16384</v>
      </c>
      <c r="B1772" s="116">
        <v>2023</v>
      </c>
      <c r="C1772" s="116" t="s">
        <v>16452</v>
      </c>
      <c r="D1772" s="73" t="s">
        <v>16532</v>
      </c>
      <c r="E1772" s="73" t="s">
        <v>17320</v>
      </c>
      <c r="F1772" s="73" t="s">
        <v>17549</v>
      </c>
      <c r="G1772" s="125">
        <v>631.56679999999994</v>
      </c>
      <c r="H1772" s="140">
        <f t="shared" si="117"/>
        <v>485.82061538461534</v>
      </c>
      <c r="I1772" s="125">
        <f>G1772/('Total Revenue (Millions)'!D$141)*100</f>
        <v>7.4661228735917522</v>
      </c>
      <c r="J1772" s="138">
        <v>623.94299999999998</v>
      </c>
      <c r="K1772" s="138">
        <v>7.6130000000000004</v>
      </c>
      <c r="U1772" s="138">
        <v>3100</v>
      </c>
      <c r="V1772" s="138">
        <v>16.98</v>
      </c>
      <c r="W1772" s="138"/>
      <c r="Z1772" s="138"/>
      <c r="AD1772" s="138" t="s">
        <v>17629</v>
      </c>
      <c r="AF1772" s="205" t="s">
        <v>17630</v>
      </c>
    </row>
    <row r="1773" spans="1:32" hidden="1" x14ac:dyDescent="0.25">
      <c r="A1773" s="116" t="s">
        <v>16384</v>
      </c>
      <c r="B1773" s="116">
        <v>2023</v>
      </c>
      <c r="C1773" s="116" t="s">
        <v>16452</v>
      </c>
      <c r="D1773" s="73" t="s">
        <v>17595</v>
      </c>
      <c r="E1773" s="73" t="s">
        <v>17595</v>
      </c>
      <c r="F1773" s="73" t="s">
        <v>17596</v>
      </c>
      <c r="G1773" s="125">
        <v>541.77800000000002</v>
      </c>
      <c r="H1773" s="140">
        <f t="shared" si="117"/>
        <v>416.75230769230768</v>
      </c>
      <c r="I1773" s="125">
        <f>G1773/('Total Revenue (Millions)'!D$141)*100</f>
        <v>6.4046766204442553</v>
      </c>
      <c r="J1773" s="125">
        <v>541.77800000000002</v>
      </c>
      <c r="U1773" s="138">
        <v>4799.2160000000003</v>
      </c>
      <c r="V1773" s="138">
        <v>9.407</v>
      </c>
      <c r="W1773" s="138"/>
      <c r="Z1773" s="138"/>
      <c r="AD1773" s="138" t="s">
        <v>16552</v>
      </c>
      <c r="AF1773" s="205" t="s">
        <v>17631</v>
      </c>
    </row>
    <row r="1774" spans="1:32" hidden="1" x14ac:dyDescent="0.25">
      <c r="A1774" s="116" t="s">
        <v>16384</v>
      </c>
      <c r="B1774" s="116">
        <v>2023</v>
      </c>
      <c r="C1774" s="116" t="s">
        <v>16452</v>
      </c>
      <c r="D1774" s="73" t="s">
        <v>16602</v>
      </c>
      <c r="E1774" s="73" t="s">
        <v>16602</v>
      </c>
      <c r="F1774" s="73" t="s">
        <v>17565</v>
      </c>
      <c r="G1774" s="20">
        <v>365.21499999999997</v>
      </c>
      <c r="H1774" s="140">
        <f t="shared" si="117"/>
        <v>280.93461538461537</v>
      </c>
      <c r="I1774" s="125">
        <f>G1774/('Total Revenue (Millions)'!D$141)*100</f>
        <v>4.3174214750978237</v>
      </c>
      <c r="J1774" s="31">
        <v>365.21499999999997</v>
      </c>
      <c r="U1774" s="138">
        <v>2029.087</v>
      </c>
      <c r="V1774" s="138">
        <v>17.91</v>
      </c>
      <c r="W1774" s="138"/>
      <c r="Z1774" s="138"/>
      <c r="AA1774" s="199"/>
      <c r="AD1774" s="138" t="s">
        <v>16552</v>
      </c>
      <c r="AF1774" s="205"/>
    </row>
    <row r="1775" spans="1:32" ht="15" hidden="1" customHeight="1" x14ac:dyDescent="0.25">
      <c r="A1775" s="116" t="s">
        <v>16384</v>
      </c>
      <c r="B1775" s="116">
        <v>2023</v>
      </c>
      <c r="C1775" s="116" t="s">
        <v>16452</v>
      </c>
      <c r="D1775" s="73" t="s">
        <v>17533</v>
      </c>
      <c r="E1775" s="73" t="s">
        <v>17598</v>
      </c>
      <c r="F1775" s="73" t="s">
        <v>17599</v>
      </c>
      <c r="G1775" s="125">
        <v>134.69999999999999</v>
      </c>
      <c r="H1775" s="140">
        <f t="shared" si="117"/>
        <v>103.6153846153846</v>
      </c>
      <c r="I1775" s="125">
        <f>G1775/('Total Revenue (Millions)'!D$141)*100</f>
        <v>1.5923679824094761</v>
      </c>
      <c r="J1775" s="138">
        <v>134.69999999999999</v>
      </c>
      <c r="U1775" s="138">
        <v>1250</v>
      </c>
      <c r="V1775" s="138">
        <v>8.0210000000000008</v>
      </c>
      <c r="W1775" s="138"/>
      <c r="Z1775" s="138"/>
      <c r="AF1775" s="205" t="s">
        <v>17632</v>
      </c>
    </row>
    <row r="1776" spans="1:32" hidden="1" x14ac:dyDescent="0.25">
      <c r="A1776" s="116" t="s">
        <v>16384</v>
      </c>
      <c r="B1776" s="116">
        <v>2023</v>
      </c>
      <c r="C1776" s="116" t="s">
        <v>16452</v>
      </c>
      <c r="D1776" s="73" t="s">
        <v>17585</v>
      </c>
      <c r="E1776" s="73" t="s">
        <v>17586</v>
      </c>
      <c r="F1776" s="73" t="s">
        <v>17609</v>
      </c>
      <c r="G1776" s="125">
        <v>251.32</v>
      </c>
      <c r="H1776" s="140">
        <f t="shared" si="117"/>
        <v>193.32307692307691</v>
      </c>
      <c r="I1776" s="125">
        <f>G1776/('Total Revenue (Millions)'!D$141)*100</f>
        <v>2.9710016432008128</v>
      </c>
      <c r="J1776" s="125">
        <v>251.32</v>
      </c>
      <c r="U1776" s="138">
        <v>2996.223</v>
      </c>
      <c r="V1776" s="138">
        <v>6.99</v>
      </c>
      <c r="W1776" s="138"/>
      <c r="Z1776" s="138"/>
      <c r="AF1776" s="272" t="s">
        <v>17633</v>
      </c>
    </row>
    <row r="1777" spans="1:32" hidden="1" x14ac:dyDescent="0.25">
      <c r="A1777" s="116" t="s">
        <v>16384</v>
      </c>
      <c r="B1777" s="116">
        <v>2023</v>
      </c>
      <c r="C1777" s="116" t="s">
        <v>16452</v>
      </c>
      <c r="D1777" s="73" t="s">
        <v>16568</v>
      </c>
      <c r="E1777" s="73" t="s">
        <v>17292</v>
      </c>
      <c r="F1777" s="73" t="s">
        <v>17603</v>
      </c>
      <c r="G1777" s="125">
        <v>146</v>
      </c>
      <c r="H1777" s="140">
        <f t="shared" si="117"/>
        <v>112.30769230769231</v>
      </c>
      <c r="I1777" s="125">
        <f>G1777/('Total Revenue (Millions)'!D$141)*100</f>
        <v>1.7259519334208131</v>
      </c>
      <c r="K1777" s="138">
        <v>146</v>
      </c>
      <c r="U1777" s="252">
        <v>936.6</v>
      </c>
      <c r="V1777" s="138">
        <v>12.99</v>
      </c>
      <c r="W1777" s="138"/>
      <c r="Z1777" s="138"/>
      <c r="AD1777" s="138" t="s">
        <v>16558</v>
      </c>
      <c r="AF1777" s="205" t="s">
        <v>17634</v>
      </c>
    </row>
    <row r="1778" spans="1:32" hidden="1" x14ac:dyDescent="0.25">
      <c r="A1778" s="116" t="s">
        <v>16384</v>
      </c>
      <c r="B1778" s="116">
        <v>2023</v>
      </c>
      <c r="C1778" s="116" t="s">
        <v>16452</v>
      </c>
      <c r="D1778" s="73" t="s">
        <v>17560</v>
      </c>
      <c r="E1778" s="73" t="s">
        <v>17560</v>
      </c>
      <c r="F1778" s="73" t="s">
        <v>17561</v>
      </c>
      <c r="G1778" s="198">
        <v>45.58</v>
      </c>
      <c r="H1778" s="140">
        <f t="shared" si="117"/>
        <v>35.061538461538461</v>
      </c>
      <c r="I1778" s="125">
        <f>G1778/('Total Revenue (Millions)'!D$141)*100</f>
        <v>0.53882800770767569</v>
      </c>
      <c r="J1778" s="196">
        <v>45.58</v>
      </c>
      <c r="U1778" s="138">
        <v>5252.2</v>
      </c>
      <c r="V1778" s="138">
        <v>0.71</v>
      </c>
      <c r="W1778" s="138"/>
      <c r="Z1778" s="138"/>
      <c r="AF1778" s="205" t="s">
        <v>17635</v>
      </c>
    </row>
    <row r="1779" spans="1:32" hidden="1" x14ac:dyDescent="0.25">
      <c r="A1779" s="116" t="s">
        <v>16384</v>
      </c>
      <c r="B1779" s="116">
        <v>2023</v>
      </c>
      <c r="C1779" s="116" t="s">
        <v>16452</v>
      </c>
      <c r="D1779" s="73" t="s">
        <v>16593</v>
      </c>
      <c r="E1779" s="73" t="s">
        <v>17289</v>
      </c>
      <c r="F1779" s="73" t="s">
        <v>17545</v>
      </c>
      <c r="G1779" s="125">
        <v>68.400000000000006</v>
      </c>
      <c r="H1779" s="140">
        <f t="shared" si="117"/>
        <v>52.61538461538462</v>
      </c>
      <c r="I1779" s="125">
        <f>G1779/('Total Revenue (Millions)'!D$141)*100</f>
        <v>0.80859665921906598</v>
      </c>
      <c r="J1779" s="125">
        <v>68.400000000000006</v>
      </c>
      <c r="U1779" s="138">
        <v>570.53</v>
      </c>
      <c r="V1779" s="138">
        <v>9.99</v>
      </c>
      <c r="W1779" s="138"/>
      <c r="Z1779" s="138"/>
      <c r="AF1779" s="205" t="s">
        <v>17636</v>
      </c>
    </row>
    <row r="1780" spans="1:32" hidden="1" x14ac:dyDescent="0.25">
      <c r="A1780" s="116" t="s">
        <v>16384</v>
      </c>
      <c r="B1780" s="116">
        <v>2023</v>
      </c>
      <c r="C1780" s="116" t="s">
        <v>16452</v>
      </c>
      <c r="D1780" s="73" t="s">
        <v>17577</v>
      </c>
      <c r="E1780" s="73" t="s">
        <v>17577</v>
      </c>
      <c r="F1780" s="73" t="s">
        <v>17577</v>
      </c>
      <c r="G1780" s="125">
        <v>54.357900000000001</v>
      </c>
      <c r="H1780" s="140">
        <f t="shared" si="117"/>
        <v>41.813769230769232</v>
      </c>
      <c r="I1780" s="125">
        <f>G1780/('Total Revenue (Millions)'!D$141)*100</f>
        <v>0.64259673014859742</v>
      </c>
      <c r="J1780" s="125">
        <v>54.357900000000001</v>
      </c>
      <c r="U1780" s="138">
        <v>181.26499999999999</v>
      </c>
      <c r="V1780" s="138">
        <v>24.99</v>
      </c>
      <c r="W1780" s="138"/>
      <c r="Z1780" s="138"/>
      <c r="AF1780" s="205" t="s">
        <v>17637</v>
      </c>
    </row>
    <row r="1781" spans="1:32" hidden="1" x14ac:dyDescent="0.25">
      <c r="A1781" s="116" t="s">
        <v>16384</v>
      </c>
      <c r="B1781" s="116">
        <v>2023</v>
      </c>
      <c r="C1781" s="116" t="s">
        <v>16452</v>
      </c>
      <c r="D1781" s="73" t="s">
        <v>17230</v>
      </c>
      <c r="E1781" s="73" t="s">
        <v>17231</v>
      </c>
      <c r="F1781" s="73" t="s">
        <v>17590</v>
      </c>
      <c r="G1781" s="125">
        <v>25.55</v>
      </c>
      <c r="H1781" s="140">
        <f t="shared" si="117"/>
        <v>19.653846153846153</v>
      </c>
      <c r="I1781" s="125">
        <f>G1781/('Total Revenue (Millions)'!D$141)*100</f>
        <v>0.30204158834864225</v>
      </c>
      <c r="J1781" s="138">
        <v>25.55</v>
      </c>
      <c r="U1781" s="138">
        <v>475.35</v>
      </c>
      <c r="W1781" s="138"/>
      <c r="Z1781" s="138"/>
      <c r="AD1781" s="138" t="s">
        <v>16552</v>
      </c>
      <c r="AF1781" s="205" t="s">
        <v>17638</v>
      </c>
    </row>
    <row r="1782" spans="1:32" x14ac:dyDescent="0.25">
      <c r="A1782" s="116" t="s">
        <v>16384</v>
      </c>
      <c r="B1782" s="116">
        <v>2024</v>
      </c>
      <c r="C1782" s="116" t="s">
        <v>16452</v>
      </c>
      <c r="D1782" s="73" t="s">
        <v>17531</v>
      </c>
      <c r="E1782" s="73" t="s">
        <v>17531</v>
      </c>
      <c r="F1782" s="73" t="s">
        <v>17531</v>
      </c>
      <c r="G1782" s="125"/>
      <c r="H1782" s="140"/>
      <c r="I1782" s="125"/>
      <c r="W1782" s="138"/>
      <c r="Z1782" s="138"/>
      <c r="AD1782" s="138" t="s">
        <v>16552</v>
      </c>
      <c r="AF1782" s="73" t="s">
        <v>17627</v>
      </c>
    </row>
    <row r="1783" spans="1:32" x14ac:dyDescent="0.25">
      <c r="A1783" s="116" t="s">
        <v>16384</v>
      </c>
      <c r="B1783" s="116">
        <v>2024</v>
      </c>
      <c r="C1783" s="116" t="s">
        <v>16452</v>
      </c>
      <c r="D1783" s="73" t="s">
        <v>17553</v>
      </c>
      <c r="E1783" s="73" t="s">
        <v>17528</v>
      </c>
      <c r="F1783" s="73" t="s">
        <v>17569</v>
      </c>
      <c r="G1783" s="125"/>
      <c r="H1783" s="140"/>
      <c r="I1783" s="125"/>
      <c r="W1783" s="138"/>
      <c r="Z1783" s="138"/>
      <c r="AF1783" s="73"/>
    </row>
    <row r="1784" spans="1:32" x14ac:dyDescent="0.25">
      <c r="A1784" s="116" t="s">
        <v>16384</v>
      </c>
      <c r="B1784" s="116">
        <v>2024</v>
      </c>
      <c r="C1784" s="116" t="s">
        <v>16452</v>
      </c>
      <c r="D1784" s="73" t="s">
        <v>16532</v>
      </c>
      <c r="E1784" s="73" t="s">
        <v>17320</v>
      </c>
      <c r="F1784" s="73" t="s">
        <v>17549</v>
      </c>
      <c r="G1784" s="125"/>
      <c r="H1784" s="140"/>
      <c r="I1784" s="125"/>
      <c r="W1784" s="138"/>
      <c r="Z1784" s="138"/>
      <c r="AD1784" s="138" t="s">
        <v>17629</v>
      </c>
      <c r="AF1784" s="76" t="s">
        <v>17630</v>
      </c>
    </row>
    <row r="1785" spans="1:32" x14ac:dyDescent="0.25">
      <c r="A1785" s="116" t="s">
        <v>16384</v>
      </c>
      <c r="B1785" s="116">
        <v>2024</v>
      </c>
      <c r="C1785" s="116" t="s">
        <v>16452</v>
      </c>
      <c r="D1785" s="73" t="s">
        <v>17595</v>
      </c>
      <c r="E1785" s="73" t="s">
        <v>17595</v>
      </c>
      <c r="F1785" s="73" t="s">
        <v>17596</v>
      </c>
      <c r="G1785" s="125"/>
      <c r="H1785" s="140"/>
      <c r="I1785" s="125"/>
      <c r="W1785" s="138"/>
      <c r="Z1785" s="138"/>
      <c r="AF1785" s="73"/>
    </row>
    <row r="1786" spans="1:32" x14ac:dyDescent="0.25">
      <c r="A1786" s="116" t="s">
        <v>16384</v>
      </c>
      <c r="B1786" s="116">
        <v>2024</v>
      </c>
      <c r="C1786" s="116" t="s">
        <v>16452</v>
      </c>
      <c r="D1786" s="73" t="s">
        <v>16602</v>
      </c>
      <c r="E1786" s="73" t="s">
        <v>16602</v>
      </c>
      <c r="F1786" s="73" t="s">
        <v>17565</v>
      </c>
      <c r="G1786" s="125"/>
      <c r="H1786" s="140"/>
      <c r="I1786" s="125"/>
      <c r="W1786" s="138"/>
      <c r="Z1786" s="138"/>
      <c r="AF1786" s="73"/>
    </row>
    <row r="1787" spans="1:32" x14ac:dyDescent="0.25">
      <c r="A1787" s="116" t="s">
        <v>16384</v>
      </c>
      <c r="B1787" s="116">
        <v>2024</v>
      </c>
      <c r="C1787" s="116" t="s">
        <v>16452</v>
      </c>
      <c r="D1787" s="73" t="s">
        <v>17533</v>
      </c>
      <c r="E1787" s="73" t="s">
        <v>17598</v>
      </c>
      <c r="F1787" s="73" t="s">
        <v>17599</v>
      </c>
      <c r="G1787" s="125"/>
      <c r="H1787" s="140"/>
      <c r="I1787" s="125"/>
      <c r="W1787" s="138"/>
      <c r="Z1787" s="138"/>
      <c r="AF1787" s="73"/>
    </row>
    <row r="1788" spans="1:32" x14ac:dyDescent="0.25">
      <c r="A1788" s="116" t="s">
        <v>16384</v>
      </c>
      <c r="B1788" s="116">
        <v>2024</v>
      </c>
      <c r="C1788" s="116" t="s">
        <v>16452</v>
      </c>
      <c r="D1788" s="73" t="s">
        <v>17585</v>
      </c>
      <c r="E1788" s="73" t="s">
        <v>17586</v>
      </c>
      <c r="F1788" s="73" t="s">
        <v>17609</v>
      </c>
      <c r="G1788" s="125"/>
      <c r="H1788" s="140"/>
      <c r="I1788" s="125"/>
      <c r="W1788" s="138"/>
      <c r="Z1788" s="138"/>
      <c r="AF1788" s="73"/>
    </row>
    <row r="1789" spans="1:32" x14ac:dyDescent="0.25">
      <c r="A1789" s="116" t="s">
        <v>16384</v>
      </c>
      <c r="B1789" s="116">
        <v>2024</v>
      </c>
      <c r="C1789" s="116" t="s">
        <v>16452</v>
      </c>
      <c r="D1789" s="73" t="s">
        <v>16568</v>
      </c>
      <c r="E1789" s="73" t="s">
        <v>17292</v>
      </c>
      <c r="F1789" s="73" t="s">
        <v>17603</v>
      </c>
      <c r="G1789" s="125"/>
      <c r="H1789" s="140"/>
      <c r="I1789" s="125"/>
      <c r="W1789" s="138"/>
      <c r="Z1789" s="138"/>
      <c r="AF1789" s="73"/>
    </row>
    <row r="1790" spans="1:32" x14ac:dyDescent="0.25">
      <c r="A1790" s="116" t="s">
        <v>16384</v>
      </c>
      <c r="B1790" s="116">
        <v>2024</v>
      </c>
      <c r="C1790" s="116" t="s">
        <v>16452</v>
      </c>
      <c r="D1790" s="73" t="s">
        <v>17560</v>
      </c>
      <c r="E1790" s="73" t="s">
        <v>17560</v>
      </c>
      <c r="F1790" s="73" t="s">
        <v>17561</v>
      </c>
      <c r="G1790" s="125"/>
      <c r="H1790" s="140"/>
      <c r="I1790" s="125"/>
      <c r="W1790" s="138"/>
      <c r="Z1790" s="138"/>
      <c r="AF1790" s="73"/>
    </row>
    <row r="1791" spans="1:32" x14ac:dyDescent="0.25">
      <c r="A1791" s="116" t="s">
        <v>16384</v>
      </c>
      <c r="B1791" s="116">
        <v>2024</v>
      </c>
      <c r="C1791" s="116" t="s">
        <v>16452</v>
      </c>
      <c r="D1791" s="73" t="s">
        <v>16593</v>
      </c>
      <c r="E1791" s="73" t="s">
        <v>17289</v>
      </c>
      <c r="F1791" s="73" t="s">
        <v>17545</v>
      </c>
      <c r="G1791" s="125"/>
      <c r="H1791" s="140"/>
      <c r="I1791" s="125"/>
      <c r="W1791" s="138"/>
      <c r="Z1791" s="138"/>
      <c r="AF1791" s="73"/>
    </row>
    <row r="1792" spans="1:32" x14ac:dyDescent="0.25">
      <c r="A1792" s="116" t="s">
        <v>16384</v>
      </c>
      <c r="B1792" s="116">
        <v>2024</v>
      </c>
      <c r="C1792" s="116" t="s">
        <v>16452</v>
      </c>
      <c r="D1792" s="73" t="s">
        <v>17577</v>
      </c>
      <c r="E1792" s="73" t="s">
        <v>17577</v>
      </c>
      <c r="F1792" s="73" t="s">
        <v>17577</v>
      </c>
      <c r="G1792" s="125"/>
      <c r="H1792" s="140"/>
      <c r="I1792" s="125"/>
      <c r="W1792" s="138"/>
      <c r="Z1792" s="138"/>
      <c r="AF1792" s="73"/>
    </row>
    <row r="1793" spans="1:32" x14ac:dyDescent="0.25">
      <c r="A1793" s="116" t="s">
        <v>16384</v>
      </c>
      <c r="B1793" s="116">
        <v>2024</v>
      </c>
      <c r="C1793" s="116" t="s">
        <v>16452</v>
      </c>
      <c r="D1793" s="73" t="s">
        <v>17230</v>
      </c>
      <c r="E1793" s="73" t="s">
        <v>17231</v>
      </c>
      <c r="F1793" s="73" t="s">
        <v>17590</v>
      </c>
      <c r="G1793" s="125"/>
      <c r="H1793" s="140"/>
      <c r="I1793" s="125"/>
      <c r="W1793" s="138"/>
      <c r="Z1793" s="138"/>
      <c r="AD1793" s="138" t="s">
        <v>16552</v>
      </c>
      <c r="AF1793" s="73" t="s">
        <v>17638</v>
      </c>
    </row>
    <row r="1794" spans="1:32" hidden="1" x14ac:dyDescent="0.25">
      <c r="A1794" s="116" t="s">
        <v>16384</v>
      </c>
      <c r="C1794" s="116" t="s">
        <v>17639</v>
      </c>
      <c r="D1794" s="73"/>
      <c r="E1794" s="73"/>
      <c r="F1794" s="73"/>
      <c r="G1794" s="125"/>
      <c r="H1794" s="141"/>
      <c r="I1794" s="125" t="s">
        <v>17418</v>
      </c>
      <c r="W1794" s="138"/>
      <c r="Z1794" s="138"/>
      <c r="AF1794" s="73" t="s">
        <v>17640</v>
      </c>
    </row>
    <row r="1795" spans="1:32" hidden="1" x14ac:dyDescent="0.25">
      <c r="A1795" s="116" t="s">
        <v>16384</v>
      </c>
      <c r="C1795" s="116" t="s">
        <v>17641</v>
      </c>
      <c r="D1795" s="73"/>
      <c r="E1795" s="73"/>
      <c r="F1795" s="73"/>
      <c r="G1795" s="125"/>
      <c r="H1795" s="141"/>
      <c r="I1795" s="125" t="s">
        <v>17418</v>
      </c>
      <c r="W1795" s="138"/>
      <c r="Z1795" s="138"/>
      <c r="AF1795" s="76" t="s">
        <v>17642</v>
      </c>
    </row>
    <row r="1796" spans="1:32" hidden="1" x14ac:dyDescent="0.25">
      <c r="A1796" s="116" t="s">
        <v>16384</v>
      </c>
      <c r="C1796" s="116" t="s">
        <v>17643</v>
      </c>
      <c r="D1796" s="73"/>
      <c r="E1796" s="73"/>
      <c r="F1796" s="73"/>
      <c r="G1796" s="125"/>
      <c r="H1796" s="141"/>
      <c r="I1796" s="125" t="s">
        <v>17418</v>
      </c>
      <c r="W1796" s="138"/>
      <c r="Z1796" s="138"/>
      <c r="AF1796" s="76" t="s">
        <v>17644</v>
      </c>
    </row>
    <row r="1797" spans="1:32" hidden="1" x14ac:dyDescent="0.25">
      <c r="A1797" s="116" t="s">
        <v>16384</v>
      </c>
      <c r="B1797" s="116">
        <v>2011</v>
      </c>
      <c r="C1797" s="116" t="s">
        <v>16454</v>
      </c>
      <c r="D1797" s="73" t="s">
        <v>17645</v>
      </c>
      <c r="E1797" s="73" t="s">
        <v>17645</v>
      </c>
      <c r="F1797" s="73" t="s">
        <v>17645</v>
      </c>
      <c r="G1797" s="125">
        <v>235.57</v>
      </c>
      <c r="H1797" s="140">
        <f t="shared" ref="H1797:H1813" si="118">G1797/0.99</f>
        <v>237.94949494949495</v>
      </c>
      <c r="I1797" s="125">
        <f>G1797/('Total Revenue (Millions)'!D$143)*100</f>
        <v>2.6787887058074347</v>
      </c>
      <c r="N1797" s="142">
        <v>235.57</v>
      </c>
      <c r="O1797" s="142"/>
      <c r="P1797" s="142"/>
      <c r="R1797" s="142"/>
      <c r="S1797" s="142"/>
      <c r="T1797" s="142"/>
      <c r="W1797" s="138"/>
      <c r="Z1797" s="138"/>
      <c r="AD1797" s="143"/>
      <c r="AE1797" s="143"/>
      <c r="AF1797" s="98" t="s">
        <v>17646</v>
      </c>
    </row>
    <row r="1798" spans="1:32" hidden="1" x14ac:dyDescent="0.25">
      <c r="A1798" s="116" t="s">
        <v>16384</v>
      </c>
      <c r="B1798" s="116">
        <v>2011</v>
      </c>
      <c r="C1798" s="116" t="s">
        <v>16454</v>
      </c>
      <c r="D1798" s="73" t="s">
        <v>17647</v>
      </c>
      <c r="E1798" s="73" t="s">
        <v>17647</v>
      </c>
      <c r="F1798" s="73" t="s">
        <v>17647</v>
      </c>
      <c r="G1798" s="125">
        <v>139.38999999999999</v>
      </c>
      <c r="H1798" s="140">
        <f t="shared" si="118"/>
        <v>140.79797979797979</v>
      </c>
      <c r="I1798" s="125">
        <f>G1798/('Total Revenue (Millions)'!D$143)*100</f>
        <v>1.5850760186038049</v>
      </c>
      <c r="N1798" s="142">
        <v>91.93</v>
      </c>
      <c r="O1798" s="142">
        <v>30.53</v>
      </c>
      <c r="P1798" s="142">
        <v>16.93</v>
      </c>
      <c r="R1798" s="142"/>
      <c r="S1798" s="142"/>
      <c r="T1798" s="142"/>
      <c r="W1798" s="138"/>
      <c r="Z1798" s="138"/>
      <c r="AD1798" s="143"/>
      <c r="AE1798" s="143"/>
      <c r="AF1798" s="118" t="s">
        <v>17648</v>
      </c>
    </row>
    <row r="1799" spans="1:32" hidden="1" x14ac:dyDescent="0.25">
      <c r="A1799" s="116" t="s">
        <v>16384</v>
      </c>
      <c r="B1799" s="116">
        <v>2011</v>
      </c>
      <c r="C1799" s="116" t="s">
        <v>16454</v>
      </c>
      <c r="D1799" s="73" t="s">
        <v>17649</v>
      </c>
      <c r="E1799" s="73" t="s">
        <v>17649</v>
      </c>
      <c r="F1799" s="73" t="s">
        <v>17649</v>
      </c>
      <c r="G1799" s="125">
        <v>116.51</v>
      </c>
      <c r="H1799" s="140">
        <f t="shared" si="118"/>
        <v>117.68686868686869</v>
      </c>
      <c r="I1799" s="125">
        <f>G1799/('Total Revenue (Millions)'!D$143)*100</f>
        <v>1.3248956663141498</v>
      </c>
      <c r="N1799" s="142">
        <v>116.51</v>
      </c>
      <c r="O1799" s="142"/>
      <c r="P1799" s="142"/>
      <c r="R1799" s="142"/>
      <c r="S1799" s="142"/>
      <c r="T1799" s="142"/>
      <c r="W1799" s="138"/>
      <c r="Z1799" s="138"/>
      <c r="AD1799" s="143"/>
      <c r="AE1799" s="143"/>
      <c r="AF1799" s="98" t="s">
        <v>17650</v>
      </c>
    </row>
    <row r="1800" spans="1:32" hidden="1" x14ac:dyDescent="0.25">
      <c r="A1800" s="116" t="s">
        <v>16384</v>
      </c>
      <c r="B1800" s="116">
        <v>2011</v>
      </c>
      <c r="C1800" s="116" t="s">
        <v>16454</v>
      </c>
      <c r="D1800" s="73" t="s">
        <v>17651</v>
      </c>
      <c r="E1800" s="73" t="s">
        <v>17651</v>
      </c>
      <c r="F1800" s="73" t="s">
        <v>17651</v>
      </c>
      <c r="G1800" s="125">
        <v>98.55</v>
      </c>
      <c r="H1800" s="140">
        <f t="shared" si="118"/>
        <v>99.545454545454547</v>
      </c>
      <c r="I1800" s="125">
        <f>G1800/('Total Revenue (Millions)'!D$143)*100</f>
        <v>1.1206631869818853</v>
      </c>
      <c r="M1800" s="138">
        <v>0</v>
      </c>
      <c r="N1800" s="142">
        <v>80.209999999999994</v>
      </c>
      <c r="O1800" s="142">
        <v>12.3</v>
      </c>
      <c r="P1800" s="142">
        <v>6.04</v>
      </c>
      <c r="R1800" s="142"/>
      <c r="S1800" s="142"/>
      <c r="T1800" s="142"/>
      <c r="W1800" s="138"/>
      <c r="Z1800" s="138"/>
      <c r="AD1800" s="143"/>
      <c r="AE1800" s="143"/>
      <c r="AF1800" s="98" t="s">
        <v>17652</v>
      </c>
    </row>
    <row r="1801" spans="1:32" hidden="1" x14ac:dyDescent="0.25">
      <c r="A1801" s="116" t="s">
        <v>16384</v>
      </c>
      <c r="B1801" s="116">
        <v>2011</v>
      </c>
      <c r="C1801" s="116" t="s">
        <v>16454</v>
      </c>
      <c r="D1801" s="73" t="s">
        <v>17653</v>
      </c>
      <c r="E1801" s="76" t="s">
        <v>17654</v>
      </c>
      <c r="F1801" s="76" t="s">
        <v>17655</v>
      </c>
      <c r="G1801" s="125">
        <v>73.83</v>
      </c>
      <c r="H1801" s="140">
        <f t="shared" si="118"/>
        <v>74.575757575757578</v>
      </c>
      <c r="I1801" s="125">
        <f>G1801/('Total Revenue (Millions)'!D$143)*100</f>
        <v>0.83955923992767723</v>
      </c>
      <c r="N1801" s="142">
        <v>73.83</v>
      </c>
      <c r="O1801" s="142"/>
      <c r="P1801" s="142"/>
      <c r="R1801" s="142"/>
      <c r="S1801" s="142"/>
      <c r="T1801" s="142"/>
      <c r="W1801" s="138"/>
      <c r="Z1801" s="138"/>
      <c r="AD1801" s="143"/>
      <c r="AE1801" s="143"/>
      <c r="AF1801" s="98" t="s">
        <v>17656</v>
      </c>
    </row>
    <row r="1802" spans="1:32" hidden="1" x14ac:dyDescent="0.25">
      <c r="A1802" s="116" t="s">
        <v>16384</v>
      </c>
      <c r="B1802" s="116">
        <v>2011</v>
      </c>
      <c r="C1802" s="116" t="s">
        <v>16454</v>
      </c>
      <c r="D1802" s="73" t="s">
        <v>17657</v>
      </c>
      <c r="E1802" s="73" t="s">
        <v>17657</v>
      </c>
      <c r="F1802" s="73" t="s">
        <v>17657</v>
      </c>
      <c r="G1802" s="125">
        <v>49.449999999999996</v>
      </c>
      <c r="H1802" s="140">
        <f t="shared" si="118"/>
        <v>49.949494949494948</v>
      </c>
      <c r="I1802" s="125">
        <f>G1802/('Total Revenue (Millions)'!D$143)*100</f>
        <v>0.56232160929735375</v>
      </c>
      <c r="M1802" s="138">
        <v>1.51</v>
      </c>
      <c r="N1802" s="142">
        <v>45.4</v>
      </c>
      <c r="O1802" s="142">
        <v>2.54</v>
      </c>
      <c r="P1802" s="142">
        <v>0</v>
      </c>
      <c r="R1802" s="142"/>
      <c r="S1802" s="142"/>
      <c r="T1802" s="142"/>
      <c r="W1802" s="138"/>
      <c r="Z1802" s="138"/>
      <c r="AD1802" s="143"/>
      <c r="AE1802" s="143"/>
      <c r="AF1802" s="118" t="s">
        <v>17658</v>
      </c>
    </row>
    <row r="1803" spans="1:32" hidden="1" x14ac:dyDescent="0.25">
      <c r="A1803" s="116" t="s">
        <v>16384</v>
      </c>
      <c r="B1803" s="116">
        <v>2011</v>
      </c>
      <c r="C1803" s="116" t="s">
        <v>16454</v>
      </c>
      <c r="D1803" s="73" t="s">
        <v>17659</v>
      </c>
      <c r="E1803" s="73" t="s">
        <v>17659</v>
      </c>
      <c r="F1803" s="73" t="s">
        <v>17659</v>
      </c>
      <c r="G1803" s="125">
        <v>31.16</v>
      </c>
      <c r="H1803" s="140">
        <f t="shared" si="118"/>
        <v>31.474747474747474</v>
      </c>
      <c r="I1803" s="125">
        <f>G1803/('Total Revenue (Millions)'!D$143)*100</f>
        <v>0.35433652873014249</v>
      </c>
      <c r="N1803" s="216">
        <v>26.52</v>
      </c>
      <c r="O1803" s="216">
        <v>4.6399999999999997</v>
      </c>
      <c r="P1803" s="142"/>
      <c r="R1803" s="142"/>
      <c r="S1803" s="142"/>
      <c r="T1803" s="142"/>
      <c r="W1803" s="138"/>
      <c r="Z1803" s="138"/>
      <c r="AD1803" s="143"/>
      <c r="AE1803" s="143"/>
      <c r="AF1803" s="238" t="s">
        <v>17660</v>
      </c>
    </row>
    <row r="1804" spans="1:32" hidden="1" x14ac:dyDescent="0.25">
      <c r="A1804" s="116" t="s">
        <v>16384</v>
      </c>
      <c r="B1804" s="116">
        <v>2011</v>
      </c>
      <c r="C1804" s="116" t="s">
        <v>16454</v>
      </c>
      <c r="D1804" s="73" t="s">
        <v>17661</v>
      </c>
      <c r="E1804" s="73" t="s">
        <v>17662</v>
      </c>
      <c r="F1804" s="73" t="s">
        <v>17661</v>
      </c>
      <c r="G1804" s="125">
        <v>31.9</v>
      </c>
      <c r="H1804" s="140">
        <f t="shared" si="118"/>
        <v>32.222222222222221</v>
      </c>
      <c r="I1804" s="125">
        <f>G1804/('Total Revenue (Millions)'!D$143)*100</f>
        <v>0.36275145271153864</v>
      </c>
      <c r="M1804" s="138">
        <v>0</v>
      </c>
      <c r="N1804" s="142">
        <v>31.9</v>
      </c>
      <c r="O1804" s="142">
        <v>0</v>
      </c>
      <c r="P1804" s="142">
        <v>0</v>
      </c>
      <c r="R1804" s="142"/>
      <c r="S1804" s="142"/>
      <c r="T1804" s="142"/>
      <c r="W1804" s="138"/>
      <c r="Z1804" s="138"/>
      <c r="AD1804" s="143"/>
      <c r="AE1804" s="143"/>
      <c r="AF1804" s="237" t="s">
        <v>16841</v>
      </c>
    </row>
    <row r="1805" spans="1:32" hidden="1" x14ac:dyDescent="0.25">
      <c r="A1805" s="116" t="s">
        <v>16384</v>
      </c>
      <c r="B1805" s="116">
        <v>2011</v>
      </c>
      <c r="C1805" s="116" t="s">
        <v>16454</v>
      </c>
      <c r="D1805" s="73" t="s">
        <v>17553</v>
      </c>
      <c r="E1805" s="73" t="s">
        <v>17528</v>
      </c>
      <c r="F1805" s="73" t="s">
        <v>17663</v>
      </c>
      <c r="G1805" s="125">
        <v>2.86</v>
      </c>
      <c r="H1805" s="140">
        <f t="shared" si="118"/>
        <v>2.8888888888888888</v>
      </c>
      <c r="I1805" s="125">
        <f>G1805/('Total Revenue (Millions)'!D$143)*100</f>
        <v>3.252254403620692E-2</v>
      </c>
      <c r="N1805" s="142"/>
      <c r="O1805" s="142"/>
      <c r="P1805" s="142"/>
      <c r="R1805" s="143"/>
      <c r="S1805" s="143"/>
      <c r="T1805" s="143"/>
      <c r="W1805" s="138"/>
      <c r="Z1805" s="138"/>
      <c r="AD1805" s="143"/>
      <c r="AE1805" s="143"/>
      <c r="AF1805" s="237" t="s">
        <v>17664</v>
      </c>
    </row>
    <row r="1806" spans="1:32" hidden="1" x14ac:dyDescent="0.25">
      <c r="A1806" s="116" t="s">
        <v>16384</v>
      </c>
      <c r="B1806" s="116">
        <v>2011</v>
      </c>
      <c r="C1806" s="116" t="s">
        <v>16454</v>
      </c>
      <c r="D1806" s="73" t="s">
        <v>17665</v>
      </c>
      <c r="E1806" s="73" t="s">
        <v>17665</v>
      </c>
      <c r="F1806" s="73" t="s">
        <v>17665</v>
      </c>
      <c r="G1806" s="125">
        <v>8.9600000000000009</v>
      </c>
      <c r="H1806" s="140">
        <f t="shared" si="118"/>
        <v>9.0505050505050519</v>
      </c>
      <c r="I1806" s="125">
        <f>G1806/('Total Revenue (Millions)'!D$143)*100</f>
        <v>0.10188880928825665</v>
      </c>
      <c r="N1806" s="142">
        <v>8.9600000000000009</v>
      </c>
      <c r="O1806" s="142"/>
      <c r="P1806" s="142"/>
      <c r="R1806" s="143"/>
      <c r="S1806" s="143"/>
      <c r="T1806" s="143"/>
      <c r="W1806" s="138"/>
      <c r="Z1806" s="138"/>
      <c r="AD1806" s="143"/>
      <c r="AE1806" s="143"/>
      <c r="AF1806" s="118" t="s">
        <v>17666</v>
      </c>
    </row>
    <row r="1807" spans="1:32" hidden="1" x14ac:dyDescent="0.25">
      <c r="A1807" s="116" t="s">
        <v>16384</v>
      </c>
      <c r="B1807" s="116">
        <v>2011</v>
      </c>
      <c r="C1807" s="116" t="s">
        <v>16454</v>
      </c>
      <c r="D1807" s="73" t="s">
        <v>17667</v>
      </c>
      <c r="E1807" s="73" t="s">
        <v>17667</v>
      </c>
      <c r="F1807" s="73" t="s">
        <v>17667</v>
      </c>
      <c r="G1807" s="125">
        <v>1.87</v>
      </c>
      <c r="H1807" s="140">
        <f t="shared" si="118"/>
        <v>1.8888888888888891</v>
      </c>
      <c r="I1807" s="125">
        <f>G1807/('Total Revenue (Millions)'!D$143)*100</f>
        <v>2.1264740331366064E-2</v>
      </c>
      <c r="N1807" s="144">
        <v>1.87</v>
      </c>
      <c r="O1807" s="145"/>
      <c r="P1807" s="145"/>
      <c r="R1807" s="143"/>
      <c r="S1807" s="143"/>
      <c r="T1807" s="143"/>
      <c r="W1807" s="138"/>
      <c r="Z1807" s="138"/>
      <c r="AD1807" s="153"/>
      <c r="AE1807" s="153"/>
      <c r="AF1807" s="118" t="s">
        <v>17668</v>
      </c>
    </row>
    <row r="1808" spans="1:32" hidden="1" x14ac:dyDescent="0.25">
      <c r="A1808" s="116" t="s">
        <v>16384</v>
      </c>
      <c r="B1808" s="116">
        <v>2011</v>
      </c>
      <c r="C1808" s="116" t="s">
        <v>16454</v>
      </c>
      <c r="D1808" s="73" t="s">
        <v>17533</v>
      </c>
      <c r="E1808" s="73" t="s">
        <v>17669</v>
      </c>
      <c r="F1808" s="73" t="s">
        <v>17669</v>
      </c>
      <c r="G1808" s="125">
        <v>17.09</v>
      </c>
      <c r="H1808" s="140">
        <f t="shared" si="118"/>
        <v>17.262626262626263</v>
      </c>
      <c r="I1808" s="125">
        <f>G1808/('Total Revenue (Millions)'!D$143)*100</f>
        <v>0.19433925789467701</v>
      </c>
      <c r="N1808" s="142"/>
      <c r="O1808" s="142"/>
      <c r="P1808" s="142"/>
      <c r="R1808" s="143"/>
      <c r="S1808" s="143"/>
      <c r="T1808" s="143"/>
      <c r="W1808" s="138"/>
      <c r="Z1808" s="138"/>
      <c r="AD1808" s="143"/>
      <c r="AE1808" s="143"/>
      <c r="AF1808" s="98" t="s">
        <v>17670</v>
      </c>
    </row>
    <row r="1809" spans="1:32" hidden="1" x14ac:dyDescent="0.25">
      <c r="A1809" s="116" t="s">
        <v>16384</v>
      </c>
      <c r="B1809" s="116">
        <v>2011</v>
      </c>
      <c r="C1809" s="116" t="s">
        <v>16454</v>
      </c>
      <c r="D1809" s="73"/>
      <c r="E1809" s="73"/>
      <c r="F1809" s="73"/>
      <c r="G1809" s="125">
        <v>0</v>
      </c>
      <c r="H1809" s="140">
        <f t="shared" si="118"/>
        <v>0</v>
      </c>
      <c r="I1809" s="125">
        <f>G1809/('Total Revenue (Millions)'!D$143)*100</f>
        <v>0</v>
      </c>
      <c r="N1809" s="143"/>
      <c r="O1809" s="143"/>
      <c r="P1809" s="143"/>
      <c r="R1809" s="142"/>
      <c r="S1809" s="142"/>
      <c r="T1809" s="142"/>
      <c r="W1809" s="138"/>
      <c r="Z1809" s="138"/>
      <c r="AD1809" s="143"/>
      <c r="AE1809" s="143"/>
      <c r="AF1809" s="98"/>
    </row>
    <row r="1810" spans="1:32" hidden="1" x14ac:dyDescent="0.25">
      <c r="A1810" s="116" t="s">
        <v>16384</v>
      </c>
      <c r="B1810" s="116">
        <v>2011</v>
      </c>
      <c r="C1810" s="116" t="s">
        <v>16454</v>
      </c>
      <c r="D1810" s="73"/>
      <c r="E1810" s="73"/>
      <c r="F1810" s="73"/>
      <c r="G1810" s="125">
        <v>0</v>
      </c>
      <c r="H1810" s="140">
        <f t="shared" si="118"/>
        <v>0</v>
      </c>
      <c r="I1810" s="125">
        <f>G1810/('Total Revenue (Millions)'!D$143)*100</f>
        <v>0</v>
      </c>
      <c r="N1810" s="143"/>
      <c r="O1810" s="143"/>
      <c r="P1810" s="143"/>
      <c r="R1810" s="142"/>
      <c r="S1810" s="142"/>
      <c r="T1810" s="142"/>
      <c r="W1810" s="138"/>
      <c r="Z1810" s="138"/>
      <c r="AD1810" s="143"/>
      <c r="AE1810" s="143"/>
      <c r="AF1810" s="98"/>
    </row>
    <row r="1811" spans="1:32" hidden="1" x14ac:dyDescent="0.25">
      <c r="A1811" s="116" t="s">
        <v>16384</v>
      </c>
      <c r="B1811" s="116">
        <v>2011</v>
      </c>
      <c r="C1811" s="116" t="s">
        <v>16454</v>
      </c>
      <c r="D1811" s="73"/>
      <c r="E1811" s="73"/>
      <c r="F1811" s="73"/>
      <c r="G1811" s="125">
        <v>0</v>
      </c>
      <c r="H1811" s="140">
        <f t="shared" si="118"/>
        <v>0</v>
      </c>
      <c r="I1811" s="125">
        <f>G1811/('Total Revenue (Millions)'!D$143)*100</f>
        <v>0</v>
      </c>
      <c r="N1811" s="143"/>
      <c r="O1811" s="143"/>
      <c r="P1811" s="143"/>
      <c r="R1811" s="142"/>
      <c r="S1811" s="142"/>
      <c r="T1811" s="142"/>
      <c r="W1811" s="138"/>
      <c r="Z1811" s="138"/>
      <c r="AD1811" s="143"/>
      <c r="AE1811" s="143"/>
      <c r="AF1811" s="98"/>
    </row>
    <row r="1812" spans="1:32" hidden="1" x14ac:dyDescent="0.25">
      <c r="A1812" s="116" t="s">
        <v>16384</v>
      </c>
      <c r="B1812" s="116">
        <v>2011</v>
      </c>
      <c r="C1812" s="116" t="s">
        <v>16454</v>
      </c>
      <c r="D1812" s="73"/>
      <c r="E1812" s="73"/>
      <c r="F1812" s="73"/>
      <c r="G1812" s="125">
        <v>0</v>
      </c>
      <c r="H1812" s="140">
        <f t="shared" si="118"/>
        <v>0</v>
      </c>
      <c r="I1812" s="125">
        <f>G1812/('Total Revenue (Millions)'!D$143)*100</f>
        <v>0</v>
      </c>
      <c r="N1812" s="143"/>
      <c r="O1812" s="143"/>
      <c r="P1812" s="143"/>
      <c r="R1812" s="142"/>
      <c r="S1812" s="142"/>
      <c r="T1812" s="142"/>
      <c r="W1812" s="138"/>
      <c r="Z1812" s="138"/>
      <c r="AD1812" s="143"/>
      <c r="AE1812" s="143"/>
      <c r="AF1812" s="98"/>
    </row>
    <row r="1813" spans="1:32" hidden="1" x14ac:dyDescent="0.25">
      <c r="A1813" s="116" t="s">
        <v>16384</v>
      </c>
      <c r="B1813" s="116">
        <v>2011</v>
      </c>
      <c r="C1813" s="116" t="s">
        <v>16454</v>
      </c>
      <c r="D1813" s="76" t="s">
        <v>16556</v>
      </c>
      <c r="E1813" s="76" t="s">
        <v>16556</v>
      </c>
      <c r="F1813" s="76" t="s">
        <v>16556</v>
      </c>
      <c r="G1813" s="125">
        <f>'Total Revenue (Millions)'!D143-SUM('Unified sheet'!G1797:G1812)</f>
        <v>7986.7599999999993</v>
      </c>
      <c r="H1813" s="140">
        <f t="shared" si="118"/>
        <v>8067.4343434343427</v>
      </c>
      <c r="I1813" s="125">
        <f>G1813/('Total Revenue (Millions)'!D$143)*100</f>
        <v>90.821592240075503</v>
      </c>
      <c r="N1813" s="144"/>
      <c r="O1813" s="144"/>
      <c r="P1813" s="144"/>
      <c r="R1813" s="142"/>
      <c r="S1813" s="142"/>
      <c r="T1813" s="142"/>
      <c r="W1813" s="138"/>
      <c r="Z1813" s="138"/>
      <c r="AD1813" s="143"/>
      <c r="AE1813" s="143"/>
      <c r="AF1813" s="98"/>
    </row>
    <row r="1814" spans="1:32" hidden="1" x14ac:dyDescent="0.25">
      <c r="A1814" s="116" t="s">
        <v>16384</v>
      </c>
      <c r="B1814" s="116">
        <v>2012</v>
      </c>
      <c r="C1814" s="116" t="s">
        <v>16454</v>
      </c>
      <c r="D1814" s="73" t="s">
        <v>17645</v>
      </c>
      <c r="E1814" s="73" t="s">
        <v>17645</v>
      </c>
      <c r="F1814" s="73" t="s">
        <v>17645</v>
      </c>
      <c r="G1814" s="125">
        <v>229.19</v>
      </c>
      <c r="H1814" s="140">
        <f t="shared" ref="H1814:H1831" si="119">G1814/1</f>
        <v>229.19</v>
      </c>
      <c r="I1814" s="125">
        <f>G1814/('Total Revenue (Millions)'!D$144)*100</f>
        <v>2.5629584898908568</v>
      </c>
      <c r="N1814" s="144">
        <v>229.19</v>
      </c>
      <c r="O1814" s="144"/>
      <c r="P1814" s="144"/>
      <c r="R1814" s="142"/>
      <c r="S1814" s="142"/>
      <c r="T1814" s="142"/>
      <c r="W1814" s="138"/>
      <c r="Z1814" s="138"/>
      <c r="AD1814" s="143"/>
      <c r="AE1814" s="143"/>
      <c r="AF1814" s="98" t="s">
        <v>17646</v>
      </c>
    </row>
    <row r="1815" spans="1:32" hidden="1" x14ac:dyDescent="0.25">
      <c r="A1815" s="116" t="s">
        <v>16384</v>
      </c>
      <c r="B1815" s="116">
        <v>2012</v>
      </c>
      <c r="C1815" s="116" t="s">
        <v>16454</v>
      </c>
      <c r="D1815" s="73" t="s">
        <v>17651</v>
      </c>
      <c r="E1815" s="73" t="s">
        <v>17651</v>
      </c>
      <c r="F1815" s="73" t="s">
        <v>17651</v>
      </c>
      <c r="G1815" s="125">
        <v>119.00999999999999</v>
      </c>
      <c r="H1815" s="140">
        <f t="shared" si="119"/>
        <v>119.00999999999999</v>
      </c>
      <c r="I1815" s="125">
        <f>G1815/('Total Revenue (Millions)'!D$144)*100</f>
        <v>1.3308507783145465</v>
      </c>
      <c r="M1815" s="138">
        <v>0</v>
      </c>
      <c r="N1815" s="144">
        <v>72.66</v>
      </c>
      <c r="O1815" s="144">
        <v>40.35</v>
      </c>
      <c r="P1815" s="144">
        <v>6</v>
      </c>
      <c r="R1815" s="142"/>
      <c r="S1815" s="142"/>
      <c r="T1815" s="142"/>
      <c r="W1815" s="138"/>
      <c r="Z1815" s="138"/>
      <c r="AD1815" s="143"/>
      <c r="AE1815" s="143"/>
      <c r="AF1815" s="98" t="s">
        <v>17652</v>
      </c>
    </row>
    <row r="1816" spans="1:32" hidden="1" x14ac:dyDescent="0.25">
      <c r="A1816" s="116" t="s">
        <v>16384</v>
      </c>
      <c r="B1816" s="116">
        <v>2012</v>
      </c>
      <c r="C1816" s="116" t="s">
        <v>16454</v>
      </c>
      <c r="D1816" s="73" t="s">
        <v>17649</v>
      </c>
      <c r="E1816" s="73" t="s">
        <v>17649</v>
      </c>
      <c r="F1816" s="73" t="s">
        <v>17649</v>
      </c>
      <c r="G1816" s="125">
        <v>113.23</v>
      </c>
      <c r="H1816" s="140">
        <f t="shared" si="119"/>
        <v>113.23</v>
      </c>
      <c r="I1816" s="125">
        <f>G1816/('Total Revenue (Millions)'!D$144)*100</f>
        <v>1.2662148863839686</v>
      </c>
      <c r="N1816" s="144">
        <v>113.23</v>
      </c>
      <c r="O1816" s="144"/>
      <c r="P1816" s="144"/>
      <c r="R1816" s="142"/>
      <c r="S1816" s="142"/>
      <c r="T1816" s="142"/>
      <c r="W1816" s="138"/>
      <c r="Z1816" s="138"/>
      <c r="AD1816" s="143"/>
      <c r="AE1816" s="143"/>
      <c r="AF1816" s="98" t="s">
        <v>17650</v>
      </c>
    </row>
    <row r="1817" spans="1:32" hidden="1" x14ac:dyDescent="0.25">
      <c r="A1817" s="116" t="s">
        <v>16384</v>
      </c>
      <c r="B1817" s="116">
        <v>2012</v>
      </c>
      <c r="C1817" s="116" t="s">
        <v>16454</v>
      </c>
      <c r="D1817" s="73" t="s">
        <v>17647</v>
      </c>
      <c r="E1817" s="73" t="s">
        <v>17647</v>
      </c>
      <c r="F1817" s="73" t="s">
        <v>17647</v>
      </c>
      <c r="G1817" s="125">
        <v>120.35</v>
      </c>
      <c r="H1817" s="140">
        <f t="shared" si="119"/>
        <v>120.35</v>
      </c>
      <c r="I1817" s="125">
        <f>G1817/('Total Revenue (Millions)'!D$144)*100</f>
        <v>1.3458355698693862</v>
      </c>
      <c r="N1817" s="144">
        <v>79.37</v>
      </c>
      <c r="O1817" s="144">
        <v>26.36</v>
      </c>
      <c r="P1817" s="144">
        <v>14.61</v>
      </c>
      <c r="R1817" s="142"/>
      <c r="S1817" s="142"/>
      <c r="T1817" s="142"/>
      <c r="W1817" s="138"/>
      <c r="Z1817" s="138"/>
      <c r="AD1817" s="143"/>
      <c r="AE1817" s="143"/>
      <c r="AF1817" s="118" t="s">
        <v>17648</v>
      </c>
    </row>
    <row r="1818" spans="1:32" hidden="1" x14ac:dyDescent="0.25">
      <c r="A1818" s="116" t="s">
        <v>16384</v>
      </c>
      <c r="B1818" s="116">
        <v>2012</v>
      </c>
      <c r="C1818" s="116" t="s">
        <v>16454</v>
      </c>
      <c r="D1818" s="73" t="s">
        <v>17653</v>
      </c>
      <c r="E1818" s="76" t="s">
        <v>17654</v>
      </c>
      <c r="F1818" s="76" t="s">
        <v>17655</v>
      </c>
      <c r="G1818" s="125">
        <v>71.89</v>
      </c>
      <c r="H1818" s="140">
        <f t="shared" si="119"/>
        <v>71.89</v>
      </c>
      <c r="I1818" s="125">
        <f>G1818/('Total Revenue (Millions)'!D$144)*100</f>
        <v>0.80392288423689395</v>
      </c>
      <c r="N1818" s="144">
        <v>71.89</v>
      </c>
      <c r="O1818" s="144"/>
      <c r="P1818" s="144"/>
      <c r="R1818" s="142"/>
      <c r="S1818" s="142"/>
      <c r="T1818" s="142"/>
      <c r="W1818" s="138"/>
      <c r="Z1818" s="138"/>
      <c r="AD1818" s="143"/>
      <c r="AE1818" s="143"/>
      <c r="AF1818" s="98" t="s">
        <v>17656</v>
      </c>
    </row>
    <row r="1819" spans="1:32" hidden="1" x14ac:dyDescent="0.25">
      <c r="A1819" s="116" t="s">
        <v>16384</v>
      </c>
      <c r="B1819" s="116">
        <v>2012</v>
      </c>
      <c r="C1819" s="116" t="s">
        <v>16454</v>
      </c>
      <c r="D1819" s="73" t="s">
        <v>17657</v>
      </c>
      <c r="E1819" s="73" t="s">
        <v>17657</v>
      </c>
      <c r="F1819" s="73" t="s">
        <v>17657</v>
      </c>
      <c r="G1819" s="125">
        <v>55.620000000000005</v>
      </c>
      <c r="H1819" s="140">
        <f t="shared" si="119"/>
        <v>55.620000000000005</v>
      </c>
      <c r="I1819" s="125">
        <f>G1819/('Total Revenue (Millions)'!D$144)*100</f>
        <v>0.62198067632850251</v>
      </c>
      <c r="M1819" s="138">
        <v>2.27</v>
      </c>
      <c r="N1819" s="144">
        <v>49.38</v>
      </c>
      <c r="O1819" s="144">
        <v>3.97</v>
      </c>
      <c r="P1819" s="144">
        <v>0</v>
      </c>
      <c r="R1819" s="142"/>
      <c r="S1819" s="142"/>
      <c r="T1819" s="142"/>
      <c r="W1819" s="138"/>
      <c r="Z1819" s="138"/>
      <c r="AD1819" s="143"/>
      <c r="AE1819" s="143"/>
      <c r="AF1819" s="118" t="s">
        <v>17658</v>
      </c>
    </row>
    <row r="1820" spans="1:32" hidden="1" x14ac:dyDescent="0.25">
      <c r="A1820" s="116" t="s">
        <v>16384</v>
      </c>
      <c r="B1820" s="116">
        <v>2012</v>
      </c>
      <c r="C1820" s="116" t="s">
        <v>16454</v>
      </c>
      <c r="D1820" s="73" t="s">
        <v>17661</v>
      </c>
      <c r="E1820" s="73" t="s">
        <v>17662</v>
      </c>
      <c r="F1820" s="73" t="s">
        <v>17661</v>
      </c>
      <c r="G1820" s="125">
        <v>36.64</v>
      </c>
      <c r="H1820" s="140">
        <f t="shared" si="119"/>
        <v>36.64</v>
      </c>
      <c r="I1820" s="125">
        <f>G1820/('Total Revenue (Millions)'!D$144)*100</f>
        <v>0.40973340490248705</v>
      </c>
      <c r="N1820" s="144">
        <v>36.64</v>
      </c>
      <c r="O1820" s="144">
        <v>0</v>
      </c>
      <c r="P1820" s="144">
        <v>0</v>
      </c>
      <c r="R1820" s="142"/>
      <c r="S1820" s="142"/>
      <c r="T1820" s="142"/>
      <c r="W1820" s="138"/>
      <c r="Z1820" s="138"/>
      <c r="AD1820" s="143"/>
      <c r="AE1820" s="143"/>
      <c r="AF1820" s="98" t="s">
        <v>17671</v>
      </c>
    </row>
    <row r="1821" spans="1:32" hidden="1" x14ac:dyDescent="0.25">
      <c r="A1821" s="116" t="s">
        <v>16384</v>
      </c>
      <c r="B1821" s="116">
        <v>2012</v>
      </c>
      <c r="C1821" s="116" t="s">
        <v>16454</v>
      </c>
      <c r="D1821" s="73" t="s">
        <v>17659</v>
      </c>
      <c r="E1821" s="73" t="s">
        <v>17659</v>
      </c>
      <c r="F1821" s="73" t="s">
        <v>17659</v>
      </c>
      <c r="G1821" s="125">
        <v>50.21</v>
      </c>
      <c r="H1821" s="140">
        <f t="shared" si="119"/>
        <v>50.21</v>
      </c>
      <c r="I1821" s="125">
        <f>G1821/('Total Revenue (Millions)'!D$144)*100</f>
        <v>0.56148237609590268</v>
      </c>
      <c r="N1821" s="144">
        <v>40.47</v>
      </c>
      <c r="O1821" s="144">
        <v>9.74</v>
      </c>
      <c r="P1821" s="144"/>
      <c r="R1821" s="142"/>
      <c r="S1821" s="142"/>
      <c r="T1821" s="142"/>
      <c r="W1821" s="138"/>
      <c r="Z1821" s="138"/>
      <c r="AD1821" s="143"/>
      <c r="AE1821" s="143"/>
      <c r="AF1821" s="238" t="s">
        <v>17660</v>
      </c>
    </row>
    <row r="1822" spans="1:32" hidden="1" x14ac:dyDescent="0.25">
      <c r="A1822" s="116" t="s">
        <v>16384</v>
      </c>
      <c r="B1822" s="116">
        <v>2012</v>
      </c>
      <c r="C1822" s="116" t="s">
        <v>16454</v>
      </c>
      <c r="D1822" s="73" t="s">
        <v>17533</v>
      </c>
      <c r="E1822" s="73" t="s">
        <v>17669</v>
      </c>
      <c r="F1822" s="73" t="s">
        <v>17669</v>
      </c>
      <c r="G1822" s="125">
        <v>30.8</v>
      </c>
      <c r="H1822" s="140">
        <f t="shared" si="119"/>
        <v>30.8</v>
      </c>
      <c r="I1822" s="125">
        <f>G1822/('Total Revenue (Millions)'!D$144)*100</f>
        <v>0.3444265521560208</v>
      </c>
      <c r="N1822" s="144"/>
      <c r="O1822" s="144"/>
      <c r="P1822" s="144"/>
      <c r="R1822" s="143"/>
      <c r="S1822" s="143"/>
      <c r="T1822" s="143"/>
      <c r="W1822" s="138"/>
      <c r="Z1822" s="138"/>
      <c r="AD1822" s="143"/>
      <c r="AE1822" s="143"/>
      <c r="AF1822" s="237" t="s">
        <v>16841</v>
      </c>
    </row>
    <row r="1823" spans="1:32" hidden="1" x14ac:dyDescent="0.25">
      <c r="A1823" s="116" t="s">
        <v>16384</v>
      </c>
      <c r="B1823" s="116">
        <v>2012</v>
      </c>
      <c r="C1823" s="116" t="s">
        <v>16454</v>
      </c>
      <c r="D1823" s="73" t="s">
        <v>17553</v>
      </c>
      <c r="E1823" s="73" t="s">
        <v>17528</v>
      </c>
      <c r="F1823" s="73" t="s">
        <v>17663</v>
      </c>
      <c r="G1823" s="125">
        <v>7.51</v>
      </c>
      <c r="H1823" s="140">
        <f t="shared" si="119"/>
        <v>7.51</v>
      </c>
      <c r="I1823" s="125">
        <f>G1823/('Total Revenue (Millions)'!D$144)*100</f>
        <v>8.3981928788692081E-2</v>
      </c>
      <c r="N1823" s="144"/>
      <c r="O1823" s="144"/>
      <c r="P1823" s="144"/>
      <c r="R1823" s="143"/>
      <c r="S1823" s="143"/>
      <c r="T1823" s="143"/>
      <c r="W1823" s="138"/>
      <c r="Z1823" s="138"/>
      <c r="AD1823" s="143"/>
      <c r="AE1823" s="143"/>
      <c r="AF1823" s="237" t="s">
        <v>17664</v>
      </c>
    </row>
    <row r="1824" spans="1:32" hidden="1" x14ac:dyDescent="0.25">
      <c r="A1824" s="116" t="s">
        <v>16384</v>
      </c>
      <c r="B1824" s="116">
        <v>2012</v>
      </c>
      <c r="C1824" s="116" t="s">
        <v>16454</v>
      </c>
      <c r="D1824" s="73" t="s">
        <v>17665</v>
      </c>
      <c r="E1824" s="73" t="s">
        <v>17665</v>
      </c>
      <c r="F1824" s="73" t="s">
        <v>17665</v>
      </c>
      <c r="G1824" s="125">
        <v>11.01</v>
      </c>
      <c r="H1824" s="140">
        <f t="shared" si="119"/>
        <v>11.01</v>
      </c>
      <c r="I1824" s="125">
        <f>G1824/('Total Revenue (Millions)'!D$144)*100</f>
        <v>0.12312130971551263</v>
      </c>
      <c r="N1824" s="144">
        <v>11.01</v>
      </c>
      <c r="O1824" s="144"/>
      <c r="P1824" s="144"/>
      <c r="R1824" s="142"/>
      <c r="S1824" s="142"/>
      <c r="T1824" s="142"/>
      <c r="W1824" s="138"/>
      <c r="Z1824" s="138"/>
      <c r="AD1824" s="143"/>
      <c r="AE1824" s="143"/>
      <c r="AF1824" s="118" t="s">
        <v>17672</v>
      </c>
    </row>
    <row r="1825" spans="1:32" hidden="1" x14ac:dyDescent="0.25">
      <c r="A1825" s="116" t="s">
        <v>16384</v>
      </c>
      <c r="B1825" s="116">
        <v>2012</v>
      </c>
      <c r="C1825" s="116" t="s">
        <v>16454</v>
      </c>
      <c r="D1825" s="73" t="s">
        <v>17673</v>
      </c>
      <c r="E1825" s="73" t="s">
        <v>17674</v>
      </c>
      <c r="F1825" s="73" t="s">
        <v>17674</v>
      </c>
      <c r="G1825" s="125">
        <v>3.3</v>
      </c>
      <c r="H1825" s="140">
        <f t="shared" si="119"/>
        <v>3.3</v>
      </c>
      <c r="I1825" s="125">
        <f>G1825/('Total Revenue (Millions)'!D$144)*100</f>
        <v>3.6902844873859371E-2</v>
      </c>
      <c r="M1825" s="138">
        <v>3.3</v>
      </c>
      <c r="N1825" s="144">
        <v>0</v>
      </c>
      <c r="O1825" s="144"/>
      <c r="P1825" s="144"/>
      <c r="R1825" s="142"/>
      <c r="S1825" s="142"/>
      <c r="T1825" s="142"/>
      <c r="W1825" s="138"/>
      <c r="Z1825" s="138"/>
      <c r="AD1825" s="143"/>
      <c r="AE1825" s="143"/>
      <c r="AF1825" s="118" t="s">
        <v>17675</v>
      </c>
    </row>
    <row r="1826" spans="1:32" hidden="1" x14ac:dyDescent="0.25">
      <c r="A1826" s="116" t="s">
        <v>16384</v>
      </c>
      <c r="B1826" s="116">
        <v>2012</v>
      </c>
      <c r="C1826" s="116" t="s">
        <v>16454</v>
      </c>
      <c r="D1826" s="73" t="s">
        <v>17667</v>
      </c>
      <c r="E1826" s="73" t="s">
        <v>17667</v>
      </c>
      <c r="F1826" s="73" t="s">
        <v>17667</v>
      </c>
      <c r="G1826" s="125">
        <v>1.97</v>
      </c>
      <c r="H1826" s="140">
        <f t="shared" si="119"/>
        <v>1.97</v>
      </c>
      <c r="I1826" s="125">
        <f>G1826/('Total Revenue (Millions)'!D$144)*100</f>
        <v>2.2029880121667563E-2</v>
      </c>
      <c r="N1826" s="144">
        <v>1.97</v>
      </c>
      <c r="O1826" s="145"/>
      <c r="P1826" s="145"/>
      <c r="R1826" s="145"/>
      <c r="S1826" s="145"/>
      <c r="T1826" s="145"/>
      <c r="W1826" s="138"/>
      <c r="Z1826" s="138"/>
      <c r="AD1826" s="153"/>
      <c r="AE1826" s="153"/>
      <c r="AF1826" s="118" t="s">
        <v>17668</v>
      </c>
    </row>
    <row r="1827" spans="1:32" hidden="1" x14ac:dyDescent="0.25">
      <c r="A1827" s="116" t="s">
        <v>16384</v>
      </c>
      <c r="B1827" s="116">
        <v>2012</v>
      </c>
      <c r="C1827" s="116" t="s">
        <v>16454</v>
      </c>
      <c r="D1827" s="73"/>
      <c r="E1827" s="73"/>
      <c r="F1827" s="73"/>
      <c r="G1827" s="125">
        <v>0</v>
      </c>
      <c r="H1827" s="140">
        <f t="shared" si="119"/>
        <v>0</v>
      </c>
      <c r="I1827" s="125">
        <f>G1827/('Total Revenue (Millions)'!D$144)*100</f>
        <v>0</v>
      </c>
      <c r="N1827" s="143"/>
      <c r="O1827" s="143"/>
      <c r="P1827" s="143"/>
      <c r="R1827" s="146"/>
      <c r="S1827" s="146"/>
      <c r="T1827" s="146"/>
      <c r="W1827" s="138"/>
      <c r="Z1827" s="138"/>
      <c r="AD1827" s="143"/>
      <c r="AE1827" s="143"/>
      <c r="AF1827" s="98"/>
    </row>
    <row r="1828" spans="1:32" hidden="1" x14ac:dyDescent="0.25">
      <c r="A1828" s="116" t="s">
        <v>16384</v>
      </c>
      <c r="B1828" s="116">
        <v>2012</v>
      </c>
      <c r="C1828" s="116" t="s">
        <v>16454</v>
      </c>
      <c r="D1828" s="73"/>
      <c r="E1828" s="73"/>
      <c r="F1828" s="73"/>
      <c r="G1828" s="125">
        <v>0</v>
      </c>
      <c r="H1828" s="140">
        <f t="shared" si="119"/>
        <v>0</v>
      </c>
      <c r="I1828" s="125">
        <f>G1828/('Total Revenue (Millions)'!D$144)*100</f>
        <v>0</v>
      </c>
      <c r="N1828" s="143"/>
      <c r="O1828" s="143"/>
      <c r="P1828" s="143"/>
      <c r="R1828" s="146"/>
      <c r="S1828" s="146"/>
      <c r="T1828" s="146"/>
      <c r="W1828" s="138"/>
      <c r="Z1828" s="138"/>
      <c r="AD1828" s="143"/>
      <c r="AE1828" s="143"/>
      <c r="AF1828" s="98"/>
    </row>
    <row r="1829" spans="1:32" hidden="1" x14ac:dyDescent="0.25">
      <c r="A1829" s="116" t="s">
        <v>16384</v>
      </c>
      <c r="B1829" s="116">
        <v>2012</v>
      </c>
      <c r="C1829" s="116" t="s">
        <v>16454</v>
      </c>
      <c r="D1829" s="73"/>
      <c r="E1829" s="73"/>
      <c r="F1829" s="73"/>
      <c r="G1829" s="125">
        <v>0</v>
      </c>
      <c r="H1829" s="140">
        <f t="shared" si="119"/>
        <v>0</v>
      </c>
      <c r="I1829" s="125">
        <f>G1829/('Total Revenue (Millions)'!D$144)*100</f>
        <v>0</v>
      </c>
      <c r="N1829" s="143"/>
      <c r="O1829" s="143"/>
      <c r="P1829" s="143"/>
      <c r="R1829" s="146"/>
      <c r="S1829" s="146"/>
      <c r="T1829" s="146"/>
      <c r="W1829" s="138"/>
      <c r="Z1829" s="138"/>
      <c r="AD1829" s="143"/>
      <c r="AE1829" s="143"/>
      <c r="AF1829" s="98"/>
    </row>
    <row r="1830" spans="1:32" hidden="1" x14ac:dyDescent="0.25">
      <c r="A1830" s="116" t="s">
        <v>16384</v>
      </c>
      <c r="B1830" s="116">
        <v>2012</v>
      </c>
      <c r="C1830" s="116" t="s">
        <v>16454</v>
      </c>
      <c r="D1830" s="73"/>
      <c r="E1830" s="73"/>
      <c r="F1830" s="73"/>
      <c r="G1830" s="125">
        <v>0</v>
      </c>
      <c r="H1830" s="140">
        <f t="shared" si="119"/>
        <v>0</v>
      </c>
      <c r="I1830" s="125">
        <f>G1830/('Total Revenue (Millions)'!D$144)*100</f>
        <v>0</v>
      </c>
      <c r="N1830" s="143"/>
      <c r="O1830" s="143"/>
      <c r="P1830" s="143"/>
      <c r="R1830" s="146"/>
      <c r="S1830" s="146"/>
      <c r="T1830" s="146"/>
      <c r="W1830" s="138"/>
      <c r="Z1830" s="138"/>
      <c r="AD1830" s="143"/>
      <c r="AE1830" s="143"/>
      <c r="AF1830" s="98"/>
    </row>
    <row r="1831" spans="1:32" hidden="1" x14ac:dyDescent="0.25">
      <c r="A1831" s="116" t="s">
        <v>16384</v>
      </c>
      <c r="B1831" s="116">
        <v>2012</v>
      </c>
      <c r="C1831" s="116" t="s">
        <v>16454</v>
      </c>
      <c r="D1831" s="76" t="s">
        <v>16556</v>
      </c>
      <c r="E1831" s="76" t="s">
        <v>16556</v>
      </c>
      <c r="F1831" s="76" t="s">
        <v>16556</v>
      </c>
      <c r="G1831" s="125">
        <f>'Total Revenue (Millions)'!D144-SUM('Unified sheet'!G1814:G1830)</f>
        <v>8091.67</v>
      </c>
      <c r="H1831" s="140">
        <f t="shared" si="119"/>
        <v>8091.67</v>
      </c>
      <c r="I1831" s="125">
        <f>G1831/('Total Revenue (Millions)'!D$144)*100</f>
        <v>90.486558418321707</v>
      </c>
      <c r="N1831" s="144"/>
      <c r="O1831" s="144"/>
      <c r="P1831" s="144"/>
      <c r="R1831" s="142"/>
      <c r="S1831" s="142"/>
      <c r="T1831" s="142"/>
      <c r="W1831" s="138"/>
      <c r="Z1831" s="138"/>
      <c r="AD1831" s="143"/>
      <c r="AE1831" s="143"/>
      <c r="AF1831" s="98"/>
    </row>
    <row r="1832" spans="1:32" hidden="1" x14ac:dyDescent="0.25">
      <c r="A1832" s="116" t="s">
        <v>16384</v>
      </c>
      <c r="B1832" s="116">
        <v>2013</v>
      </c>
      <c r="C1832" s="116" t="s">
        <v>16454</v>
      </c>
      <c r="D1832" s="73" t="s">
        <v>17645</v>
      </c>
      <c r="E1832" s="73" t="s">
        <v>17645</v>
      </c>
      <c r="F1832" s="73" t="s">
        <v>17645</v>
      </c>
      <c r="G1832" s="125">
        <v>210.05</v>
      </c>
      <c r="H1832" s="140">
        <f t="shared" ref="H1832:H1849" si="120">G1832/1.03</f>
        <v>203.93203883495147</v>
      </c>
      <c r="I1832" s="125">
        <f>G1832/('Total Revenue (Millions)'!D$145)*100</f>
        <v>2.3506042972247094</v>
      </c>
      <c r="N1832" s="144">
        <v>210.05</v>
      </c>
      <c r="O1832" s="144"/>
      <c r="P1832" s="144"/>
      <c r="R1832" s="142"/>
      <c r="S1832" s="142"/>
      <c r="T1832" s="142"/>
      <c r="W1832" s="138"/>
      <c r="Z1832" s="138"/>
      <c r="AD1832" s="143"/>
      <c r="AE1832" s="143"/>
      <c r="AF1832" s="98" t="s">
        <v>17646</v>
      </c>
    </row>
    <row r="1833" spans="1:32" hidden="1" x14ac:dyDescent="0.25">
      <c r="A1833" s="116" t="s">
        <v>16384</v>
      </c>
      <c r="B1833" s="116">
        <v>2013</v>
      </c>
      <c r="C1833" s="116" t="s">
        <v>16454</v>
      </c>
      <c r="D1833" s="73" t="s">
        <v>17651</v>
      </c>
      <c r="E1833" s="73" t="s">
        <v>17651</v>
      </c>
      <c r="F1833" s="73" t="s">
        <v>17651</v>
      </c>
      <c r="G1833" s="125">
        <v>125.41</v>
      </c>
      <c r="H1833" s="140">
        <f t="shared" si="120"/>
        <v>121.75728155339806</v>
      </c>
      <c r="I1833" s="125">
        <f>G1833/('Total Revenue (Millions)'!D$145)*100</f>
        <v>1.4034243509400179</v>
      </c>
      <c r="M1833" s="138">
        <v>0</v>
      </c>
      <c r="N1833" s="144">
        <v>87.47</v>
      </c>
      <c r="O1833" s="144">
        <v>12.5</v>
      </c>
      <c r="P1833" s="144">
        <v>25.44</v>
      </c>
      <c r="R1833" s="142"/>
      <c r="S1833" s="142"/>
      <c r="T1833" s="142"/>
      <c r="W1833" s="138"/>
      <c r="Z1833" s="138"/>
      <c r="AD1833" s="143"/>
      <c r="AE1833" s="143"/>
      <c r="AF1833" s="98" t="s">
        <v>17676</v>
      </c>
    </row>
    <row r="1834" spans="1:32" hidden="1" x14ac:dyDescent="0.25">
      <c r="A1834" s="116" t="s">
        <v>16384</v>
      </c>
      <c r="B1834" s="116">
        <v>2013</v>
      </c>
      <c r="C1834" s="116" t="s">
        <v>16454</v>
      </c>
      <c r="D1834" s="73" t="s">
        <v>17649</v>
      </c>
      <c r="E1834" s="73" t="s">
        <v>17649</v>
      </c>
      <c r="F1834" s="73" t="s">
        <v>17649</v>
      </c>
      <c r="G1834" s="125">
        <v>105.69</v>
      </c>
      <c r="H1834" s="140">
        <f t="shared" si="120"/>
        <v>102.61165048543688</v>
      </c>
      <c r="I1834" s="125">
        <f>G1834/('Total Revenue (Millions)'!D$145)*100</f>
        <v>1.1827439570277529</v>
      </c>
      <c r="N1834" s="144">
        <v>105.69</v>
      </c>
      <c r="O1834" s="144"/>
      <c r="P1834" s="144"/>
      <c r="R1834" s="142"/>
      <c r="S1834" s="142"/>
      <c r="T1834" s="142"/>
      <c r="W1834" s="138"/>
      <c r="Z1834" s="138"/>
      <c r="AD1834" s="143"/>
      <c r="AE1834" s="143"/>
      <c r="AF1834" s="98" t="s">
        <v>17650</v>
      </c>
    </row>
    <row r="1835" spans="1:32" hidden="1" x14ac:dyDescent="0.25">
      <c r="A1835" s="116" t="s">
        <v>16384</v>
      </c>
      <c r="B1835" s="116">
        <v>2013</v>
      </c>
      <c r="C1835" s="116" t="s">
        <v>16454</v>
      </c>
      <c r="D1835" s="73" t="s">
        <v>17647</v>
      </c>
      <c r="E1835" s="73" t="s">
        <v>17647</v>
      </c>
      <c r="F1835" s="73" t="s">
        <v>17647</v>
      </c>
      <c r="G1835" s="125">
        <v>110.08</v>
      </c>
      <c r="H1835" s="140">
        <f t="shared" si="120"/>
        <v>106.87378640776699</v>
      </c>
      <c r="I1835" s="125">
        <f>G1835/('Total Revenue (Millions)'!D$145)*100</f>
        <v>1.2318710832587287</v>
      </c>
      <c r="N1835" s="144">
        <v>72.599999999999994</v>
      </c>
      <c r="O1835" s="144">
        <v>24.11</v>
      </c>
      <c r="P1835" s="144">
        <v>13.37</v>
      </c>
      <c r="R1835" s="142"/>
      <c r="S1835" s="142"/>
      <c r="T1835" s="142"/>
      <c r="W1835" s="138"/>
      <c r="Z1835" s="138"/>
      <c r="AD1835" s="143"/>
      <c r="AE1835" s="143"/>
      <c r="AF1835" s="118" t="s">
        <v>17648</v>
      </c>
    </row>
    <row r="1836" spans="1:32" hidden="1" x14ac:dyDescent="0.25">
      <c r="A1836" s="116" t="s">
        <v>16384</v>
      </c>
      <c r="B1836" s="116">
        <v>2013</v>
      </c>
      <c r="C1836" s="116" t="s">
        <v>16454</v>
      </c>
      <c r="D1836" s="73" t="s">
        <v>17653</v>
      </c>
      <c r="E1836" s="76" t="s">
        <v>17654</v>
      </c>
      <c r="F1836" s="76" t="s">
        <v>17655</v>
      </c>
      <c r="G1836" s="125">
        <v>70.989999999999995</v>
      </c>
      <c r="H1836" s="140">
        <f t="shared" si="120"/>
        <v>68.922330097087368</v>
      </c>
      <c r="I1836" s="125">
        <f>G1836/('Total Revenue (Millions)'!D$145)*100</f>
        <v>0.794427036705461</v>
      </c>
      <c r="N1836" s="144">
        <v>70.989999999999995</v>
      </c>
      <c r="O1836" s="144"/>
      <c r="P1836" s="144"/>
      <c r="R1836" s="142"/>
      <c r="S1836" s="142"/>
      <c r="T1836" s="142"/>
      <c r="W1836" s="138"/>
      <c r="Z1836" s="138"/>
      <c r="AD1836" s="143"/>
      <c r="AE1836" s="143"/>
      <c r="AF1836" s="118" t="s">
        <v>17677</v>
      </c>
    </row>
    <row r="1837" spans="1:32" hidden="1" x14ac:dyDescent="0.25">
      <c r="A1837" s="116" t="s">
        <v>16384</v>
      </c>
      <c r="B1837" s="116">
        <v>2013</v>
      </c>
      <c r="C1837" s="116" t="s">
        <v>16454</v>
      </c>
      <c r="D1837" s="73" t="s">
        <v>17533</v>
      </c>
      <c r="E1837" s="73" t="s">
        <v>17669</v>
      </c>
      <c r="F1837" s="73" t="s">
        <v>17669</v>
      </c>
      <c r="G1837" s="125">
        <v>63.24</v>
      </c>
      <c r="H1837" s="140">
        <f t="shared" si="120"/>
        <v>61.398058252427184</v>
      </c>
      <c r="I1837" s="125">
        <f>G1837/('Total Revenue (Millions)'!D$145)*100</f>
        <v>0.70769919427036709</v>
      </c>
      <c r="N1837" s="144"/>
      <c r="O1837" s="144"/>
      <c r="P1837" s="144"/>
      <c r="R1837" s="143"/>
      <c r="S1837" s="143"/>
      <c r="T1837" s="143"/>
      <c r="W1837" s="138"/>
      <c r="Z1837" s="138"/>
      <c r="AD1837" s="143"/>
      <c r="AE1837" s="143"/>
      <c r="AF1837" s="98" t="s">
        <v>17670</v>
      </c>
    </row>
    <row r="1838" spans="1:32" hidden="1" x14ac:dyDescent="0.25">
      <c r="A1838" s="116" t="s">
        <v>16384</v>
      </c>
      <c r="B1838" s="116">
        <v>2013</v>
      </c>
      <c r="C1838" s="116" t="s">
        <v>16454</v>
      </c>
      <c r="D1838" s="73" t="s">
        <v>17659</v>
      </c>
      <c r="E1838" s="73" t="s">
        <v>17659</v>
      </c>
      <c r="F1838" s="73" t="s">
        <v>17659</v>
      </c>
      <c r="G1838" s="125">
        <v>78.8</v>
      </c>
      <c r="H1838" s="140">
        <f t="shared" si="120"/>
        <v>76.50485436893203</v>
      </c>
      <c r="I1838" s="125">
        <f>G1838/('Total Revenue (Millions)'!D$145)*100</f>
        <v>0.8818263205013428</v>
      </c>
      <c r="N1838" s="144">
        <v>72.02</v>
      </c>
      <c r="O1838" s="144">
        <v>6.78</v>
      </c>
      <c r="P1838" s="144"/>
      <c r="R1838" s="142"/>
      <c r="S1838" s="142"/>
      <c r="T1838" s="142"/>
      <c r="W1838" s="138"/>
      <c r="Z1838" s="138"/>
      <c r="AD1838" s="143"/>
      <c r="AE1838" s="143"/>
      <c r="AF1838" s="238" t="s">
        <v>17660</v>
      </c>
    </row>
    <row r="1839" spans="1:32" hidden="1" x14ac:dyDescent="0.25">
      <c r="A1839" s="116" t="s">
        <v>16384</v>
      </c>
      <c r="B1839" s="116">
        <v>2013</v>
      </c>
      <c r="C1839" s="116" t="s">
        <v>16454</v>
      </c>
      <c r="D1839" s="73" t="s">
        <v>17657</v>
      </c>
      <c r="E1839" s="73" t="s">
        <v>17657</v>
      </c>
      <c r="F1839" s="73" t="s">
        <v>17657</v>
      </c>
      <c r="G1839" s="125">
        <v>44.919999999999995</v>
      </c>
      <c r="H1839" s="140">
        <f t="shared" si="120"/>
        <v>43.61165048543689</v>
      </c>
      <c r="I1839" s="125">
        <f>G1839/('Total Revenue (Millions)'!D$145)*100</f>
        <v>0.50268576544315124</v>
      </c>
      <c r="M1839" s="138">
        <v>1.87</v>
      </c>
      <c r="N1839" s="144">
        <v>37.78</v>
      </c>
      <c r="O1839" s="144">
        <v>5.27</v>
      </c>
      <c r="P1839" s="144">
        <v>0</v>
      </c>
      <c r="R1839" s="142"/>
      <c r="S1839" s="142"/>
      <c r="T1839" s="142"/>
      <c r="W1839" s="138"/>
      <c r="Z1839" s="138"/>
      <c r="AD1839" s="143"/>
      <c r="AE1839" s="143"/>
      <c r="AF1839" s="237" t="s">
        <v>16841</v>
      </c>
    </row>
    <row r="1840" spans="1:32" hidden="1" x14ac:dyDescent="0.25">
      <c r="A1840" s="116" t="s">
        <v>16384</v>
      </c>
      <c r="B1840" s="116">
        <v>2013</v>
      </c>
      <c r="C1840" s="116" t="s">
        <v>16454</v>
      </c>
      <c r="D1840" s="73" t="s">
        <v>17661</v>
      </c>
      <c r="E1840" s="73" t="s">
        <v>17662</v>
      </c>
      <c r="F1840" s="73" t="s">
        <v>17661</v>
      </c>
      <c r="G1840" s="125">
        <v>36.17</v>
      </c>
      <c r="H1840" s="140">
        <f t="shared" si="120"/>
        <v>35.116504854368934</v>
      </c>
      <c r="I1840" s="125">
        <f>G1840/('Total Revenue (Millions)'!D$145)*100</f>
        <v>0.40476723366159362</v>
      </c>
      <c r="M1840" s="138">
        <v>0</v>
      </c>
      <c r="N1840" s="144">
        <v>28.93</v>
      </c>
      <c r="O1840" s="144">
        <v>0</v>
      </c>
      <c r="P1840" s="144">
        <v>0</v>
      </c>
      <c r="R1840" s="142"/>
      <c r="S1840" s="142"/>
      <c r="T1840" s="142"/>
      <c r="W1840" s="138"/>
      <c r="Z1840" s="138"/>
      <c r="AD1840" s="143"/>
      <c r="AE1840" s="143"/>
      <c r="AF1840" s="237" t="s">
        <v>17664</v>
      </c>
    </row>
    <row r="1841" spans="1:32" hidden="1" x14ac:dyDescent="0.25">
      <c r="A1841" s="116" t="s">
        <v>16384</v>
      </c>
      <c r="B1841" s="116">
        <v>2013</v>
      </c>
      <c r="C1841" s="116" t="s">
        <v>16454</v>
      </c>
      <c r="D1841" s="73" t="s">
        <v>17553</v>
      </c>
      <c r="E1841" s="73" t="s">
        <v>17528</v>
      </c>
      <c r="F1841" s="73" t="s">
        <v>17663</v>
      </c>
      <c r="G1841" s="125">
        <v>19.32</v>
      </c>
      <c r="H1841" s="140">
        <f t="shared" si="120"/>
        <v>18.757281553398059</v>
      </c>
      <c r="I1841" s="125">
        <f>G1841/('Total Revenue (Millions)'!D$145)*100</f>
        <v>0.21620411817367949</v>
      </c>
      <c r="N1841" s="144"/>
      <c r="O1841" s="144"/>
      <c r="P1841" s="144"/>
      <c r="R1841" s="143"/>
      <c r="S1841" s="143"/>
      <c r="T1841" s="143"/>
      <c r="W1841" s="138"/>
      <c r="Z1841" s="138"/>
      <c r="AD1841" s="143"/>
      <c r="AE1841" s="143"/>
      <c r="AF1841" s="98" t="s">
        <v>17678</v>
      </c>
    </row>
    <row r="1842" spans="1:32" hidden="1" x14ac:dyDescent="0.25">
      <c r="A1842" s="116" t="s">
        <v>16384</v>
      </c>
      <c r="B1842" s="116">
        <v>2013</v>
      </c>
      <c r="C1842" s="116" t="s">
        <v>16454</v>
      </c>
      <c r="D1842" s="73" t="s">
        <v>17673</v>
      </c>
      <c r="E1842" s="73" t="s">
        <v>17674</v>
      </c>
      <c r="F1842" s="73" t="s">
        <v>17674</v>
      </c>
      <c r="G1842" s="125">
        <v>30.84</v>
      </c>
      <c r="H1842" s="140">
        <f t="shared" si="120"/>
        <v>29.941747572815533</v>
      </c>
      <c r="I1842" s="125">
        <f>G1842/('Total Revenue (Millions)'!D$145)*100</f>
        <v>0.34512085944494181</v>
      </c>
      <c r="M1842" s="138">
        <v>30.84</v>
      </c>
      <c r="N1842" s="144">
        <v>0</v>
      </c>
      <c r="O1842" s="144"/>
      <c r="P1842" s="144"/>
      <c r="R1842" s="142"/>
      <c r="S1842" s="142"/>
      <c r="T1842" s="142"/>
      <c r="W1842" s="138"/>
      <c r="Z1842" s="138"/>
      <c r="AD1842" s="143"/>
      <c r="AE1842" s="143"/>
      <c r="AF1842" s="118" t="s">
        <v>17679</v>
      </c>
    </row>
    <row r="1843" spans="1:32" hidden="1" x14ac:dyDescent="0.25">
      <c r="A1843" s="116" t="s">
        <v>16384</v>
      </c>
      <c r="B1843" s="116">
        <v>2013</v>
      </c>
      <c r="C1843" s="116" t="s">
        <v>16454</v>
      </c>
      <c r="D1843" s="73" t="s">
        <v>17665</v>
      </c>
      <c r="E1843" s="73" t="s">
        <v>17665</v>
      </c>
      <c r="F1843" s="73" t="s">
        <v>17665</v>
      </c>
      <c r="G1843" s="125">
        <v>11.86</v>
      </c>
      <c r="H1843" s="140">
        <f t="shared" si="120"/>
        <v>11.514563106796116</v>
      </c>
      <c r="I1843" s="125">
        <f>G1843/('Total Revenue (Millions)'!D$145)*100</f>
        <v>0.13272157564905998</v>
      </c>
      <c r="N1843" s="144">
        <v>11.86</v>
      </c>
      <c r="O1843" s="144"/>
      <c r="P1843" s="144"/>
      <c r="R1843" s="142"/>
      <c r="S1843" s="142"/>
      <c r="T1843" s="142"/>
      <c r="W1843" s="138"/>
      <c r="Z1843" s="138"/>
      <c r="AD1843" s="143"/>
      <c r="AE1843" s="143"/>
      <c r="AF1843" s="118" t="s">
        <v>17672</v>
      </c>
    </row>
    <row r="1844" spans="1:32" hidden="1" x14ac:dyDescent="0.25">
      <c r="A1844" s="116" t="s">
        <v>16384</v>
      </c>
      <c r="B1844" s="116">
        <v>2013</v>
      </c>
      <c r="C1844" s="116" t="s">
        <v>16454</v>
      </c>
      <c r="D1844" s="73" t="s">
        <v>17667</v>
      </c>
      <c r="E1844" s="73" t="s">
        <v>17667</v>
      </c>
      <c r="F1844" s="73" t="s">
        <v>17667</v>
      </c>
      <c r="G1844" s="125">
        <v>1.57</v>
      </c>
      <c r="H1844" s="140">
        <f t="shared" si="120"/>
        <v>1.5242718446601942</v>
      </c>
      <c r="I1844" s="125">
        <f>G1844/('Total Revenue (Millions)'!D$145)*100</f>
        <v>1.7569382273948074E-2</v>
      </c>
      <c r="N1844" s="144">
        <v>1.57</v>
      </c>
      <c r="O1844" s="145"/>
      <c r="P1844" s="145"/>
      <c r="R1844" s="145"/>
      <c r="S1844" s="145"/>
      <c r="T1844" s="145"/>
      <c r="W1844" s="138"/>
      <c r="Z1844" s="138"/>
      <c r="AD1844" s="153"/>
      <c r="AE1844" s="153"/>
      <c r="AF1844" s="118" t="s">
        <v>17668</v>
      </c>
    </row>
    <row r="1845" spans="1:32" hidden="1" x14ac:dyDescent="0.25">
      <c r="A1845" s="116" t="s">
        <v>16384</v>
      </c>
      <c r="B1845" s="116">
        <v>2013</v>
      </c>
      <c r="C1845" s="116" t="s">
        <v>16454</v>
      </c>
      <c r="D1845" s="73"/>
      <c r="E1845" s="73"/>
      <c r="F1845" s="73"/>
      <c r="G1845" s="125">
        <v>0</v>
      </c>
      <c r="H1845" s="140">
        <f t="shared" si="120"/>
        <v>0</v>
      </c>
      <c r="I1845" s="125">
        <f>G1845/('Total Revenue (Millions)'!D$145)*100</f>
        <v>0</v>
      </c>
      <c r="N1845" s="143"/>
      <c r="O1845" s="143"/>
      <c r="P1845" s="143"/>
      <c r="R1845" s="146"/>
      <c r="S1845" s="146"/>
      <c r="T1845" s="146"/>
      <c r="W1845" s="138"/>
      <c r="Z1845" s="138"/>
      <c r="AD1845" s="143"/>
      <c r="AE1845" s="143"/>
      <c r="AF1845" s="98"/>
    </row>
    <row r="1846" spans="1:32" hidden="1" x14ac:dyDescent="0.25">
      <c r="A1846" s="116" t="s">
        <v>16384</v>
      </c>
      <c r="B1846" s="116">
        <v>2013</v>
      </c>
      <c r="C1846" s="116" t="s">
        <v>16454</v>
      </c>
      <c r="D1846" s="73"/>
      <c r="E1846" s="73"/>
      <c r="F1846" s="73"/>
      <c r="G1846" s="125">
        <v>0</v>
      </c>
      <c r="H1846" s="140">
        <f t="shared" si="120"/>
        <v>0</v>
      </c>
      <c r="I1846" s="125">
        <f>G1846/('Total Revenue (Millions)'!D$145)*100</f>
        <v>0</v>
      </c>
      <c r="N1846" s="143"/>
      <c r="O1846" s="143"/>
      <c r="P1846" s="143"/>
      <c r="R1846" s="146"/>
      <c r="S1846" s="146"/>
      <c r="T1846" s="146"/>
      <c r="W1846" s="138"/>
      <c r="Z1846" s="138"/>
      <c r="AD1846" s="143"/>
      <c r="AE1846" s="143"/>
      <c r="AF1846" s="98"/>
    </row>
    <row r="1847" spans="1:32" hidden="1" x14ac:dyDescent="0.25">
      <c r="A1847" s="116" t="s">
        <v>16384</v>
      </c>
      <c r="B1847" s="116">
        <v>2013</v>
      </c>
      <c r="C1847" s="116" t="s">
        <v>16454</v>
      </c>
      <c r="D1847" s="73"/>
      <c r="E1847" s="73"/>
      <c r="F1847" s="73"/>
      <c r="G1847" s="125">
        <v>0</v>
      </c>
      <c r="H1847" s="140">
        <f t="shared" si="120"/>
        <v>0</v>
      </c>
      <c r="I1847" s="125">
        <f>G1847/('Total Revenue (Millions)'!D$145)*100</f>
        <v>0</v>
      </c>
      <c r="N1847" s="143"/>
      <c r="O1847" s="143"/>
      <c r="P1847" s="143"/>
      <c r="R1847" s="146"/>
      <c r="S1847" s="146"/>
      <c r="T1847" s="146"/>
      <c r="W1847" s="138"/>
      <c r="Z1847" s="138"/>
      <c r="AD1847" s="143"/>
      <c r="AE1847" s="143"/>
      <c r="AF1847" s="98"/>
    </row>
    <row r="1848" spans="1:32" hidden="1" x14ac:dyDescent="0.25">
      <c r="A1848" s="116" t="s">
        <v>16384</v>
      </c>
      <c r="B1848" s="116">
        <v>2013</v>
      </c>
      <c r="C1848" s="116" t="s">
        <v>16454</v>
      </c>
      <c r="D1848" s="73"/>
      <c r="E1848" s="73"/>
      <c r="F1848" s="73"/>
      <c r="G1848" s="125">
        <v>0</v>
      </c>
      <c r="H1848" s="140">
        <f t="shared" si="120"/>
        <v>0</v>
      </c>
      <c r="I1848" s="125">
        <f>G1848/('Total Revenue (Millions)'!D$145)*100</f>
        <v>0</v>
      </c>
      <c r="N1848" s="143"/>
      <c r="O1848" s="143"/>
      <c r="P1848" s="143"/>
      <c r="R1848" s="146"/>
      <c r="S1848" s="146"/>
      <c r="T1848" s="146"/>
      <c r="W1848" s="138"/>
      <c r="Z1848" s="138"/>
      <c r="AD1848" s="143"/>
      <c r="AE1848" s="143"/>
      <c r="AF1848" s="98"/>
    </row>
    <row r="1849" spans="1:32" hidden="1" x14ac:dyDescent="0.25">
      <c r="A1849" s="116" t="s">
        <v>16384</v>
      </c>
      <c r="B1849" s="116">
        <v>2013</v>
      </c>
      <c r="C1849" s="116" t="s">
        <v>16454</v>
      </c>
      <c r="D1849" s="76" t="s">
        <v>16556</v>
      </c>
      <c r="E1849" s="76" t="s">
        <v>16556</v>
      </c>
      <c r="F1849" s="76" t="s">
        <v>16556</v>
      </c>
      <c r="G1849" s="125">
        <f>'Total Revenue (Millions)'!D145-SUM('Unified sheet'!G1832:G1848)</f>
        <v>8027.0599999999995</v>
      </c>
      <c r="H1849" s="140">
        <f t="shared" si="120"/>
        <v>7793.2621359223294</v>
      </c>
      <c r="I1849" s="125">
        <f>G1849/('Total Revenue (Millions)'!D$145)*100</f>
        <v>89.828334825425245</v>
      </c>
      <c r="N1849" s="144"/>
      <c r="O1849" s="144"/>
      <c r="P1849" s="144"/>
      <c r="R1849" s="142"/>
      <c r="S1849" s="142"/>
      <c r="T1849" s="142"/>
      <c r="W1849" s="138"/>
      <c r="Z1849" s="138"/>
      <c r="AD1849" s="143"/>
      <c r="AE1849" s="143"/>
      <c r="AF1849" s="98"/>
    </row>
    <row r="1850" spans="1:32" hidden="1" x14ac:dyDescent="0.25">
      <c r="A1850" s="116" t="s">
        <v>16384</v>
      </c>
      <c r="B1850" s="116">
        <v>2014</v>
      </c>
      <c r="C1850" s="116" t="s">
        <v>16454</v>
      </c>
      <c r="D1850" s="73" t="s">
        <v>17645</v>
      </c>
      <c r="E1850" s="73" t="s">
        <v>17645</v>
      </c>
      <c r="F1850" s="73" t="s">
        <v>17645</v>
      </c>
      <c r="G1850" s="125">
        <v>257.45999999999998</v>
      </c>
      <c r="H1850" s="140">
        <f t="shared" ref="H1850:H1867" si="121">G1850/1.1</f>
        <v>234.0545454545454</v>
      </c>
      <c r="I1850" s="125">
        <f>G1850/('Total Revenue (Millions)'!D$146)*100</f>
        <v>2.9326468544611632</v>
      </c>
      <c r="N1850" s="144">
        <v>257.45999999999998</v>
      </c>
      <c r="O1850" s="144"/>
      <c r="P1850" s="144"/>
      <c r="R1850" s="142"/>
      <c r="S1850" s="142"/>
      <c r="T1850" s="142"/>
      <c r="W1850" s="138"/>
      <c r="Z1850" s="138"/>
      <c r="AD1850" s="143"/>
      <c r="AE1850" s="143"/>
      <c r="AF1850" s="98" t="s">
        <v>17680</v>
      </c>
    </row>
    <row r="1851" spans="1:32" hidden="1" x14ac:dyDescent="0.25">
      <c r="A1851" s="116" t="s">
        <v>16384</v>
      </c>
      <c r="B1851" s="116">
        <v>2014</v>
      </c>
      <c r="C1851" s="116" t="s">
        <v>16454</v>
      </c>
      <c r="D1851" s="73" t="s">
        <v>17647</v>
      </c>
      <c r="E1851" s="73" t="s">
        <v>17647</v>
      </c>
      <c r="F1851" s="73" t="s">
        <v>17647</v>
      </c>
      <c r="G1851" s="125">
        <v>152.29</v>
      </c>
      <c r="H1851" s="140">
        <f t="shared" si="121"/>
        <v>138.44545454545454</v>
      </c>
      <c r="I1851" s="125">
        <f>G1851/('Total Revenue (Millions)'!D$146)*100</f>
        <v>1.734688065974872</v>
      </c>
      <c r="N1851" s="144">
        <v>100.44</v>
      </c>
      <c r="O1851" s="144">
        <v>33.36</v>
      </c>
      <c r="P1851" s="144">
        <v>18.489999999999998</v>
      </c>
      <c r="R1851" s="142"/>
      <c r="S1851" s="142"/>
      <c r="T1851" s="142"/>
      <c r="W1851" s="138"/>
      <c r="Z1851" s="138"/>
      <c r="AD1851" s="143"/>
      <c r="AE1851" s="143"/>
      <c r="AF1851" s="118" t="s">
        <v>17681</v>
      </c>
    </row>
    <row r="1852" spans="1:32" hidden="1" x14ac:dyDescent="0.25">
      <c r="A1852" s="116" t="s">
        <v>16384</v>
      </c>
      <c r="B1852" s="116">
        <v>2014</v>
      </c>
      <c r="C1852" s="116" t="s">
        <v>16454</v>
      </c>
      <c r="D1852" s="73" t="s">
        <v>17533</v>
      </c>
      <c r="E1852" s="73" t="s">
        <v>17669</v>
      </c>
      <c r="F1852" s="73" t="s">
        <v>17669</v>
      </c>
      <c r="G1852" s="125">
        <v>138.28</v>
      </c>
      <c r="H1852" s="140">
        <f t="shared" si="121"/>
        <v>125.7090909090909</v>
      </c>
      <c r="I1852" s="125">
        <f>G1852/('Total Revenue (Millions)'!D$146)*100</f>
        <v>1.5751045095738743</v>
      </c>
      <c r="N1852" s="144"/>
      <c r="O1852" s="144"/>
      <c r="P1852" s="144"/>
      <c r="R1852" s="143"/>
      <c r="S1852" s="143"/>
      <c r="T1852" s="143"/>
      <c r="W1852" s="138"/>
      <c r="Z1852" s="138"/>
      <c r="AD1852" s="143"/>
      <c r="AE1852" s="143"/>
      <c r="AF1852" s="98" t="s">
        <v>17682</v>
      </c>
    </row>
    <row r="1853" spans="1:32" hidden="1" x14ac:dyDescent="0.25">
      <c r="A1853" s="116" t="s">
        <v>16384</v>
      </c>
      <c r="B1853" s="116">
        <v>2014</v>
      </c>
      <c r="C1853" s="116" t="s">
        <v>16454</v>
      </c>
      <c r="D1853" s="73" t="s">
        <v>17649</v>
      </c>
      <c r="E1853" s="73" t="s">
        <v>17649</v>
      </c>
      <c r="F1853" s="73" t="s">
        <v>17649</v>
      </c>
      <c r="G1853" s="125">
        <v>110.53</v>
      </c>
      <c r="H1853" s="140">
        <f t="shared" si="121"/>
        <v>100.48181818181817</v>
      </c>
      <c r="I1853" s="125">
        <f>G1853/('Total Revenue (Millions)'!D$146)*100</f>
        <v>1.2590128828695424</v>
      </c>
      <c r="N1853" s="144">
        <v>110.53</v>
      </c>
      <c r="O1853" s="144"/>
      <c r="P1853" s="144"/>
      <c r="R1853" s="142"/>
      <c r="S1853" s="142"/>
      <c r="T1853" s="142"/>
      <c r="W1853" s="138"/>
      <c r="Z1853" s="138"/>
      <c r="AD1853" s="143"/>
      <c r="AE1853" s="143"/>
      <c r="AF1853" s="98" t="s">
        <v>17650</v>
      </c>
    </row>
    <row r="1854" spans="1:32" hidden="1" x14ac:dyDescent="0.25">
      <c r="A1854" s="116" t="s">
        <v>16384</v>
      </c>
      <c r="B1854" s="116">
        <v>2014</v>
      </c>
      <c r="C1854" s="116" t="s">
        <v>16454</v>
      </c>
      <c r="D1854" s="73" t="s">
        <v>17651</v>
      </c>
      <c r="E1854" s="73" t="s">
        <v>17651</v>
      </c>
      <c r="F1854" s="73" t="s">
        <v>17651</v>
      </c>
      <c r="G1854" s="125">
        <v>99.09</v>
      </c>
      <c r="H1854" s="140">
        <f t="shared" si="121"/>
        <v>90.081818181818178</v>
      </c>
      <c r="I1854" s="125">
        <f>G1854/('Total Revenue (Millions)'!D$146)*100</f>
        <v>1.1287033978426035</v>
      </c>
      <c r="M1854" s="138">
        <v>0</v>
      </c>
      <c r="N1854" s="144">
        <v>79.459999999999994</v>
      </c>
      <c r="O1854" s="144">
        <v>2.0299999999999998</v>
      </c>
      <c r="P1854" s="144">
        <v>17.600000000000001</v>
      </c>
      <c r="R1854" s="142"/>
      <c r="S1854" s="142"/>
      <c r="T1854" s="142"/>
      <c r="W1854" s="138"/>
      <c r="Z1854" s="138"/>
      <c r="AD1854" s="143"/>
      <c r="AE1854" s="143"/>
      <c r="AF1854" s="98" t="s">
        <v>17676</v>
      </c>
    </row>
    <row r="1855" spans="1:32" hidden="1" x14ac:dyDescent="0.25">
      <c r="A1855" s="116" t="s">
        <v>16384</v>
      </c>
      <c r="B1855" s="116">
        <v>2014</v>
      </c>
      <c r="C1855" s="116" t="s">
        <v>16454</v>
      </c>
      <c r="D1855" s="73" t="s">
        <v>17659</v>
      </c>
      <c r="E1855" s="73" t="s">
        <v>17659</v>
      </c>
      <c r="F1855" s="73" t="s">
        <v>17659</v>
      </c>
      <c r="G1855" s="125">
        <v>47.47</v>
      </c>
      <c r="H1855" s="140">
        <f t="shared" si="121"/>
        <v>43.154545454545449</v>
      </c>
      <c r="I1855" s="125">
        <f>G1855/('Total Revenue (Millions)'!D$146)*100</f>
        <v>0.54071601872629316</v>
      </c>
      <c r="N1855" s="144">
        <v>38.549999999999997</v>
      </c>
      <c r="O1855" s="144">
        <v>8.92</v>
      </c>
      <c r="P1855" s="144"/>
      <c r="R1855" s="142"/>
      <c r="S1855" s="142"/>
      <c r="T1855" s="142"/>
      <c r="W1855" s="138"/>
      <c r="Z1855" s="138"/>
      <c r="AD1855" s="143"/>
      <c r="AE1855" s="143"/>
      <c r="AF1855" s="238" t="s">
        <v>17660</v>
      </c>
    </row>
    <row r="1856" spans="1:32" hidden="1" x14ac:dyDescent="0.25">
      <c r="A1856" s="116" t="s">
        <v>16384</v>
      </c>
      <c r="B1856" s="116">
        <v>2014</v>
      </c>
      <c r="C1856" s="116" t="s">
        <v>16454</v>
      </c>
      <c r="D1856" s="73" t="s">
        <v>17653</v>
      </c>
      <c r="E1856" s="76" t="s">
        <v>17654</v>
      </c>
      <c r="F1856" s="76" t="s">
        <v>17655</v>
      </c>
      <c r="G1856" s="125">
        <v>79.400000000000006</v>
      </c>
      <c r="H1856" s="140">
        <f t="shared" si="121"/>
        <v>72.181818181818187</v>
      </c>
      <c r="I1856" s="125">
        <f>G1856/('Total Revenue (Millions)'!D$146)*100</f>
        <v>0.90442072649816052</v>
      </c>
      <c r="N1856" s="144">
        <v>79.400000000000006</v>
      </c>
      <c r="O1856" s="144"/>
      <c r="P1856" s="144"/>
      <c r="R1856" s="142"/>
      <c r="S1856" s="142"/>
      <c r="T1856" s="142"/>
      <c r="W1856" s="138"/>
      <c r="Z1856" s="138"/>
      <c r="AD1856" s="143"/>
      <c r="AE1856" s="143"/>
      <c r="AF1856" s="237" t="s">
        <v>16841</v>
      </c>
    </row>
    <row r="1857" spans="1:32" hidden="1" x14ac:dyDescent="0.25">
      <c r="A1857" s="116" t="s">
        <v>16384</v>
      </c>
      <c r="B1857" s="116">
        <v>2014</v>
      </c>
      <c r="C1857" s="116" t="s">
        <v>16454</v>
      </c>
      <c r="D1857" s="73" t="s">
        <v>17553</v>
      </c>
      <c r="E1857" s="73" t="s">
        <v>17528</v>
      </c>
      <c r="F1857" s="73" t="s">
        <v>17663</v>
      </c>
      <c r="G1857" s="125">
        <v>45.19</v>
      </c>
      <c r="H1857" s="140">
        <f t="shared" si="121"/>
        <v>41.081818181818178</v>
      </c>
      <c r="I1857" s="125">
        <f>G1857/('Total Revenue (Millions)'!D$146)*100</f>
        <v>0.51474524723491011</v>
      </c>
      <c r="N1857" s="144"/>
      <c r="O1857" s="144"/>
      <c r="P1857" s="144"/>
      <c r="R1857" s="143"/>
      <c r="S1857" s="143"/>
      <c r="T1857" s="143"/>
      <c r="W1857" s="138"/>
      <c r="Z1857" s="138"/>
      <c r="AD1857" s="143"/>
      <c r="AE1857" s="143"/>
      <c r="AF1857" s="237" t="s">
        <v>17664</v>
      </c>
    </row>
    <row r="1858" spans="1:32" hidden="1" x14ac:dyDescent="0.25">
      <c r="A1858" s="116" t="s">
        <v>16384</v>
      </c>
      <c r="B1858" s="116">
        <v>2014</v>
      </c>
      <c r="C1858" s="116" t="s">
        <v>16454</v>
      </c>
      <c r="D1858" s="73" t="s">
        <v>17673</v>
      </c>
      <c r="E1858" s="73" t="s">
        <v>17674</v>
      </c>
      <c r="F1858" s="73" t="s">
        <v>17674</v>
      </c>
      <c r="G1858" s="125">
        <v>64.52</v>
      </c>
      <c r="H1858" s="140">
        <f t="shared" si="121"/>
        <v>58.654545454545449</v>
      </c>
      <c r="I1858" s="125">
        <f>G1858/('Total Revenue (Millions)'!D$146)*100</f>
        <v>0.73492727044913475</v>
      </c>
      <c r="M1858" s="138">
        <v>64.52</v>
      </c>
      <c r="N1858" s="144"/>
      <c r="O1858" s="144"/>
      <c r="P1858" s="144"/>
      <c r="R1858" s="142"/>
      <c r="S1858" s="142"/>
      <c r="T1858" s="142"/>
      <c r="W1858" s="138"/>
      <c r="Z1858" s="138"/>
      <c r="AD1858" s="143"/>
      <c r="AE1858" s="143"/>
      <c r="AF1858" s="118" t="s">
        <v>17683</v>
      </c>
    </row>
    <row r="1859" spans="1:32" hidden="1" x14ac:dyDescent="0.25">
      <c r="A1859" s="116" t="s">
        <v>16384</v>
      </c>
      <c r="B1859" s="116">
        <v>2014</v>
      </c>
      <c r="C1859" s="116" t="s">
        <v>16454</v>
      </c>
      <c r="D1859" s="73" t="s">
        <v>17657</v>
      </c>
      <c r="E1859" s="73" t="s">
        <v>17657</v>
      </c>
      <c r="F1859" s="73" t="s">
        <v>17657</v>
      </c>
      <c r="G1859" s="125">
        <v>61.59</v>
      </c>
      <c r="H1859" s="140">
        <f t="shared" si="121"/>
        <v>55.990909090909092</v>
      </c>
      <c r="I1859" s="125">
        <f>G1859/('Total Revenue (Millions)'!D$146)*100</f>
        <v>0.70155255094485769</v>
      </c>
      <c r="M1859" s="138">
        <v>3.17</v>
      </c>
      <c r="N1859" s="144">
        <v>52.69</v>
      </c>
      <c r="O1859" s="144">
        <v>5.73</v>
      </c>
      <c r="P1859" s="144">
        <v>0</v>
      </c>
      <c r="R1859" s="142"/>
      <c r="S1859" s="142"/>
      <c r="T1859" s="142"/>
      <c r="W1859" s="138"/>
      <c r="Z1859" s="138"/>
      <c r="AD1859" s="143"/>
      <c r="AE1859" s="143"/>
      <c r="AF1859" s="118" t="s">
        <v>17684</v>
      </c>
    </row>
    <row r="1860" spans="1:32" hidden="1" x14ac:dyDescent="0.25">
      <c r="A1860" s="116" t="s">
        <v>16384</v>
      </c>
      <c r="B1860" s="116">
        <v>2014</v>
      </c>
      <c r="C1860" s="116" t="s">
        <v>16454</v>
      </c>
      <c r="D1860" s="73" t="s">
        <v>17661</v>
      </c>
      <c r="E1860" s="73" t="s">
        <v>17662</v>
      </c>
      <c r="F1860" s="73" t="s">
        <v>17661</v>
      </c>
      <c r="G1860" s="125">
        <v>42.087864500000002</v>
      </c>
      <c r="H1860" s="140">
        <f t="shared" si="121"/>
        <v>38.261694999999996</v>
      </c>
      <c r="I1860" s="125">
        <f>G1860/('Total Revenue (Millions)'!D$146)*100</f>
        <v>0.47940978574113519</v>
      </c>
      <c r="M1860" s="138">
        <v>0</v>
      </c>
      <c r="N1860" s="144">
        <v>28.16</v>
      </c>
      <c r="O1860" s="144">
        <v>0</v>
      </c>
      <c r="P1860" s="144">
        <v>0</v>
      </c>
      <c r="R1860" s="142"/>
      <c r="S1860" s="142"/>
      <c r="T1860" s="142"/>
      <c r="W1860" s="138"/>
      <c r="Z1860" s="138"/>
      <c r="AD1860" s="143"/>
      <c r="AE1860" s="143"/>
      <c r="AF1860" s="98" t="s">
        <v>17685</v>
      </c>
    </row>
    <row r="1861" spans="1:32" hidden="1" x14ac:dyDescent="0.25">
      <c r="A1861" s="116" t="s">
        <v>16384</v>
      </c>
      <c r="B1861" s="116">
        <v>2014</v>
      </c>
      <c r="C1861" s="116" t="s">
        <v>16454</v>
      </c>
      <c r="D1861" s="73" t="s">
        <v>17665</v>
      </c>
      <c r="E1861" s="73" t="s">
        <v>17665</v>
      </c>
      <c r="F1861" s="73" t="s">
        <v>17665</v>
      </c>
      <c r="G1861" s="125">
        <v>11.47</v>
      </c>
      <c r="H1861" s="140">
        <f t="shared" si="121"/>
        <v>10.427272727272728</v>
      </c>
      <c r="I1861" s="125">
        <f>G1861/('Total Revenue (Millions)'!D$146)*100</f>
        <v>0.13065120570445718</v>
      </c>
      <c r="N1861" s="144">
        <v>11.47</v>
      </c>
      <c r="O1861" s="144"/>
      <c r="P1861" s="144"/>
      <c r="R1861" s="142"/>
      <c r="S1861" s="142"/>
      <c r="T1861" s="142"/>
      <c r="W1861" s="138"/>
      <c r="Z1861" s="138"/>
      <c r="AD1861" s="143"/>
      <c r="AE1861" s="143"/>
      <c r="AF1861" s="118" t="s">
        <v>17672</v>
      </c>
    </row>
    <row r="1862" spans="1:32" hidden="1" x14ac:dyDescent="0.25">
      <c r="A1862" s="116" t="s">
        <v>16384</v>
      </c>
      <c r="B1862" s="116">
        <v>2014</v>
      </c>
      <c r="C1862" s="116" t="s">
        <v>16454</v>
      </c>
      <c r="D1862" s="73" t="s">
        <v>17667</v>
      </c>
      <c r="E1862" s="73" t="s">
        <v>17667</v>
      </c>
      <c r="F1862" s="73" t="s">
        <v>17667</v>
      </c>
      <c r="G1862" s="125">
        <v>3.7</v>
      </c>
      <c r="H1862" s="140">
        <f t="shared" si="121"/>
        <v>3.3636363636363633</v>
      </c>
      <c r="I1862" s="125">
        <f>G1862/('Total Revenue (Millions)'!D$146)*100</f>
        <v>4.2145550227244248E-2</v>
      </c>
      <c r="N1862" s="144">
        <v>3.7</v>
      </c>
      <c r="O1862" s="145"/>
      <c r="P1862" s="145"/>
      <c r="R1862" s="145"/>
      <c r="S1862" s="145"/>
      <c r="T1862" s="145"/>
      <c r="W1862" s="138"/>
      <c r="Z1862" s="138"/>
      <c r="AD1862" s="153"/>
      <c r="AE1862" s="153"/>
      <c r="AF1862" s="118" t="s">
        <v>17686</v>
      </c>
    </row>
    <row r="1863" spans="1:32" hidden="1" x14ac:dyDescent="0.25">
      <c r="A1863" s="116" t="s">
        <v>16384</v>
      </c>
      <c r="B1863" s="116">
        <v>2014</v>
      </c>
      <c r="C1863" s="116" t="s">
        <v>16454</v>
      </c>
      <c r="D1863" s="73"/>
      <c r="E1863" s="73"/>
      <c r="F1863" s="73"/>
      <c r="G1863" s="125">
        <v>0</v>
      </c>
      <c r="H1863" s="140">
        <f t="shared" si="121"/>
        <v>0</v>
      </c>
      <c r="I1863" s="125">
        <f>G1863/('Total Revenue (Millions)'!D$146)*100</f>
        <v>0</v>
      </c>
      <c r="N1863" s="143"/>
      <c r="O1863" s="143"/>
      <c r="P1863" s="143"/>
      <c r="R1863" s="146"/>
      <c r="S1863" s="146"/>
      <c r="T1863" s="146"/>
      <c r="W1863" s="138"/>
      <c r="Z1863" s="138"/>
      <c r="AD1863" s="143"/>
      <c r="AE1863" s="143"/>
      <c r="AF1863" s="98"/>
    </row>
    <row r="1864" spans="1:32" hidden="1" x14ac:dyDescent="0.25">
      <c r="A1864" s="116" t="s">
        <v>16384</v>
      </c>
      <c r="B1864" s="116">
        <v>2014</v>
      </c>
      <c r="C1864" s="116" t="s">
        <v>16454</v>
      </c>
      <c r="D1864" s="73"/>
      <c r="E1864" s="73"/>
      <c r="F1864" s="73"/>
      <c r="G1864" s="125">
        <v>0</v>
      </c>
      <c r="H1864" s="140">
        <f t="shared" si="121"/>
        <v>0</v>
      </c>
      <c r="I1864" s="125">
        <f>G1864/('Total Revenue (Millions)'!D$146)*100</f>
        <v>0</v>
      </c>
      <c r="N1864" s="143"/>
      <c r="O1864" s="143"/>
      <c r="P1864" s="143"/>
      <c r="R1864" s="146"/>
      <c r="S1864" s="146"/>
      <c r="T1864" s="146"/>
      <c r="W1864" s="138"/>
      <c r="Z1864" s="138"/>
      <c r="AD1864" s="143"/>
      <c r="AE1864" s="143"/>
      <c r="AF1864" s="98"/>
    </row>
    <row r="1865" spans="1:32" hidden="1" x14ac:dyDescent="0.25">
      <c r="A1865" s="116" t="s">
        <v>16384</v>
      </c>
      <c r="B1865" s="116">
        <v>2014</v>
      </c>
      <c r="C1865" s="116" t="s">
        <v>16454</v>
      </c>
      <c r="D1865" s="73"/>
      <c r="E1865" s="73"/>
      <c r="F1865" s="73"/>
      <c r="G1865" s="125">
        <v>0</v>
      </c>
      <c r="H1865" s="140">
        <f t="shared" si="121"/>
        <v>0</v>
      </c>
      <c r="I1865" s="125">
        <f>G1865/('Total Revenue (Millions)'!D$146)*100</f>
        <v>0</v>
      </c>
      <c r="N1865" s="143"/>
      <c r="O1865" s="143"/>
      <c r="P1865" s="143"/>
      <c r="R1865" s="146"/>
      <c r="S1865" s="146"/>
      <c r="T1865" s="146"/>
      <c r="W1865" s="138"/>
      <c r="Z1865" s="138"/>
      <c r="AD1865" s="143"/>
      <c r="AE1865" s="143"/>
      <c r="AF1865" s="98"/>
    </row>
    <row r="1866" spans="1:32" hidden="1" x14ac:dyDescent="0.25">
      <c r="A1866" s="116" t="s">
        <v>16384</v>
      </c>
      <c r="B1866" s="116">
        <v>2014</v>
      </c>
      <c r="C1866" s="116" t="s">
        <v>16454</v>
      </c>
      <c r="D1866" s="73"/>
      <c r="E1866" s="73"/>
      <c r="F1866" s="73"/>
      <c r="G1866" s="125">
        <v>0</v>
      </c>
      <c r="H1866" s="140">
        <f t="shared" si="121"/>
        <v>0</v>
      </c>
      <c r="I1866" s="125">
        <f>G1866/('Total Revenue (Millions)'!D$146)*100</f>
        <v>0</v>
      </c>
      <c r="N1866" s="143"/>
      <c r="O1866" s="143"/>
      <c r="P1866" s="143"/>
      <c r="R1866" s="146"/>
      <c r="S1866" s="146"/>
      <c r="T1866" s="146"/>
      <c r="W1866" s="138"/>
      <c r="Z1866" s="138"/>
      <c r="AD1866" s="143"/>
      <c r="AE1866" s="143"/>
      <c r="AF1866" s="98"/>
    </row>
    <row r="1867" spans="1:32" hidden="1" x14ac:dyDescent="0.25">
      <c r="A1867" s="116" t="s">
        <v>16384</v>
      </c>
      <c r="B1867" s="116">
        <v>2014</v>
      </c>
      <c r="C1867" s="116" t="s">
        <v>16454</v>
      </c>
      <c r="D1867" s="76" t="s">
        <v>16556</v>
      </c>
      <c r="E1867" s="76" t="s">
        <v>16556</v>
      </c>
      <c r="F1867" s="76" t="s">
        <v>16556</v>
      </c>
      <c r="G1867" s="125">
        <f>'Total Revenue (Millions)'!D146-SUM('Unified sheet'!G1850:G1866)</f>
        <v>7666.0221355000003</v>
      </c>
      <c r="H1867" s="140">
        <f t="shared" si="121"/>
        <v>6969.1110322727272</v>
      </c>
      <c r="I1867" s="125">
        <f>G1867/('Total Revenue (Millions)'!D$146)*100</f>
        <v>87.32127593375175</v>
      </c>
      <c r="N1867" s="144"/>
      <c r="O1867" s="144"/>
      <c r="P1867" s="144"/>
      <c r="R1867" s="142"/>
      <c r="S1867" s="142"/>
      <c r="T1867" s="142"/>
      <c r="W1867" s="138"/>
      <c r="Z1867" s="138"/>
      <c r="AD1867" s="143"/>
      <c r="AE1867" s="143"/>
      <c r="AF1867" s="98"/>
    </row>
    <row r="1868" spans="1:32" hidden="1" x14ac:dyDescent="0.25">
      <c r="A1868" s="116" t="s">
        <v>16384</v>
      </c>
      <c r="B1868" s="116">
        <v>2015</v>
      </c>
      <c r="C1868" s="116" t="s">
        <v>16454</v>
      </c>
      <c r="D1868" s="73" t="s">
        <v>17645</v>
      </c>
      <c r="E1868" s="73" t="s">
        <v>17645</v>
      </c>
      <c r="F1868" s="73" t="s">
        <v>17645</v>
      </c>
      <c r="G1868" s="125">
        <v>294.29000000000002</v>
      </c>
      <c r="H1868" s="140">
        <f t="shared" ref="H1868:H1885" si="122">G1868/1.28</f>
        <v>229.9140625</v>
      </c>
      <c r="I1868" s="125">
        <f>G1868/('Total Revenue (Millions)'!D$147)*100</f>
        <v>3.4295136987099557</v>
      </c>
      <c r="N1868" s="144">
        <v>294.29000000000002</v>
      </c>
      <c r="O1868" s="144"/>
      <c r="P1868" s="144"/>
      <c r="R1868" s="142"/>
      <c r="S1868" s="142"/>
      <c r="T1868" s="142"/>
      <c r="W1868" s="138"/>
      <c r="Z1868" s="138"/>
      <c r="AD1868" s="143"/>
      <c r="AE1868" s="143"/>
      <c r="AF1868" s="98" t="s">
        <v>17687</v>
      </c>
    </row>
    <row r="1869" spans="1:32" hidden="1" x14ac:dyDescent="0.25">
      <c r="A1869" s="116" t="s">
        <v>16384</v>
      </c>
      <c r="B1869" s="116">
        <v>2015</v>
      </c>
      <c r="C1869" s="116" t="s">
        <v>16454</v>
      </c>
      <c r="D1869" s="73" t="s">
        <v>17533</v>
      </c>
      <c r="E1869" s="73" t="s">
        <v>17669</v>
      </c>
      <c r="F1869" s="73" t="s">
        <v>17669</v>
      </c>
      <c r="G1869" s="125">
        <v>237.67</v>
      </c>
      <c r="H1869" s="140">
        <f t="shared" si="122"/>
        <v>185.6796875</v>
      </c>
      <c r="I1869" s="125">
        <f>G1869/('Total Revenue (Millions)'!D$147)*100</f>
        <v>2.7696915313887494</v>
      </c>
      <c r="N1869" s="144"/>
      <c r="O1869" s="144"/>
      <c r="P1869" s="144"/>
      <c r="R1869" s="143"/>
      <c r="S1869" s="143"/>
      <c r="T1869" s="143"/>
      <c r="W1869" s="138"/>
      <c r="Z1869" s="138"/>
      <c r="AD1869" s="143"/>
      <c r="AE1869" s="143"/>
      <c r="AF1869" s="98" t="s">
        <v>17688</v>
      </c>
    </row>
    <row r="1870" spans="1:32" hidden="1" x14ac:dyDescent="0.25">
      <c r="A1870" s="116" t="s">
        <v>16384</v>
      </c>
      <c r="B1870" s="116">
        <v>2015</v>
      </c>
      <c r="C1870" s="116" t="s">
        <v>16454</v>
      </c>
      <c r="D1870" s="73" t="s">
        <v>17647</v>
      </c>
      <c r="E1870" s="73" t="s">
        <v>17647</v>
      </c>
      <c r="F1870" s="73" t="s">
        <v>17647</v>
      </c>
      <c r="G1870" s="125">
        <v>175.7</v>
      </c>
      <c r="H1870" s="140">
        <f t="shared" si="122"/>
        <v>137.265625</v>
      </c>
      <c r="I1870" s="125">
        <f>G1870/('Total Revenue (Millions)'!D$147)*100</f>
        <v>2.0475230448310819</v>
      </c>
      <c r="N1870" s="144">
        <v>116.14</v>
      </c>
      <c r="O1870" s="144">
        <v>35.770000000000003</v>
      </c>
      <c r="P1870" s="144">
        <v>23.8</v>
      </c>
      <c r="R1870" s="142"/>
      <c r="S1870" s="142"/>
      <c r="T1870" s="142"/>
      <c r="W1870" s="138"/>
      <c r="Z1870" s="138"/>
      <c r="AD1870" s="143"/>
      <c r="AE1870" s="143"/>
      <c r="AF1870" s="118" t="s">
        <v>17681</v>
      </c>
    </row>
    <row r="1871" spans="1:32" hidden="1" x14ac:dyDescent="0.25">
      <c r="A1871" s="116" t="s">
        <v>16384</v>
      </c>
      <c r="B1871" s="116">
        <v>2015</v>
      </c>
      <c r="C1871" s="116" t="s">
        <v>16454</v>
      </c>
      <c r="D1871" s="73" t="s">
        <v>17651</v>
      </c>
      <c r="E1871" s="73" t="s">
        <v>17651</v>
      </c>
      <c r="F1871" s="73" t="s">
        <v>17651</v>
      </c>
      <c r="G1871" s="125">
        <v>152.82</v>
      </c>
      <c r="H1871" s="140">
        <f t="shared" si="122"/>
        <v>119.39062499999999</v>
      </c>
      <c r="I1871" s="125">
        <f>G1871/('Total Revenue (Millions)'!D$147)*100</f>
        <v>1.7808905618160842</v>
      </c>
      <c r="M1871" s="138">
        <v>0</v>
      </c>
      <c r="N1871" s="144">
        <v>104.44</v>
      </c>
      <c r="O1871" s="144">
        <v>28.3</v>
      </c>
      <c r="P1871" s="144">
        <v>20.079999999999998</v>
      </c>
      <c r="R1871" s="142"/>
      <c r="S1871" s="142"/>
      <c r="T1871" s="142"/>
      <c r="W1871" s="138"/>
      <c r="Z1871" s="138"/>
      <c r="AD1871" s="143"/>
      <c r="AE1871" s="143"/>
      <c r="AF1871" s="98" t="s">
        <v>17676</v>
      </c>
    </row>
    <row r="1872" spans="1:32" hidden="1" x14ac:dyDescent="0.25">
      <c r="A1872" s="116" t="s">
        <v>16384</v>
      </c>
      <c r="B1872" s="116">
        <v>2015</v>
      </c>
      <c r="C1872" s="116" t="s">
        <v>16454</v>
      </c>
      <c r="D1872" s="73" t="s">
        <v>17553</v>
      </c>
      <c r="E1872" s="73" t="s">
        <v>17528</v>
      </c>
      <c r="F1872" s="73" t="s">
        <v>17663</v>
      </c>
      <c r="G1872" s="125">
        <v>91.89</v>
      </c>
      <c r="H1872" s="140">
        <f t="shared" si="122"/>
        <v>71.7890625</v>
      </c>
      <c r="I1872" s="125">
        <f>G1872/('Total Revenue (Millions)'!D$147)*100</f>
        <v>1.0708417335772804</v>
      </c>
      <c r="N1872" s="144"/>
      <c r="O1872" s="144"/>
      <c r="P1872" s="144"/>
      <c r="R1872" s="143"/>
      <c r="S1872" s="143"/>
      <c r="T1872" s="143"/>
      <c r="W1872" s="138"/>
      <c r="Z1872" s="138"/>
      <c r="AD1872" s="143"/>
      <c r="AE1872" s="143"/>
      <c r="AF1872" s="98" t="s">
        <v>17689</v>
      </c>
    </row>
    <row r="1873" spans="1:32" hidden="1" x14ac:dyDescent="0.25">
      <c r="A1873" s="116" t="s">
        <v>16384</v>
      </c>
      <c r="B1873" s="116">
        <v>2015</v>
      </c>
      <c r="C1873" s="116" t="s">
        <v>16454</v>
      </c>
      <c r="D1873" s="73" t="s">
        <v>17653</v>
      </c>
      <c r="E1873" s="76" t="s">
        <v>17654</v>
      </c>
      <c r="F1873" s="76" t="s">
        <v>17655</v>
      </c>
      <c r="G1873" s="125">
        <v>136.11000000000001</v>
      </c>
      <c r="H1873" s="140">
        <f t="shared" si="122"/>
        <v>106.33593750000001</v>
      </c>
      <c r="I1873" s="125">
        <f>G1873/('Total Revenue (Millions)'!D$147)*100</f>
        <v>1.5861602824812673</v>
      </c>
      <c r="N1873" s="144">
        <v>136.11000000000001</v>
      </c>
      <c r="O1873" s="144"/>
      <c r="P1873" s="144"/>
      <c r="R1873" s="142"/>
      <c r="S1873" s="142"/>
      <c r="T1873" s="142"/>
      <c r="W1873" s="138"/>
      <c r="Z1873" s="138"/>
      <c r="AD1873" s="143"/>
      <c r="AE1873" s="143"/>
      <c r="AF1873" s="118" t="s">
        <v>17684</v>
      </c>
    </row>
    <row r="1874" spans="1:32" hidden="1" x14ac:dyDescent="0.25">
      <c r="A1874" s="116" t="s">
        <v>16384</v>
      </c>
      <c r="B1874" s="116">
        <v>2015</v>
      </c>
      <c r="C1874" s="116" t="s">
        <v>16454</v>
      </c>
      <c r="D1874" s="73" t="s">
        <v>17673</v>
      </c>
      <c r="E1874" s="73" t="s">
        <v>17674</v>
      </c>
      <c r="F1874" s="73" t="s">
        <v>17674</v>
      </c>
      <c r="G1874" s="125">
        <v>103.28</v>
      </c>
      <c r="H1874" s="140">
        <f t="shared" si="122"/>
        <v>80.6875</v>
      </c>
      <c r="I1874" s="125">
        <f>G1874/('Total Revenue (Millions)'!D$147)*100</f>
        <v>1.2035752992040647</v>
      </c>
      <c r="M1874" s="138">
        <v>42.36</v>
      </c>
      <c r="N1874" s="144">
        <v>0</v>
      </c>
      <c r="O1874" s="144">
        <v>19.71</v>
      </c>
      <c r="P1874" s="144">
        <v>41.21</v>
      </c>
      <c r="R1874" s="142"/>
      <c r="S1874" s="142"/>
      <c r="T1874" s="142"/>
      <c r="W1874" s="138"/>
      <c r="Z1874" s="138"/>
      <c r="AD1874" s="143"/>
      <c r="AE1874" s="143"/>
      <c r="AF1874" s="118" t="s">
        <v>17679</v>
      </c>
    </row>
    <row r="1875" spans="1:32" hidden="1" x14ac:dyDescent="0.25">
      <c r="A1875" s="116" t="s">
        <v>16384</v>
      </c>
      <c r="B1875" s="116">
        <v>2015</v>
      </c>
      <c r="C1875" s="116" t="s">
        <v>16454</v>
      </c>
      <c r="D1875" s="73" t="s">
        <v>17649</v>
      </c>
      <c r="E1875" s="73" t="s">
        <v>17649</v>
      </c>
      <c r="F1875" s="73" t="s">
        <v>17649</v>
      </c>
      <c r="G1875" s="125">
        <v>99.46</v>
      </c>
      <c r="H1875" s="140">
        <f t="shared" si="122"/>
        <v>77.703125</v>
      </c>
      <c r="I1875" s="125">
        <f>G1875/('Total Revenue (Millions)'!D$147)*100</f>
        <v>1.1590588619174698</v>
      </c>
      <c r="N1875" s="144">
        <v>99.46</v>
      </c>
      <c r="O1875" s="144"/>
      <c r="P1875" s="144"/>
      <c r="R1875" s="142"/>
      <c r="S1875" s="142"/>
      <c r="T1875" s="142"/>
      <c r="W1875" s="138"/>
      <c r="Z1875" s="138"/>
      <c r="AD1875" s="143"/>
      <c r="AE1875" s="143"/>
      <c r="AF1875" s="98" t="s">
        <v>17650</v>
      </c>
    </row>
    <row r="1876" spans="1:32" hidden="1" x14ac:dyDescent="0.25">
      <c r="A1876" s="116" t="s">
        <v>16384</v>
      </c>
      <c r="B1876" s="116">
        <v>2015</v>
      </c>
      <c r="C1876" s="116" t="s">
        <v>16454</v>
      </c>
      <c r="D1876" s="73" t="s">
        <v>17657</v>
      </c>
      <c r="E1876" s="73" t="s">
        <v>17657</v>
      </c>
      <c r="F1876" s="73" t="s">
        <v>17657</v>
      </c>
      <c r="G1876" s="125">
        <v>61.03</v>
      </c>
      <c r="H1876" s="140">
        <f t="shared" si="122"/>
        <v>47.6796875</v>
      </c>
      <c r="I1876" s="125">
        <f>G1876/('Total Revenue (Millions)'!D$147)*100</f>
        <v>0.71121418000023306</v>
      </c>
      <c r="M1876" s="138">
        <v>3.71</v>
      </c>
      <c r="N1876" s="144">
        <v>49.51</v>
      </c>
      <c r="O1876" s="144">
        <v>7.81</v>
      </c>
      <c r="P1876" s="144">
        <v>0</v>
      </c>
      <c r="R1876" s="142"/>
      <c r="S1876" s="142"/>
      <c r="T1876" s="142"/>
      <c r="W1876" s="138"/>
      <c r="Z1876" s="138"/>
      <c r="AD1876" s="143"/>
      <c r="AE1876" s="143"/>
      <c r="AF1876" s="118" t="s">
        <v>17690</v>
      </c>
    </row>
    <row r="1877" spans="1:32" hidden="1" x14ac:dyDescent="0.25">
      <c r="A1877" s="116" t="s">
        <v>16384</v>
      </c>
      <c r="B1877" s="116">
        <v>2015</v>
      </c>
      <c r="C1877" s="116" t="s">
        <v>16454</v>
      </c>
      <c r="D1877" s="73" t="s">
        <v>17661</v>
      </c>
      <c r="E1877" s="73" t="s">
        <v>17662</v>
      </c>
      <c r="F1877" s="73" t="s">
        <v>17661</v>
      </c>
      <c r="G1877" s="125">
        <v>60.586539399999999</v>
      </c>
      <c r="H1877" s="140">
        <f t="shared" si="122"/>
        <v>47.333233906250001</v>
      </c>
      <c r="I1877" s="125">
        <f>G1877/('Total Revenue (Millions)'!D$147)*100</f>
        <v>0.70604630408688862</v>
      </c>
      <c r="M1877" s="138">
        <v>0</v>
      </c>
      <c r="N1877" s="144">
        <v>36.19</v>
      </c>
      <c r="O1877" s="144">
        <v>0</v>
      </c>
      <c r="P1877" s="144">
        <v>0</v>
      </c>
      <c r="R1877" s="142"/>
      <c r="S1877" s="142"/>
      <c r="T1877" s="142"/>
      <c r="W1877" s="138"/>
      <c r="Z1877" s="138"/>
      <c r="AD1877" s="143"/>
      <c r="AE1877" s="143"/>
      <c r="AF1877" s="98" t="s">
        <v>17691</v>
      </c>
    </row>
    <row r="1878" spans="1:32" hidden="1" x14ac:dyDescent="0.25">
      <c r="A1878" s="116" t="s">
        <v>16384</v>
      </c>
      <c r="B1878" s="116">
        <v>2015</v>
      </c>
      <c r="C1878" s="116" t="s">
        <v>16454</v>
      </c>
      <c r="D1878" s="73" t="s">
        <v>17659</v>
      </c>
      <c r="E1878" s="73" t="s">
        <v>17659</v>
      </c>
      <c r="F1878" s="73" t="s">
        <v>17659</v>
      </c>
      <c r="G1878" s="125">
        <v>67.61</v>
      </c>
      <c r="H1878" s="140">
        <f t="shared" si="122"/>
        <v>52.8203125</v>
      </c>
      <c r="I1878" s="125">
        <f>G1878/('Total Revenue (Millions)'!D$147)*100</f>
        <v>0.78789432590227348</v>
      </c>
      <c r="N1878" s="144">
        <v>55.84</v>
      </c>
      <c r="O1878" s="144">
        <v>11.77</v>
      </c>
      <c r="P1878" s="144"/>
      <c r="R1878" s="142"/>
      <c r="S1878" s="142"/>
      <c r="T1878" s="142"/>
      <c r="W1878" s="138"/>
      <c r="Z1878" s="138"/>
      <c r="AD1878" s="143"/>
      <c r="AE1878" s="143"/>
      <c r="AF1878" s="237" t="s">
        <v>17692</v>
      </c>
    </row>
    <row r="1879" spans="1:32" hidden="1" x14ac:dyDescent="0.25">
      <c r="A1879" s="116" t="s">
        <v>16384</v>
      </c>
      <c r="B1879" s="116">
        <v>2015</v>
      </c>
      <c r="C1879" s="116" t="s">
        <v>16454</v>
      </c>
      <c r="D1879" s="73" t="s">
        <v>17665</v>
      </c>
      <c r="E1879" s="73" t="s">
        <v>17665</v>
      </c>
      <c r="F1879" s="73" t="s">
        <v>17665</v>
      </c>
      <c r="G1879" s="125">
        <v>16.7</v>
      </c>
      <c r="H1879" s="140">
        <f t="shared" si="122"/>
        <v>13.046875</v>
      </c>
      <c r="I1879" s="125">
        <f>G1879/('Total Revenue (Millions)'!D$147)*100</f>
        <v>0.19461374415867427</v>
      </c>
      <c r="N1879" s="144">
        <v>16.7</v>
      </c>
      <c r="O1879" s="144"/>
      <c r="P1879" s="144"/>
      <c r="R1879" s="142"/>
      <c r="S1879" s="142"/>
      <c r="T1879" s="142"/>
      <c r="W1879" s="138"/>
      <c r="Z1879" s="138"/>
      <c r="AD1879" s="143"/>
      <c r="AE1879" s="143"/>
      <c r="AF1879" s="237" t="s">
        <v>16841</v>
      </c>
    </row>
    <row r="1880" spans="1:32" hidden="1" x14ac:dyDescent="0.25">
      <c r="A1880" s="116" t="s">
        <v>16384</v>
      </c>
      <c r="B1880" s="116">
        <v>2015</v>
      </c>
      <c r="C1880" s="116" t="s">
        <v>16454</v>
      </c>
      <c r="D1880" s="73" t="s">
        <v>17667</v>
      </c>
      <c r="E1880" s="73" t="s">
        <v>17667</v>
      </c>
      <c r="F1880" s="73" t="s">
        <v>17667</v>
      </c>
      <c r="G1880" s="125">
        <v>3.9</v>
      </c>
      <c r="H1880" s="140">
        <f t="shared" si="122"/>
        <v>3.046875</v>
      </c>
      <c r="I1880" s="125">
        <f>G1880/('Total Revenue (Millions)'!D$147)*100</f>
        <v>4.5448718695738306E-2</v>
      </c>
      <c r="N1880" s="144">
        <v>3.9</v>
      </c>
      <c r="O1880" s="145"/>
      <c r="P1880" s="145"/>
      <c r="R1880" s="145"/>
      <c r="S1880" s="145"/>
      <c r="T1880" s="145"/>
      <c r="W1880" s="138"/>
      <c r="Z1880" s="138"/>
      <c r="AD1880" s="153"/>
      <c r="AE1880" s="153"/>
      <c r="AF1880" s="237" t="s">
        <v>17693</v>
      </c>
    </row>
    <row r="1881" spans="1:32" hidden="1" x14ac:dyDescent="0.25">
      <c r="A1881" s="116" t="s">
        <v>16384</v>
      </c>
      <c r="B1881" s="116">
        <v>2015</v>
      </c>
      <c r="C1881" s="116" t="s">
        <v>16454</v>
      </c>
      <c r="D1881" s="73"/>
      <c r="E1881" s="73"/>
      <c r="F1881" s="73"/>
      <c r="G1881" s="125">
        <v>0</v>
      </c>
      <c r="H1881" s="140">
        <f t="shared" si="122"/>
        <v>0</v>
      </c>
      <c r="I1881" s="125">
        <f>G1881/('Total Revenue (Millions)'!D$147)*100</f>
        <v>0</v>
      </c>
      <c r="N1881" s="143"/>
      <c r="O1881" s="143"/>
      <c r="P1881" s="143"/>
      <c r="R1881" s="146"/>
      <c r="S1881" s="146"/>
      <c r="T1881" s="146"/>
      <c r="W1881" s="138"/>
      <c r="Z1881" s="138"/>
      <c r="AD1881" s="143"/>
      <c r="AE1881" s="143"/>
      <c r="AF1881" s="98"/>
    </row>
    <row r="1882" spans="1:32" hidden="1" x14ac:dyDescent="0.25">
      <c r="A1882" s="116" t="s">
        <v>16384</v>
      </c>
      <c r="B1882" s="116">
        <v>2015</v>
      </c>
      <c r="C1882" s="116" t="s">
        <v>16454</v>
      </c>
      <c r="D1882" s="73"/>
      <c r="E1882" s="73"/>
      <c r="F1882" s="73"/>
      <c r="G1882" s="125">
        <v>0</v>
      </c>
      <c r="H1882" s="140">
        <f t="shared" si="122"/>
        <v>0</v>
      </c>
      <c r="I1882" s="125">
        <f>G1882/('Total Revenue (Millions)'!D$147)*100</f>
        <v>0</v>
      </c>
      <c r="N1882" s="143"/>
      <c r="O1882" s="143"/>
      <c r="P1882" s="143"/>
      <c r="R1882" s="146"/>
      <c r="S1882" s="146"/>
      <c r="T1882" s="146"/>
      <c r="W1882" s="138"/>
      <c r="Z1882" s="138"/>
      <c r="AD1882" s="143"/>
      <c r="AE1882" s="143"/>
      <c r="AF1882" s="98"/>
    </row>
    <row r="1883" spans="1:32" hidden="1" x14ac:dyDescent="0.25">
      <c r="A1883" s="116" t="s">
        <v>16384</v>
      </c>
      <c r="B1883" s="116">
        <v>2015</v>
      </c>
      <c r="C1883" s="116" t="s">
        <v>16454</v>
      </c>
      <c r="D1883" s="73"/>
      <c r="E1883" s="73"/>
      <c r="F1883" s="73"/>
      <c r="G1883" s="125">
        <v>0</v>
      </c>
      <c r="H1883" s="140">
        <f t="shared" si="122"/>
        <v>0</v>
      </c>
      <c r="I1883" s="125">
        <f>G1883/('Total Revenue (Millions)'!D$147)*100</f>
        <v>0</v>
      </c>
      <c r="N1883" s="143"/>
      <c r="O1883" s="143"/>
      <c r="P1883" s="143"/>
      <c r="R1883" s="146"/>
      <c r="S1883" s="146"/>
      <c r="T1883" s="146"/>
      <c r="W1883" s="138"/>
      <c r="Z1883" s="138"/>
      <c r="AD1883" s="143"/>
      <c r="AE1883" s="143"/>
      <c r="AF1883" s="98"/>
    </row>
    <row r="1884" spans="1:32" hidden="1" x14ac:dyDescent="0.25">
      <c r="A1884" s="116" t="s">
        <v>16384</v>
      </c>
      <c r="B1884" s="116">
        <v>2015</v>
      </c>
      <c r="C1884" s="116" t="s">
        <v>16454</v>
      </c>
      <c r="D1884" s="73"/>
      <c r="E1884" s="73"/>
      <c r="F1884" s="73"/>
      <c r="G1884" s="125">
        <v>0</v>
      </c>
      <c r="H1884" s="140">
        <f t="shared" si="122"/>
        <v>0</v>
      </c>
      <c r="I1884" s="125">
        <f>G1884/('Total Revenue (Millions)'!D$147)*100</f>
        <v>0</v>
      </c>
      <c r="N1884" s="143"/>
      <c r="O1884" s="143"/>
      <c r="P1884" s="143"/>
      <c r="R1884" s="146"/>
      <c r="S1884" s="146"/>
      <c r="T1884" s="146"/>
      <c r="W1884" s="138"/>
      <c r="Z1884" s="138"/>
      <c r="AD1884" s="143"/>
      <c r="AE1884" s="143"/>
      <c r="AF1884" s="98"/>
    </row>
    <row r="1885" spans="1:32" hidden="1" x14ac:dyDescent="0.25">
      <c r="A1885" s="116" t="s">
        <v>16384</v>
      </c>
      <c r="B1885" s="116">
        <v>2015</v>
      </c>
      <c r="C1885" s="116" t="s">
        <v>16454</v>
      </c>
      <c r="D1885" s="76" t="s">
        <v>16556</v>
      </c>
      <c r="E1885" s="76" t="s">
        <v>16556</v>
      </c>
      <c r="F1885" s="76" t="s">
        <v>16556</v>
      </c>
      <c r="G1885" s="125">
        <f>'Total Revenue (Millions)'!D147-SUM('Unified sheet'!G1868:G1884)</f>
        <v>7080.0534606000001</v>
      </c>
      <c r="H1885" s="140">
        <f t="shared" si="122"/>
        <v>5531.2917660937501</v>
      </c>
      <c r="I1885" s="125">
        <f>G1885/('Total Revenue (Millions)'!D$147)*100</f>
        <v>82.507527713230232</v>
      </c>
      <c r="N1885" s="144"/>
      <c r="O1885" s="144"/>
      <c r="P1885" s="144"/>
      <c r="R1885" s="142"/>
      <c r="S1885" s="142"/>
      <c r="T1885" s="142"/>
      <c r="W1885" s="138"/>
      <c r="Z1885" s="138"/>
      <c r="AD1885" s="143"/>
      <c r="AE1885" s="143"/>
      <c r="AF1885" s="98"/>
    </row>
    <row r="1886" spans="1:32" hidden="1" x14ac:dyDescent="0.25">
      <c r="A1886" s="116" t="s">
        <v>16384</v>
      </c>
      <c r="B1886" s="116">
        <v>2016</v>
      </c>
      <c r="C1886" s="116" t="s">
        <v>16454</v>
      </c>
      <c r="D1886" s="73" t="s">
        <v>17645</v>
      </c>
      <c r="E1886" s="73" t="s">
        <v>17645</v>
      </c>
      <c r="F1886" s="73" t="s">
        <v>17645</v>
      </c>
      <c r="G1886" s="125">
        <v>313.5</v>
      </c>
      <c r="H1886" s="140">
        <f t="shared" ref="H1886:H1903" si="123">G1886/1.33</f>
        <v>235.71428571428569</v>
      </c>
      <c r="I1886" s="125">
        <f>G1886/('Total Revenue (Millions)'!D$148)*100</f>
        <v>3.7213332700251649</v>
      </c>
      <c r="N1886" s="144">
        <v>313.5</v>
      </c>
      <c r="O1886" s="144"/>
      <c r="P1886" s="144"/>
      <c r="R1886" s="142"/>
      <c r="S1886" s="142"/>
      <c r="T1886" s="142"/>
      <c r="W1886" s="138"/>
      <c r="Z1886" s="138"/>
      <c r="AD1886" s="143"/>
      <c r="AE1886" s="143"/>
      <c r="AF1886" s="98" t="s">
        <v>17694</v>
      </c>
    </row>
    <row r="1887" spans="1:32" hidden="1" x14ac:dyDescent="0.25">
      <c r="A1887" s="116" t="s">
        <v>16384</v>
      </c>
      <c r="B1887" s="116">
        <v>2016</v>
      </c>
      <c r="C1887" s="116" t="s">
        <v>16454</v>
      </c>
      <c r="D1887" s="73" t="s">
        <v>17533</v>
      </c>
      <c r="E1887" s="73" t="s">
        <v>17669</v>
      </c>
      <c r="F1887" s="73" t="s">
        <v>17669</v>
      </c>
      <c r="G1887" s="125">
        <v>295.13</v>
      </c>
      <c r="H1887" s="140">
        <f t="shared" si="123"/>
        <v>221.90225563909772</v>
      </c>
      <c r="I1887" s="125">
        <f>G1887/('Total Revenue (Millions)'!D$148)*100</f>
        <v>3.50327619771141</v>
      </c>
      <c r="N1887" s="144"/>
      <c r="O1887" s="144"/>
      <c r="P1887" s="144"/>
      <c r="R1887" s="143"/>
      <c r="S1887" s="143"/>
      <c r="T1887" s="143"/>
      <c r="W1887" s="138"/>
      <c r="Z1887" s="138"/>
      <c r="AD1887" s="143"/>
      <c r="AE1887" s="143"/>
      <c r="AF1887" s="98" t="s">
        <v>17695</v>
      </c>
    </row>
    <row r="1888" spans="1:32" hidden="1" x14ac:dyDescent="0.25">
      <c r="A1888" s="116" t="s">
        <v>16384</v>
      </c>
      <c r="B1888" s="116">
        <v>2016</v>
      </c>
      <c r="C1888" s="116" t="s">
        <v>16454</v>
      </c>
      <c r="D1888" s="73" t="s">
        <v>17651</v>
      </c>
      <c r="E1888" s="73" t="s">
        <v>17651</v>
      </c>
      <c r="F1888" s="73" t="s">
        <v>17651</v>
      </c>
      <c r="G1888" s="125">
        <v>278.92</v>
      </c>
      <c r="H1888" s="140">
        <f t="shared" si="123"/>
        <v>209.71428571428572</v>
      </c>
      <c r="I1888" s="125">
        <f>G1888/('Total Revenue (Millions)'!D$148)*100</f>
        <v>3.3108589335739049</v>
      </c>
      <c r="M1888" s="138">
        <v>16.079999999999998</v>
      </c>
      <c r="N1888" s="144">
        <v>100.45</v>
      </c>
      <c r="O1888" s="144">
        <v>86.98</v>
      </c>
      <c r="P1888" s="144">
        <v>75.41</v>
      </c>
      <c r="R1888" s="142"/>
      <c r="S1888" s="142"/>
      <c r="T1888" s="142"/>
      <c r="W1888" s="138"/>
      <c r="Z1888" s="138"/>
      <c r="AD1888" s="143"/>
      <c r="AE1888" s="143"/>
      <c r="AF1888" s="98" t="s">
        <v>17696</v>
      </c>
    </row>
    <row r="1889" spans="1:32" hidden="1" x14ac:dyDescent="0.25">
      <c r="A1889" s="116" t="s">
        <v>16384</v>
      </c>
      <c r="B1889" s="116">
        <v>2016</v>
      </c>
      <c r="C1889" s="116" t="s">
        <v>16454</v>
      </c>
      <c r="D1889" s="73" t="s">
        <v>17553</v>
      </c>
      <c r="E1889" s="73" t="s">
        <v>17528</v>
      </c>
      <c r="F1889" s="73" t="s">
        <v>17663</v>
      </c>
      <c r="G1889" s="125">
        <v>101.85</v>
      </c>
      <c r="H1889" s="140">
        <f t="shared" si="123"/>
        <v>76.578947368421041</v>
      </c>
      <c r="I1889" s="125">
        <f>G1889/('Total Revenue (Millions)'!D$148)*100</f>
        <v>1.2089881771995632</v>
      </c>
      <c r="N1889" s="144"/>
      <c r="O1889" s="144"/>
      <c r="P1889" s="144"/>
      <c r="R1889" s="143"/>
      <c r="S1889" s="143"/>
      <c r="T1889" s="143"/>
      <c r="W1889" s="138"/>
      <c r="Z1889" s="138"/>
      <c r="AD1889" s="143"/>
      <c r="AE1889" s="143"/>
      <c r="AF1889" s="98" t="s">
        <v>17697</v>
      </c>
    </row>
    <row r="1890" spans="1:32" hidden="1" x14ac:dyDescent="0.25">
      <c r="A1890" s="116" t="s">
        <v>16384</v>
      </c>
      <c r="B1890" s="116">
        <v>2016</v>
      </c>
      <c r="C1890" s="116" t="s">
        <v>16454</v>
      </c>
      <c r="D1890" s="73" t="s">
        <v>17647</v>
      </c>
      <c r="E1890" s="73" t="s">
        <v>17647</v>
      </c>
      <c r="F1890" s="73" t="s">
        <v>17647</v>
      </c>
      <c r="G1890" s="125">
        <v>195.32</v>
      </c>
      <c r="H1890" s="140">
        <f t="shared" si="123"/>
        <v>146.85714285714283</v>
      </c>
      <c r="I1890" s="125">
        <f>G1890/('Total Revenue (Millions)'!D$148)*100</f>
        <v>2.3185033949005271</v>
      </c>
      <c r="N1890" s="144">
        <v>134.91999999999999</v>
      </c>
      <c r="O1890" s="144">
        <v>32.950000000000003</v>
      </c>
      <c r="P1890" s="144">
        <v>27.45</v>
      </c>
      <c r="R1890" s="142"/>
      <c r="S1890" s="142"/>
      <c r="T1890" s="142"/>
      <c r="W1890" s="138"/>
      <c r="Z1890" s="138"/>
      <c r="AD1890" s="143"/>
      <c r="AE1890" s="143"/>
      <c r="AF1890" s="118" t="s">
        <v>17681</v>
      </c>
    </row>
    <row r="1891" spans="1:32" hidden="1" x14ac:dyDescent="0.25">
      <c r="A1891" s="116" t="s">
        <v>16384</v>
      </c>
      <c r="B1891" s="116">
        <v>2016</v>
      </c>
      <c r="C1891" s="116" t="s">
        <v>16454</v>
      </c>
      <c r="D1891" s="73" t="s">
        <v>17661</v>
      </c>
      <c r="E1891" s="73" t="s">
        <v>17662</v>
      </c>
      <c r="F1891" s="73" t="s">
        <v>17661</v>
      </c>
      <c r="G1891" s="125">
        <v>137.9360877</v>
      </c>
      <c r="H1891" s="140">
        <f t="shared" si="123"/>
        <v>103.71134413533834</v>
      </c>
      <c r="I1891" s="125">
        <f>G1891/('Total Revenue (Millions)'!D$148)*100</f>
        <v>1.6373401987085134</v>
      </c>
      <c r="M1891" s="138">
        <v>0</v>
      </c>
      <c r="N1891" s="144">
        <v>98.81</v>
      </c>
      <c r="O1891" s="144">
        <v>0</v>
      </c>
      <c r="P1891" s="144">
        <v>0</v>
      </c>
      <c r="R1891" s="142"/>
      <c r="S1891" s="142"/>
      <c r="T1891" s="142"/>
      <c r="W1891" s="138"/>
      <c r="Z1891" s="138"/>
      <c r="AD1891" s="143"/>
      <c r="AE1891" s="143"/>
      <c r="AF1891" s="98" t="s">
        <v>17685</v>
      </c>
    </row>
    <row r="1892" spans="1:32" hidden="1" x14ac:dyDescent="0.25">
      <c r="A1892" s="116" t="s">
        <v>16384</v>
      </c>
      <c r="B1892" s="116">
        <v>2016</v>
      </c>
      <c r="C1892" s="116" t="s">
        <v>16454</v>
      </c>
      <c r="D1892" s="73" t="s">
        <v>17649</v>
      </c>
      <c r="E1892" s="73" t="s">
        <v>17649</v>
      </c>
      <c r="F1892" s="73" t="s">
        <v>17649</v>
      </c>
      <c r="G1892" s="125">
        <v>130.27000000000001</v>
      </c>
      <c r="H1892" s="140">
        <f t="shared" si="123"/>
        <v>97.94736842105263</v>
      </c>
      <c r="I1892" s="125">
        <f>G1892/('Total Revenue (Millions)'!D$148)*100</f>
        <v>1.5463415792222595</v>
      </c>
      <c r="N1892" s="144">
        <v>130.27000000000001</v>
      </c>
      <c r="O1892" s="144"/>
      <c r="P1892" s="144"/>
      <c r="R1892" s="142"/>
      <c r="S1892" s="142"/>
      <c r="T1892" s="142"/>
      <c r="W1892" s="138"/>
      <c r="Z1892" s="138"/>
      <c r="AD1892" s="143"/>
      <c r="AE1892" s="143"/>
      <c r="AF1892" s="98" t="s">
        <v>17650</v>
      </c>
    </row>
    <row r="1893" spans="1:32" hidden="1" x14ac:dyDescent="0.25">
      <c r="A1893" s="116" t="s">
        <v>16384</v>
      </c>
      <c r="B1893" s="116">
        <v>2016</v>
      </c>
      <c r="C1893" s="116" t="s">
        <v>16454</v>
      </c>
      <c r="D1893" s="73" t="s">
        <v>17673</v>
      </c>
      <c r="E1893" s="73" t="s">
        <v>17674</v>
      </c>
      <c r="F1893" s="73" t="s">
        <v>17674</v>
      </c>
      <c r="G1893" s="125">
        <v>105.09</v>
      </c>
      <c r="H1893" s="140">
        <f t="shared" si="123"/>
        <v>79.015037593984957</v>
      </c>
      <c r="I1893" s="125">
        <f>G1893/('Total Revenue (Millions)'!D$148)*100</f>
        <v>1.2474478894639383</v>
      </c>
      <c r="M1893" s="138">
        <v>40.54</v>
      </c>
      <c r="N1893" s="144">
        <v>0</v>
      </c>
      <c r="O1893" s="144">
        <v>20.8</v>
      </c>
      <c r="P1893" s="144">
        <v>43.75</v>
      </c>
      <c r="R1893" s="142"/>
      <c r="S1893" s="142"/>
      <c r="T1893" s="142"/>
      <c r="W1893" s="138"/>
      <c r="Z1893" s="138"/>
      <c r="AD1893" s="143"/>
      <c r="AE1893" s="143"/>
      <c r="AF1893" s="118" t="s">
        <v>17698</v>
      </c>
    </row>
    <row r="1894" spans="1:32" hidden="1" x14ac:dyDescent="0.25">
      <c r="A1894" s="116" t="s">
        <v>16384</v>
      </c>
      <c r="B1894" s="116">
        <v>2016</v>
      </c>
      <c r="C1894" s="116" t="s">
        <v>16454</v>
      </c>
      <c r="D1894" s="73" t="s">
        <v>17653</v>
      </c>
      <c r="E1894" s="76" t="s">
        <v>17654</v>
      </c>
      <c r="F1894" s="76" t="s">
        <v>17655</v>
      </c>
      <c r="G1894" s="125">
        <v>97.22</v>
      </c>
      <c r="H1894" s="140">
        <f t="shared" si="123"/>
        <v>73.097744360902254</v>
      </c>
      <c r="I1894" s="125">
        <f>G1894/('Total Revenue (Millions)'!D$148)*100</f>
        <v>1.154028773562509</v>
      </c>
      <c r="N1894" s="144">
        <v>97.22</v>
      </c>
      <c r="O1894" s="144"/>
      <c r="P1894" s="144"/>
      <c r="R1894" s="142"/>
      <c r="S1894" s="142"/>
      <c r="T1894" s="142"/>
      <c r="W1894" s="138"/>
      <c r="Z1894" s="138"/>
      <c r="AD1894" s="143"/>
      <c r="AE1894" s="143"/>
      <c r="AF1894" s="118" t="s">
        <v>17699</v>
      </c>
    </row>
    <row r="1895" spans="1:32" hidden="1" x14ac:dyDescent="0.25">
      <c r="A1895" s="116" t="s">
        <v>16384</v>
      </c>
      <c r="B1895" s="116">
        <v>2016</v>
      </c>
      <c r="C1895" s="116" t="s">
        <v>16454</v>
      </c>
      <c r="D1895" s="73" t="s">
        <v>17659</v>
      </c>
      <c r="E1895" s="73" t="s">
        <v>17659</v>
      </c>
      <c r="F1895" s="73" t="s">
        <v>17659</v>
      </c>
      <c r="G1895" s="125">
        <v>90.92</v>
      </c>
      <c r="H1895" s="140">
        <f t="shared" si="123"/>
        <v>68.36090225563909</v>
      </c>
      <c r="I1895" s="125">
        <f>G1895/('Total Revenue (Millions)'!D$148)*100</f>
        <v>1.0792459997151134</v>
      </c>
      <c r="N1895" s="144">
        <v>73.599999999999994</v>
      </c>
      <c r="O1895" s="144">
        <v>17.32</v>
      </c>
      <c r="P1895" s="144"/>
      <c r="R1895" s="142"/>
      <c r="S1895" s="142"/>
      <c r="T1895" s="142"/>
      <c r="W1895" s="138"/>
      <c r="Z1895" s="138"/>
      <c r="AD1895" s="143"/>
      <c r="AE1895" s="143"/>
      <c r="AF1895" s="237" t="s">
        <v>17692</v>
      </c>
    </row>
    <row r="1896" spans="1:32" hidden="1" x14ac:dyDescent="0.25">
      <c r="A1896" s="116" t="s">
        <v>16384</v>
      </c>
      <c r="B1896" s="116">
        <v>2016</v>
      </c>
      <c r="C1896" s="116" t="s">
        <v>16454</v>
      </c>
      <c r="D1896" s="73" t="s">
        <v>17657</v>
      </c>
      <c r="E1896" s="73" t="s">
        <v>17657</v>
      </c>
      <c r="F1896" s="73" t="s">
        <v>17657</v>
      </c>
      <c r="G1896" s="125">
        <v>64.48</v>
      </c>
      <c r="H1896" s="140">
        <f t="shared" si="123"/>
        <v>48.481203007518801</v>
      </c>
      <c r="I1896" s="125">
        <f>G1896/('Total Revenue (Millions)'!D$148)*100</f>
        <v>0.76539575518731306</v>
      </c>
      <c r="M1896" s="138">
        <v>3.28</v>
      </c>
      <c r="N1896" s="144">
        <v>50.53</v>
      </c>
      <c r="O1896" s="144">
        <v>10.67</v>
      </c>
      <c r="P1896" s="144">
        <v>0</v>
      </c>
      <c r="R1896" s="142"/>
      <c r="S1896" s="142"/>
      <c r="T1896" s="142"/>
      <c r="W1896" s="138"/>
      <c r="Z1896" s="138"/>
      <c r="AD1896" s="143"/>
      <c r="AE1896" s="143"/>
      <c r="AF1896" s="237" t="s">
        <v>16841</v>
      </c>
    </row>
    <row r="1897" spans="1:32" hidden="1" x14ac:dyDescent="0.25">
      <c r="A1897" s="116" t="s">
        <v>16384</v>
      </c>
      <c r="B1897" s="116">
        <v>2016</v>
      </c>
      <c r="C1897" s="116" t="s">
        <v>16454</v>
      </c>
      <c r="D1897" s="73" t="s">
        <v>17665</v>
      </c>
      <c r="E1897" s="73" t="s">
        <v>17665</v>
      </c>
      <c r="F1897" s="73" t="s">
        <v>17665</v>
      </c>
      <c r="G1897" s="125">
        <v>24.99</v>
      </c>
      <c r="H1897" s="140">
        <f t="shared" si="123"/>
        <v>18.789473684210524</v>
      </c>
      <c r="I1897" s="125">
        <f>G1897/('Total Revenue (Millions)'!D$148)*100</f>
        <v>0.29663833626133612</v>
      </c>
      <c r="N1897" s="144">
        <v>24.99</v>
      </c>
      <c r="O1897" s="144"/>
      <c r="P1897" s="144"/>
      <c r="R1897" s="142"/>
      <c r="S1897" s="142"/>
      <c r="T1897" s="142"/>
      <c r="W1897" s="138"/>
      <c r="Z1897" s="138"/>
      <c r="AD1897" s="143"/>
      <c r="AE1897" s="143"/>
      <c r="AF1897" s="237" t="s">
        <v>17693</v>
      </c>
    </row>
    <row r="1898" spans="1:32" hidden="1" x14ac:dyDescent="0.25">
      <c r="A1898" s="116" t="s">
        <v>16384</v>
      </c>
      <c r="B1898" s="116">
        <v>2016</v>
      </c>
      <c r="C1898" s="116" t="s">
        <v>16454</v>
      </c>
      <c r="D1898" s="73" t="s">
        <v>17667</v>
      </c>
      <c r="E1898" s="73" t="s">
        <v>17667</v>
      </c>
      <c r="F1898" s="73" t="s">
        <v>17667</v>
      </c>
      <c r="G1898" s="125">
        <v>4.88</v>
      </c>
      <c r="H1898" s="140">
        <f t="shared" si="123"/>
        <v>3.6691729323308269</v>
      </c>
      <c r="I1898" s="125">
        <f>G1898/('Total Revenue (Millions)'!D$148)*100</f>
        <v>5.7926974027823944E-2</v>
      </c>
      <c r="N1898" s="144">
        <v>4.88</v>
      </c>
      <c r="O1898" s="145"/>
      <c r="P1898" s="145"/>
      <c r="R1898" s="145"/>
      <c r="S1898" s="145"/>
      <c r="T1898" s="145"/>
      <c r="W1898" s="138"/>
      <c r="Z1898" s="138"/>
      <c r="AD1898" s="153"/>
      <c r="AE1898" s="153"/>
      <c r="AF1898" s="118" t="s">
        <v>17700</v>
      </c>
    </row>
    <row r="1899" spans="1:32" hidden="1" x14ac:dyDescent="0.25">
      <c r="A1899" s="116" t="s">
        <v>16384</v>
      </c>
      <c r="B1899" s="116">
        <v>2016</v>
      </c>
      <c r="C1899" s="116" t="s">
        <v>16454</v>
      </c>
      <c r="D1899" s="235" t="s">
        <v>17701</v>
      </c>
      <c r="E1899" s="235" t="s">
        <v>17701</v>
      </c>
      <c r="F1899" s="73"/>
      <c r="G1899" s="125">
        <v>0</v>
      </c>
      <c r="H1899" s="140">
        <f t="shared" si="123"/>
        <v>0</v>
      </c>
      <c r="I1899" s="125">
        <f>G1899/('Total Revenue (Millions)'!D$148)*100</f>
        <v>0</v>
      </c>
      <c r="N1899" s="143"/>
      <c r="O1899" s="143"/>
      <c r="P1899" s="143"/>
      <c r="R1899" s="146"/>
      <c r="S1899" s="146"/>
      <c r="T1899" s="146"/>
      <c r="W1899" s="138"/>
      <c r="Z1899" s="138"/>
      <c r="AD1899" s="143"/>
      <c r="AE1899" s="143"/>
      <c r="AF1899" s="98"/>
    </row>
    <row r="1900" spans="1:32" hidden="1" x14ac:dyDescent="0.25">
      <c r="A1900" s="116" t="s">
        <v>16384</v>
      </c>
      <c r="B1900" s="116">
        <v>2016</v>
      </c>
      <c r="C1900" s="116" t="s">
        <v>16454</v>
      </c>
      <c r="D1900" s="235" t="s">
        <v>17702</v>
      </c>
      <c r="E1900" s="235" t="s">
        <v>17702</v>
      </c>
      <c r="F1900" s="73"/>
      <c r="G1900" s="125">
        <v>0</v>
      </c>
      <c r="H1900" s="140">
        <f t="shared" si="123"/>
        <v>0</v>
      </c>
      <c r="I1900" s="125">
        <f>G1900/('Total Revenue (Millions)'!D$148)*100</f>
        <v>0</v>
      </c>
      <c r="N1900" s="143"/>
      <c r="O1900" s="143"/>
      <c r="P1900" s="143"/>
      <c r="R1900" s="146"/>
      <c r="S1900" s="146"/>
      <c r="T1900" s="146"/>
      <c r="W1900" s="138"/>
      <c r="Z1900" s="138"/>
      <c r="AD1900" s="143"/>
      <c r="AE1900" s="143"/>
      <c r="AF1900" s="98"/>
    </row>
    <row r="1901" spans="1:32" hidden="1" x14ac:dyDescent="0.25">
      <c r="A1901" s="116" t="s">
        <v>16384</v>
      </c>
      <c r="B1901" s="116">
        <v>2016</v>
      </c>
      <c r="C1901" s="116" t="s">
        <v>16454</v>
      </c>
      <c r="D1901" s="73"/>
      <c r="E1901" s="73"/>
      <c r="F1901" s="73"/>
      <c r="G1901" s="125">
        <v>0</v>
      </c>
      <c r="H1901" s="140">
        <f t="shared" si="123"/>
        <v>0</v>
      </c>
      <c r="I1901" s="125">
        <f>G1901/('Total Revenue (Millions)'!D$148)*100</f>
        <v>0</v>
      </c>
      <c r="N1901" s="143"/>
      <c r="O1901" s="143"/>
      <c r="P1901" s="143"/>
      <c r="R1901" s="146"/>
      <c r="S1901" s="146"/>
      <c r="T1901" s="146"/>
      <c r="W1901" s="138"/>
      <c r="Z1901" s="138"/>
      <c r="AD1901" s="143"/>
      <c r="AE1901" s="143"/>
      <c r="AF1901" s="98"/>
    </row>
    <row r="1902" spans="1:32" hidden="1" x14ac:dyDescent="0.25">
      <c r="A1902" s="116" t="s">
        <v>16384</v>
      </c>
      <c r="B1902" s="116">
        <v>2016</v>
      </c>
      <c r="C1902" s="116" t="s">
        <v>16454</v>
      </c>
      <c r="D1902" s="73"/>
      <c r="E1902" s="73"/>
      <c r="F1902" s="73"/>
      <c r="G1902" s="125">
        <v>0</v>
      </c>
      <c r="H1902" s="140">
        <f t="shared" si="123"/>
        <v>0</v>
      </c>
      <c r="I1902" s="125">
        <f>G1902/('Total Revenue (Millions)'!D$148)*100</f>
        <v>0</v>
      </c>
      <c r="N1902" s="143"/>
      <c r="O1902" s="143"/>
      <c r="P1902" s="143"/>
      <c r="R1902" s="146"/>
      <c r="S1902" s="146"/>
      <c r="T1902" s="146"/>
      <c r="W1902" s="138"/>
      <c r="Z1902" s="138"/>
      <c r="AD1902" s="143"/>
      <c r="AE1902" s="143"/>
      <c r="AF1902" s="98"/>
    </row>
    <row r="1903" spans="1:32" hidden="1" x14ac:dyDescent="0.25">
      <c r="A1903" s="116" t="s">
        <v>16384</v>
      </c>
      <c r="B1903" s="116">
        <v>2016</v>
      </c>
      <c r="C1903" s="116" t="s">
        <v>16454</v>
      </c>
      <c r="D1903" s="76" t="s">
        <v>16556</v>
      </c>
      <c r="E1903" s="76" t="s">
        <v>16556</v>
      </c>
      <c r="F1903" s="76" t="s">
        <v>16556</v>
      </c>
      <c r="G1903" s="125">
        <f>'Total Revenue (Millions)'!D148-SUM('Unified sheet'!G1886:G1902)</f>
        <v>6583.8939123</v>
      </c>
      <c r="H1903" s="140">
        <f t="shared" si="123"/>
        <v>4950.2961746616538</v>
      </c>
      <c r="I1903" s="125">
        <f>G1903/('Total Revenue (Millions)'!D$148)*100</f>
        <v>78.152674520440627</v>
      </c>
      <c r="N1903" s="144"/>
      <c r="O1903" s="144"/>
      <c r="P1903" s="144"/>
      <c r="R1903" s="142"/>
      <c r="S1903" s="142"/>
      <c r="T1903" s="142"/>
      <c r="W1903" s="138"/>
      <c r="Z1903" s="138"/>
      <c r="AD1903" s="143"/>
      <c r="AE1903" s="143"/>
      <c r="AF1903" s="98"/>
    </row>
    <row r="1904" spans="1:32" hidden="1" x14ac:dyDescent="0.25">
      <c r="A1904" s="116" t="s">
        <v>16384</v>
      </c>
      <c r="B1904" s="116">
        <v>2017</v>
      </c>
      <c r="C1904" s="116" t="s">
        <v>16454</v>
      </c>
      <c r="D1904" s="73" t="s">
        <v>17533</v>
      </c>
      <c r="E1904" s="73" t="s">
        <v>17669</v>
      </c>
      <c r="F1904" s="73" t="s">
        <v>17669</v>
      </c>
      <c r="G1904" s="125">
        <v>367.19</v>
      </c>
      <c r="H1904" s="140">
        <f t="shared" ref="H1904:H1942" si="124">G1904/1.3</f>
        <v>282.45384615384614</v>
      </c>
      <c r="I1904" s="125">
        <f>G1904/('Total Revenue (Millions)'!D$149)*100</f>
        <v>4.3900193682599644</v>
      </c>
      <c r="N1904" s="144"/>
      <c r="O1904" s="144"/>
      <c r="P1904" s="144"/>
      <c r="R1904" s="143"/>
      <c r="S1904" s="143"/>
      <c r="T1904" s="143"/>
      <c r="W1904" s="138"/>
      <c r="Z1904" s="138"/>
      <c r="AD1904" s="143"/>
      <c r="AE1904" s="143"/>
      <c r="AF1904" s="98" t="s">
        <v>17703</v>
      </c>
    </row>
    <row r="1905" spans="1:32" hidden="1" x14ac:dyDescent="0.25">
      <c r="A1905" s="116" t="s">
        <v>16384</v>
      </c>
      <c r="B1905" s="116">
        <v>2017</v>
      </c>
      <c r="C1905" s="116" t="s">
        <v>16454</v>
      </c>
      <c r="D1905" s="73" t="s">
        <v>17645</v>
      </c>
      <c r="E1905" s="73" t="s">
        <v>17645</v>
      </c>
      <c r="F1905" s="73" t="s">
        <v>17645</v>
      </c>
      <c r="G1905" s="125">
        <v>331.1</v>
      </c>
      <c r="H1905" s="140">
        <f t="shared" si="124"/>
        <v>254.69230769230771</v>
      </c>
      <c r="I1905" s="125">
        <f>G1905/('Total Revenue (Millions)'!D$149)*100</f>
        <v>3.9585375768154756</v>
      </c>
      <c r="N1905" s="144">
        <v>331.1</v>
      </c>
      <c r="O1905" s="144"/>
      <c r="P1905" s="144"/>
      <c r="R1905" s="142"/>
      <c r="S1905" s="142"/>
      <c r="T1905" s="142"/>
      <c r="W1905" s="138"/>
      <c r="Z1905" s="138"/>
      <c r="AD1905" s="143"/>
      <c r="AE1905" s="143"/>
      <c r="AF1905" s="98" t="s">
        <v>17704</v>
      </c>
    </row>
    <row r="1906" spans="1:32" hidden="1" x14ac:dyDescent="0.25">
      <c r="A1906" s="116" t="s">
        <v>16384</v>
      </c>
      <c r="B1906" s="116">
        <v>2017</v>
      </c>
      <c r="C1906" s="116" t="s">
        <v>16454</v>
      </c>
      <c r="D1906" s="73" t="s">
        <v>17651</v>
      </c>
      <c r="E1906" s="73" t="s">
        <v>17651</v>
      </c>
      <c r="F1906" s="73" t="s">
        <v>17651</v>
      </c>
      <c r="G1906" s="125">
        <v>293.02999999999997</v>
      </c>
      <c r="H1906" s="140">
        <f t="shared" si="124"/>
        <v>225.40769230769229</v>
      </c>
      <c r="I1906" s="125">
        <f>G1906/('Total Revenue (Millions)'!D$149)*100</f>
        <v>3.5033834676358762</v>
      </c>
      <c r="M1906" s="138">
        <v>22.37</v>
      </c>
      <c r="N1906" s="144">
        <v>96.22</v>
      </c>
      <c r="O1906" s="144">
        <v>82.24</v>
      </c>
      <c r="P1906" s="144">
        <v>92.2</v>
      </c>
      <c r="R1906" s="142"/>
      <c r="S1906" s="142"/>
      <c r="T1906" s="142"/>
      <c r="W1906" s="138"/>
      <c r="Z1906" s="138"/>
      <c r="AD1906" s="143"/>
      <c r="AE1906" s="143"/>
      <c r="AF1906" s="98" t="s">
        <v>17696</v>
      </c>
    </row>
    <row r="1907" spans="1:32" hidden="1" x14ac:dyDescent="0.25">
      <c r="A1907" s="116" t="s">
        <v>16384</v>
      </c>
      <c r="B1907" s="116">
        <v>2017</v>
      </c>
      <c r="C1907" s="116" t="s">
        <v>16454</v>
      </c>
      <c r="D1907" s="73" t="s">
        <v>17553</v>
      </c>
      <c r="E1907" s="73" t="s">
        <v>17528</v>
      </c>
      <c r="F1907" s="73" t="s">
        <v>17663</v>
      </c>
      <c r="G1907" s="125">
        <v>122.23</v>
      </c>
      <c r="H1907" s="140">
        <f t="shared" si="124"/>
        <v>94.023076923076928</v>
      </c>
      <c r="I1907" s="125">
        <f>G1907/('Total Revenue (Millions)'!D$149)*100</f>
        <v>1.4613471700820162</v>
      </c>
      <c r="N1907" s="144"/>
      <c r="O1907" s="144"/>
      <c r="P1907" s="144"/>
      <c r="R1907" s="143"/>
      <c r="S1907" s="143"/>
      <c r="T1907" s="143"/>
      <c r="W1907" s="138"/>
      <c r="Z1907" s="138"/>
      <c r="AD1907" s="143"/>
      <c r="AE1907" s="143"/>
      <c r="AF1907" s="98" t="s">
        <v>17705</v>
      </c>
    </row>
    <row r="1908" spans="1:32" hidden="1" x14ac:dyDescent="0.25">
      <c r="A1908" s="116" t="s">
        <v>16384</v>
      </c>
      <c r="B1908" s="116">
        <v>2017</v>
      </c>
      <c r="C1908" s="116" t="s">
        <v>16454</v>
      </c>
      <c r="D1908" s="73" t="s">
        <v>17661</v>
      </c>
      <c r="E1908" s="73" t="s">
        <v>17662</v>
      </c>
      <c r="F1908" s="73" t="s">
        <v>17661</v>
      </c>
      <c r="G1908" s="125">
        <v>184.69028650000001</v>
      </c>
      <c r="H1908" s="140">
        <f t="shared" si="124"/>
        <v>142.06945115384616</v>
      </c>
      <c r="I1908" s="125">
        <f>G1908/('Total Revenue (Millions)'!D$149)*100</f>
        <v>2.2081046184931017</v>
      </c>
      <c r="M1908" s="138">
        <v>0</v>
      </c>
      <c r="N1908" s="144">
        <v>132.77000000000001</v>
      </c>
      <c r="O1908" s="144">
        <v>0</v>
      </c>
      <c r="P1908" s="144">
        <v>0</v>
      </c>
      <c r="R1908" s="142"/>
      <c r="S1908" s="142"/>
      <c r="T1908" s="142"/>
      <c r="W1908" s="138"/>
      <c r="Z1908" s="138"/>
      <c r="AD1908" s="143"/>
      <c r="AE1908" s="143"/>
      <c r="AF1908" s="98" t="s">
        <v>17706</v>
      </c>
    </row>
    <row r="1909" spans="1:32" hidden="1" x14ac:dyDescent="0.25">
      <c r="A1909" s="116" t="s">
        <v>16384</v>
      </c>
      <c r="B1909" s="116">
        <v>2017</v>
      </c>
      <c r="C1909" s="116" t="s">
        <v>16454</v>
      </c>
      <c r="D1909" s="73" t="s">
        <v>17647</v>
      </c>
      <c r="E1909" s="73" t="s">
        <v>17647</v>
      </c>
      <c r="F1909" s="73" t="s">
        <v>17647</v>
      </c>
      <c r="G1909" s="125">
        <v>188.92</v>
      </c>
      <c r="H1909" s="140">
        <f t="shared" si="124"/>
        <v>145.32307692307691</v>
      </c>
      <c r="I1909" s="125">
        <f>G1909/('Total Revenue (Millions)'!D$149)*100</f>
        <v>2.2586738719781922</v>
      </c>
      <c r="N1909" s="144">
        <v>132.03</v>
      </c>
      <c r="O1909" s="144">
        <v>30.04</v>
      </c>
      <c r="P1909" s="144">
        <v>26.85</v>
      </c>
      <c r="R1909" s="142"/>
      <c r="S1909" s="142"/>
      <c r="T1909" s="142"/>
      <c r="W1909" s="138"/>
      <c r="Z1909" s="138"/>
      <c r="AD1909" s="143"/>
      <c r="AE1909" s="143"/>
      <c r="AF1909" s="118" t="s">
        <v>17707</v>
      </c>
    </row>
    <row r="1910" spans="1:32" hidden="1" x14ac:dyDescent="0.25">
      <c r="A1910" s="116" t="s">
        <v>16384</v>
      </c>
      <c r="B1910" s="116">
        <v>2017</v>
      </c>
      <c r="C1910" s="116" t="s">
        <v>16454</v>
      </c>
      <c r="D1910" s="73" t="s">
        <v>17649</v>
      </c>
      <c r="E1910" s="73" t="s">
        <v>17649</v>
      </c>
      <c r="F1910" s="73" t="s">
        <v>17649</v>
      </c>
      <c r="G1910" s="125">
        <v>173.46</v>
      </c>
      <c r="H1910" s="140">
        <f t="shared" si="124"/>
        <v>133.43076923076924</v>
      </c>
      <c r="I1910" s="125">
        <f>G1910/('Total Revenue (Millions)'!D$149)*100</f>
        <v>2.073838502187896</v>
      </c>
      <c r="N1910" s="144">
        <v>173.46</v>
      </c>
      <c r="O1910" s="144"/>
      <c r="P1910" s="144"/>
      <c r="R1910" s="142"/>
      <c r="S1910" s="142"/>
      <c r="T1910" s="142"/>
      <c r="W1910" s="138"/>
      <c r="Z1910" s="138"/>
      <c r="AD1910" s="143"/>
      <c r="AE1910" s="143"/>
      <c r="AF1910" s="98" t="s">
        <v>17650</v>
      </c>
    </row>
    <row r="1911" spans="1:32" hidden="1" x14ac:dyDescent="0.25">
      <c r="A1911" s="116" t="s">
        <v>16384</v>
      </c>
      <c r="B1911" s="116">
        <v>2017</v>
      </c>
      <c r="C1911" s="116" t="s">
        <v>16454</v>
      </c>
      <c r="D1911" s="73" t="s">
        <v>17653</v>
      </c>
      <c r="E1911" s="76" t="s">
        <v>17654</v>
      </c>
      <c r="F1911" s="76" t="s">
        <v>17655</v>
      </c>
      <c r="G1911" s="125">
        <v>116.39</v>
      </c>
      <c r="H1911" s="140">
        <f t="shared" si="124"/>
        <v>89.530769230769224</v>
      </c>
      <c r="I1911" s="125">
        <f>G1911/('Total Revenue (Millions)'!D$149)*100</f>
        <v>1.3915257884794718</v>
      </c>
      <c r="N1911" s="144">
        <v>116.39</v>
      </c>
      <c r="O1911" s="144"/>
      <c r="P1911" s="144"/>
      <c r="R1911" s="142"/>
      <c r="S1911" s="142"/>
      <c r="T1911" s="142"/>
      <c r="W1911" s="138"/>
      <c r="Z1911" s="138"/>
      <c r="AD1911" s="143"/>
      <c r="AE1911" s="143"/>
      <c r="AF1911" s="118" t="s">
        <v>17699</v>
      </c>
    </row>
    <row r="1912" spans="1:32" hidden="1" x14ac:dyDescent="0.25">
      <c r="A1912" s="116" t="s">
        <v>16384</v>
      </c>
      <c r="B1912" s="116">
        <v>2017</v>
      </c>
      <c r="C1912" s="116" t="s">
        <v>16454</v>
      </c>
      <c r="D1912" s="73" t="s">
        <v>17708</v>
      </c>
      <c r="E1912" s="73" t="s">
        <v>17709</v>
      </c>
      <c r="F1912" s="73" t="s">
        <v>17709</v>
      </c>
      <c r="G1912" s="125">
        <v>103.87</v>
      </c>
      <c r="H1912" s="140">
        <f>G1912/1.3</f>
        <v>79.900000000000006</v>
      </c>
      <c r="I1912" s="125">
        <f>G1912/('Total Revenue (Millions)'!D$149)*100</f>
        <v>1.241840223811004</v>
      </c>
      <c r="N1912" s="144"/>
      <c r="O1912" s="144">
        <v>68.31</v>
      </c>
      <c r="P1912" s="144"/>
      <c r="Q1912" s="138">
        <v>35.56</v>
      </c>
      <c r="R1912" s="142"/>
      <c r="S1912" s="142"/>
      <c r="T1912" s="142"/>
      <c r="W1912" s="138"/>
      <c r="Z1912" s="138"/>
      <c r="AD1912" s="143"/>
      <c r="AE1912" s="143"/>
      <c r="AF1912" s="120" t="s">
        <v>17710</v>
      </c>
    </row>
    <row r="1913" spans="1:32" hidden="1" x14ac:dyDescent="0.25">
      <c r="A1913" s="116" t="s">
        <v>16384</v>
      </c>
      <c r="B1913" s="116">
        <v>2017</v>
      </c>
      <c r="C1913" s="116" t="s">
        <v>16454</v>
      </c>
      <c r="D1913" s="73" t="s">
        <v>17673</v>
      </c>
      <c r="E1913" s="73" t="s">
        <v>17674</v>
      </c>
      <c r="F1913" s="73" t="s">
        <v>17674</v>
      </c>
      <c r="G1913" s="125">
        <v>90.039999999999992</v>
      </c>
      <c r="H1913" s="140">
        <f t="shared" si="124"/>
        <v>69.26153846153845</v>
      </c>
      <c r="I1913" s="125">
        <f>G1913/('Total Revenue (Millions)'!D$149)*100</f>
        <v>1.0764926711460747</v>
      </c>
      <c r="M1913" s="138">
        <v>32.43</v>
      </c>
      <c r="N1913" s="144">
        <v>0</v>
      </c>
      <c r="O1913" s="144">
        <v>18.510000000000002</v>
      </c>
      <c r="P1913" s="144">
        <v>39.1</v>
      </c>
      <c r="R1913" s="142"/>
      <c r="S1913" s="142"/>
      <c r="T1913" s="142"/>
      <c r="W1913" s="138"/>
      <c r="Z1913" s="138"/>
      <c r="AD1913" s="143"/>
      <c r="AE1913" s="143"/>
      <c r="AF1913" s="118" t="s">
        <v>17711</v>
      </c>
    </row>
    <row r="1914" spans="1:32" hidden="1" x14ac:dyDescent="0.25">
      <c r="A1914" s="116" t="s">
        <v>16384</v>
      </c>
      <c r="B1914" s="116">
        <v>2017</v>
      </c>
      <c r="C1914" s="116" t="s">
        <v>16454</v>
      </c>
      <c r="D1914" s="73" t="s">
        <v>17659</v>
      </c>
      <c r="E1914" s="73" t="s">
        <v>17659</v>
      </c>
      <c r="F1914" s="73" t="s">
        <v>17659</v>
      </c>
      <c r="G1914" s="125">
        <v>94.18</v>
      </c>
      <c r="H1914" s="140">
        <f t="shared" si="124"/>
        <v>72.446153846153848</v>
      </c>
      <c r="I1914" s="125">
        <f>G1914/('Total Revenue (Millions)'!D$149)*100</f>
        <v>1.1259893355013031</v>
      </c>
      <c r="N1914" s="144">
        <v>76.87</v>
      </c>
      <c r="O1914" s="144">
        <v>17.309999999999999</v>
      </c>
      <c r="P1914" s="144"/>
      <c r="R1914" s="142"/>
      <c r="S1914" s="142"/>
      <c r="T1914" s="142"/>
      <c r="W1914" s="138"/>
      <c r="Z1914" s="138"/>
      <c r="AD1914" s="143"/>
      <c r="AE1914" s="143"/>
      <c r="AF1914" s="238" t="s">
        <v>17712</v>
      </c>
    </row>
    <row r="1915" spans="1:32" hidden="1" x14ac:dyDescent="0.25">
      <c r="A1915" s="116" t="s">
        <v>16384</v>
      </c>
      <c r="B1915" s="116">
        <v>2017</v>
      </c>
      <c r="C1915" s="116" t="s">
        <v>16454</v>
      </c>
      <c r="D1915" s="73" t="s">
        <v>17657</v>
      </c>
      <c r="E1915" s="73" t="s">
        <v>17657</v>
      </c>
      <c r="F1915" s="73" t="s">
        <v>17657</v>
      </c>
      <c r="G1915" s="125">
        <v>71.790000000000006</v>
      </c>
      <c r="H1915" s="140">
        <f t="shared" si="124"/>
        <v>55.223076923076924</v>
      </c>
      <c r="I1915" s="125">
        <f>G1915/('Total Revenue (Millions)'!D$149)*100</f>
        <v>0.85830085363812447</v>
      </c>
      <c r="M1915" s="138">
        <v>5.86</v>
      </c>
      <c r="N1915" s="144">
        <v>54.25</v>
      </c>
      <c r="O1915" s="144">
        <v>11.68</v>
      </c>
      <c r="P1915" s="144">
        <v>0</v>
      </c>
      <c r="R1915" s="142"/>
      <c r="S1915" s="142"/>
      <c r="T1915" s="142"/>
      <c r="W1915" s="138"/>
      <c r="Z1915" s="138"/>
      <c r="AD1915" s="143"/>
      <c r="AE1915" s="143"/>
      <c r="AF1915" s="237" t="s">
        <v>16841</v>
      </c>
    </row>
    <row r="1916" spans="1:32" hidden="1" x14ac:dyDescent="0.25">
      <c r="A1916" s="116" t="s">
        <v>16384</v>
      </c>
      <c r="B1916" s="116">
        <v>2017</v>
      </c>
      <c r="C1916" s="116" t="s">
        <v>16454</v>
      </c>
      <c r="D1916" s="73" t="s">
        <v>17665</v>
      </c>
      <c r="E1916" s="73" t="s">
        <v>17665</v>
      </c>
      <c r="F1916" s="73" t="s">
        <v>17665</v>
      </c>
      <c r="G1916" s="125">
        <v>30.33</v>
      </c>
      <c r="H1916" s="140">
        <f t="shared" si="124"/>
        <v>23.330769230769228</v>
      </c>
      <c r="I1916" s="125">
        <f>G1916/('Total Revenue (Millions)'!D$149)*100</f>
        <v>0.36261686712417202</v>
      </c>
      <c r="N1916" s="144">
        <v>30.33</v>
      </c>
      <c r="O1916" s="144"/>
      <c r="P1916" s="144"/>
      <c r="R1916" s="142"/>
      <c r="S1916" s="142"/>
      <c r="T1916" s="142"/>
      <c r="W1916" s="138"/>
      <c r="Z1916" s="138"/>
      <c r="AD1916" s="143"/>
      <c r="AE1916" s="143"/>
      <c r="AF1916" s="237" t="s">
        <v>17713</v>
      </c>
    </row>
    <row r="1917" spans="1:32" hidden="1" x14ac:dyDescent="0.25">
      <c r="A1917" s="116" t="s">
        <v>16384</v>
      </c>
      <c r="B1917" s="116">
        <v>2017</v>
      </c>
      <c r="C1917" s="116" t="s">
        <v>16454</v>
      </c>
      <c r="D1917" s="73" t="s">
        <v>17667</v>
      </c>
      <c r="E1917" s="73" t="s">
        <v>17667</v>
      </c>
      <c r="F1917" s="73" t="s">
        <v>17667</v>
      </c>
      <c r="G1917" s="125">
        <v>7.7</v>
      </c>
      <c r="H1917" s="140">
        <f t="shared" si="124"/>
        <v>5.9230769230769234</v>
      </c>
      <c r="I1917" s="125">
        <f>G1917/('Total Revenue (Millions)'!D$149)*100</f>
        <v>9.205901341431337E-2</v>
      </c>
      <c r="N1917" s="144">
        <v>7.7</v>
      </c>
      <c r="O1917" s="145"/>
      <c r="P1917" s="145"/>
      <c r="R1917" s="145"/>
      <c r="S1917" s="145"/>
      <c r="T1917" s="145"/>
      <c r="W1917" s="138"/>
      <c r="Z1917" s="138"/>
      <c r="AD1917" s="153"/>
      <c r="AE1917" s="153"/>
      <c r="AF1917" s="118" t="s">
        <v>17700</v>
      </c>
    </row>
    <row r="1918" spans="1:32" hidden="1" x14ac:dyDescent="0.25">
      <c r="A1918" s="116" t="s">
        <v>16384</v>
      </c>
      <c r="B1918" s="116">
        <v>2017</v>
      </c>
      <c r="C1918" s="116" t="s">
        <v>16454</v>
      </c>
      <c r="D1918" s="235" t="s">
        <v>17701</v>
      </c>
      <c r="E1918" s="235" t="s">
        <v>17701</v>
      </c>
      <c r="F1918" s="73"/>
      <c r="G1918" s="125">
        <v>0</v>
      </c>
      <c r="H1918" s="140">
        <f t="shared" si="124"/>
        <v>0</v>
      </c>
      <c r="I1918" s="125">
        <f>G1918/('Total Revenue (Millions)'!D$149)*100</f>
        <v>0</v>
      </c>
      <c r="N1918" s="143"/>
      <c r="O1918" s="143"/>
      <c r="P1918" s="143"/>
      <c r="R1918" s="146"/>
      <c r="S1918" s="146"/>
      <c r="T1918" s="146"/>
      <c r="W1918" s="138"/>
      <c r="Z1918" s="138"/>
      <c r="AD1918" s="143"/>
      <c r="AE1918" s="143"/>
      <c r="AF1918" s="98"/>
    </row>
    <row r="1919" spans="1:32" hidden="1" x14ac:dyDescent="0.25">
      <c r="A1919" s="116" t="s">
        <v>16384</v>
      </c>
      <c r="B1919" s="116">
        <v>2017</v>
      </c>
      <c r="C1919" s="116" t="s">
        <v>16454</v>
      </c>
      <c r="D1919" s="235" t="s">
        <v>17702</v>
      </c>
      <c r="E1919" s="235" t="s">
        <v>17702</v>
      </c>
      <c r="F1919" s="73"/>
      <c r="G1919" s="125">
        <v>0</v>
      </c>
      <c r="H1919" s="140">
        <f t="shared" si="124"/>
        <v>0</v>
      </c>
      <c r="I1919" s="125">
        <f>G1919/('Total Revenue (Millions)'!D$149)*100</f>
        <v>0</v>
      </c>
      <c r="N1919" s="143"/>
      <c r="O1919" s="143"/>
      <c r="P1919" s="143"/>
      <c r="R1919" s="146"/>
      <c r="S1919" s="146"/>
      <c r="T1919" s="146"/>
      <c r="W1919" s="138"/>
      <c r="Z1919" s="138"/>
      <c r="AD1919" s="143"/>
      <c r="AE1919" s="143"/>
      <c r="AF1919" s="98"/>
    </row>
    <row r="1920" spans="1:32" hidden="1" x14ac:dyDescent="0.25">
      <c r="A1920" s="116" t="s">
        <v>16384</v>
      </c>
      <c r="B1920" s="116">
        <v>2017</v>
      </c>
      <c r="C1920" s="116" t="s">
        <v>16454</v>
      </c>
      <c r="D1920" s="73"/>
      <c r="E1920" s="73"/>
      <c r="F1920" s="73"/>
      <c r="G1920" s="125">
        <v>0</v>
      </c>
      <c r="H1920" s="140">
        <f t="shared" si="124"/>
        <v>0</v>
      </c>
      <c r="I1920" s="125">
        <f>G1920/('Total Revenue (Millions)'!D$149)*100</f>
        <v>0</v>
      </c>
      <c r="N1920" s="143"/>
      <c r="O1920" s="143"/>
      <c r="P1920" s="143"/>
      <c r="R1920" s="146"/>
      <c r="S1920" s="146"/>
      <c r="T1920" s="146"/>
      <c r="W1920" s="138"/>
      <c r="Z1920" s="138"/>
      <c r="AD1920" s="143"/>
      <c r="AE1920" s="143"/>
      <c r="AF1920" s="98"/>
    </row>
    <row r="1921" spans="1:32" hidden="1" x14ac:dyDescent="0.25">
      <c r="A1921" s="116" t="s">
        <v>16384</v>
      </c>
      <c r="B1921" s="116">
        <v>2017</v>
      </c>
      <c r="C1921" s="116" t="s">
        <v>16454</v>
      </c>
      <c r="D1921" s="73"/>
      <c r="E1921" s="73"/>
      <c r="F1921" s="73"/>
      <c r="G1921" s="125">
        <v>0</v>
      </c>
      <c r="H1921" s="140">
        <f t="shared" si="124"/>
        <v>0</v>
      </c>
      <c r="I1921" s="125">
        <f>G1921/('Total Revenue (Millions)'!D$149)*100</f>
        <v>0</v>
      </c>
      <c r="N1921" s="143"/>
      <c r="O1921" s="143"/>
      <c r="P1921" s="143"/>
      <c r="R1921" s="146"/>
      <c r="S1921" s="146"/>
      <c r="T1921" s="146"/>
      <c r="W1921" s="138"/>
      <c r="Z1921" s="138"/>
      <c r="AD1921" s="143"/>
      <c r="AE1921" s="143"/>
      <c r="AF1921" s="98"/>
    </row>
    <row r="1922" spans="1:32" hidden="1" x14ac:dyDescent="0.25">
      <c r="A1922" s="116" t="s">
        <v>16384</v>
      </c>
      <c r="B1922" s="116">
        <v>2017</v>
      </c>
      <c r="C1922" s="116" t="s">
        <v>16454</v>
      </c>
      <c r="D1922" s="76" t="s">
        <v>16556</v>
      </c>
      <c r="E1922" s="76" t="s">
        <v>16556</v>
      </c>
      <c r="F1922" s="76" t="s">
        <v>16556</v>
      </c>
      <c r="G1922" s="125">
        <f>'Total Revenue (Millions)'!D149-SUM('Unified sheet'!G1904:G1921)</f>
        <v>6189.279713500001</v>
      </c>
      <c r="H1922" s="140">
        <f t="shared" si="124"/>
        <v>4760.9843950000004</v>
      </c>
      <c r="I1922" s="125">
        <f>G1922/('Total Revenue (Millions)'!D$149)*100</f>
        <v>73.997270671433014</v>
      </c>
      <c r="N1922" s="144"/>
      <c r="O1922" s="144"/>
      <c r="P1922" s="144"/>
      <c r="R1922" s="142"/>
      <c r="S1922" s="142"/>
      <c r="T1922" s="142"/>
      <c r="W1922" s="138"/>
      <c r="Z1922" s="138"/>
      <c r="AD1922" s="143"/>
      <c r="AE1922" s="143"/>
      <c r="AF1922" s="98"/>
    </row>
    <row r="1923" spans="1:32" hidden="1" x14ac:dyDescent="0.25">
      <c r="A1923" s="116" t="s">
        <v>16384</v>
      </c>
      <c r="B1923" s="116">
        <v>2018</v>
      </c>
      <c r="C1923" s="116" t="s">
        <v>16454</v>
      </c>
      <c r="D1923" s="73" t="s">
        <v>17533</v>
      </c>
      <c r="E1923" s="73" t="s">
        <v>17669</v>
      </c>
      <c r="F1923" s="73" t="s">
        <v>17669</v>
      </c>
      <c r="G1923" s="125">
        <v>399.55</v>
      </c>
      <c r="H1923" s="140">
        <f t="shared" si="124"/>
        <v>307.34615384615387</v>
      </c>
      <c r="I1923" s="125">
        <f>G1923/('Total Revenue (Millions)'!D$150)*100</f>
        <v>4.9330571002439676</v>
      </c>
      <c r="N1923" s="144"/>
      <c r="O1923" s="144"/>
      <c r="P1923" s="144"/>
      <c r="R1923" s="143"/>
      <c r="S1923" s="143"/>
      <c r="T1923" s="143"/>
      <c r="W1923" s="138"/>
      <c r="Z1923" s="138"/>
      <c r="AD1923" s="143"/>
      <c r="AE1923" s="143"/>
      <c r="AF1923" s="98" t="s">
        <v>17714</v>
      </c>
    </row>
    <row r="1924" spans="1:32" hidden="1" x14ac:dyDescent="0.25">
      <c r="A1924" s="116" t="s">
        <v>16384</v>
      </c>
      <c r="B1924" s="116">
        <v>2018</v>
      </c>
      <c r="C1924" s="116" t="s">
        <v>16454</v>
      </c>
      <c r="D1924" s="73" t="s">
        <v>17553</v>
      </c>
      <c r="E1924" s="73" t="s">
        <v>17528</v>
      </c>
      <c r="F1924" s="73" t="s">
        <v>17663</v>
      </c>
      <c r="G1924" s="125">
        <v>151.68</v>
      </c>
      <c r="H1924" s="140">
        <f t="shared" si="124"/>
        <v>116.67692307692307</v>
      </c>
      <c r="I1924" s="125">
        <f>G1924/('Total Revenue (Millions)'!D$150)*100</f>
        <v>1.87272206473534</v>
      </c>
      <c r="N1924" s="144"/>
      <c r="O1924" s="144"/>
      <c r="P1924" s="144"/>
      <c r="R1924" s="143"/>
      <c r="S1924" s="143"/>
      <c r="T1924" s="143"/>
      <c r="W1924" s="138"/>
      <c r="Z1924" s="138"/>
      <c r="AD1924" s="143"/>
      <c r="AE1924" s="143"/>
      <c r="AF1924" s="98" t="s">
        <v>17715</v>
      </c>
    </row>
    <row r="1925" spans="1:32" hidden="1" x14ac:dyDescent="0.25">
      <c r="A1925" s="116" t="s">
        <v>16384</v>
      </c>
      <c r="B1925" s="116">
        <v>2018</v>
      </c>
      <c r="C1925" s="116" t="s">
        <v>16454</v>
      </c>
      <c r="D1925" s="73" t="s">
        <v>17645</v>
      </c>
      <c r="E1925" s="73" t="s">
        <v>17645</v>
      </c>
      <c r="F1925" s="73" t="s">
        <v>17645</v>
      </c>
      <c r="G1925" s="125">
        <v>370.9</v>
      </c>
      <c r="H1925" s="140">
        <f t="shared" si="124"/>
        <v>285.30769230769226</v>
      </c>
      <c r="I1925" s="125">
        <f>G1925/('Total Revenue (Millions)'!D$150)*100</f>
        <v>4.5793289412601368</v>
      </c>
      <c r="N1925" s="144">
        <v>370.9</v>
      </c>
      <c r="O1925" s="144"/>
      <c r="P1925" s="144"/>
      <c r="R1925" s="142"/>
      <c r="S1925" s="142"/>
      <c r="T1925" s="142"/>
      <c r="W1925" s="138"/>
      <c r="Z1925" s="138"/>
      <c r="AD1925" s="143"/>
      <c r="AE1925" s="143"/>
      <c r="AF1925" s="98" t="s">
        <v>17716</v>
      </c>
    </row>
    <row r="1926" spans="1:32" hidden="1" x14ac:dyDescent="0.25">
      <c r="A1926" s="116" t="s">
        <v>16384</v>
      </c>
      <c r="B1926" s="116">
        <v>2018</v>
      </c>
      <c r="C1926" s="116" t="s">
        <v>16454</v>
      </c>
      <c r="D1926" s="73" t="s">
        <v>17651</v>
      </c>
      <c r="E1926" s="73" t="s">
        <v>17651</v>
      </c>
      <c r="F1926" s="73" t="s">
        <v>17651</v>
      </c>
      <c r="G1926" s="125">
        <v>324.19</v>
      </c>
      <c r="H1926" s="140">
        <f t="shared" si="124"/>
        <v>249.37692307692308</v>
      </c>
      <c r="I1926" s="125">
        <f>G1926/('Total Revenue (Millions)'!D$150)*100</f>
        <v>4.0026224035241951</v>
      </c>
      <c r="M1926" s="138">
        <v>27.41</v>
      </c>
      <c r="N1926" s="144">
        <v>106.81</v>
      </c>
      <c r="O1926" s="144">
        <v>91.75</v>
      </c>
      <c r="P1926" s="144">
        <v>98.22</v>
      </c>
      <c r="R1926" s="142"/>
      <c r="S1926" s="142"/>
      <c r="T1926" s="142"/>
      <c r="W1926" s="138"/>
      <c r="Z1926" s="138"/>
      <c r="AD1926" s="143"/>
      <c r="AE1926" s="143"/>
      <c r="AF1926" s="98" t="s">
        <v>17696</v>
      </c>
    </row>
    <row r="1927" spans="1:32" hidden="1" x14ac:dyDescent="0.25">
      <c r="A1927" s="116" t="s">
        <v>16384</v>
      </c>
      <c r="B1927" s="116">
        <v>2018</v>
      </c>
      <c r="C1927" s="116" t="s">
        <v>16454</v>
      </c>
      <c r="D1927" s="73" t="s">
        <v>17661</v>
      </c>
      <c r="E1927" s="73" t="s">
        <v>17662</v>
      </c>
      <c r="F1927" s="73" t="s">
        <v>17661</v>
      </c>
      <c r="G1927" s="125">
        <v>298.65897789999997</v>
      </c>
      <c r="H1927" s="140">
        <f t="shared" si="124"/>
        <v>229.73767530769229</v>
      </c>
      <c r="I1927" s="125">
        <f>G1927/('Total Revenue (Millions)'!D$150)*100</f>
        <v>3.6874028068607214</v>
      </c>
      <c r="M1927" s="138">
        <v>0</v>
      </c>
      <c r="N1927" s="144">
        <v>212.63</v>
      </c>
      <c r="O1927" s="144">
        <v>0</v>
      </c>
      <c r="P1927" s="144">
        <v>0</v>
      </c>
      <c r="R1927" s="142"/>
      <c r="S1927" s="142"/>
      <c r="T1927" s="142"/>
      <c r="W1927" s="138"/>
      <c r="Z1927" s="138"/>
      <c r="AD1927" s="143"/>
      <c r="AE1927" s="143"/>
      <c r="AF1927" s="98" t="s">
        <v>17717</v>
      </c>
    </row>
    <row r="1928" spans="1:32" hidden="1" x14ac:dyDescent="0.25">
      <c r="A1928" s="116" t="s">
        <v>16384</v>
      </c>
      <c r="B1928" s="116">
        <v>2018</v>
      </c>
      <c r="C1928" s="116" t="s">
        <v>16454</v>
      </c>
      <c r="D1928" s="73" t="s">
        <v>17718</v>
      </c>
      <c r="E1928" s="73" t="s">
        <v>17718</v>
      </c>
      <c r="F1928" s="73" t="s">
        <v>17718</v>
      </c>
      <c r="G1928" s="125">
        <v>124</v>
      </c>
      <c r="H1928" s="140">
        <f t="shared" si="124"/>
        <v>95.384615384615387</v>
      </c>
      <c r="I1928" s="125">
        <f>G1928/('Total Revenue (Millions)'!D$150)*100</f>
        <v>1.5309700423732999</v>
      </c>
      <c r="M1928" s="138">
        <v>0</v>
      </c>
      <c r="N1928" s="144">
        <v>0</v>
      </c>
      <c r="O1928" s="144">
        <v>103.7</v>
      </c>
      <c r="P1928" s="144">
        <v>0</v>
      </c>
      <c r="Q1928" s="138">
        <v>20.39</v>
      </c>
      <c r="R1928" s="144"/>
      <c r="S1928" s="144"/>
      <c r="T1928" s="144"/>
      <c r="W1928" s="138"/>
      <c r="Z1928" s="138"/>
      <c r="AD1928" s="143"/>
      <c r="AE1928" s="143"/>
      <c r="AF1928" s="226" t="s">
        <v>17719</v>
      </c>
    </row>
    <row r="1929" spans="1:32" hidden="1" x14ac:dyDescent="0.25">
      <c r="A1929" s="116" t="s">
        <v>16384</v>
      </c>
      <c r="B1929" s="116">
        <v>2018</v>
      </c>
      <c r="C1929" s="116" t="s">
        <v>16454</v>
      </c>
      <c r="D1929" s="73" t="s">
        <v>17649</v>
      </c>
      <c r="E1929" s="73" t="s">
        <v>17649</v>
      </c>
      <c r="F1929" s="73" t="s">
        <v>17649</v>
      </c>
      <c r="G1929" s="125">
        <v>212.32</v>
      </c>
      <c r="H1929" s="140">
        <f t="shared" si="124"/>
        <v>163.32307692307691</v>
      </c>
      <c r="I1929" s="125">
        <f>G1929/('Total Revenue (Millions)'!D$150)*100</f>
        <v>2.6214158015862825</v>
      </c>
      <c r="N1929" s="144">
        <v>212.32</v>
      </c>
      <c r="O1929" s="144"/>
      <c r="P1929" s="144"/>
      <c r="R1929" s="142"/>
      <c r="S1929" s="142"/>
      <c r="T1929" s="142"/>
      <c r="W1929" s="138"/>
      <c r="Z1929" s="138"/>
      <c r="AD1929" s="143"/>
      <c r="AE1929" s="143"/>
      <c r="AF1929" s="98" t="s">
        <v>17650</v>
      </c>
    </row>
    <row r="1930" spans="1:32" hidden="1" x14ac:dyDescent="0.25">
      <c r="A1930" s="116" t="s">
        <v>16384</v>
      </c>
      <c r="B1930" s="116">
        <v>2018</v>
      </c>
      <c r="C1930" s="116" t="s">
        <v>16454</v>
      </c>
      <c r="D1930" s="73" t="s">
        <v>17647</v>
      </c>
      <c r="E1930" s="73" t="s">
        <v>17647</v>
      </c>
      <c r="F1930" s="73" t="s">
        <v>17647</v>
      </c>
      <c r="G1930" s="125">
        <v>184.54</v>
      </c>
      <c r="H1930" s="140">
        <f t="shared" si="124"/>
        <v>141.95384615384614</v>
      </c>
      <c r="I1930" s="125">
        <f>G1930/('Total Revenue (Millions)'!D$150)*100</f>
        <v>2.2784291259642644</v>
      </c>
      <c r="N1930" s="144">
        <v>117.41</v>
      </c>
      <c r="O1930" s="144">
        <v>27.48</v>
      </c>
      <c r="P1930" s="144">
        <v>39.64</v>
      </c>
      <c r="R1930" s="142"/>
      <c r="S1930" s="142"/>
      <c r="T1930" s="142"/>
      <c r="W1930" s="138"/>
      <c r="Z1930" s="138"/>
      <c r="AD1930" s="143"/>
      <c r="AE1930" s="143"/>
      <c r="AF1930" s="118" t="s">
        <v>17707</v>
      </c>
    </row>
    <row r="1931" spans="1:32" hidden="1" x14ac:dyDescent="0.25">
      <c r="A1931" s="116" t="s">
        <v>16384</v>
      </c>
      <c r="B1931" s="116">
        <v>2018</v>
      </c>
      <c r="C1931" s="116" t="s">
        <v>16454</v>
      </c>
      <c r="D1931" s="73" t="s">
        <v>17659</v>
      </c>
      <c r="E1931" s="73" t="s">
        <v>17659</v>
      </c>
      <c r="F1931" s="73" t="s">
        <v>17659</v>
      </c>
      <c r="G1931" s="125">
        <v>130.55000000000001</v>
      </c>
      <c r="H1931" s="140">
        <f t="shared" si="124"/>
        <v>100.42307692307693</v>
      </c>
      <c r="I1931" s="125">
        <f>G1931/('Total Revenue (Millions)'!D$150)*100</f>
        <v>1.6118398309018895</v>
      </c>
      <c r="N1931" s="144">
        <v>109.29</v>
      </c>
      <c r="O1931" s="144">
        <v>21.26</v>
      </c>
      <c r="P1931" s="144">
        <v>0</v>
      </c>
      <c r="R1931" s="142"/>
      <c r="S1931" s="142"/>
      <c r="T1931" s="142"/>
      <c r="W1931" s="138"/>
      <c r="Z1931" s="138"/>
      <c r="AD1931" s="143"/>
      <c r="AE1931" s="143"/>
      <c r="AF1931" s="238" t="s">
        <v>17712</v>
      </c>
    </row>
    <row r="1932" spans="1:32" hidden="1" x14ac:dyDescent="0.25">
      <c r="A1932" s="116" t="s">
        <v>16384</v>
      </c>
      <c r="B1932" s="116">
        <v>2018</v>
      </c>
      <c r="C1932" s="116" t="s">
        <v>16454</v>
      </c>
      <c r="D1932" s="73" t="s">
        <v>17673</v>
      </c>
      <c r="E1932" s="73" t="s">
        <v>17674</v>
      </c>
      <c r="F1932" s="73" t="s">
        <v>17674</v>
      </c>
      <c r="G1932" s="125">
        <v>95.22999999999999</v>
      </c>
      <c r="H1932" s="140">
        <f t="shared" si="124"/>
        <v>73.253846153846141</v>
      </c>
      <c r="I1932" s="125">
        <f>G1932/('Total Revenue (Millions)'!D$150)*100</f>
        <v>1.1757602994774947</v>
      </c>
      <c r="M1932" s="138">
        <v>28.66</v>
      </c>
      <c r="N1932" s="144">
        <v>0</v>
      </c>
      <c r="O1932" s="144">
        <v>18.29</v>
      </c>
      <c r="P1932" s="144">
        <v>48.28</v>
      </c>
      <c r="R1932" s="142"/>
      <c r="S1932" s="142"/>
      <c r="T1932" s="142"/>
      <c r="W1932" s="138"/>
      <c r="Z1932" s="138"/>
      <c r="AD1932" s="143"/>
      <c r="AE1932" s="143"/>
      <c r="AF1932" s="237" t="s">
        <v>16841</v>
      </c>
    </row>
    <row r="1933" spans="1:32" hidden="1" x14ac:dyDescent="0.25">
      <c r="A1933" s="116" t="s">
        <v>16384</v>
      </c>
      <c r="B1933" s="116">
        <v>2018</v>
      </c>
      <c r="C1933" s="116" t="s">
        <v>16454</v>
      </c>
      <c r="D1933" s="73" t="s">
        <v>17657</v>
      </c>
      <c r="E1933" s="73" t="s">
        <v>17657</v>
      </c>
      <c r="F1933" s="73" t="s">
        <v>17657</v>
      </c>
      <c r="G1933" s="125">
        <v>88.91</v>
      </c>
      <c r="H1933" s="140">
        <f t="shared" si="124"/>
        <v>68.392307692307682</v>
      </c>
      <c r="I1933" s="125">
        <f>G1933/('Total Revenue (Millions)'!D$150)*100</f>
        <v>1.0977302134468556</v>
      </c>
      <c r="M1933" s="138">
        <v>6.14</v>
      </c>
      <c r="N1933" s="144">
        <v>55.72</v>
      </c>
      <c r="O1933" s="144">
        <v>19.78</v>
      </c>
      <c r="P1933" s="144">
        <v>7.27</v>
      </c>
      <c r="R1933" s="142"/>
      <c r="S1933" s="142"/>
      <c r="T1933" s="142"/>
      <c r="W1933" s="138"/>
      <c r="Z1933" s="138"/>
      <c r="AD1933" s="143"/>
      <c r="AE1933" s="143"/>
      <c r="AF1933" s="237" t="s">
        <v>17713</v>
      </c>
    </row>
    <row r="1934" spans="1:32" hidden="1" x14ac:dyDescent="0.25">
      <c r="A1934" s="116" t="s">
        <v>16384</v>
      </c>
      <c r="B1934" s="116">
        <v>2018</v>
      </c>
      <c r="C1934" s="116" t="s">
        <v>16454</v>
      </c>
      <c r="D1934" s="73" t="s">
        <v>17653</v>
      </c>
      <c r="E1934" s="76" t="s">
        <v>17654</v>
      </c>
      <c r="F1934" s="76" t="s">
        <v>17654</v>
      </c>
      <c r="G1934" s="125">
        <v>66.37</v>
      </c>
      <c r="H1934" s="140">
        <f t="shared" si="124"/>
        <v>51.053846153846159</v>
      </c>
      <c r="I1934" s="125">
        <f>G1934/('Total Revenue (Millions)'!D$150)*100</f>
        <v>0.81943936864770894</v>
      </c>
      <c r="N1934" s="144">
        <v>66.37</v>
      </c>
      <c r="O1934" s="144"/>
      <c r="P1934" s="144"/>
      <c r="R1934" s="142"/>
      <c r="S1934" s="142"/>
      <c r="T1934" s="142"/>
      <c r="W1934" s="138"/>
      <c r="Z1934" s="138"/>
      <c r="AD1934" s="143"/>
      <c r="AE1934" s="143"/>
      <c r="AF1934" s="98" t="s">
        <v>17720</v>
      </c>
    </row>
    <row r="1935" spans="1:32" hidden="1" x14ac:dyDescent="0.25">
      <c r="A1935" s="116" t="s">
        <v>16384</v>
      </c>
      <c r="B1935" s="116">
        <v>2018</v>
      </c>
      <c r="C1935" s="116" t="s">
        <v>16454</v>
      </c>
      <c r="D1935" s="73" t="s">
        <v>17708</v>
      </c>
      <c r="E1935" s="73" t="s">
        <v>17709</v>
      </c>
      <c r="F1935" s="73" t="s">
        <v>17709</v>
      </c>
      <c r="G1935" s="125">
        <v>115.45</v>
      </c>
      <c r="H1935" s="140">
        <f>G1935/1.3</f>
        <v>88.807692307692307</v>
      </c>
      <c r="I1935" s="125">
        <f>G1935/('Total Revenue (Millions)'!D$149)*100</f>
        <v>1.3802874154133089</v>
      </c>
      <c r="N1935" s="144"/>
      <c r="O1935" s="144">
        <v>71.709999999999994</v>
      </c>
      <c r="P1935" s="144"/>
      <c r="Q1935" s="138">
        <v>43.73</v>
      </c>
      <c r="R1935" s="142"/>
      <c r="S1935" s="142"/>
      <c r="T1935" s="142"/>
      <c r="W1935" s="138"/>
      <c r="Z1935" s="138"/>
      <c r="AD1935" s="143"/>
      <c r="AE1935" s="143"/>
      <c r="AF1935" s="120" t="s">
        <v>17710</v>
      </c>
    </row>
    <row r="1936" spans="1:32" hidden="1" x14ac:dyDescent="0.25">
      <c r="A1936" s="116" t="s">
        <v>16384</v>
      </c>
      <c r="B1936" s="116">
        <v>2018</v>
      </c>
      <c r="C1936" s="116" t="s">
        <v>16454</v>
      </c>
      <c r="D1936" s="73" t="s">
        <v>17665</v>
      </c>
      <c r="E1936" s="73" t="s">
        <v>17665</v>
      </c>
      <c r="F1936" s="73" t="s">
        <v>17665</v>
      </c>
      <c r="G1936" s="125">
        <v>14.47</v>
      </c>
      <c r="H1936" s="140">
        <f t="shared" si="124"/>
        <v>11.13076923076923</v>
      </c>
      <c r="I1936" s="125">
        <f>G1936/('Total Revenue (Millions)'!D$150)*100</f>
        <v>0.17865432671888429</v>
      </c>
      <c r="N1936" s="144">
        <v>14.47</v>
      </c>
      <c r="O1936" s="144"/>
      <c r="P1936" s="144"/>
      <c r="R1936" s="142"/>
      <c r="S1936" s="142"/>
      <c r="T1936" s="142"/>
      <c r="W1936" s="138"/>
      <c r="Z1936" s="138"/>
      <c r="AD1936" s="143"/>
      <c r="AE1936" s="143"/>
      <c r="AF1936" s="118" t="s">
        <v>17721</v>
      </c>
    </row>
    <row r="1937" spans="1:32" hidden="1" x14ac:dyDescent="0.25">
      <c r="A1937" s="116" t="s">
        <v>16384</v>
      </c>
      <c r="B1937" s="116">
        <v>2018</v>
      </c>
      <c r="C1937" s="116" t="s">
        <v>16454</v>
      </c>
      <c r="D1937" s="73" t="s">
        <v>17667</v>
      </c>
      <c r="E1937" s="73" t="s">
        <v>17667</v>
      </c>
      <c r="F1937" s="73" t="s">
        <v>17667</v>
      </c>
      <c r="G1937" s="125">
        <v>7.52</v>
      </c>
      <c r="H1937" s="140">
        <f t="shared" si="124"/>
        <v>5.7846153846153845</v>
      </c>
      <c r="I1937" s="125">
        <f>G1937/('Total Revenue (Millions)'!D$150)*100</f>
        <v>9.2845925150380759E-2</v>
      </c>
      <c r="N1937" s="144">
        <v>7.52</v>
      </c>
      <c r="O1937" s="145"/>
      <c r="P1937" s="145"/>
      <c r="R1937" s="145"/>
      <c r="S1937" s="145"/>
      <c r="T1937" s="145"/>
      <c r="W1937" s="138"/>
      <c r="Z1937" s="138"/>
      <c r="AD1937" s="153"/>
      <c r="AE1937" s="153"/>
      <c r="AF1937" s="118" t="s">
        <v>17722</v>
      </c>
    </row>
    <row r="1938" spans="1:32" hidden="1" x14ac:dyDescent="0.25">
      <c r="A1938" s="116" t="s">
        <v>16384</v>
      </c>
      <c r="B1938" s="116">
        <v>2018</v>
      </c>
      <c r="C1938" s="116" t="s">
        <v>16454</v>
      </c>
      <c r="D1938" s="235" t="s">
        <v>17701</v>
      </c>
      <c r="E1938" s="235" t="s">
        <v>17701</v>
      </c>
      <c r="F1938" s="73"/>
      <c r="G1938" s="125">
        <v>0</v>
      </c>
      <c r="H1938" s="140">
        <f t="shared" si="124"/>
        <v>0</v>
      </c>
      <c r="I1938" s="125">
        <f>G1938/('Total Revenue (Millions)'!D$150)*100</f>
        <v>0</v>
      </c>
      <c r="N1938" s="143"/>
      <c r="O1938" s="143"/>
      <c r="P1938" s="143"/>
      <c r="R1938" s="146"/>
      <c r="S1938" s="146"/>
      <c r="T1938" s="146"/>
      <c r="W1938" s="138"/>
      <c r="Z1938" s="138"/>
      <c r="AD1938" s="143"/>
      <c r="AE1938" s="143"/>
      <c r="AF1938" s="98"/>
    </row>
    <row r="1939" spans="1:32" hidden="1" x14ac:dyDescent="0.25">
      <c r="A1939" s="116" t="s">
        <v>16384</v>
      </c>
      <c r="B1939" s="116">
        <v>2018</v>
      </c>
      <c r="C1939" s="116" t="s">
        <v>16454</v>
      </c>
      <c r="D1939" s="235" t="s">
        <v>17702</v>
      </c>
      <c r="E1939" s="235" t="s">
        <v>17702</v>
      </c>
      <c r="F1939" s="73"/>
      <c r="G1939" s="125">
        <v>0</v>
      </c>
      <c r="H1939" s="140">
        <f t="shared" si="124"/>
        <v>0</v>
      </c>
      <c r="I1939" s="125">
        <f>G1939/('Total Revenue (Millions)'!D$150)*100</f>
        <v>0</v>
      </c>
      <c r="N1939" s="143"/>
      <c r="O1939" s="143"/>
      <c r="P1939" s="143"/>
      <c r="R1939" s="146"/>
      <c r="S1939" s="146"/>
      <c r="T1939" s="146"/>
      <c r="W1939" s="138"/>
      <c r="Z1939" s="138"/>
      <c r="AD1939" s="143"/>
      <c r="AE1939" s="143"/>
      <c r="AF1939" s="98"/>
    </row>
    <row r="1940" spans="1:32" hidden="1" x14ac:dyDescent="0.25">
      <c r="A1940" s="116" t="s">
        <v>16384</v>
      </c>
      <c r="B1940" s="116">
        <v>2018</v>
      </c>
      <c r="C1940" s="116" t="s">
        <v>16454</v>
      </c>
      <c r="D1940" s="73"/>
      <c r="E1940" s="73"/>
      <c r="F1940" s="73"/>
      <c r="G1940" s="125">
        <v>0</v>
      </c>
      <c r="H1940" s="140">
        <f t="shared" si="124"/>
        <v>0</v>
      </c>
      <c r="I1940" s="125">
        <f>G1940/('Total Revenue (Millions)'!D$150)*100</f>
        <v>0</v>
      </c>
      <c r="N1940" s="143"/>
      <c r="O1940" s="143"/>
      <c r="P1940" s="143"/>
      <c r="R1940" s="146"/>
      <c r="S1940" s="146"/>
      <c r="T1940" s="146"/>
      <c r="W1940" s="138"/>
      <c r="Z1940" s="138"/>
      <c r="AD1940" s="143"/>
      <c r="AE1940" s="143"/>
      <c r="AF1940" s="98"/>
    </row>
    <row r="1941" spans="1:32" hidden="1" x14ac:dyDescent="0.25">
      <c r="A1941" s="116" t="s">
        <v>16384</v>
      </c>
      <c r="B1941" s="116">
        <v>2018</v>
      </c>
      <c r="C1941" s="116" t="s">
        <v>16454</v>
      </c>
      <c r="D1941" s="73"/>
      <c r="E1941" s="73"/>
      <c r="F1941" s="73"/>
      <c r="G1941" s="125">
        <v>0</v>
      </c>
      <c r="H1941" s="140">
        <f t="shared" si="124"/>
        <v>0</v>
      </c>
      <c r="I1941" s="125">
        <f>G1941/('Total Revenue (Millions)'!D$150)*100</f>
        <v>0</v>
      </c>
      <c r="N1941" s="143"/>
      <c r="O1941" s="143"/>
      <c r="P1941" s="143"/>
      <c r="R1941" s="146"/>
      <c r="S1941" s="146"/>
      <c r="T1941" s="146"/>
      <c r="W1941" s="138"/>
      <c r="Z1941" s="138"/>
      <c r="AD1941" s="143"/>
      <c r="AE1941" s="143"/>
      <c r="AF1941" s="98"/>
    </row>
    <row r="1942" spans="1:32" hidden="1" x14ac:dyDescent="0.25">
      <c r="A1942" s="116" t="s">
        <v>16384</v>
      </c>
      <c r="B1942" s="116">
        <v>2018</v>
      </c>
      <c r="C1942" s="116" t="s">
        <v>16454</v>
      </c>
      <c r="D1942" s="76" t="s">
        <v>16556</v>
      </c>
      <c r="E1942" s="76" t="s">
        <v>16556</v>
      </c>
      <c r="F1942" s="76" t="s">
        <v>16556</v>
      </c>
      <c r="G1942" s="125">
        <f>'Total Revenue (Millions)'!D150-SUM('Unified sheet'!G1923:G1941)</f>
        <v>5515.1010220999997</v>
      </c>
      <c r="H1942" s="140">
        <f t="shared" si="124"/>
        <v>4242.3854016153846</v>
      </c>
      <c r="I1942" s="125">
        <f>G1942/('Total Revenue (Millions)'!D$150)*100</f>
        <v>68.092374560463441</v>
      </c>
      <c r="N1942" s="144"/>
      <c r="O1942" s="144"/>
      <c r="P1942" s="144"/>
      <c r="R1942" s="142"/>
      <c r="S1942" s="142"/>
      <c r="T1942" s="142"/>
      <c r="W1942" s="138"/>
      <c r="Z1942" s="138"/>
      <c r="AD1942" s="143"/>
      <c r="AE1942" s="143"/>
      <c r="AF1942" s="98"/>
    </row>
    <row r="1943" spans="1:32" hidden="1" x14ac:dyDescent="0.25">
      <c r="A1943" s="116" t="s">
        <v>16384</v>
      </c>
      <c r="B1943" s="116">
        <v>2019</v>
      </c>
      <c r="C1943" s="116" t="s">
        <v>16454</v>
      </c>
      <c r="D1943" s="73" t="s">
        <v>17533</v>
      </c>
      <c r="E1943" s="73" t="s">
        <v>17669</v>
      </c>
      <c r="F1943" s="73" t="s">
        <v>17669</v>
      </c>
      <c r="G1943" s="125">
        <v>499.55</v>
      </c>
      <c r="H1943" s="140">
        <f t="shared" ref="H1943:H1963" si="125">G1943/1.33</f>
        <v>375.6015037593985</v>
      </c>
      <c r="I1943" s="125">
        <f>G1943/('Total Revenue (Millions)'!D$151)*100</f>
        <v>6.3725508955758885</v>
      </c>
      <c r="N1943" s="144"/>
      <c r="O1943" s="144"/>
      <c r="P1943" s="144"/>
      <c r="R1943" s="143"/>
      <c r="S1943" s="143"/>
      <c r="T1943" s="143"/>
      <c r="W1943" s="138"/>
      <c r="Z1943" s="138"/>
      <c r="AD1943" s="143"/>
      <c r="AE1943" s="143"/>
      <c r="AF1943" s="98" t="s">
        <v>17723</v>
      </c>
    </row>
    <row r="1944" spans="1:32" hidden="1" x14ac:dyDescent="0.25">
      <c r="A1944" s="116" t="s">
        <v>16384</v>
      </c>
      <c r="B1944" s="116">
        <v>2019</v>
      </c>
      <c r="C1944" s="116" t="s">
        <v>16454</v>
      </c>
      <c r="D1944" s="73" t="s">
        <v>17661</v>
      </c>
      <c r="E1944" s="73" t="s">
        <v>17662</v>
      </c>
      <c r="F1944" s="73" t="s">
        <v>17661</v>
      </c>
      <c r="G1944" s="125">
        <v>458.71494660999997</v>
      </c>
      <c r="H1944" s="140">
        <f t="shared" si="125"/>
        <v>344.89845609774432</v>
      </c>
      <c r="I1944" s="125">
        <f>G1944/('Total Revenue (Millions)'!D$151)*100</f>
        <v>5.8516351593105833</v>
      </c>
      <c r="M1944" s="138">
        <v>0</v>
      </c>
      <c r="N1944" s="144">
        <v>189.93</v>
      </c>
      <c r="O1944" s="144">
        <v>3.2505913099999999</v>
      </c>
      <c r="P1944" s="144">
        <v>193.17996400000001</v>
      </c>
      <c r="R1944" s="142"/>
      <c r="S1944" s="142"/>
      <c r="T1944" s="142"/>
      <c r="W1944" s="138"/>
      <c r="Z1944" s="138"/>
      <c r="AD1944" s="143"/>
      <c r="AE1944" s="143"/>
      <c r="AF1944" s="98" t="s">
        <v>17724</v>
      </c>
    </row>
    <row r="1945" spans="1:32" hidden="1" x14ac:dyDescent="0.25">
      <c r="A1945" s="116" t="s">
        <v>16384</v>
      </c>
      <c r="B1945" s="116">
        <v>2019</v>
      </c>
      <c r="C1945" s="116" t="s">
        <v>16454</v>
      </c>
      <c r="D1945" s="73" t="s">
        <v>17645</v>
      </c>
      <c r="E1945" s="73" t="s">
        <v>17645</v>
      </c>
      <c r="F1945" s="73" t="s">
        <v>17645</v>
      </c>
      <c r="G1945" s="125">
        <v>414</v>
      </c>
      <c r="H1945" s="140">
        <f t="shared" si="125"/>
        <v>311.27819548872179</v>
      </c>
      <c r="I1945" s="125">
        <f>G1945/('Total Revenue (Millions)'!D$151)*100</f>
        <v>5.2812252442566674</v>
      </c>
      <c r="N1945" s="144">
        <v>414</v>
      </c>
      <c r="O1945" s="144"/>
      <c r="P1945" s="144"/>
      <c r="R1945" s="142"/>
      <c r="S1945" s="142"/>
      <c r="T1945" s="142"/>
      <c r="W1945" s="138"/>
      <c r="Z1945" s="138"/>
      <c r="AD1945" s="143"/>
      <c r="AE1945" s="143"/>
      <c r="AF1945" s="98" t="s">
        <v>17725</v>
      </c>
    </row>
    <row r="1946" spans="1:32" hidden="1" x14ac:dyDescent="0.25">
      <c r="A1946" s="116" t="s">
        <v>16384</v>
      </c>
      <c r="B1946" s="116">
        <v>2019</v>
      </c>
      <c r="C1946" s="116" t="s">
        <v>16454</v>
      </c>
      <c r="D1946" s="73" t="s">
        <v>17553</v>
      </c>
      <c r="E1946" s="73" t="s">
        <v>17528</v>
      </c>
      <c r="F1946" s="73" t="s">
        <v>17663</v>
      </c>
      <c r="G1946" s="125">
        <v>189.93</v>
      </c>
      <c r="H1946" s="140">
        <f t="shared" si="125"/>
        <v>142.80451127819549</v>
      </c>
      <c r="I1946" s="125">
        <f>G1946/('Total Revenue (Millions)'!D$151)*100</f>
        <v>2.4228577551731134</v>
      </c>
      <c r="N1946" s="144"/>
      <c r="O1946" s="144"/>
      <c r="P1946" s="144"/>
      <c r="R1946" s="143"/>
      <c r="S1946" s="143"/>
      <c r="T1946" s="143"/>
      <c r="W1946" s="138"/>
      <c r="Z1946" s="138"/>
      <c r="AD1946" s="143"/>
      <c r="AE1946" s="143"/>
      <c r="AF1946" s="98" t="s">
        <v>17726</v>
      </c>
    </row>
    <row r="1947" spans="1:32" hidden="1" x14ac:dyDescent="0.25">
      <c r="A1947" s="116" t="s">
        <v>16384</v>
      </c>
      <c r="B1947" s="116">
        <v>2019</v>
      </c>
      <c r="C1947" s="116" t="s">
        <v>16454</v>
      </c>
      <c r="D1947" s="73" t="s">
        <v>17651</v>
      </c>
      <c r="E1947" s="73" t="s">
        <v>17651</v>
      </c>
      <c r="F1947" s="73" t="s">
        <v>17651</v>
      </c>
      <c r="G1947" s="125">
        <v>290.10000000000002</v>
      </c>
      <c r="H1947" s="140">
        <f t="shared" si="125"/>
        <v>218.12030075187971</v>
      </c>
      <c r="I1947" s="125">
        <f>G1947/('Total Revenue (Millions)'!D$151)*100</f>
        <v>3.7006846457943463</v>
      </c>
      <c r="M1947" s="138">
        <v>30.85</v>
      </c>
      <c r="N1947" s="144">
        <v>81.47</v>
      </c>
      <c r="O1947" s="144">
        <v>72.900000000000006</v>
      </c>
      <c r="P1947" s="144">
        <v>104.88</v>
      </c>
      <c r="R1947" s="142"/>
      <c r="S1947" s="142"/>
      <c r="T1947" s="142"/>
      <c r="W1947" s="138"/>
      <c r="Z1947" s="138"/>
      <c r="AD1947" s="143"/>
      <c r="AE1947" s="143"/>
      <c r="AF1947" s="98" t="s">
        <v>17696</v>
      </c>
    </row>
    <row r="1948" spans="1:32" hidden="1" x14ac:dyDescent="0.25">
      <c r="A1948" s="116" t="s">
        <v>16384</v>
      </c>
      <c r="B1948" s="116">
        <v>2019</v>
      </c>
      <c r="C1948" s="116" t="s">
        <v>16454</v>
      </c>
      <c r="D1948" s="73" t="s">
        <v>17649</v>
      </c>
      <c r="E1948" s="73" t="s">
        <v>17649</v>
      </c>
      <c r="F1948" s="73" t="s">
        <v>17649</v>
      </c>
      <c r="G1948" s="125">
        <v>219.92</v>
      </c>
      <c r="H1948" s="140">
        <f t="shared" si="125"/>
        <v>165.35338345864659</v>
      </c>
      <c r="I1948" s="125">
        <f>G1948/('Total Revenue (Millions)'!D$151)*100</f>
        <v>2.8054276708138315</v>
      </c>
      <c r="N1948" s="144">
        <v>219.92</v>
      </c>
      <c r="O1948" s="144"/>
      <c r="P1948" s="144"/>
      <c r="R1948" s="142"/>
      <c r="S1948" s="142"/>
      <c r="T1948" s="142"/>
      <c r="W1948" s="138"/>
      <c r="Z1948" s="138"/>
      <c r="AD1948" s="143"/>
      <c r="AE1948" s="143"/>
      <c r="AF1948" s="98" t="s">
        <v>17650</v>
      </c>
    </row>
    <row r="1949" spans="1:32" hidden="1" x14ac:dyDescent="0.25">
      <c r="A1949" s="116" t="s">
        <v>16384</v>
      </c>
      <c r="B1949" s="116">
        <v>2019</v>
      </c>
      <c r="C1949" s="116" t="s">
        <v>16454</v>
      </c>
      <c r="D1949" s="73" t="s">
        <v>17647</v>
      </c>
      <c r="E1949" s="73" t="s">
        <v>17647</v>
      </c>
      <c r="F1949" s="73" t="s">
        <v>17647</v>
      </c>
      <c r="G1949" s="125">
        <v>212.04</v>
      </c>
      <c r="H1949" s="140">
        <f t="shared" si="125"/>
        <v>159.42857142857142</v>
      </c>
      <c r="I1949" s="125">
        <f>G1949/('Total Revenue (Millions)'!D$151)*100</f>
        <v>2.7049057990149366</v>
      </c>
      <c r="N1949" s="144">
        <v>142.72999999999999</v>
      </c>
      <c r="O1949" s="144">
        <v>38.46</v>
      </c>
      <c r="P1949" s="144">
        <v>30.85</v>
      </c>
      <c r="R1949" s="142"/>
      <c r="S1949" s="142"/>
      <c r="T1949" s="142"/>
      <c r="W1949" s="138"/>
      <c r="Z1949" s="138"/>
      <c r="AD1949" s="143"/>
      <c r="AE1949" s="143"/>
      <c r="AF1949" s="118" t="s">
        <v>17707</v>
      </c>
    </row>
    <row r="1950" spans="1:32" hidden="1" x14ac:dyDescent="0.25">
      <c r="A1950" s="116" t="s">
        <v>16384</v>
      </c>
      <c r="B1950" s="116">
        <v>2019</v>
      </c>
      <c r="C1950" s="116" t="s">
        <v>16454</v>
      </c>
      <c r="D1950" s="73" t="s">
        <v>17718</v>
      </c>
      <c r="E1950" s="73" t="s">
        <v>17718</v>
      </c>
      <c r="F1950" s="73" t="s">
        <v>17718</v>
      </c>
      <c r="G1950" s="125">
        <v>93.38</v>
      </c>
      <c r="H1950" s="140">
        <f t="shared" si="125"/>
        <v>70.210526315789465</v>
      </c>
      <c r="I1950" s="125">
        <f>G1950/('Total Revenue (Millions)'!D$151)*100</f>
        <v>1.1912096939823373</v>
      </c>
      <c r="M1950" s="138">
        <v>0</v>
      </c>
      <c r="N1950" s="142">
        <v>0</v>
      </c>
      <c r="O1950" s="142">
        <v>59.6</v>
      </c>
      <c r="P1950" s="142">
        <v>0</v>
      </c>
      <c r="Q1950" s="138">
        <v>33.78</v>
      </c>
      <c r="R1950" s="142"/>
      <c r="S1950" s="142"/>
      <c r="T1950" s="142"/>
      <c r="W1950" s="138"/>
      <c r="Z1950" s="138"/>
      <c r="AD1950" s="143"/>
      <c r="AE1950" s="143"/>
      <c r="AF1950" s="226" t="s">
        <v>17719</v>
      </c>
    </row>
    <row r="1951" spans="1:32" hidden="1" x14ac:dyDescent="0.25">
      <c r="A1951" s="116" t="s">
        <v>16384</v>
      </c>
      <c r="B1951" s="116">
        <v>2019</v>
      </c>
      <c r="C1951" s="116" t="s">
        <v>16454</v>
      </c>
      <c r="D1951" s="73" t="s">
        <v>17673</v>
      </c>
      <c r="E1951" s="73" t="s">
        <v>17674</v>
      </c>
      <c r="F1951" s="73" t="s">
        <v>17674</v>
      </c>
      <c r="G1951" s="125">
        <v>168.32</v>
      </c>
      <c r="H1951" s="140">
        <f t="shared" si="125"/>
        <v>126.5563909774436</v>
      </c>
      <c r="I1951" s="125">
        <f>G1951/('Total Revenue (Millions)'!D$151)*100</f>
        <v>2.1471880026890875</v>
      </c>
      <c r="M1951" s="138">
        <v>0</v>
      </c>
      <c r="N1951" s="144">
        <v>0</v>
      </c>
      <c r="O1951" s="144">
        <v>48.72</v>
      </c>
      <c r="P1951" s="144">
        <v>119.6</v>
      </c>
      <c r="R1951" s="142"/>
      <c r="S1951" s="142"/>
      <c r="T1951" s="142"/>
      <c r="W1951" s="138"/>
      <c r="Z1951" s="138"/>
      <c r="AD1951" s="143"/>
      <c r="AE1951" s="143"/>
      <c r="AF1951" s="118" t="s">
        <v>17727</v>
      </c>
    </row>
    <row r="1952" spans="1:32" hidden="1" x14ac:dyDescent="0.25">
      <c r="A1952" s="116" t="s">
        <v>16384</v>
      </c>
      <c r="B1952" s="116">
        <v>2019</v>
      </c>
      <c r="C1952" s="116" t="s">
        <v>16454</v>
      </c>
      <c r="D1952" s="73" t="s">
        <v>17728</v>
      </c>
      <c r="E1952" s="73" t="s">
        <v>17728</v>
      </c>
      <c r="F1952" s="73" t="s">
        <v>17728</v>
      </c>
      <c r="G1952" s="125">
        <v>136.08000000000001</v>
      </c>
      <c r="H1952" s="140">
        <f t="shared" si="125"/>
        <v>102.31578947368422</v>
      </c>
      <c r="I1952" s="125">
        <f>G1952/('Total Revenue (Millions)'!D$151)*100</f>
        <v>1.7359157759382786</v>
      </c>
      <c r="M1952" s="138">
        <v>13.96</v>
      </c>
      <c r="N1952" s="142">
        <v>0</v>
      </c>
      <c r="O1952" s="142">
        <v>0</v>
      </c>
      <c r="P1952" s="142">
        <v>0</v>
      </c>
      <c r="R1952" s="142"/>
      <c r="S1952" s="142"/>
      <c r="T1952" s="142"/>
      <c r="W1952" s="138"/>
      <c r="Z1952" s="138"/>
      <c r="AD1952" s="143"/>
      <c r="AE1952" s="143"/>
      <c r="AF1952" s="226" t="s">
        <v>17729</v>
      </c>
    </row>
    <row r="1953" spans="1:32" hidden="1" x14ac:dyDescent="0.25">
      <c r="A1953" s="116" t="s">
        <v>16384</v>
      </c>
      <c r="B1953" s="116">
        <v>2019</v>
      </c>
      <c r="C1953" s="116" t="s">
        <v>16454</v>
      </c>
      <c r="D1953" s="73" t="s">
        <v>17659</v>
      </c>
      <c r="E1953" s="73" t="s">
        <v>17659</v>
      </c>
      <c r="F1953" s="73" t="s">
        <v>17659</v>
      </c>
      <c r="G1953" s="125">
        <v>153.9</v>
      </c>
      <c r="H1953" s="140">
        <f t="shared" si="125"/>
        <v>115.71428571428571</v>
      </c>
      <c r="I1953" s="125">
        <f>G1953/('Total Revenue (Millions)'!D$151)*100</f>
        <v>1.9632380799301958</v>
      </c>
      <c r="N1953" s="144">
        <v>122.38</v>
      </c>
      <c r="O1953" s="144">
        <v>31.52</v>
      </c>
      <c r="P1953" s="144">
        <v>11.05</v>
      </c>
      <c r="R1953" s="142"/>
      <c r="S1953" s="142"/>
      <c r="T1953" s="142"/>
      <c r="W1953" s="138"/>
      <c r="Z1953" s="138"/>
      <c r="AD1953" s="143"/>
      <c r="AE1953" s="143"/>
      <c r="AF1953" s="237" t="s">
        <v>17730</v>
      </c>
    </row>
    <row r="1954" spans="1:32" hidden="1" x14ac:dyDescent="0.25">
      <c r="A1954" s="116" t="s">
        <v>16384</v>
      </c>
      <c r="B1954" s="116">
        <v>2019</v>
      </c>
      <c r="C1954" s="116" t="s">
        <v>16454</v>
      </c>
      <c r="D1954" s="73" t="s">
        <v>17653</v>
      </c>
      <c r="E1954" s="76" t="s">
        <v>17654</v>
      </c>
      <c r="F1954" s="76" t="s">
        <v>17654</v>
      </c>
      <c r="G1954" s="125">
        <v>124.6</v>
      </c>
      <c r="H1954" s="140">
        <f t="shared" si="125"/>
        <v>93.68421052631578</v>
      </c>
      <c r="I1954" s="125">
        <f>G1954/('Total Revenue (Millions)'!D$151)*100</f>
        <v>1.5894702063632384</v>
      </c>
      <c r="N1954" s="144">
        <v>124.6</v>
      </c>
      <c r="O1954" s="144"/>
      <c r="P1954" s="144"/>
      <c r="R1954" s="142"/>
      <c r="S1954" s="142"/>
      <c r="T1954" s="142"/>
      <c r="W1954" s="138"/>
      <c r="Z1954" s="138"/>
      <c r="AD1954" s="143"/>
      <c r="AE1954" s="143"/>
      <c r="AF1954" s="236" t="s">
        <v>17731</v>
      </c>
    </row>
    <row r="1955" spans="1:32" hidden="1" x14ac:dyDescent="0.25">
      <c r="A1955" s="116" t="s">
        <v>16384</v>
      </c>
      <c r="B1955" s="116">
        <v>2019</v>
      </c>
      <c r="C1955" s="116" t="s">
        <v>16454</v>
      </c>
      <c r="D1955" s="73" t="s">
        <v>17708</v>
      </c>
      <c r="E1955" s="73" t="s">
        <v>17709</v>
      </c>
      <c r="F1955" s="73" t="s">
        <v>17709</v>
      </c>
      <c r="G1955" s="125">
        <v>118.46</v>
      </c>
      <c r="H1955" s="140">
        <f>G1955/1.3</f>
        <v>91.123076923076908</v>
      </c>
      <c r="I1955" s="125">
        <f>G1955/('Total Revenue (Millions)'!D$149)*100</f>
        <v>1.4162741206570859</v>
      </c>
      <c r="N1955" s="144"/>
      <c r="O1955" s="144">
        <v>74.27</v>
      </c>
      <c r="P1955" s="144"/>
      <c r="Q1955" s="138">
        <v>44.19</v>
      </c>
      <c r="R1955" s="142"/>
      <c r="S1955" s="142"/>
      <c r="T1955" s="142"/>
      <c r="W1955" s="138"/>
      <c r="Z1955" s="138"/>
      <c r="AD1955" s="143"/>
      <c r="AE1955" s="143"/>
      <c r="AF1955" s="237" t="s">
        <v>16841</v>
      </c>
    </row>
    <row r="1956" spans="1:32" hidden="1" x14ac:dyDescent="0.25">
      <c r="A1956" s="116" t="s">
        <v>16384</v>
      </c>
      <c r="B1956" s="116">
        <v>2019</v>
      </c>
      <c r="C1956" s="116" t="s">
        <v>16454</v>
      </c>
      <c r="D1956" s="73" t="s">
        <v>17657</v>
      </c>
      <c r="E1956" s="73" t="s">
        <v>17657</v>
      </c>
      <c r="F1956" s="73" t="s">
        <v>17657</v>
      </c>
      <c r="G1956" s="125">
        <v>70.44</v>
      </c>
      <c r="H1956" s="140">
        <f t="shared" si="125"/>
        <v>52.962406015037587</v>
      </c>
      <c r="I1956" s="125">
        <f>G1956/('Total Revenue (Millions)'!D$151)*100</f>
        <v>0.89857368648656921</v>
      </c>
      <c r="M1956" s="138">
        <v>6.44</v>
      </c>
      <c r="N1956" s="144">
        <v>39.450000000000003</v>
      </c>
      <c r="O1956" s="144">
        <v>16.649999999999999</v>
      </c>
      <c r="P1956" s="144">
        <v>7.9</v>
      </c>
      <c r="R1956" s="142"/>
      <c r="S1956" s="142"/>
      <c r="T1956" s="142"/>
      <c r="W1956" s="138"/>
      <c r="Z1956" s="138"/>
      <c r="AD1956" s="143"/>
      <c r="AE1956" s="143"/>
      <c r="AF1956" s="237" t="s">
        <v>17732</v>
      </c>
    </row>
    <row r="1957" spans="1:32" hidden="1" x14ac:dyDescent="0.25">
      <c r="A1957" s="116" t="s">
        <v>16384</v>
      </c>
      <c r="B1957" s="116">
        <v>2019</v>
      </c>
      <c r="C1957" s="116" t="s">
        <v>16454</v>
      </c>
      <c r="D1957" s="73" t="s">
        <v>17665</v>
      </c>
      <c r="E1957" s="73" t="s">
        <v>17665</v>
      </c>
      <c r="F1957" s="73" t="s">
        <v>17665</v>
      </c>
      <c r="G1957" s="125">
        <v>16.12</v>
      </c>
      <c r="H1957" s="140">
        <f t="shared" si="125"/>
        <v>12.1203007518797</v>
      </c>
      <c r="I1957" s="125">
        <f>G1957/('Total Revenue (Millions)'!D$151)*100</f>
        <v>0.20563611337540455</v>
      </c>
      <c r="N1957" s="144">
        <v>16.12</v>
      </c>
      <c r="O1957" s="144"/>
      <c r="P1957" s="144"/>
      <c r="R1957" s="142"/>
      <c r="S1957" s="142"/>
      <c r="T1957" s="142"/>
      <c r="W1957" s="138"/>
      <c r="Z1957" s="138"/>
      <c r="AD1957" s="143"/>
      <c r="AE1957" s="143"/>
      <c r="AF1957" s="118" t="s">
        <v>17733</v>
      </c>
    </row>
    <row r="1958" spans="1:32" hidden="1" x14ac:dyDescent="0.25">
      <c r="A1958" s="116" t="s">
        <v>16384</v>
      </c>
      <c r="B1958" s="116">
        <v>2019</v>
      </c>
      <c r="C1958" s="116" t="s">
        <v>16454</v>
      </c>
      <c r="D1958" s="73" t="s">
        <v>17667</v>
      </c>
      <c r="E1958" s="73" t="s">
        <v>17667</v>
      </c>
      <c r="F1958" s="73" t="s">
        <v>17667</v>
      </c>
      <c r="G1958" s="125">
        <v>13.41</v>
      </c>
      <c r="H1958" s="140">
        <f t="shared" si="125"/>
        <v>10.082706766917292</v>
      </c>
      <c r="I1958" s="125">
        <f>G1958/('Total Revenue (Millions)'!D$151)*100</f>
        <v>0.17106577421613986</v>
      </c>
      <c r="N1958" s="144">
        <v>13.41</v>
      </c>
      <c r="O1958" s="145"/>
      <c r="P1958" s="145"/>
      <c r="R1958" s="145"/>
      <c r="S1958" s="145"/>
      <c r="T1958" s="145"/>
      <c r="W1958" s="138"/>
      <c r="Z1958" s="138"/>
      <c r="AD1958" s="153"/>
      <c r="AE1958" s="153"/>
      <c r="AF1958" s="118" t="s">
        <v>17722</v>
      </c>
    </row>
    <row r="1959" spans="1:32" hidden="1" x14ac:dyDescent="0.25">
      <c r="A1959" s="116" t="s">
        <v>16384</v>
      </c>
      <c r="B1959" s="116">
        <v>2019</v>
      </c>
      <c r="C1959" s="116" t="s">
        <v>16454</v>
      </c>
      <c r="D1959" s="235" t="s">
        <v>17701</v>
      </c>
      <c r="E1959" s="235" t="s">
        <v>17701</v>
      </c>
      <c r="F1959" s="73"/>
      <c r="G1959" s="125">
        <v>0</v>
      </c>
      <c r="H1959" s="140">
        <f t="shared" si="125"/>
        <v>0</v>
      </c>
      <c r="I1959" s="125">
        <f>G1959/('Total Revenue (Millions)'!D$151)*100</f>
        <v>0</v>
      </c>
      <c r="N1959" s="143"/>
      <c r="O1959" s="143"/>
      <c r="P1959" s="143"/>
      <c r="R1959" s="146"/>
      <c r="S1959" s="146"/>
      <c r="T1959" s="146"/>
      <c r="W1959" s="138"/>
      <c r="Z1959" s="138"/>
      <c r="AD1959" s="143"/>
      <c r="AE1959" s="143"/>
      <c r="AF1959" s="98"/>
    </row>
    <row r="1960" spans="1:32" hidden="1" x14ac:dyDescent="0.25">
      <c r="A1960" s="116" t="s">
        <v>16384</v>
      </c>
      <c r="B1960" s="116">
        <v>2019</v>
      </c>
      <c r="C1960" s="116" t="s">
        <v>16454</v>
      </c>
      <c r="D1960" s="235" t="s">
        <v>17702</v>
      </c>
      <c r="E1960" s="235" t="s">
        <v>17702</v>
      </c>
      <c r="F1960" s="73"/>
      <c r="G1960" s="125">
        <v>0</v>
      </c>
      <c r="H1960" s="140">
        <f t="shared" si="125"/>
        <v>0</v>
      </c>
      <c r="I1960" s="125">
        <f>G1960/('Total Revenue (Millions)'!D$151)*100</f>
        <v>0</v>
      </c>
      <c r="N1960" s="143"/>
      <c r="O1960" s="143"/>
      <c r="P1960" s="143"/>
      <c r="R1960" s="146"/>
      <c r="S1960" s="146"/>
      <c r="T1960" s="146"/>
      <c r="W1960" s="138"/>
      <c r="Z1960" s="138"/>
      <c r="AD1960" s="143"/>
      <c r="AE1960" s="143"/>
      <c r="AF1960" s="98"/>
    </row>
    <row r="1961" spans="1:32" hidden="1" x14ac:dyDescent="0.25">
      <c r="A1961" s="116" t="s">
        <v>16384</v>
      </c>
      <c r="B1961" s="116">
        <v>2019</v>
      </c>
      <c r="C1961" s="116" t="s">
        <v>16454</v>
      </c>
      <c r="D1961" s="73"/>
      <c r="E1961" s="73"/>
      <c r="F1961" s="73"/>
      <c r="G1961" s="125">
        <v>0</v>
      </c>
      <c r="H1961" s="140">
        <f t="shared" si="125"/>
        <v>0</v>
      </c>
      <c r="I1961" s="125">
        <f>G1961/('Total Revenue (Millions)'!D$151)*100</f>
        <v>0</v>
      </c>
      <c r="N1961" s="143"/>
      <c r="O1961" s="143"/>
      <c r="P1961" s="143"/>
      <c r="R1961" s="146"/>
      <c r="S1961" s="146"/>
      <c r="T1961" s="146"/>
      <c r="W1961" s="138"/>
      <c r="Z1961" s="138"/>
      <c r="AD1961" s="143"/>
      <c r="AE1961" s="143"/>
      <c r="AF1961" s="98"/>
    </row>
    <row r="1962" spans="1:32" hidden="1" x14ac:dyDescent="0.25">
      <c r="A1962" s="116" t="s">
        <v>16384</v>
      </c>
      <c r="B1962" s="116">
        <v>2019</v>
      </c>
      <c r="C1962" s="116" t="s">
        <v>16454</v>
      </c>
      <c r="D1962" s="73"/>
      <c r="E1962" s="73"/>
      <c r="F1962" s="73"/>
      <c r="G1962" s="125">
        <v>0</v>
      </c>
      <c r="H1962" s="140">
        <f t="shared" si="125"/>
        <v>0</v>
      </c>
      <c r="I1962" s="125">
        <f>G1962/('Total Revenue (Millions)'!D$151)*100</f>
        <v>0</v>
      </c>
      <c r="N1962" s="143"/>
      <c r="O1962" s="143"/>
      <c r="P1962" s="143"/>
      <c r="R1962" s="146"/>
      <c r="S1962" s="146"/>
      <c r="T1962" s="146"/>
      <c r="W1962" s="138"/>
      <c r="Z1962" s="138"/>
      <c r="AD1962" s="143"/>
      <c r="AE1962" s="143"/>
      <c r="AF1962" s="98"/>
    </row>
    <row r="1963" spans="1:32" hidden="1" x14ac:dyDescent="0.25">
      <c r="A1963" s="116" t="s">
        <v>16384</v>
      </c>
      <c r="B1963" s="116">
        <v>2019</v>
      </c>
      <c r="C1963" s="116" t="s">
        <v>16454</v>
      </c>
      <c r="D1963" s="76" t="s">
        <v>16556</v>
      </c>
      <c r="E1963" s="76" t="s">
        <v>16556</v>
      </c>
      <c r="F1963" s="76" t="s">
        <v>16556</v>
      </c>
      <c r="G1963" s="125">
        <f>'Total Revenue (Millions)'!D151-SUM('Unified sheet'!G1943:G1962)</f>
        <v>4660.1250533900002</v>
      </c>
      <c r="H1963" s="140">
        <f t="shared" si="125"/>
        <v>3503.8534236015039</v>
      </c>
      <c r="I1963" s="125">
        <f>G1963/('Total Revenue (Millions)'!D$151)*100</f>
        <v>59.447270708589905</v>
      </c>
      <c r="N1963" s="144"/>
      <c r="O1963" s="144"/>
      <c r="P1963" s="144"/>
      <c r="R1963" s="142"/>
      <c r="S1963" s="142"/>
      <c r="T1963" s="142"/>
      <c r="W1963" s="138"/>
      <c r="Z1963" s="138"/>
      <c r="AD1963" s="143"/>
      <c r="AE1963" s="143"/>
      <c r="AF1963" s="98"/>
    </row>
    <row r="1964" spans="1:32" hidden="1" x14ac:dyDescent="0.25">
      <c r="A1964" s="116" t="s">
        <v>16384</v>
      </c>
      <c r="B1964" s="116">
        <v>2020</v>
      </c>
      <c r="C1964" s="116" t="s">
        <v>16454</v>
      </c>
      <c r="D1964" s="73" t="s">
        <v>17533</v>
      </c>
      <c r="E1964" s="73" t="s">
        <v>17669</v>
      </c>
      <c r="F1964" s="73" t="s">
        <v>17669</v>
      </c>
      <c r="G1964" s="125">
        <v>579.29999999999995</v>
      </c>
      <c r="H1964" s="140">
        <f t="shared" ref="H1964:H1985" si="126">G1964/1.34</f>
        <v>432.31343283582083</v>
      </c>
      <c r="I1964" s="125">
        <f>G1964/('Total Revenue (Millions)'!D$152)*100</f>
        <v>7.8057101741025052</v>
      </c>
      <c r="N1964" s="144"/>
      <c r="O1964" s="144"/>
      <c r="P1964" s="144"/>
      <c r="R1964" s="143"/>
      <c r="S1964" s="143"/>
      <c r="T1964" s="143"/>
      <c r="W1964" s="138"/>
      <c r="Z1964" s="138"/>
      <c r="AD1964" s="143"/>
      <c r="AE1964" s="143"/>
      <c r="AF1964" s="98" t="s">
        <v>17734</v>
      </c>
    </row>
    <row r="1965" spans="1:32" hidden="1" x14ac:dyDescent="0.25">
      <c r="A1965" s="116" t="s">
        <v>16384</v>
      </c>
      <c r="B1965" s="116">
        <v>2020</v>
      </c>
      <c r="C1965" s="116" t="s">
        <v>16454</v>
      </c>
      <c r="D1965" s="73" t="s">
        <v>17553</v>
      </c>
      <c r="E1965" s="73" t="s">
        <v>17528</v>
      </c>
      <c r="F1965" s="73" t="s">
        <v>17663</v>
      </c>
      <c r="G1965" s="125">
        <v>216.12</v>
      </c>
      <c r="H1965" s="140">
        <f t="shared" si="126"/>
        <v>161.28358208955223</v>
      </c>
      <c r="I1965" s="125">
        <f>G1965/('Total Revenue (Millions)'!D$152)*100</f>
        <v>2.9120836920887858</v>
      </c>
      <c r="N1965" s="144"/>
      <c r="O1965" s="144"/>
      <c r="P1965" s="144"/>
      <c r="R1965" s="143"/>
      <c r="S1965" s="143"/>
      <c r="T1965" s="143"/>
      <c r="W1965" s="138"/>
      <c r="Z1965" s="138"/>
      <c r="AD1965" s="143"/>
      <c r="AE1965" s="143"/>
      <c r="AF1965" s="98" t="s">
        <v>17735</v>
      </c>
    </row>
    <row r="1966" spans="1:32" hidden="1" x14ac:dyDescent="0.25">
      <c r="A1966" s="116" t="s">
        <v>16384</v>
      </c>
      <c r="B1966" s="116">
        <v>2020</v>
      </c>
      <c r="C1966" s="116" t="s">
        <v>16454</v>
      </c>
      <c r="D1966" s="73" t="s">
        <v>17645</v>
      </c>
      <c r="E1966" s="73" t="s">
        <v>17645</v>
      </c>
      <c r="F1966" s="73" t="s">
        <v>17645</v>
      </c>
      <c r="G1966" s="125">
        <v>415.33</v>
      </c>
      <c r="H1966" s="140">
        <f t="shared" si="126"/>
        <v>309.94776119402979</v>
      </c>
      <c r="I1966" s="125">
        <f>G1966/('Total Revenue (Millions)'!D$152)*100</f>
        <v>5.5963155646642386</v>
      </c>
      <c r="N1966" s="144">
        <v>415.33</v>
      </c>
      <c r="O1966" s="144"/>
      <c r="P1966" s="144"/>
      <c r="R1966" s="142"/>
      <c r="S1966" s="142"/>
      <c r="T1966" s="142"/>
      <c r="W1966" s="138"/>
      <c r="Z1966" s="138"/>
      <c r="AD1966" s="143"/>
      <c r="AE1966" s="143"/>
      <c r="AF1966" s="98" t="s">
        <v>17736</v>
      </c>
    </row>
    <row r="1967" spans="1:32" hidden="1" x14ac:dyDescent="0.25">
      <c r="A1967" s="116" t="s">
        <v>16384</v>
      </c>
      <c r="B1967" s="116">
        <v>2020</v>
      </c>
      <c r="C1967" s="116" t="s">
        <v>16454</v>
      </c>
      <c r="D1967" s="73" t="s">
        <v>17661</v>
      </c>
      <c r="E1967" s="73" t="s">
        <v>17662</v>
      </c>
      <c r="F1967" s="73" t="s">
        <v>17661</v>
      </c>
      <c r="G1967" s="125">
        <v>378.55129568999996</v>
      </c>
      <c r="H1967" s="140">
        <f t="shared" si="126"/>
        <v>282.50096693283575</v>
      </c>
      <c r="I1967" s="125">
        <f>G1967/('Total Revenue (Millions)'!D$152)*100</f>
        <v>5.1007452100588964</v>
      </c>
      <c r="M1967" s="138">
        <v>0</v>
      </c>
      <c r="N1967" s="144">
        <v>288.45999999999998</v>
      </c>
      <c r="O1967" s="144">
        <v>7.25746439</v>
      </c>
      <c r="P1967" s="144">
        <v>0</v>
      </c>
      <c r="R1967" s="142"/>
      <c r="S1967" s="142"/>
      <c r="T1967" s="142"/>
      <c r="W1967" s="138"/>
      <c r="Z1967" s="138"/>
      <c r="AD1967" s="143"/>
      <c r="AE1967" s="143"/>
      <c r="AF1967" s="98" t="s">
        <v>17737</v>
      </c>
    </row>
    <row r="1968" spans="1:32" hidden="1" x14ac:dyDescent="0.25">
      <c r="A1968" s="116" t="s">
        <v>16384</v>
      </c>
      <c r="B1968" s="116">
        <v>2020</v>
      </c>
      <c r="C1968" s="116" t="s">
        <v>16454</v>
      </c>
      <c r="D1968" s="73" t="s">
        <v>17651</v>
      </c>
      <c r="E1968" s="73" t="s">
        <v>17651</v>
      </c>
      <c r="F1968" s="73" t="s">
        <v>17651</v>
      </c>
      <c r="G1968" s="125">
        <v>368.9</v>
      </c>
      <c r="H1968" s="140">
        <f t="shared" si="126"/>
        <v>275.29850746268653</v>
      </c>
      <c r="I1968" s="125">
        <f>G1968/('Total Revenue (Millions)'!D$152)*100</f>
        <v>4.9706999537828658</v>
      </c>
      <c r="M1968" s="138">
        <v>32.51</v>
      </c>
      <c r="N1968" s="144">
        <v>123.83</v>
      </c>
      <c r="O1968" s="144">
        <v>91.45</v>
      </c>
      <c r="P1968" s="144">
        <v>121.11</v>
      </c>
      <c r="R1968" s="142"/>
      <c r="S1968" s="142"/>
      <c r="T1968" s="142"/>
      <c r="W1968" s="138"/>
      <c r="Z1968" s="138"/>
      <c r="AD1968" s="143"/>
      <c r="AE1968" s="143"/>
      <c r="AF1968" s="98" t="s">
        <v>17696</v>
      </c>
    </row>
    <row r="1969" spans="1:32" hidden="1" x14ac:dyDescent="0.25">
      <c r="A1969" s="116" t="s">
        <v>16384</v>
      </c>
      <c r="B1969" s="116">
        <v>2020</v>
      </c>
      <c r="C1969" s="116" t="s">
        <v>16454</v>
      </c>
      <c r="D1969" s="73" t="s">
        <v>17649</v>
      </c>
      <c r="E1969" s="73" t="s">
        <v>17649</v>
      </c>
      <c r="F1969" s="73" t="s">
        <v>17649</v>
      </c>
      <c r="G1969" s="125">
        <v>286.10000000000002</v>
      </c>
      <c r="H1969" s="140">
        <f t="shared" si="126"/>
        <v>213.50746268656718</v>
      </c>
      <c r="I1969" s="125">
        <f>G1969/('Total Revenue (Millions)'!D$152)*100</f>
        <v>3.855021026774947</v>
      </c>
      <c r="N1969" s="144">
        <v>286.10000000000002</v>
      </c>
      <c r="O1969" s="144"/>
      <c r="P1969" s="144"/>
      <c r="R1969" s="142"/>
      <c r="S1969" s="142"/>
      <c r="T1969" s="142"/>
      <c r="W1969" s="138"/>
      <c r="Z1969" s="138"/>
      <c r="AD1969" s="143"/>
      <c r="AE1969" s="143"/>
      <c r="AF1969" s="98" t="s">
        <v>17650</v>
      </c>
    </row>
    <row r="1970" spans="1:32" hidden="1" x14ac:dyDescent="0.25">
      <c r="A1970" s="116" t="s">
        <v>16384</v>
      </c>
      <c r="B1970" s="116">
        <v>2020</v>
      </c>
      <c r="C1970" s="116" t="s">
        <v>16454</v>
      </c>
      <c r="D1970" s="73" t="s">
        <v>17673</v>
      </c>
      <c r="E1970" s="73" t="s">
        <v>17674</v>
      </c>
      <c r="F1970" s="73" t="s">
        <v>17674</v>
      </c>
      <c r="G1970" s="125">
        <v>232.07</v>
      </c>
      <c r="H1970" s="140">
        <f t="shared" si="126"/>
        <v>173.18656716417908</v>
      </c>
      <c r="I1970" s="125">
        <f>G1970/('Total Revenue (Millions)'!D$152)*100</f>
        <v>3.1270001037527506</v>
      </c>
      <c r="M1970" s="138">
        <v>0</v>
      </c>
      <c r="N1970" s="144">
        <v>0</v>
      </c>
      <c r="O1970" s="144">
        <v>51.6</v>
      </c>
      <c r="P1970" s="144">
        <v>180.47</v>
      </c>
      <c r="R1970" s="142"/>
      <c r="S1970" s="142"/>
      <c r="T1970" s="142"/>
      <c r="W1970" s="138"/>
      <c r="Z1970" s="138"/>
      <c r="AD1970" s="143"/>
      <c r="AE1970" s="143"/>
      <c r="AF1970" s="118" t="s">
        <v>17738</v>
      </c>
    </row>
    <row r="1971" spans="1:32" hidden="1" x14ac:dyDescent="0.25">
      <c r="A1971" s="116" t="s">
        <v>16384</v>
      </c>
      <c r="B1971" s="116">
        <v>2020</v>
      </c>
      <c r="C1971" s="116" t="s">
        <v>16454</v>
      </c>
      <c r="D1971" s="73" t="s">
        <v>17718</v>
      </c>
      <c r="E1971" s="73" t="s">
        <v>17718</v>
      </c>
      <c r="F1971" s="73" t="s">
        <v>17718</v>
      </c>
      <c r="G1971" s="125">
        <v>108.78</v>
      </c>
      <c r="H1971" s="140">
        <f t="shared" si="126"/>
        <v>81.179104477611929</v>
      </c>
      <c r="I1971" s="125">
        <f>G1971/('Total Revenue (Millions)'!D$152)*100</f>
        <v>1.4657434019314182</v>
      </c>
      <c r="M1971" s="138">
        <v>0</v>
      </c>
      <c r="N1971" s="142">
        <v>0</v>
      </c>
      <c r="O1971" s="142">
        <v>73.680000000000007</v>
      </c>
      <c r="P1971" s="142">
        <v>0</v>
      </c>
      <c r="Q1971" s="138">
        <v>35.1</v>
      </c>
      <c r="R1971" s="142"/>
      <c r="S1971" s="142"/>
      <c r="T1971" s="142"/>
      <c r="W1971" s="138"/>
      <c r="Z1971" s="138"/>
      <c r="AD1971" s="143"/>
      <c r="AE1971" s="143"/>
      <c r="AF1971" s="226" t="s">
        <v>17739</v>
      </c>
    </row>
    <row r="1972" spans="1:32" hidden="1" x14ac:dyDescent="0.25">
      <c r="A1972" s="116" t="s">
        <v>16384</v>
      </c>
      <c r="B1972" s="116">
        <v>2020</v>
      </c>
      <c r="C1972" s="116" t="s">
        <v>16454</v>
      </c>
      <c r="D1972" s="73" t="s">
        <v>17659</v>
      </c>
      <c r="E1972" s="73" t="s">
        <v>17659</v>
      </c>
      <c r="F1972" s="73" t="s">
        <v>17659</v>
      </c>
      <c r="G1972" s="125">
        <v>168.12</v>
      </c>
      <c r="H1972" s="140">
        <f t="shared" si="126"/>
        <v>125.46268656716417</v>
      </c>
      <c r="I1972" s="125">
        <f>G1972/('Total Revenue (Millions)'!D$152)*100</f>
        <v>2.2653132996204266</v>
      </c>
      <c r="N1972" s="144">
        <v>136.56</v>
      </c>
      <c r="O1972" s="144">
        <v>31.56</v>
      </c>
      <c r="P1972" s="144">
        <v>15.82</v>
      </c>
      <c r="R1972" s="142"/>
      <c r="S1972" s="142"/>
      <c r="T1972" s="142"/>
      <c r="W1972" s="138"/>
      <c r="Z1972" s="138"/>
      <c r="AD1972" s="143"/>
      <c r="AE1972" s="143"/>
      <c r="AF1972" s="237" t="s">
        <v>17730</v>
      </c>
    </row>
    <row r="1973" spans="1:32" hidden="1" x14ac:dyDescent="0.25">
      <c r="A1973" s="116" t="s">
        <v>16384</v>
      </c>
      <c r="B1973" s="116">
        <v>2020</v>
      </c>
      <c r="C1973" s="116" t="s">
        <v>16454</v>
      </c>
      <c r="D1973" s="73" t="s">
        <v>17647</v>
      </c>
      <c r="E1973" s="73" t="s">
        <v>17647</v>
      </c>
      <c r="F1973" s="73" t="s">
        <v>17647</v>
      </c>
      <c r="G1973" s="125">
        <v>226.42</v>
      </c>
      <c r="H1973" s="140">
        <f t="shared" si="126"/>
        <v>168.97014925373134</v>
      </c>
      <c r="I1973" s="125">
        <f>G1973/('Total Revenue (Millions)'!D$152)*100</f>
        <v>3.0508698388059541</v>
      </c>
      <c r="N1973" s="144">
        <v>148.26</v>
      </c>
      <c r="O1973" s="144">
        <v>47.68</v>
      </c>
      <c r="P1973" s="144">
        <v>30.48</v>
      </c>
      <c r="R1973" s="142"/>
      <c r="S1973" s="142"/>
      <c r="T1973" s="142"/>
      <c r="W1973" s="138"/>
      <c r="Z1973" s="138"/>
      <c r="AD1973" s="143"/>
      <c r="AE1973" s="143"/>
      <c r="AF1973" s="236" t="s">
        <v>17731</v>
      </c>
    </row>
    <row r="1974" spans="1:32" hidden="1" x14ac:dyDescent="0.25">
      <c r="A1974" s="116" t="s">
        <v>16384</v>
      </c>
      <c r="B1974" s="116">
        <v>2020</v>
      </c>
      <c r="C1974" s="116" t="s">
        <v>16454</v>
      </c>
      <c r="D1974" s="73" t="s">
        <v>17728</v>
      </c>
      <c r="E1974" s="73" t="s">
        <v>17728</v>
      </c>
      <c r="F1974" s="73" t="s">
        <v>17728</v>
      </c>
      <c r="G1974" s="125">
        <v>161.21</v>
      </c>
      <c r="H1974" s="140">
        <f t="shared" si="126"/>
        <v>120.30597014925372</v>
      </c>
      <c r="I1974" s="125">
        <f>G1974/('Total Revenue (Millions)'!D$152)*100</f>
        <v>2.1722053118713358</v>
      </c>
      <c r="M1974" s="138">
        <v>21.96</v>
      </c>
      <c r="N1974" s="142">
        <v>0</v>
      </c>
      <c r="O1974" s="142">
        <v>0</v>
      </c>
      <c r="P1974" s="142">
        <v>0</v>
      </c>
      <c r="R1974" s="142"/>
      <c r="S1974" s="142"/>
      <c r="T1974" s="142"/>
      <c r="W1974" s="138"/>
      <c r="Z1974" s="138"/>
      <c r="AD1974" s="143"/>
      <c r="AE1974" s="143"/>
      <c r="AF1974" s="237" t="s">
        <v>16841</v>
      </c>
    </row>
    <row r="1975" spans="1:32" hidden="1" x14ac:dyDescent="0.25">
      <c r="A1975" s="116" t="s">
        <v>16384</v>
      </c>
      <c r="B1975" s="116">
        <v>2020</v>
      </c>
      <c r="C1975" s="116" t="s">
        <v>16454</v>
      </c>
      <c r="D1975" s="73" t="s">
        <v>17708</v>
      </c>
      <c r="E1975" s="73" t="s">
        <v>17709</v>
      </c>
      <c r="F1975" s="73" t="s">
        <v>17709</v>
      </c>
      <c r="G1975" s="125">
        <v>140.81</v>
      </c>
      <c r="H1975" s="140">
        <f t="shared" si="126"/>
        <v>105.0820895522388</v>
      </c>
      <c r="I1975" s="125">
        <f>G1975/('Total Revenue (Millions)'!D$152)*100</f>
        <v>1.8973278950722834</v>
      </c>
      <c r="N1975" s="142"/>
      <c r="O1975" s="142">
        <v>75.069999999999993</v>
      </c>
      <c r="P1975" s="142"/>
      <c r="Q1975" s="138">
        <v>65.75</v>
      </c>
      <c r="R1975" s="142"/>
      <c r="S1975" s="142"/>
      <c r="T1975" s="142"/>
      <c r="W1975" s="138"/>
      <c r="Z1975" s="138"/>
      <c r="AD1975" s="143"/>
      <c r="AE1975" s="143"/>
      <c r="AF1975" s="237" t="s">
        <v>17732</v>
      </c>
    </row>
    <row r="1976" spans="1:32" hidden="1" x14ac:dyDescent="0.25">
      <c r="A1976" s="116" t="s">
        <v>16384</v>
      </c>
      <c r="B1976" s="116">
        <v>2020</v>
      </c>
      <c r="C1976" s="116" t="s">
        <v>16454</v>
      </c>
      <c r="D1976" s="73" t="s">
        <v>17657</v>
      </c>
      <c r="E1976" s="73" t="s">
        <v>17657</v>
      </c>
      <c r="F1976" s="73" t="s">
        <v>17657</v>
      </c>
      <c r="G1976" s="125">
        <v>142.92999999999998</v>
      </c>
      <c r="H1976" s="140">
        <f t="shared" si="126"/>
        <v>106.66417910447758</v>
      </c>
      <c r="I1976" s="125">
        <f>G1976/('Total Revenue (Millions)'!D$152)*100</f>
        <v>1.9258935874063021</v>
      </c>
      <c r="M1976" s="138">
        <v>45.01</v>
      </c>
      <c r="N1976" s="144">
        <v>68.739999999999995</v>
      </c>
      <c r="O1976" s="144">
        <v>21.3</v>
      </c>
      <c r="P1976" s="144">
        <v>7.88</v>
      </c>
      <c r="R1976" s="142"/>
      <c r="S1976" s="142"/>
      <c r="T1976" s="142"/>
      <c r="W1976" s="138"/>
      <c r="Z1976" s="138"/>
      <c r="AD1976" s="143"/>
      <c r="AE1976" s="143"/>
      <c r="AF1976" s="118" t="s">
        <v>17740</v>
      </c>
    </row>
    <row r="1977" spans="1:32" hidden="1" x14ac:dyDescent="0.25">
      <c r="A1977" s="116" t="s">
        <v>16384</v>
      </c>
      <c r="B1977" s="116">
        <v>2020</v>
      </c>
      <c r="C1977" s="116" t="s">
        <v>16454</v>
      </c>
      <c r="D1977" s="73" t="s">
        <v>17653</v>
      </c>
      <c r="E1977" s="76" t="s">
        <v>17654</v>
      </c>
      <c r="F1977" s="76" t="s">
        <v>17654</v>
      </c>
      <c r="G1977" s="125">
        <v>101.53</v>
      </c>
      <c r="H1977" s="140">
        <f t="shared" si="126"/>
        <v>75.768656716417908</v>
      </c>
      <c r="I1977" s="125">
        <f>G1977/('Total Revenue (Millions)'!D$152)*100</f>
        <v>1.3680541239023429</v>
      </c>
      <c r="N1977" s="144">
        <v>101.53</v>
      </c>
      <c r="O1977" s="144"/>
      <c r="P1977" s="144"/>
      <c r="R1977" s="142"/>
      <c r="S1977" s="142"/>
      <c r="T1977" s="142"/>
      <c r="W1977" s="138"/>
      <c r="Z1977" s="138"/>
      <c r="AD1977" s="143"/>
      <c r="AE1977" s="143"/>
      <c r="AF1977" s="98" t="s">
        <v>17741</v>
      </c>
    </row>
    <row r="1978" spans="1:32" hidden="1" x14ac:dyDescent="0.25">
      <c r="A1978" s="116" t="s">
        <v>16384</v>
      </c>
      <c r="B1978" s="116">
        <v>2020</v>
      </c>
      <c r="C1978" s="116" t="s">
        <v>16454</v>
      </c>
      <c r="D1978" s="73" t="s">
        <v>17742</v>
      </c>
      <c r="E1978" s="73" t="s">
        <v>17742</v>
      </c>
      <c r="F1978" s="73" t="s">
        <v>17742</v>
      </c>
      <c r="G1978" s="125">
        <v>60.68</v>
      </c>
      <c r="H1978" s="140">
        <f t="shared" si="126"/>
        <v>45.283582089552233</v>
      </c>
      <c r="I1978" s="125">
        <f>G1978/('Total Revenue (Millions)'!D$152)*100</f>
        <v>0.8176255711454169</v>
      </c>
      <c r="M1978" s="138">
        <v>60.68</v>
      </c>
      <c r="N1978" s="142">
        <v>0</v>
      </c>
      <c r="O1978" s="142">
        <v>0</v>
      </c>
      <c r="P1978" s="142">
        <v>0</v>
      </c>
      <c r="R1978" s="142"/>
      <c r="S1978" s="142"/>
      <c r="T1978" s="142"/>
      <c r="W1978" s="138"/>
      <c r="Z1978" s="138"/>
      <c r="AD1978" s="143"/>
      <c r="AE1978" s="143"/>
      <c r="AF1978" s="226" t="s">
        <v>17743</v>
      </c>
    </row>
    <row r="1979" spans="1:32" hidden="1" x14ac:dyDescent="0.25">
      <c r="A1979" s="116" t="s">
        <v>16384</v>
      </c>
      <c r="B1979" s="116">
        <v>2020</v>
      </c>
      <c r="C1979" s="116" t="s">
        <v>16454</v>
      </c>
      <c r="D1979" s="73" t="s">
        <v>17665</v>
      </c>
      <c r="E1979" s="73" t="s">
        <v>17665</v>
      </c>
      <c r="F1979" s="73" t="s">
        <v>17665</v>
      </c>
      <c r="G1979" s="125">
        <v>18.23</v>
      </c>
      <c r="H1979" s="140">
        <f t="shared" si="126"/>
        <v>13.604477611940299</v>
      </c>
      <c r="I1979" s="125">
        <f>G1979/('Total Revenue (Millions)'!D$152)*100</f>
        <v>0.24563800530621208</v>
      </c>
      <c r="N1979" s="144">
        <v>18.23</v>
      </c>
      <c r="O1979" s="144"/>
      <c r="P1979" s="144"/>
      <c r="R1979" s="142"/>
      <c r="S1979" s="142"/>
      <c r="T1979" s="142"/>
      <c r="W1979" s="138"/>
      <c r="Z1979" s="138"/>
      <c r="AD1979" s="143"/>
      <c r="AE1979" s="143"/>
      <c r="AF1979" s="118" t="s">
        <v>17733</v>
      </c>
    </row>
    <row r="1980" spans="1:32" hidden="1" x14ac:dyDescent="0.25">
      <c r="A1980" s="116" t="s">
        <v>16384</v>
      </c>
      <c r="B1980" s="116">
        <v>2020</v>
      </c>
      <c r="C1980" s="116" t="s">
        <v>16454</v>
      </c>
      <c r="D1980" s="73" t="s">
        <v>17667</v>
      </c>
      <c r="E1980" s="73" t="s">
        <v>17667</v>
      </c>
      <c r="F1980" s="73" t="s">
        <v>17667</v>
      </c>
      <c r="G1980" s="125">
        <v>23.64</v>
      </c>
      <c r="H1980" s="140">
        <f t="shared" si="126"/>
        <v>17.64179104477612</v>
      </c>
      <c r="I1980" s="125">
        <f>G1980/('Total Revenue (Millions)'!D$152)*100</f>
        <v>0.31853441829066675</v>
      </c>
      <c r="N1980" s="144">
        <v>23.64</v>
      </c>
      <c r="O1980" s="145"/>
      <c r="P1980" s="145"/>
      <c r="R1980" s="145"/>
      <c r="S1980" s="145"/>
      <c r="T1980" s="145"/>
      <c r="W1980" s="138"/>
      <c r="Z1980" s="138"/>
      <c r="AD1980" s="153"/>
      <c r="AE1980" s="153"/>
      <c r="AF1980" s="118" t="s">
        <v>17744</v>
      </c>
    </row>
    <row r="1981" spans="1:32" hidden="1" x14ac:dyDescent="0.25">
      <c r="A1981" s="116" t="s">
        <v>16384</v>
      </c>
      <c r="B1981" s="116">
        <v>2020</v>
      </c>
      <c r="C1981" s="116" t="s">
        <v>16454</v>
      </c>
      <c r="D1981" s="235" t="s">
        <v>17701</v>
      </c>
      <c r="E1981" s="235" t="s">
        <v>17701</v>
      </c>
      <c r="F1981" s="73"/>
      <c r="G1981" s="125">
        <v>0</v>
      </c>
      <c r="H1981" s="140">
        <f t="shared" si="126"/>
        <v>0</v>
      </c>
      <c r="I1981" s="125">
        <f>G1981/('Total Revenue (Millions)'!D$152)*100</f>
        <v>0</v>
      </c>
      <c r="N1981" s="143"/>
      <c r="O1981" s="143"/>
      <c r="P1981" s="143"/>
      <c r="R1981" s="146"/>
      <c r="S1981" s="146"/>
      <c r="T1981" s="146"/>
      <c r="W1981" s="138"/>
      <c r="Z1981" s="138"/>
      <c r="AD1981" s="143"/>
      <c r="AE1981" s="143"/>
      <c r="AF1981" s="98"/>
    </row>
    <row r="1982" spans="1:32" hidden="1" x14ac:dyDescent="0.25">
      <c r="A1982" s="116" t="s">
        <v>16384</v>
      </c>
      <c r="B1982" s="116">
        <v>2020</v>
      </c>
      <c r="C1982" s="116" t="s">
        <v>16454</v>
      </c>
      <c r="D1982" s="235" t="s">
        <v>17702</v>
      </c>
      <c r="E1982" s="235" t="s">
        <v>17702</v>
      </c>
      <c r="F1982" s="73"/>
      <c r="G1982" s="125">
        <v>0</v>
      </c>
      <c r="H1982" s="140">
        <f t="shared" si="126"/>
        <v>0</v>
      </c>
      <c r="I1982" s="125">
        <f>G1982/('Total Revenue (Millions)'!D$152)*100</f>
        <v>0</v>
      </c>
      <c r="N1982" s="143"/>
      <c r="O1982" s="143"/>
      <c r="P1982" s="143"/>
      <c r="R1982" s="146"/>
      <c r="S1982" s="146"/>
      <c r="T1982" s="146"/>
      <c r="W1982" s="138"/>
      <c r="Z1982" s="138"/>
      <c r="AD1982" s="143"/>
      <c r="AE1982" s="143"/>
      <c r="AF1982" s="98"/>
    </row>
    <row r="1983" spans="1:32" hidden="1" x14ac:dyDescent="0.25">
      <c r="A1983" s="116" t="s">
        <v>16384</v>
      </c>
      <c r="B1983" s="116">
        <v>2020</v>
      </c>
      <c r="C1983" s="116" t="s">
        <v>16454</v>
      </c>
      <c r="D1983" s="73"/>
      <c r="E1983" s="73"/>
      <c r="F1983" s="73"/>
      <c r="G1983" s="125">
        <v>0</v>
      </c>
      <c r="H1983" s="140">
        <f t="shared" si="126"/>
        <v>0</v>
      </c>
      <c r="I1983" s="125">
        <f>G1983/('Total Revenue (Millions)'!D$152)*100</f>
        <v>0</v>
      </c>
      <c r="N1983" s="143"/>
      <c r="O1983" s="143"/>
      <c r="P1983" s="143"/>
      <c r="R1983" s="146"/>
      <c r="S1983" s="146"/>
      <c r="T1983" s="146"/>
      <c r="W1983" s="138"/>
      <c r="Z1983" s="138"/>
      <c r="AD1983" s="143"/>
      <c r="AE1983" s="143"/>
      <c r="AF1983" s="98"/>
    </row>
    <row r="1984" spans="1:32" hidden="1" x14ac:dyDescent="0.25">
      <c r="A1984" s="116" t="s">
        <v>16384</v>
      </c>
      <c r="B1984" s="116">
        <v>2020</v>
      </c>
      <c r="C1984" s="116" t="s">
        <v>16454</v>
      </c>
      <c r="D1984" s="73"/>
      <c r="E1984" s="73"/>
      <c r="F1984" s="73"/>
      <c r="G1984" s="125">
        <v>0</v>
      </c>
      <c r="H1984" s="140">
        <f t="shared" si="126"/>
        <v>0</v>
      </c>
      <c r="I1984" s="125">
        <f>G1984/('Total Revenue (Millions)'!D$152)*100</f>
        <v>0</v>
      </c>
      <c r="N1984" s="143"/>
      <c r="O1984" s="143"/>
      <c r="P1984" s="143"/>
      <c r="R1984" s="146"/>
      <c r="S1984" s="146"/>
      <c r="T1984" s="146"/>
      <c r="W1984" s="138"/>
      <c r="Z1984" s="138"/>
      <c r="AD1984" s="143"/>
      <c r="AE1984" s="143"/>
      <c r="AF1984" s="98"/>
    </row>
    <row r="1985" spans="1:32" hidden="1" x14ac:dyDescent="0.25">
      <c r="A1985" s="116" t="s">
        <v>16384</v>
      </c>
      <c r="B1985" s="116">
        <v>2020</v>
      </c>
      <c r="C1985" s="116" t="s">
        <v>16454</v>
      </c>
      <c r="D1985" s="76" t="s">
        <v>16556</v>
      </c>
      <c r="E1985" s="76" t="s">
        <v>16556</v>
      </c>
      <c r="F1985" s="76" t="s">
        <v>16556</v>
      </c>
      <c r="G1985" s="225">
        <f>'Total Revenue (Millions)'!D152-SUM('Unified sheet'!G1964:G1984)</f>
        <v>3792.76870431</v>
      </c>
      <c r="H1985" s="140">
        <f t="shared" si="126"/>
        <v>2830.4244062014923</v>
      </c>
      <c r="I1985" s="125">
        <f>G1985/('Total Revenue (Millions)'!D$152)*100</f>
        <v>51.105218821422646</v>
      </c>
      <c r="N1985" s="144"/>
      <c r="O1985" s="144"/>
      <c r="P1985" s="144"/>
      <c r="R1985" s="142"/>
      <c r="S1985" s="142"/>
      <c r="T1985" s="142"/>
      <c r="W1985" s="138"/>
      <c r="Z1985" s="138"/>
      <c r="AD1985" s="143"/>
      <c r="AE1985" s="143"/>
      <c r="AF1985" s="98" t="s">
        <v>17745</v>
      </c>
    </row>
    <row r="1986" spans="1:32" hidden="1" x14ac:dyDescent="0.25">
      <c r="A1986" s="116" t="s">
        <v>16384</v>
      </c>
      <c r="B1986" s="116">
        <v>2021</v>
      </c>
      <c r="C1986" s="116" t="s">
        <v>16454</v>
      </c>
      <c r="D1986" s="73" t="s">
        <v>17645</v>
      </c>
      <c r="E1986" s="73" t="s">
        <v>17645</v>
      </c>
      <c r="F1986" s="73" t="s">
        <v>17645</v>
      </c>
      <c r="G1986" s="125">
        <v>507.6</v>
      </c>
      <c r="H1986" s="140">
        <f t="shared" ref="H1986:H2007" si="127">G1986/1.25</f>
        <v>406.08000000000004</v>
      </c>
      <c r="I1986" s="125">
        <f>G1986/('Total Revenue (Millions)'!D$153)*100</f>
        <v>7.2266823463084275</v>
      </c>
      <c r="N1986" s="144">
        <v>507.6</v>
      </c>
      <c r="O1986" s="144"/>
      <c r="P1986" s="144"/>
      <c r="R1986" s="142"/>
      <c r="S1986" s="142"/>
      <c r="T1986" s="142"/>
      <c r="W1986" s="138"/>
      <c r="Z1986" s="138"/>
      <c r="AD1986" s="143"/>
      <c r="AE1986" s="143"/>
      <c r="AF1986" s="98" t="s">
        <v>17746</v>
      </c>
    </row>
    <row r="1987" spans="1:32" hidden="1" x14ac:dyDescent="0.25">
      <c r="A1987" s="116" t="s">
        <v>16384</v>
      </c>
      <c r="B1987" s="116">
        <v>2021</v>
      </c>
      <c r="C1987" s="116" t="s">
        <v>16454</v>
      </c>
      <c r="D1987" s="73" t="s">
        <v>17533</v>
      </c>
      <c r="E1987" s="73" t="s">
        <v>17669</v>
      </c>
      <c r="F1987" s="73" t="s">
        <v>17669</v>
      </c>
      <c r="G1987" s="125">
        <v>627.35</v>
      </c>
      <c r="H1987" s="140">
        <f t="shared" si="127"/>
        <v>501.88</v>
      </c>
      <c r="I1987" s="125">
        <f>G1987/('Total Revenue (Millions)'!D$153)*100</f>
        <v>8.931558648456642</v>
      </c>
      <c r="N1987" s="144"/>
      <c r="O1987" s="144"/>
      <c r="P1987" s="144"/>
      <c r="R1987" s="143"/>
      <c r="S1987" s="143"/>
      <c r="T1987" s="143"/>
      <c r="W1987" s="138"/>
      <c r="Z1987" s="138"/>
      <c r="AD1987" s="143"/>
      <c r="AE1987" s="143"/>
      <c r="AF1987" s="98" t="s">
        <v>17747</v>
      </c>
    </row>
    <row r="1988" spans="1:32" hidden="1" x14ac:dyDescent="0.25">
      <c r="A1988" s="116" t="s">
        <v>16384</v>
      </c>
      <c r="B1988" s="116">
        <v>2021</v>
      </c>
      <c r="C1988" s="116" t="s">
        <v>16454</v>
      </c>
      <c r="D1988" s="73" t="s">
        <v>17661</v>
      </c>
      <c r="E1988" s="73" t="s">
        <v>17662</v>
      </c>
      <c r="F1988" s="73" t="s">
        <v>17661</v>
      </c>
      <c r="G1988" s="125">
        <v>414.17139440000005</v>
      </c>
      <c r="H1988" s="140">
        <f t="shared" si="127"/>
        <v>331.33711552000005</v>
      </c>
      <c r="I1988" s="125">
        <f>G1988/('Total Revenue (Millions)'!D$153)*100</f>
        <v>5.8965427585823971</v>
      </c>
      <c r="M1988" s="138">
        <v>0</v>
      </c>
      <c r="N1988" s="144">
        <v>283.73</v>
      </c>
      <c r="O1988" s="144">
        <v>26.1013944</v>
      </c>
      <c r="P1988" s="144">
        <v>0</v>
      </c>
      <c r="R1988" s="143"/>
      <c r="S1988" s="143"/>
      <c r="T1988" s="143"/>
      <c r="W1988" s="138"/>
      <c r="Z1988" s="138"/>
      <c r="AD1988" s="143"/>
      <c r="AE1988" s="143"/>
      <c r="AF1988" s="98" t="s">
        <v>17737</v>
      </c>
    </row>
    <row r="1989" spans="1:32" hidden="1" x14ac:dyDescent="0.25">
      <c r="A1989" s="116" t="s">
        <v>16384</v>
      </c>
      <c r="B1989" s="116">
        <v>2021</v>
      </c>
      <c r="C1989" s="116" t="s">
        <v>16454</v>
      </c>
      <c r="D1989" s="73" t="s">
        <v>17553</v>
      </c>
      <c r="E1989" s="73" t="s">
        <v>17528</v>
      </c>
      <c r="F1989" s="73" t="s">
        <v>17663</v>
      </c>
      <c r="G1989" s="125">
        <v>240.49</v>
      </c>
      <c r="H1989" s="140">
        <f t="shared" si="127"/>
        <v>192.392</v>
      </c>
      <c r="I1989" s="125">
        <f>G1989/('Total Revenue (Millions)'!D$153)*100</f>
        <v>3.4238471975250464</v>
      </c>
      <c r="N1989" s="144"/>
      <c r="O1989" s="144"/>
      <c r="P1989" s="144"/>
      <c r="R1989" s="143"/>
      <c r="S1989" s="143"/>
      <c r="T1989" s="143"/>
      <c r="W1989" s="138"/>
      <c r="Z1989" s="138"/>
      <c r="AD1989" s="143"/>
      <c r="AE1989" s="143"/>
      <c r="AF1989" s="98" t="s">
        <v>17748</v>
      </c>
    </row>
    <row r="1990" spans="1:32" hidden="1" x14ac:dyDescent="0.25">
      <c r="A1990" s="116" t="s">
        <v>16384</v>
      </c>
      <c r="B1990" s="116">
        <v>2021</v>
      </c>
      <c r="C1990" s="116" t="s">
        <v>16454</v>
      </c>
      <c r="D1990" s="73" t="s">
        <v>17651</v>
      </c>
      <c r="E1990" s="73" t="s">
        <v>17651</v>
      </c>
      <c r="F1990" s="73" t="s">
        <v>17651</v>
      </c>
      <c r="G1990" s="125">
        <v>385.18</v>
      </c>
      <c r="H1990" s="140">
        <f t="shared" si="127"/>
        <v>308.14400000000001</v>
      </c>
      <c r="I1990" s="125">
        <f>G1990/('Total Revenue (Millions)'!D$153)*100</f>
        <v>5.48379335333152</v>
      </c>
      <c r="M1990" s="138">
        <v>32.479999999999997</v>
      </c>
      <c r="N1990" s="144">
        <v>110.57</v>
      </c>
      <c r="O1990" s="144">
        <v>69.31</v>
      </c>
      <c r="P1990" s="144">
        <v>172.82</v>
      </c>
      <c r="R1990" s="142"/>
      <c r="S1990" s="142"/>
      <c r="T1990" s="142"/>
      <c r="W1990" s="138"/>
      <c r="Z1990" s="138"/>
      <c r="AD1990" s="143"/>
      <c r="AE1990" s="143"/>
      <c r="AF1990" s="98" t="s">
        <v>17749</v>
      </c>
    </row>
    <row r="1991" spans="1:32" hidden="1" x14ac:dyDescent="0.25">
      <c r="A1991" s="116" t="s">
        <v>16384</v>
      </c>
      <c r="B1991" s="116">
        <v>2021</v>
      </c>
      <c r="C1991" s="116" t="s">
        <v>16454</v>
      </c>
      <c r="D1991" s="73" t="s">
        <v>17649</v>
      </c>
      <c r="E1991" s="73" t="s">
        <v>17649</v>
      </c>
      <c r="F1991" s="73" t="s">
        <v>17649</v>
      </c>
      <c r="G1991" s="125">
        <v>313.58</v>
      </c>
      <c r="H1991" s="140">
        <f t="shared" si="127"/>
        <v>250.86399999999998</v>
      </c>
      <c r="I1991" s="125">
        <f>G1991/('Total Revenue (Millions)'!D$153)*100</f>
        <v>4.464426812756888</v>
      </c>
      <c r="N1991" s="144">
        <v>313.58</v>
      </c>
      <c r="O1991" s="144"/>
      <c r="P1991" s="144"/>
      <c r="R1991" s="142"/>
      <c r="S1991" s="142"/>
      <c r="T1991" s="142"/>
      <c r="W1991" s="138"/>
      <c r="Z1991" s="138"/>
      <c r="AD1991" s="143"/>
      <c r="AE1991" s="143"/>
      <c r="AF1991" s="98" t="s">
        <v>17650</v>
      </c>
    </row>
    <row r="1992" spans="1:32" hidden="1" x14ac:dyDescent="0.25">
      <c r="A1992" s="116" t="s">
        <v>16384</v>
      </c>
      <c r="B1992" s="116">
        <v>2021</v>
      </c>
      <c r="C1992" s="116" t="s">
        <v>16454</v>
      </c>
      <c r="D1992" s="73" t="s">
        <v>17673</v>
      </c>
      <c r="E1992" s="73" t="s">
        <v>17674</v>
      </c>
      <c r="F1992" s="73" t="s">
        <v>17674</v>
      </c>
      <c r="G1992" s="125">
        <v>310.35000000000002</v>
      </c>
      <c r="H1992" s="140">
        <f t="shared" si="127"/>
        <v>248.28000000000003</v>
      </c>
      <c r="I1992" s="125">
        <f>G1992/('Total Revenue (Millions)'!D$153)*100</f>
        <v>4.418441422728173</v>
      </c>
      <c r="M1992" s="138">
        <v>0</v>
      </c>
      <c r="N1992" s="144">
        <v>0</v>
      </c>
      <c r="O1992" s="144">
        <v>58.97</v>
      </c>
      <c r="P1992" s="144">
        <v>251.38</v>
      </c>
      <c r="R1992" s="142"/>
      <c r="S1992" s="142"/>
      <c r="T1992" s="142"/>
      <c r="W1992" s="138"/>
      <c r="Z1992" s="138"/>
      <c r="AD1992" s="143"/>
      <c r="AE1992" s="143"/>
      <c r="AF1992" s="118" t="s">
        <v>17750</v>
      </c>
    </row>
    <row r="1993" spans="1:32" hidden="1" x14ac:dyDescent="0.25">
      <c r="A1993" s="116" t="s">
        <v>16384</v>
      </c>
      <c r="B1993" s="116">
        <v>2021</v>
      </c>
      <c r="C1993" s="116" t="s">
        <v>16454</v>
      </c>
      <c r="D1993" s="73" t="s">
        <v>17718</v>
      </c>
      <c r="E1993" s="73" t="s">
        <v>17718</v>
      </c>
      <c r="F1993" s="73" t="s">
        <v>17718</v>
      </c>
      <c r="G1993" s="125">
        <v>118.31</v>
      </c>
      <c r="H1993" s="140">
        <f t="shared" si="127"/>
        <v>94.647999999999996</v>
      </c>
      <c r="I1993" s="125">
        <f>G1993/('Total Revenue (Millions)'!D$153)*100</f>
        <v>1.6843750756338653</v>
      </c>
      <c r="M1993" s="138">
        <v>0</v>
      </c>
      <c r="N1993" s="142">
        <v>0</v>
      </c>
      <c r="O1993" s="142">
        <v>77.88</v>
      </c>
      <c r="P1993" s="142">
        <v>0</v>
      </c>
      <c r="Q1993" s="138">
        <v>40.43</v>
      </c>
      <c r="R1993" s="142"/>
      <c r="S1993" s="142"/>
      <c r="T1993" s="142"/>
      <c r="W1993" s="138"/>
      <c r="Z1993" s="138"/>
      <c r="AD1993" s="143"/>
      <c r="AE1993" s="143"/>
      <c r="AF1993" s="226" t="s">
        <v>17751</v>
      </c>
    </row>
    <row r="1994" spans="1:32" hidden="1" x14ac:dyDescent="0.25">
      <c r="A1994" s="116" t="s">
        <v>16384</v>
      </c>
      <c r="B1994" s="116">
        <v>2021</v>
      </c>
      <c r="C1994" s="116" t="s">
        <v>16454</v>
      </c>
      <c r="D1994" s="73" t="s">
        <v>17647</v>
      </c>
      <c r="E1994" s="73" t="s">
        <v>17647</v>
      </c>
      <c r="F1994" s="73" t="s">
        <v>17647</v>
      </c>
      <c r="G1994" s="125">
        <v>266.83</v>
      </c>
      <c r="H1994" s="140">
        <f t="shared" si="127"/>
        <v>213.464</v>
      </c>
      <c r="I1994" s="125">
        <f>G1994/('Total Revenue (Millions)'!D$153)*100</f>
        <v>3.798848799183367</v>
      </c>
      <c r="N1994" s="144">
        <v>163.66999999999999</v>
      </c>
      <c r="O1994" s="144">
        <v>56.99</v>
      </c>
      <c r="P1994" s="144">
        <v>46.16</v>
      </c>
      <c r="R1994" s="142"/>
      <c r="S1994" s="142"/>
      <c r="T1994" s="142"/>
      <c r="W1994" s="138"/>
      <c r="Z1994" s="138"/>
      <c r="AD1994" s="143"/>
      <c r="AE1994" s="143"/>
      <c r="AF1994" s="118" t="s">
        <v>17752</v>
      </c>
    </row>
    <row r="1995" spans="1:32" hidden="1" x14ac:dyDescent="0.25">
      <c r="A1995" s="116" t="s">
        <v>16384</v>
      </c>
      <c r="B1995" s="116">
        <v>2021</v>
      </c>
      <c r="C1995" s="116" t="s">
        <v>16454</v>
      </c>
      <c r="D1995" s="73" t="s">
        <v>17708</v>
      </c>
      <c r="E1995" s="73" t="s">
        <v>17709</v>
      </c>
      <c r="F1995" s="73" t="s">
        <v>17709</v>
      </c>
      <c r="G1995" s="125">
        <v>143.66</v>
      </c>
      <c r="H1995" s="140">
        <f t="shared" si="127"/>
        <v>114.928</v>
      </c>
      <c r="I1995" s="125">
        <f>G1995/('Total Revenue (Millions)'!D$153)*100</f>
        <v>2.0452820840635706</v>
      </c>
      <c r="N1995" s="142"/>
      <c r="O1995" s="142">
        <v>73.12</v>
      </c>
      <c r="P1995" s="142"/>
      <c r="Q1995" s="138">
        <v>70.53</v>
      </c>
      <c r="R1995" s="142"/>
      <c r="S1995" s="142"/>
      <c r="T1995" s="142"/>
      <c r="W1995" s="138"/>
      <c r="Z1995" s="138"/>
      <c r="AD1995" s="143"/>
      <c r="AE1995" s="143"/>
      <c r="AF1995" s="227" t="s">
        <v>17753</v>
      </c>
    </row>
    <row r="1996" spans="1:32" hidden="1" x14ac:dyDescent="0.25">
      <c r="A1996" s="116" t="s">
        <v>16384</v>
      </c>
      <c r="B1996" s="116">
        <v>2021</v>
      </c>
      <c r="C1996" s="116" t="s">
        <v>16454</v>
      </c>
      <c r="D1996" s="73" t="s">
        <v>17728</v>
      </c>
      <c r="E1996" s="73" t="s">
        <v>17728</v>
      </c>
      <c r="F1996" s="73" t="s">
        <v>17728</v>
      </c>
      <c r="G1996" s="125">
        <v>182.18</v>
      </c>
      <c r="H1996" s="140">
        <f t="shared" si="127"/>
        <v>145.744</v>
      </c>
      <c r="I1996" s="125">
        <f>G1996/('Total Revenue (Millions)'!D$153)*100</f>
        <v>2.5936898933224373</v>
      </c>
      <c r="M1996" s="138">
        <v>37.31</v>
      </c>
      <c r="N1996" s="142">
        <v>0</v>
      </c>
      <c r="O1996" s="142">
        <v>0</v>
      </c>
      <c r="P1996" s="142">
        <v>0</v>
      </c>
      <c r="R1996" s="142"/>
      <c r="S1996" s="142"/>
      <c r="T1996" s="142"/>
      <c r="W1996" s="138"/>
      <c r="Z1996" s="138"/>
      <c r="AD1996" s="143"/>
      <c r="AE1996" s="143"/>
      <c r="AF1996" s="226" t="s">
        <v>17729</v>
      </c>
    </row>
    <row r="1997" spans="1:32" hidden="1" x14ac:dyDescent="0.25">
      <c r="A1997" s="116" t="s">
        <v>16384</v>
      </c>
      <c r="B1997" s="116">
        <v>2021</v>
      </c>
      <c r="C1997" s="116" t="s">
        <v>16454</v>
      </c>
      <c r="D1997" s="73" t="s">
        <v>17659</v>
      </c>
      <c r="E1997" s="73" t="s">
        <v>17659</v>
      </c>
      <c r="F1997" s="73" t="s">
        <v>17659</v>
      </c>
      <c r="G1997" s="125">
        <v>159.04</v>
      </c>
      <c r="H1997" s="140">
        <f t="shared" si="127"/>
        <v>127.232</v>
      </c>
      <c r="I1997" s="125">
        <f>G1997/('Total Revenue (Millions)'!D$153)*100</f>
        <v>2.2642465728071159</v>
      </c>
      <c r="N1997" s="144">
        <v>129.68</v>
      </c>
      <c r="O1997" s="144">
        <v>29.36</v>
      </c>
      <c r="P1997" s="144">
        <v>24.24</v>
      </c>
      <c r="R1997" s="142"/>
      <c r="S1997" s="142"/>
      <c r="T1997" s="142"/>
      <c r="W1997" s="138"/>
      <c r="Z1997" s="138"/>
      <c r="AD1997" s="143"/>
      <c r="AE1997" s="143"/>
      <c r="AF1997" s="98" t="s">
        <v>17754</v>
      </c>
    </row>
    <row r="1998" spans="1:32" hidden="1" x14ac:dyDescent="0.25">
      <c r="A1998" s="116" t="s">
        <v>16384</v>
      </c>
      <c r="B1998" s="116">
        <v>2021</v>
      </c>
      <c r="C1998" s="116" t="s">
        <v>16454</v>
      </c>
      <c r="D1998" s="73" t="s">
        <v>17742</v>
      </c>
      <c r="E1998" s="73" t="s">
        <v>17742</v>
      </c>
      <c r="F1998" s="73" t="s">
        <v>17742</v>
      </c>
      <c r="G1998" s="125">
        <v>130.87</v>
      </c>
      <c r="H1998" s="140">
        <f t="shared" si="127"/>
        <v>104.696</v>
      </c>
      <c r="I1998" s="125">
        <f>G1998/('Total Revenue (Millions)'!D$153)*100</f>
        <v>1.8631913291201414</v>
      </c>
      <c r="M1998" s="138">
        <v>130.87</v>
      </c>
      <c r="N1998" s="142">
        <v>0</v>
      </c>
      <c r="O1998" s="142">
        <v>0</v>
      </c>
      <c r="P1998" s="142">
        <v>0</v>
      </c>
      <c r="R1998" s="142"/>
      <c r="S1998" s="142"/>
      <c r="T1998" s="142"/>
      <c r="W1998" s="138"/>
      <c r="Z1998" s="138"/>
      <c r="AD1998" s="143"/>
      <c r="AE1998" s="143"/>
      <c r="AF1998" s="226" t="s">
        <v>17743</v>
      </c>
    </row>
    <row r="1999" spans="1:32" hidden="1" x14ac:dyDescent="0.25">
      <c r="A1999" s="116" t="s">
        <v>16384</v>
      </c>
      <c r="B1999" s="116">
        <v>2021</v>
      </c>
      <c r="C1999" s="116" t="s">
        <v>16454</v>
      </c>
      <c r="D1999" s="73" t="s">
        <v>17653</v>
      </c>
      <c r="E1999" s="76" t="s">
        <v>17654</v>
      </c>
      <c r="F1999" s="76" t="s">
        <v>17654</v>
      </c>
      <c r="G1999" s="125">
        <v>109.8</v>
      </c>
      <c r="H1999" s="140">
        <f t="shared" si="127"/>
        <v>87.84</v>
      </c>
      <c r="I1999" s="125">
        <f>G1999/('Total Revenue (Millions)'!D$153)*100</f>
        <v>1.5632185217191987</v>
      </c>
      <c r="N1999" s="144">
        <v>109.8</v>
      </c>
      <c r="O1999" s="144"/>
      <c r="P1999" s="144"/>
      <c r="R1999" s="142"/>
      <c r="S1999" s="142"/>
      <c r="T1999" s="142"/>
      <c r="W1999" s="138"/>
      <c r="Z1999" s="138"/>
      <c r="AD1999" s="143"/>
      <c r="AE1999" s="143"/>
      <c r="AF1999" s="98" t="s">
        <v>17741</v>
      </c>
    </row>
    <row r="2000" spans="1:32" hidden="1" x14ac:dyDescent="0.25">
      <c r="A2000" s="116" t="s">
        <v>16384</v>
      </c>
      <c r="B2000" s="116">
        <v>2021</v>
      </c>
      <c r="C2000" s="116" t="s">
        <v>16454</v>
      </c>
      <c r="D2000" s="73" t="s">
        <v>17657</v>
      </c>
      <c r="E2000" s="73" t="s">
        <v>17657</v>
      </c>
      <c r="F2000" s="73" t="s">
        <v>17657</v>
      </c>
      <c r="G2000" s="125">
        <v>93.64</v>
      </c>
      <c r="H2000" s="140">
        <f t="shared" si="127"/>
        <v>74.912000000000006</v>
      </c>
      <c r="I2000" s="125">
        <f>G2000/('Total Revenue (Millions)'!D$153)*100</f>
        <v>1.333149201947047</v>
      </c>
      <c r="M2000" s="138">
        <v>5.67</v>
      </c>
      <c r="N2000" s="144">
        <v>58.07</v>
      </c>
      <c r="O2000" s="144">
        <v>21.27</v>
      </c>
      <c r="P2000" s="144">
        <v>8.6300000000000008</v>
      </c>
      <c r="R2000" s="142"/>
      <c r="S2000" s="142"/>
      <c r="T2000" s="142"/>
      <c r="W2000" s="138"/>
      <c r="Z2000" s="138"/>
      <c r="AD2000" s="143"/>
      <c r="AE2000" s="143"/>
      <c r="AF2000" s="118" t="s">
        <v>17755</v>
      </c>
    </row>
    <row r="2001" spans="1:32" hidden="1" x14ac:dyDescent="0.25">
      <c r="A2001" s="116" t="s">
        <v>16384</v>
      </c>
      <c r="B2001" s="116">
        <v>2021</v>
      </c>
      <c r="C2001" s="116" t="s">
        <v>16454</v>
      </c>
      <c r="D2001" s="73" t="s">
        <v>17667</v>
      </c>
      <c r="E2001" s="73" t="s">
        <v>17667</v>
      </c>
      <c r="F2001" s="73" t="s">
        <v>17667</v>
      </c>
      <c r="G2001" s="125">
        <v>28.95</v>
      </c>
      <c r="H2001" s="140">
        <f t="shared" si="127"/>
        <v>23.16</v>
      </c>
      <c r="I2001" s="125">
        <f>G2001/('Total Revenue (Millions)'!D$153)*100</f>
        <v>0.41216007471558108</v>
      </c>
      <c r="N2001" s="144">
        <v>28.95</v>
      </c>
      <c r="O2001" s="145"/>
      <c r="P2001" s="145"/>
      <c r="R2001" s="145"/>
      <c r="S2001" s="145"/>
      <c r="T2001" s="145"/>
      <c r="W2001" s="138"/>
      <c r="Z2001" s="138"/>
      <c r="AD2001" s="153"/>
      <c r="AE2001" s="153"/>
      <c r="AF2001" s="118" t="s">
        <v>17744</v>
      </c>
    </row>
    <row r="2002" spans="1:32" hidden="1" x14ac:dyDescent="0.25">
      <c r="A2002" s="116" t="s">
        <v>16384</v>
      </c>
      <c r="B2002" s="116">
        <v>2021</v>
      </c>
      <c r="C2002" s="116" t="s">
        <v>16454</v>
      </c>
      <c r="D2002" s="73" t="s">
        <v>17665</v>
      </c>
      <c r="E2002" s="73" t="s">
        <v>17665</v>
      </c>
      <c r="F2002" s="73" t="s">
        <v>17665</v>
      </c>
      <c r="G2002" s="125">
        <v>25.96</v>
      </c>
      <c r="H2002" s="140">
        <f t="shared" si="127"/>
        <v>20.768000000000001</v>
      </c>
      <c r="I2002" s="125">
        <f>G2002/('Total Revenue (Millions)'!D$153)*100</f>
        <v>0.36959155577259017</v>
      </c>
      <c r="N2002" s="144">
        <v>25.96</v>
      </c>
      <c r="O2002" s="144"/>
      <c r="P2002" s="144"/>
      <c r="R2002" s="142"/>
      <c r="S2002" s="142"/>
      <c r="T2002" s="142"/>
      <c r="W2002" s="138"/>
      <c r="Z2002" s="138"/>
      <c r="AD2002" s="143"/>
      <c r="AE2002" s="143"/>
      <c r="AF2002" s="118" t="s">
        <v>17756</v>
      </c>
    </row>
    <row r="2003" spans="1:32" hidden="1" x14ac:dyDescent="0.25">
      <c r="A2003" s="116" t="s">
        <v>16384</v>
      </c>
      <c r="B2003" s="116">
        <v>2021</v>
      </c>
      <c r="C2003" s="116" t="s">
        <v>16454</v>
      </c>
      <c r="D2003" s="235" t="s">
        <v>17701</v>
      </c>
      <c r="E2003" s="235" t="s">
        <v>17701</v>
      </c>
      <c r="F2003" s="73"/>
      <c r="G2003" s="216">
        <v>34.729999999999997</v>
      </c>
      <c r="H2003" s="140">
        <f t="shared" si="127"/>
        <v>27.783999999999999</v>
      </c>
      <c r="I2003" s="125">
        <f>G2003/('Total Revenue (Millions)'!D$153)*100</f>
        <v>0.49444972003012538</v>
      </c>
      <c r="N2003" s="143"/>
      <c r="O2003" s="143"/>
      <c r="P2003" s="143"/>
      <c r="R2003" s="142"/>
      <c r="S2003" s="142"/>
      <c r="T2003" s="142"/>
      <c r="W2003" s="138"/>
      <c r="Z2003" s="138"/>
      <c r="AD2003" s="143"/>
      <c r="AE2003" s="143"/>
      <c r="AF2003" s="235" t="s">
        <v>17757</v>
      </c>
    </row>
    <row r="2004" spans="1:32" hidden="1" x14ac:dyDescent="0.25">
      <c r="A2004" s="116" t="s">
        <v>16384</v>
      </c>
      <c r="B2004" s="116">
        <v>2021</v>
      </c>
      <c r="C2004" s="116" t="s">
        <v>16454</v>
      </c>
      <c r="D2004" s="235" t="s">
        <v>17702</v>
      </c>
      <c r="E2004" s="235" t="s">
        <v>17702</v>
      </c>
      <c r="F2004" s="73"/>
      <c r="G2004" s="216">
        <v>11.64</v>
      </c>
      <c r="H2004" s="140">
        <f t="shared" si="127"/>
        <v>9.3120000000000012</v>
      </c>
      <c r="I2004" s="125">
        <f>G2004/('Total Revenue (Millions)'!D$153)*100</f>
        <v>0.16571824765766369</v>
      </c>
      <c r="N2004" s="143"/>
      <c r="O2004" s="143"/>
      <c r="P2004" s="143"/>
      <c r="R2004" s="142"/>
      <c r="S2004" s="142"/>
      <c r="T2004" s="142"/>
      <c r="W2004" s="138"/>
      <c r="Z2004" s="138"/>
      <c r="AD2004" s="143"/>
      <c r="AE2004" s="143"/>
      <c r="AF2004" s="235" t="s">
        <v>17758</v>
      </c>
    </row>
    <row r="2005" spans="1:32" hidden="1" x14ac:dyDescent="0.25">
      <c r="A2005" s="116" t="s">
        <v>16384</v>
      </c>
      <c r="B2005" s="116">
        <v>2021</v>
      </c>
      <c r="C2005" s="116" t="s">
        <v>16454</v>
      </c>
      <c r="D2005" s="73"/>
      <c r="E2005" s="73"/>
      <c r="F2005" s="73"/>
      <c r="G2005" s="125">
        <v>0</v>
      </c>
      <c r="H2005" s="140">
        <f t="shared" si="127"/>
        <v>0</v>
      </c>
      <c r="I2005" s="125">
        <f>G2005/('Total Revenue (Millions)'!D$153)*100</f>
        <v>0</v>
      </c>
      <c r="N2005" s="143"/>
      <c r="O2005" s="143"/>
      <c r="P2005" s="143"/>
      <c r="R2005" s="142"/>
      <c r="S2005" s="142"/>
      <c r="T2005" s="142"/>
      <c r="W2005" s="138"/>
      <c r="Z2005" s="138"/>
      <c r="AD2005" s="143"/>
      <c r="AE2005" s="143"/>
      <c r="AF2005" s="98"/>
    </row>
    <row r="2006" spans="1:32" hidden="1" x14ac:dyDescent="0.25">
      <c r="A2006" s="116" t="s">
        <v>16384</v>
      </c>
      <c r="B2006" s="116">
        <v>2021</v>
      </c>
      <c r="C2006" s="116" t="s">
        <v>16454</v>
      </c>
      <c r="D2006" s="73"/>
      <c r="E2006" s="73"/>
      <c r="F2006" s="73"/>
      <c r="G2006" s="125">
        <v>0</v>
      </c>
      <c r="H2006" s="140">
        <f t="shared" si="127"/>
        <v>0</v>
      </c>
      <c r="I2006" s="125">
        <f>G2006/('Total Revenue (Millions)'!D$153)*100</f>
        <v>0</v>
      </c>
      <c r="N2006" s="143"/>
      <c r="O2006" s="143"/>
      <c r="P2006" s="143"/>
      <c r="R2006" s="142"/>
      <c r="S2006" s="142"/>
      <c r="T2006" s="142"/>
      <c r="W2006" s="138"/>
      <c r="Z2006" s="138"/>
      <c r="AD2006" s="143"/>
      <c r="AE2006" s="143"/>
      <c r="AF2006" s="98"/>
    </row>
    <row r="2007" spans="1:32" hidden="1" x14ac:dyDescent="0.25">
      <c r="A2007" s="116" t="s">
        <v>16384</v>
      </c>
      <c r="B2007" s="116">
        <v>2021</v>
      </c>
      <c r="C2007" s="116" t="s">
        <v>16454</v>
      </c>
      <c r="D2007" s="76" t="s">
        <v>16556</v>
      </c>
      <c r="E2007" s="76" t="s">
        <v>16556</v>
      </c>
      <c r="F2007" s="76" t="s">
        <v>16556</v>
      </c>
      <c r="G2007" s="225">
        <f>'Total Revenue (Millions)'!D153-SUM('Unified sheet'!G1986:G2006)</f>
        <v>2919.638605600001</v>
      </c>
      <c r="H2007" s="140">
        <f t="shared" si="127"/>
        <v>2335.7108844800009</v>
      </c>
      <c r="I2007" s="125">
        <f>G2007/('Total Revenue (Millions)'!D$153)*100</f>
        <v>41.566786384338215</v>
      </c>
      <c r="N2007" s="144"/>
      <c r="O2007" s="144"/>
      <c r="P2007" s="144"/>
      <c r="R2007" s="142"/>
      <c r="S2007" s="142"/>
      <c r="T2007" s="142"/>
      <c r="W2007" s="138"/>
      <c r="Z2007" s="138"/>
      <c r="AD2007" s="143"/>
      <c r="AE2007" s="143"/>
      <c r="AF2007" s="98"/>
    </row>
    <row r="2008" spans="1:32" hidden="1" x14ac:dyDescent="0.25">
      <c r="A2008" s="116" t="s">
        <v>16384</v>
      </c>
      <c r="B2008" s="116">
        <v>2022</v>
      </c>
      <c r="C2008" s="116" t="s">
        <v>16454</v>
      </c>
      <c r="D2008" s="73" t="s">
        <v>17645</v>
      </c>
      <c r="E2008" s="73" t="s">
        <v>17645</v>
      </c>
      <c r="F2008" s="73" t="s">
        <v>17645</v>
      </c>
      <c r="G2008" s="125">
        <v>564.14</v>
      </c>
      <c r="H2008" s="140">
        <f t="shared" ref="H2008:H2039" si="128">G2008/1.3</f>
        <v>433.95384615384614</v>
      </c>
      <c r="I2008" s="125">
        <f>G2008/('Total Revenue (Millions)'!D$154)*100</f>
        <v>8.7546932288079589</v>
      </c>
      <c r="N2008" s="144">
        <v>564.14</v>
      </c>
      <c r="O2008" s="144"/>
      <c r="P2008" s="144"/>
      <c r="R2008" s="142"/>
      <c r="S2008" s="142"/>
      <c r="T2008" s="142"/>
      <c r="W2008" s="138"/>
      <c r="Z2008" s="138"/>
      <c r="AD2008" s="143"/>
      <c r="AE2008" s="143"/>
      <c r="AF2008" s="98" t="s">
        <v>17759</v>
      </c>
    </row>
    <row r="2009" spans="1:32" hidden="1" x14ac:dyDescent="0.25">
      <c r="A2009" s="116" t="s">
        <v>16384</v>
      </c>
      <c r="B2009" s="116">
        <v>2022</v>
      </c>
      <c r="C2009" s="116" t="s">
        <v>16454</v>
      </c>
      <c r="D2009" s="73" t="s">
        <v>17533</v>
      </c>
      <c r="E2009" s="73" t="s">
        <v>17669</v>
      </c>
      <c r="F2009" s="73" t="s">
        <v>17669</v>
      </c>
      <c r="G2009" s="125">
        <v>576.17999999999995</v>
      </c>
      <c r="H2009" s="140">
        <f t="shared" si="128"/>
        <v>443.21538461538455</v>
      </c>
      <c r="I2009" s="125">
        <f>G2009/('Total Revenue (Millions)'!D$154)*100</f>
        <v>8.9415378178724598</v>
      </c>
      <c r="N2009" s="144"/>
      <c r="O2009" s="144"/>
      <c r="P2009" s="144"/>
      <c r="R2009" s="143"/>
      <c r="S2009" s="143"/>
      <c r="T2009" s="143"/>
      <c r="W2009" s="138"/>
      <c r="Z2009" s="138"/>
      <c r="AD2009" s="143"/>
      <c r="AE2009" s="143"/>
      <c r="AF2009" s="118" t="s">
        <v>17760</v>
      </c>
    </row>
    <row r="2010" spans="1:32" hidden="1" x14ac:dyDescent="0.25">
      <c r="A2010" s="116" t="s">
        <v>16384</v>
      </c>
      <c r="B2010" s="116">
        <v>2022</v>
      </c>
      <c r="C2010" s="116" t="s">
        <v>16454</v>
      </c>
      <c r="D2010" s="73" t="s">
        <v>17661</v>
      </c>
      <c r="E2010" s="73" t="s">
        <v>17662</v>
      </c>
      <c r="F2010" s="73" t="s">
        <v>17661</v>
      </c>
      <c r="G2010" s="125">
        <v>411.71504579999998</v>
      </c>
      <c r="H2010" s="140">
        <f t="shared" si="128"/>
        <v>316.70388138461539</v>
      </c>
      <c r="I2010" s="125">
        <f>G2010/('Total Revenue (Millions)'!D$154)*100</f>
        <v>6.3892631681207126</v>
      </c>
      <c r="M2010" s="138">
        <v>0</v>
      </c>
      <c r="N2010" s="144">
        <v>241.47</v>
      </c>
      <c r="O2010" s="144">
        <v>63.964629799999997</v>
      </c>
      <c r="P2010" s="144">
        <v>0</v>
      </c>
      <c r="R2010" s="142"/>
      <c r="S2010" s="142"/>
      <c r="T2010" s="142"/>
      <c r="W2010" s="138"/>
      <c r="Z2010" s="138"/>
      <c r="AD2010" s="143"/>
      <c r="AE2010" s="143"/>
      <c r="AF2010" s="98" t="s">
        <v>17761</v>
      </c>
    </row>
    <row r="2011" spans="1:32" hidden="1" x14ac:dyDescent="0.25">
      <c r="A2011" s="116" t="s">
        <v>16384</v>
      </c>
      <c r="B2011" s="116">
        <v>2022</v>
      </c>
      <c r="C2011" s="116" t="s">
        <v>16454</v>
      </c>
      <c r="D2011" s="73" t="s">
        <v>17651</v>
      </c>
      <c r="E2011" s="73" t="s">
        <v>17651</v>
      </c>
      <c r="F2011" s="73" t="s">
        <v>17651</v>
      </c>
      <c r="G2011" s="125">
        <v>346.33000000000004</v>
      </c>
      <c r="H2011" s="140">
        <f t="shared" si="128"/>
        <v>266.40769230769234</v>
      </c>
      <c r="I2011" s="125">
        <f>G2011/('Total Revenue (Millions)'!D$154)*100</f>
        <v>5.3745752932482374</v>
      </c>
      <c r="M2011" s="138">
        <v>29.48</v>
      </c>
      <c r="N2011" s="144">
        <v>74.89</v>
      </c>
      <c r="O2011" s="144">
        <v>70.61</v>
      </c>
      <c r="P2011" s="144">
        <v>171.35</v>
      </c>
      <c r="R2011" s="142"/>
      <c r="S2011" s="142"/>
      <c r="T2011" s="142"/>
      <c r="W2011" s="138"/>
      <c r="Z2011" s="138"/>
      <c r="AD2011" s="143"/>
      <c r="AE2011" s="143"/>
      <c r="AF2011" s="98" t="s">
        <v>17749</v>
      </c>
    </row>
    <row r="2012" spans="1:32" hidden="1" x14ac:dyDescent="0.25">
      <c r="A2012" s="116" t="s">
        <v>16384</v>
      </c>
      <c r="B2012" s="116">
        <v>2022</v>
      </c>
      <c r="C2012" s="116" t="s">
        <v>16454</v>
      </c>
      <c r="D2012" s="73" t="s">
        <v>17673</v>
      </c>
      <c r="E2012" s="73" t="s">
        <v>17674</v>
      </c>
      <c r="F2012" s="73" t="s">
        <v>17674</v>
      </c>
      <c r="G2012" s="125">
        <v>319.13</v>
      </c>
      <c r="H2012" s="140">
        <f t="shared" si="128"/>
        <v>245.48461538461538</v>
      </c>
      <c r="I2012" s="125">
        <f>G2012/('Total Revenue (Millions)'!D$154)*100</f>
        <v>4.9524679159596623</v>
      </c>
      <c r="M2012" s="138">
        <v>0</v>
      </c>
      <c r="N2012" s="144">
        <v>0</v>
      </c>
      <c r="O2012" s="144">
        <v>65.09</v>
      </c>
      <c r="P2012" s="144">
        <v>254.04</v>
      </c>
      <c r="R2012" s="142"/>
      <c r="S2012" s="142"/>
      <c r="T2012" s="142"/>
      <c r="W2012" s="138"/>
      <c r="Z2012" s="138"/>
      <c r="AD2012" s="143"/>
      <c r="AE2012" s="143"/>
      <c r="AF2012" s="118" t="s">
        <v>17762</v>
      </c>
    </row>
    <row r="2013" spans="1:32" hidden="1" x14ac:dyDescent="0.25">
      <c r="A2013" s="116" t="s">
        <v>16384</v>
      </c>
      <c r="B2013" s="116">
        <v>2022</v>
      </c>
      <c r="C2013" s="116" t="s">
        <v>16454</v>
      </c>
      <c r="D2013" s="73" t="s">
        <v>17718</v>
      </c>
      <c r="E2013" s="73" t="s">
        <v>17718</v>
      </c>
      <c r="F2013" s="73" t="s">
        <v>17718</v>
      </c>
      <c r="G2013" s="125">
        <v>134.1</v>
      </c>
      <c r="H2013" s="140">
        <f t="shared" si="128"/>
        <v>103.15384615384615</v>
      </c>
      <c r="I2013" s="125">
        <f>G2013/('Total Revenue (Millions)'!D$154)*100</f>
        <v>2.0810514446469801</v>
      </c>
      <c r="M2013" s="138">
        <v>0</v>
      </c>
      <c r="N2013" s="142">
        <v>0</v>
      </c>
      <c r="O2013" s="142">
        <v>94.18</v>
      </c>
      <c r="P2013" s="142">
        <v>0</v>
      </c>
      <c r="Q2013" s="138">
        <v>39.950000000000003</v>
      </c>
      <c r="R2013" s="142"/>
      <c r="S2013" s="142"/>
      <c r="T2013" s="142"/>
      <c r="W2013" s="138"/>
      <c r="Z2013" s="138"/>
      <c r="AD2013" s="143"/>
      <c r="AE2013" s="143"/>
      <c r="AF2013" s="226" t="s">
        <v>17719</v>
      </c>
    </row>
    <row r="2014" spans="1:32" hidden="1" x14ac:dyDescent="0.25">
      <c r="A2014" s="116" t="s">
        <v>16384</v>
      </c>
      <c r="B2014" s="116">
        <v>2022</v>
      </c>
      <c r="C2014" s="116" t="s">
        <v>16454</v>
      </c>
      <c r="D2014" s="73" t="s">
        <v>17647</v>
      </c>
      <c r="E2014" s="73" t="s">
        <v>17647</v>
      </c>
      <c r="F2014" s="73" t="s">
        <v>17647</v>
      </c>
      <c r="G2014" s="125">
        <v>287.08</v>
      </c>
      <c r="H2014" s="140">
        <f t="shared" si="128"/>
        <v>220.83076923076922</v>
      </c>
      <c r="I2014" s="125">
        <f>G2014/('Total Revenue (Millions)'!D$154)*100</f>
        <v>4.4550950688236766</v>
      </c>
      <c r="N2014" s="144">
        <v>167.78</v>
      </c>
      <c r="O2014" s="144">
        <v>65.290000000000006</v>
      </c>
      <c r="P2014" s="144">
        <v>54.01</v>
      </c>
      <c r="R2014" s="142"/>
      <c r="S2014" s="142"/>
      <c r="T2014" s="142"/>
      <c r="W2014" s="138"/>
      <c r="Z2014" s="138"/>
      <c r="AD2014" s="143"/>
      <c r="AE2014" s="143"/>
      <c r="AF2014" s="118" t="s">
        <v>17752</v>
      </c>
    </row>
    <row r="2015" spans="1:32" hidden="1" x14ac:dyDescent="0.25">
      <c r="A2015" s="116" t="s">
        <v>16384</v>
      </c>
      <c r="B2015" s="116">
        <v>2022</v>
      </c>
      <c r="C2015" s="116" t="s">
        <v>16454</v>
      </c>
      <c r="D2015" s="73" t="s">
        <v>17649</v>
      </c>
      <c r="E2015" s="73" t="s">
        <v>17649</v>
      </c>
      <c r="F2015" s="73" t="s">
        <v>17649</v>
      </c>
      <c r="G2015" s="125">
        <v>265.88</v>
      </c>
      <c r="H2015" s="140">
        <f t="shared" si="128"/>
        <v>204.5230769230769</v>
      </c>
      <c r="I2015" s="125">
        <f>G2015/('Total Revenue (Millions)'!D$154)*100</f>
        <v>4.1260996129958167</v>
      </c>
      <c r="N2015" s="144">
        <v>265.88</v>
      </c>
      <c r="O2015" s="144"/>
      <c r="P2015" s="144"/>
      <c r="R2015" s="142"/>
      <c r="S2015" s="142"/>
      <c r="T2015" s="142"/>
      <c r="W2015" s="138"/>
      <c r="Z2015" s="138"/>
      <c r="AD2015" s="143"/>
      <c r="AE2015" s="143"/>
      <c r="AF2015" s="98" t="s">
        <v>17650</v>
      </c>
    </row>
    <row r="2016" spans="1:32" hidden="1" x14ac:dyDescent="0.25">
      <c r="A2016" s="116" t="s">
        <v>16384</v>
      </c>
      <c r="B2016" s="116">
        <v>2022</v>
      </c>
      <c r="C2016" s="116" t="s">
        <v>16454</v>
      </c>
      <c r="D2016" s="73" t="s">
        <v>17553</v>
      </c>
      <c r="E2016" s="73" t="s">
        <v>17528</v>
      </c>
      <c r="F2016" s="73" t="s">
        <v>17663</v>
      </c>
      <c r="G2016" s="125">
        <v>205</v>
      </c>
      <c r="H2016" s="140">
        <f t="shared" si="128"/>
        <v>157.69230769230768</v>
      </c>
      <c r="I2016" s="125">
        <f>G2016/('Total Revenue (Millions)'!D$154)*100</f>
        <v>3.1813239832410951</v>
      </c>
      <c r="N2016" s="144"/>
      <c r="O2016" s="144"/>
      <c r="P2016" s="144"/>
      <c r="R2016" s="143"/>
      <c r="S2016" s="143"/>
      <c r="T2016" s="143"/>
      <c r="W2016" s="138"/>
      <c r="Z2016" s="138"/>
      <c r="AD2016" s="143"/>
      <c r="AE2016" s="143"/>
      <c r="AF2016" s="98" t="s">
        <v>17763</v>
      </c>
    </row>
    <row r="2017" spans="1:32" hidden="1" x14ac:dyDescent="0.25">
      <c r="A2017" s="116" t="s">
        <v>16384</v>
      </c>
      <c r="B2017" s="116">
        <v>2022</v>
      </c>
      <c r="C2017" s="116" t="s">
        <v>16454</v>
      </c>
      <c r="D2017" s="73" t="s">
        <v>17708</v>
      </c>
      <c r="E2017" s="73" t="s">
        <v>17709</v>
      </c>
      <c r="F2017" s="73" t="s">
        <v>17709</v>
      </c>
      <c r="G2017" s="125">
        <v>128.81</v>
      </c>
      <c r="H2017" s="140">
        <f t="shared" si="128"/>
        <v>99.08461538461539</v>
      </c>
      <c r="I2017" s="125">
        <f>G2017/('Total Revenue (Millions)'!D$154)*100</f>
        <v>1.998957767225783</v>
      </c>
      <c r="N2017" s="142"/>
      <c r="O2017" s="142">
        <v>66.38</v>
      </c>
      <c r="P2017" s="142"/>
      <c r="Q2017" s="138">
        <v>62.43</v>
      </c>
      <c r="R2017" s="142"/>
      <c r="S2017" s="142"/>
      <c r="T2017" s="142"/>
      <c r="W2017" s="138"/>
      <c r="Z2017" s="138"/>
      <c r="AD2017" s="143"/>
      <c r="AE2017" s="143"/>
      <c r="AF2017" s="227" t="s">
        <v>17753</v>
      </c>
    </row>
    <row r="2018" spans="1:32" hidden="1" x14ac:dyDescent="0.25">
      <c r="A2018" s="116" t="s">
        <v>16384</v>
      </c>
      <c r="B2018" s="116">
        <v>2022</v>
      </c>
      <c r="C2018" s="116" t="s">
        <v>16454</v>
      </c>
      <c r="D2018" s="73" t="s">
        <v>17659</v>
      </c>
      <c r="E2018" s="73" t="s">
        <v>17659</v>
      </c>
      <c r="F2018" s="73" t="s">
        <v>17659</v>
      </c>
      <c r="G2018" s="125">
        <v>157.13999999999999</v>
      </c>
      <c r="H2018" s="140">
        <f>G2018/1.3</f>
        <v>120.87692307692306</v>
      </c>
      <c r="I2018" s="125">
        <f>G2018/('Total Revenue (Millions)'!D$154)*100</f>
        <v>2.4386012230561254</v>
      </c>
      <c r="N2018" s="144">
        <v>128.77000000000001</v>
      </c>
      <c r="O2018" s="144">
        <v>28.37</v>
      </c>
      <c r="P2018" s="144">
        <v>161.79</v>
      </c>
      <c r="R2018" s="142"/>
      <c r="S2018" s="142"/>
      <c r="T2018" s="142"/>
      <c r="W2018" s="138"/>
      <c r="Z2018" s="138"/>
      <c r="AD2018" s="143"/>
      <c r="AE2018" s="143"/>
      <c r="AF2018" s="237" t="s">
        <v>17764</v>
      </c>
    </row>
    <row r="2019" spans="1:32" hidden="1" x14ac:dyDescent="0.25">
      <c r="A2019" s="116" t="s">
        <v>16384</v>
      </c>
      <c r="B2019" s="116">
        <v>2022</v>
      </c>
      <c r="C2019" s="116" t="s">
        <v>16454</v>
      </c>
      <c r="D2019" s="73" t="s">
        <v>17728</v>
      </c>
      <c r="E2019" s="73" t="s">
        <v>17728</v>
      </c>
      <c r="F2019" s="73" t="s">
        <v>17728</v>
      </c>
      <c r="G2019" s="125">
        <v>186.16000000000003</v>
      </c>
      <c r="H2019" s="140">
        <f t="shared" si="128"/>
        <v>143.20000000000002</v>
      </c>
      <c r="I2019" s="125">
        <f>G2019/('Total Revenue (Millions)'!D$154)*100</f>
        <v>2.8889525498544506</v>
      </c>
      <c r="M2019" s="138">
        <v>43.2</v>
      </c>
      <c r="N2019" s="142">
        <v>0</v>
      </c>
      <c r="O2019" s="142">
        <v>0</v>
      </c>
      <c r="P2019" s="142">
        <v>0</v>
      </c>
      <c r="R2019" s="142"/>
      <c r="S2019" s="142"/>
      <c r="T2019" s="142"/>
      <c r="W2019" s="138"/>
      <c r="Z2019" s="138"/>
      <c r="AD2019" s="143"/>
      <c r="AE2019" s="143"/>
      <c r="AF2019" s="237" t="s">
        <v>16841</v>
      </c>
    </row>
    <row r="2020" spans="1:32" hidden="1" x14ac:dyDescent="0.25">
      <c r="A2020" s="116" t="s">
        <v>16384</v>
      </c>
      <c r="B2020" s="116">
        <v>2022</v>
      </c>
      <c r="C2020" s="116" t="s">
        <v>16454</v>
      </c>
      <c r="D2020" s="73" t="s">
        <v>17742</v>
      </c>
      <c r="E2020" s="73" t="s">
        <v>17742</v>
      </c>
      <c r="F2020" s="73" t="s">
        <v>17742</v>
      </c>
      <c r="G2020" s="125">
        <v>149.06</v>
      </c>
      <c r="H2020" s="140">
        <f t="shared" si="128"/>
        <v>114.66153846153846</v>
      </c>
      <c r="I2020" s="125">
        <f>G2020/('Total Revenue (Millions)'!D$154)*100</f>
        <v>2.3132105021556959</v>
      </c>
      <c r="M2020" s="138">
        <v>149.06</v>
      </c>
      <c r="N2020" s="142">
        <v>0</v>
      </c>
      <c r="O2020" s="142">
        <v>0</v>
      </c>
      <c r="P2020" s="142">
        <v>0</v>
      </c>
      <c r="R2020" s="142"/>
      <c r="S2020" s="142"/>
      <c r="T2020" s="142"/>
      <c r="W2020" s="138"/>
      <c r="Z2020" s="138"/>
      <c r="AD2020" s="143"/>
      <c r="AE2020" s="143"/>
      <c r="AF2020" s="237" t="s">
        <v>17732</v>
      </c>
    </row>
    <row r="2021" spans="1:32" hidden="1" x14ac:dyDescent="0.25">
      <c r="A2021" s="116" t="s">
        <v>16384</v>
      </c>
      <c r="B2021" s="116">
        <v>2022</v>
      </c>
      <c r="C2021" s="116" t="s">
        <v>16454</v>
      </c>
      <c r="D2021" s="73" t="s">
        <v>17653</v>
      </c>
      <c r="E2021" s="76" t="s">
        <v>17654</v>
      </c>
      <c r="F2021" s="76" t="s">
        <v>17654</v>
      </c>
      <c r="G2021" s="125">
        <v>106.34</v>
      </c>
      <c r="H2021" s="140">
        <f t="shared" si="128"/>
        <v>81.8</v>
      </c>
      <c r="I2021" s="125">
        <f>G2021/('Total Revenue (Millions)'!D$154)*100</f>
        <v>1.6502536213554055</v>
      </c>
      <c r="N2021" s="144">
        <v>106.34</v>
      </c>
      <c r="O2021" s="144"/>
      <c r="P2021" s="144"/>
      <c r="R2021" s="142"/>
      <c r="S2021" s="142"/>
      <c r="T2021" s="142"/>
      <c r="W2021" s="138"/>
      <c r="Z2021" s="138"/>
      <c r="AD2021" s="143"/>
      <c r="AE2021" s="143"/>
      <c r="AF2021" s="98" t="s">
        <v>17741</v>
      </c>
    </row>
    <row r="2022" spans="1:32" hidden="1" x14ac:dyDescent="0.25">
      <c r="A2022" s="116" t="s">
        <v>16384</v>
      </c>
      <c r="B2022" s="116">
        <v>2022</v>
      </c>
      <c r="C2022" s="116" t="s">
        <v>16454</v>
      </c>
      <c r="D2022" s="73" t="s">
        <v>17657</v>
      </c>
      <c r="E2022" s="73" t="s">
        <v>17657</v>
      </c>
      <c r="F2022" s="73" t="s">
        <v>17657</v>
      </c>
      <c r="G2022" s="125">
        <v>80.960000000000008</v>
      </c>
      <c r="H2022" s="140">
        <f t="shared" si="128"/>
        <v>62.276923076923083</v>
      </c>
      <c r="I2022" s="125">
        <f>G2022/('Total Revenue (Millions)'!D$154)*100</f>
        <v>1.2563901935765811</v>
      </c>
      <c r="M2022" s="138">
        <v>9.59</v>
      </c>
      <c r="N2022" s="144">
        <v>30.58</v>
      </c>
      <c r="O2022" s="144">
        <v>13.76</v>
      </c>
      <c r="P2022" s="144">
        <v>27.03</v>
      </c>
      <c r="R2022" s="142"/>
      <c r="S2022" s="142"/>
      <c r="T2022" s="142"/>
      <c r="W2022" s="138"/>
      <c r="Z2022" s="138"/>
      <c r="AD2022" s="143"/>
      <c r="AE2022" s="143"/>
      <c r="AF2022" s="118" t="s">
        <v>17755</v>
      </c>
    </row>
    <row r="2023" spans="1:32" hidden="1" x14ac:dyDescent="0.25">
      <c r="A2023" s="116" t="s">
        <v>16384</v>
      </c>
      <c r="B2023" s="116">
        <v>2022</v>
      </c>
      <c r="C2023" s="116" t="s">
        <v>16454</v>
      </c>
      <c r="D2023" s="73" t="s">
        <v>17667</v>
      </c>
      <c r="E2023" s="73" t="s">
        <v>17667</v>
      </c>
      <c r="F2023" s="73" t="s">
        <v>17667</v>
      </c>
      <c r="G2023" s="125">
        <v>32.25</v>
      </c>
      <c r="H2023" s="140">
        <f t="shared" si="128"/>
        <v>24.807692307692307</v>
      </c>
      <c r="I2023" s="125">
        <f>G2023/('Total Revenue (Millions)'!D$154)*100</f>
        <v>0.50047657785134303</v>
      </c>
      <c r="N2023" s="144">
        <v>32.25</v>
      </c>
      <c r="O2023" s="145"/>
      <c r="P2023" s="145"/>
      <c r="R2023" s="145"/>
      <c r="S2023" s="145"/>
      <c r="T2023" s="145"/>
      <c r="W2023" s="138"/>
      <c r="Z2023" s="138"/>
      <c r="AD2023" s="153"/>
      <c r="AE2023" s="153"/>
      <c r="AF2023" s="118" t="s">
        <v>17765</v>
      </c>
    </row>
    <row r="2024" spans="1:32" hidden="1" x14ac:dyDescent="0.25">
      <c r="A2024" s="116" t="s">
        <v>16384</v>
      </c>
      <c r="B2024" s="116">
        <v>2022</v>
      </c>
      <c r="C2024" s="116" t="s">
        <v>16454</v>
      </c>
      <c r="D2024" s="73" t="s">
        <v>17665</v>
      </c>
      <c r="E2024" s="73" t="s">
        <v>17665</v>
      </c>
      <c r="F2024" s="73" t="s">
        <v>17665</v>
      </c>
      <c r="G2024" s="125">
        <v>19.23</v>
      </c>
      <c r="H2024" s="140">
        <f t="shared" si="128"/>
        <v>14.792307692307691</v>
      </c>
      <c r="I2024" s="125">
        <f>G2024/('Total Revenue (Millions)'!D$154)*100</f>
        <v>0.29842370828159154</v>
      </c>
      <c r="N2024" s="144">
        <v>19.23</v>
      </c>
      <c r="O2024" s="144"/>
      <c r="P2024" s="144"/>
      <c r="R2024" s="142"/>
      <c r="S2024" s="142"/>
      <c r="T2024" s="142"/>
      <c r="W2024" s="138"/>
      <c r="Z2024" s="138"/>
      <c r="AD2024" s="143"/>
      <c r="AE2024" s="143"/>
      <c r="AF2024" s="118" t="s">
        <v>17756</v>
      </c>
    </row>
    <row r="2025" spans="1:32" hidden="1" x14ac:dyDescent="0.25">
      <c r="A2025" s="116" t="s">
        <v>16384</v>
      </c>
      <c r="B2025" s="116">
        <v>2022</v>
      </c>
      <c r="C2025" s="116" t="s">
        <v>16454</v>
      </c>
      <c r="D2025" s="235" t="s">
        <v>17701</v>
      </c>
      <c r="E2025" s="235" t="s">
        <v>17701</v>
      </c>
      <c r="F2025" s="73"/>
      <c r="G2025" s="216">
        <v>25.62</v>
      </c>
      <c r="H2025" s="140">
        <f t="shared" si="128"/>
        <v>19.707692307692309</v>
      </c>
      <c r="I2025" s="125">
        <f>G2025/('Total Revenue (Millions)'!D$154)*100</f>
        <v>0.39758790463725308</v>
      </c>
      <c r="N2025" s="143"/>
      <c r="O2025" s="143"/>
      <c r="P2025" s="143"/>
      <c r="R2025" s="142"/>
      <c r="S2025" s="142"/>
      <c r="T2025" s="142"/>
      <c r="W2025" s="138"/>
      <c r="Z2025" s="138"/>
      <c r="AD2025" s="143"/>
      <c r="AE2025" s="143"/>
      <c r="AF2025" s="235" t="s">
        <v>17766</v>
      </c>
    </row>
    <row r="2026" spans="1:32" hidden="1" x14ac:dyDescent="0.25">
      <c r="A2026" s="116" t="s">
        <v>16384</v>
      </c>
      <c r="B2026" s="116">
        <v>2022</v>
      </c>
      <c r="C2026" s="116" t="s">
        <v>16454</v>
      </c>
      <c r="D2026" s="235" t="s">
        <v>17702</v>
      </c>
      <c r="E2026" s="235" t="s">
        <v>17702</v>
      </c>
      <c r="F2026" s="73"/>
      <c r="G2026" s="216">
        <v>11.03</v>
      </c>
      <c r="H2026" s="140">
        <f t="shared" si="128"/>
        <v>8.4846153846153847</v>
      </c>
      <c r="I2026" s="125">
        <f>G2026/('Total Revenue (Millions)'!D$154)*100</f>
        <v>0.1711707489519477</v>
      </c>
      <c r="N2026" s="143"/>
      <c r="O2026" s="143"/>
      <c r="P2026" s="143"/>
      <c r="R2026" s="142"/>
      <c r="S2026" s="142"/>
      <c r="T2026" s="142"/>
      <c r="W2026" s="138"/>
      <c r="Z2026" s="138"/>
      <c r="AD2026" s="143"/>
      <c r="AE2026" s="143"/>
      <c r="AF2026" s="235" t="s">
        <v>17767</v>
      </c>
    </row>
    <row r="2027" spans="1:32" hidden="1" x14ac:dyDescent="0.25">
      <c r="A2027" s="116" t="s">
        <v>16384</v>
      </c>
      <c r="B2027" s="116">
        <v>2022</v>
      </c>
      <c r="C2027" s="116" t="s">
        <v>16454</v>
      </c>
      <c r="D2027" s="73"/>
      <c r="E2027" s="73"/>
      <c r="F2027" s="73"/>
      <c r="G2027" s="125">
        <v>0</v>
      </c>
      <c r="H2027" s="140">
        <f t="shared" si="128"/>
        <v>0</v>
      </c>
      <c r="I2027" s="125">
        <f>G2027/('Total Revenue (Millions)'!D$154)*100</f>
        <v>0</v>
      </c>
      <c r="N2027" s="143"/>
      <c r="O2027" s="143"/>
      <c r="P2027" s="143"/>
      <c r="R2027" s="142"/>
      <c r="S2027" s="142"/>
      <c r="T2027" s="142"/>
      <c r="W2027" s="138"/>
      <c r="Z2027" s="138"/>
      <c r="AD2027" s="143"/>
      <c r="AE2027" s="143"/>
      <c r="AF2027" s="98"/>
    </row>
    <row r="2028" spans="1:32" hidden="1" x14ac:dyDescent="0.25">
      <c r="A2028" s="116" t="s">
        <v>16384</v>
      </c>
      <c r="B2028" s="116">
        <v>2022</v>
      </c>
      <c r="C2028" s="116" t="s">
        <v>16454</v>
      </c>
      <c r="D2028" s="73"/>
      <c r="E2028" s="73"/>
      <c r="F2028" s="73"/>
      <c r="G2028" s="125">
        <v>0</v>
      </c>
      <c r="H2028" s="140">
        <f t="shared" si="128"/>
        <v>0</v>
      </c>
      <c r="I2028" s="125">
        <f>G2028/('Total Revenue (Millions)'!D$154)*100</f>
        <v>0</v>
      </c>
      <c r="N2028" s="143"/>
      <c r="O2028" s="143"/>
      <c r="P2028" s="143"/>
      <c r="R2028" s="142"/>
      <c r="S2028" s="142"/>
      <c r="T2028" s="142"/>
      <c r="W2028" s="138"/>
      <c r="Z2028" s="138"/>
      <c r="AD2028" s="143"/>
      <c r="AE2028" s="143"/>
      <c r="AF2028" s="98"/>
    </row>
    <row r="2029" spans="1:32" hidden="1" x14ac:dyDescent="0.25">
      <c r="A2029" s="116" t="s">
        <v>16384</v>
      </c>
      <c r="B2029" s="116">
        <v>2022</v>
      </c>
      <c r="C2029" s="116" t="s">
        <v>16454</v>
      </c>
      <c r="D2029" s="76" t="s">
        <v>16556</v>
      </c>
      <c r="E2029" s="76" t="s">
        <v>16556</v>
      </c>
      <c r="F2029" s="76" t="s">
        <v>16556</v>
      </c>
      <c r="G2029" s="125">
        <f>'Total Revenue (Millions)'!D154-SUM('Unified sheet'!G2008:G2028)</f>
        <v>2437.7029542000005</v>
      </c>
      <c r="H2029" s="140">
        <f t="shared" si="128"/>
        <v>1875.1561186153849</v>
      </c>
      <c r="I2029" s="125">
        <f>G2029/('Total Revenue (Millions)'!D$154)*100</f>
        <v>37.829867669337226</v>
      </c>
      <c r="N2029" s="144"/>
      <c r="O2029" s="144"/>
      <c r="P2029" s="144"/>
      <c r="R2029" s="142"/>
      <c r="S2029" s="142"/>
      <c r="T2029" s="142"/>
      <c r="W2029" s="138"/>
      <c r="Z2029" s="138"/>
      <c r="AD2029" s="143"/>
      <c r="AE2029" s="143"/>
      <c r="AF2029" s="87"/>
    </row>
    <row r="2030" spans="1:32" hidden="1" x14ac:dyDescent="0.25">
      <c r="A2030" s="116" t="s">
        <v>16384</v>
      </c>
      <c r="B2030" s="116">
        <v>2023</v>
      </c>
      <c r="C2030" s="116" t="s">
        <v>16454</v>
      </c>
      <c r="D2030" s="73" t="s">
        <v>17645</v>
      </c>
      <c r="E2030" s="73" t="s">
        <v>17645</v>
      </c>
      <c r="F2030" s="73" t="s">
        <v>17645</v>
      </c>
      <c r="G2030" s="216">
        <v>519.98</v>
      </c>
      <c r="H2030" s="140">
        <f t="shared" si="128"/>
        <v>399.98461538461538</v>
      </c>
      <c r="I2030" s="125">
        <f>G2030/('Total Revenue (Millions)'!D$155)*100</f>
        <v>77.994270200542985</v>
      </c>
      <c r="N2030" s="147">
        <v>519.98</v>
      </c>
      <c r="O2030" s="147"/>
      <c r="P2030" s="147"/>
      <c r="R2030" s="142"/>
      <c r="S2030" s="142"/>
      <c r="T2030" s="142"/>
      <c r="W2030" s="138"/>
      <c r="Z2030" s="138"/>
      <c r="AD2030" s="143"/>
      <c r="AE2030" s="143"/>
      <c r="AF2030" s="87" t="s">
        <v>17768</v>
      </c>
    </row>
    <row r="2031" spans="1:32" hidden="1" x14ac:dyDescent="0.25">
      <c r="A2031" s="116" t="s">
        <v>16384</v>
      </c>
      <c r="B2031" s="116">
        <v>2023</v>
      </c>
      <c r="C2031" s="116" t="s">
        <v>16454</v>
      </c>
      <c r="D2031" s="73" t="s">
        <v>17533</v>
      </c>
      <c r="E2031" s="73" t="s">
        <v>17669</v>
      </c>
      <c r="F2031" s="73" t="s">
        <v>17669</v>
      </c>
      <c r="G2031" s="125">
        <v>628.88</v>
      </c>
      <c r="H2031" s="140">
        <f t="shared" si="128"/>
        <v>483.75384615384615</v>
      </c>
      <c r="I2031" s="125">
        <f>G2031/('Total Revenue (Millions)'!D$155)*100</f>
        <v>94.328698495552644</v>
      </c>
      <c r="N2031" s="147"/>
      <c r="O2031" s="147"/>
      <c r="P2031" s="147"/>
      <c r="Q2031" s="141">
        <v>628.88</v>
      </c>
      <c r="R2031" s="142"/>
      <c r="S2031" s="142"/>
      <c r="T2031" s="142"/>
      <c r="W2031" s="138"/>
      <c r="Z2031" s="138"/>
      <c r="AD2031" s="143"/>
      <c r="AE2031" s="143"/>
      <c r="AF2031" s="87" t="s">
        <v>17769</v>
      </c>
    </row>
    <row r="2032" spans="1:32" hidden="1" x14ac:dyDescent="0.25">
      <c r="A2032" s="116" t="s">
        <v>16384</v>
      </c>
      <c r="B2032" s="116">
        <v>2023</v>
      </c>
      <c r="C2032" s="116" t="s">
        <v>16454</v>
      </c>
      <c r="D2032" s="73" t="s">
        <v>17661</v>
      </c>
      <c r="E2032" s="73" t="s">
        <v>17662</v>
      </c>
      <c r="F2032" s="73" t="s">
        <v>17661</v>
      </c>
      <c r="G2032" s="125">
        <v>455.51</v>
      </c>
      <c r="H2032" s="140">
        <f t="shared" si="128"/>
        <v>350.39230769230767</v>
      </c>
      <c r="I2032" s="125">
        <f>G2032/('Total Revenue (Millions)'!D$155)*100</f>
        <v>68.324108656197026</v>
      </c>
      <c r="N2032" s="147">
        <v>271.57</v>
      </c>
      <c r="O2032" s="147">
        <v>71.94</v>
      </c>
      <c r="P2032" s="147"/>
      <c r="R2032" s="142"/>
      <c r="S2032" s="142"/>
      <c r="T2032" s="142"/>
      <c r="W2032" s="138"/>
      <c r="Z2032" s="138"/>
      <c r="AD2032" s="143"/>
      <c r="AE2032" s="143"/>
      <c r="AF2032" s="87"/>
    </row>
    <row r="2033" spans="1:32" hidden="1" x14ac:dyDescent="0.25">
      <c r="A2033" s="116" t="s">
        <v>16384</v>
      </c>
      <c r="B2033" s="116">
        <v>2023</v>
      </c>
      <c r="C2033" s="116" t="s">
        <v>16454</v>
      </c>
      <c r="D2033" s="73" t="s">
        <v>17651</v>
      </c>
      <c r="E2033" s="73" t="s">
        <v>17651</v>
      </c>
      <c r="F2033" s="73" t="s">
        <v>17651</v>
      </c>
      <c r="G2033" s="125">
        <v>326.05</v>
      </c>
      <c r="H2033" s="140">
        <f t="shared" si="128"/>
        <v>250.80769230769232</v>
      </c>
      <c r="I2033" s="125">
        <f>G2033/('Total Revenue (Millions)'!D$155)*100</f>
        <v>48.905788297409586</v>
      </c>
      <c r="M2033" s="224">
        <v>27.91</v>
      </c>
      <c r="N2033" s="147">
        <v>69.94</v>
      </c>
      <c r="O2033" s="147">
        <v>65.95</v>
      </c>
      <c r="P2033" s="147">
        <v>162.25</v>
      </c>
      <c r="R2033" s="142"/>
      <c r="S2033" s="142"/>
      <c r="T2033" s="142"/>
      <c r="W2033" s="138"/>
      <c r="Z2033" s="138"/>
      <c r="AD2033" s="143"/>
      <c r="AE2033" s="143"/>
      <c r="AF2033" s="87" t="s">
        <v>17770</v>
      </c>
    </row>
    <row r="2034" spans="1:32" hidden="1" x14ac:dyDescent="0.25">
      <c r="A2034" s="116" t="s">
        <v>16384</v>
      </c>
      <c r="B2034" s="116">
        <v>2023</v>
      </c>
      <c r="C2034" s="116" t="s">
        <v>16454</v>
      </c>
      <c r="D2034" s="73" t="s">
        <v>17673</v>
      </c>
      <c r="E2034" s="73" t="s">
        <v>17674</v>
      </c>
      <c r="F2034" s="73" t="s">
        <v>17674</v>
      </c>
      <c r="G2034" s="17">
        <v>324.97000000000003</v>
      </c>
      <c r="H2034" s="140">
        <f t="shared" si="128"/>
        <v>249.9769230769231</v>
      </c>
      <c r="I2034" s="125">
        <f>G2034/('Total Revenue (Millions)'!D$155)*100</f>
        <v>48.743793967211147</v>
      </c>
      <c r="N2034" s="147"/>
      <c r="O2034" s="147">
        <v>63.99</v>
      </c>
      <c r="P2034" s="147">
        <v>260.98</v>
      </c>
      <c r="R2034" s="142"/>
      <c r="S2034" s="142"/>
      <c r="T2034" s="142"/>
      <c r="W2034" s="138"/>
      <c r="Z2034" s="138"/>
      <c r="AD2034" s="143"/>
      <c r="AE2034" s="143"/>
      <c r="AF2034" s="116" t="s">
        <v>17771</v>
      </c>
    </row>
    <row r="2035" spans="1:32" hidden="1" x14ac:dyDescent="0.25">
      <c r="A2035" s="116" t="s">
        <v>16384</v>
      </c>
      <c r="B2035" s="116">
        <v>2023</v>
      </c>
      <c r="C2035" s="116" t="s">
        <v>16454</v>
      </c>
      <c r="D2035" s="73" t="s">
        <v>17718</v>
      </c>
      <c r="E2035" s="73" t="s">
        <v>17718</v>
      </c>
      <c r="F2035" s="73" t="s">
        <v>17718</v>
      </c>
      <c r="G2035" s="125">
        <v>151.05000000000001</v>
      </c>
      <c r="H2035" s="140">
        <f t="shared" si="128"/>
        <v>116.19230769230769</v>
      </c>
      <c r="I2035" s="125">
        <f>G2035/('Total Revenue (Millions)'!D$155)*100</f>
        <v>22.656707015254465</v>
      </c>
      <c r="N2035" s="147"/>
      <c r="O2035" s="147"/>
      <c r="P2035" s="147"/>
      <c r="Q2035" s="138">
        <v>45.6</v>
      </c>
      <c r="R2035" s="142"/>
      <c r="S2035" s="142"/>
      <c r="T2035" s="142"/>
      <c r="W2035" s="138"/>
      <c r="Z2035" s="138"/>
      <c r="AD2035" s="143"/>
      <c r="AE2035" s="143"/>
      <c r="AF2035" s="87" t="s">
        <v>17772</v>
      </c>
    </row>
    <row r="2036" spans="1:32" hidden="1" x14ac:dyDescent="0.25">
      <c r="A2036" s="116" t="s">
        <v>16384</v>
      </c>
      <c r="B2036" s="116">
        <v>2023</v>
      </c>
      <c r="C2036" s="116" t="s">
        <v>16454</v>
      </c>
      <c r="D2036" s="73" t="s">
        <v>17647</v>
      </c>
      <c r="E2036" s="73" t="s">
        <v>17647</v>
      </c>
      <c r="F2036" s="73" t="s">
        <v>17647</v>
      </c>
      <c r="G2036" s="125">
        <v>265.73</v>
      </c>
      <c r="H2036" s="140">
        <f t="shared" si="128"/>
        <v>204.40769230769232</v>
      </c>
      <c r="I2036" s="125">
        <f>G2036/('Total Revenue (Millions)'!D$155)*100</f>
        <v>39.858104966326181</v>
      </c>
      <c r="N2036" s="147">
        <v>158.78</v>
      </c>
      <c r="O2036" s="147">
        <v>58.86</v>
      </c>
      <c r="P2036" s="147">
        <v>48.08</v>
      </c>
      <c r="R2036" s="142"/>
      <c r="S2036" s="142"/>
      <c r="T2036" s="142"/>
      <c r="W2036" s="138"/>
      <c r="Z2036" s="138"/>
      <c r="AD2036" s="143"/>
      <c r="AE2036" s="143"/>
      <c r="AF2036" s="87" t="s">
        <v>17773</v>
      </c>
    </row>
    <row r="2037" spans="1:32" hidden="1" x14ac:dyDescent="0.25">
      <c r="A2037" s="116" t="s">
        <v>16384</v>
      </c>
      <c r="B2037" s="116">
        <v>2023</v>
      </c>
      <c r="C2037" s="116" t="s">
        <v>16454</v>
      </c>
      <c r="D2037" s="73" t="s">
        <v>17649</v>
      </c>
      <c r="E2037" s="73" t="s">
        <v>17649</v>
      </c>
      <c r="F2037" s="73" t="s">
        <v>17649</v>
      </c>
      <c r="G2037" s="125">
        <v>278.08999999999997</v>
      </c>
      <c r="H2037" s="140">
        <f t="shared" si="128"/>
        <v>213.9153846153846</v>
      </c>
      <c r="I2037" s="125">
        <f>G2037/('Total Revenue (Millions)'!D$155)*100</f>
        <v>41.712040078597241</v>
      </c>
      <c r="N2037" s="147">
        <v>278.08999999999997</v>
      </c>
      <c r="O2037" s="147"/>
      <c r="P2037" s="147"/>
      <c r="R2037" s="142"/>
      <c r="S2037" s="142"/>
      <c r="T2037" s="142"/>
      <c r="W2037" s="138"/>
      <c r="Z2037" s="138"/>
      <c r="AD2037" s="143"/>
      <c r="AE2037" s="143"/>
      <c r="AF2037" s="87" t="s">
        <v>17774</v>
      </c>
    </row>
    <row r="2038" spans="1:32" ht="16.350000000000001" hidden="1" customHeight="1" x14ac:dyDescent="0.25">
      <c r="A2038" s="116" t="s">
        <v>16384</v>
      </c>
      <c r="B2038" s="116">
        <v>2023</v>
      </c>
      <c r="C2038" s="116" t="s">
        <v>16454</v>
      </c>
      <c r="D2038" s="73" t="s">
        <v>17553</v>
      </c>
      <c r="E2038" s="73" t="s">
        <v>17528</v>
      </c>
      <c r="F2038" s="73" t="s">
        <v>17663</v>
      </c>
      <c r="G2038" s="125">
        <v>223.77</v>
      </c>
      <c r="H2038" s="140">
        <f t="shared" si="128"/>
        <v>172.13076923076923</v>
      </c>
      <c r="I2038" s="125">
        <f>G2038/('Total Revenue (Millions)'!D$155)*100</f>
        <v>33.564325248616292</v>
      </c>
      <c r="N2038" s="147"/>
      <c r="O2038" s="147"/>
      <c r="P2038" s="147"/>
      <c r="R2038" s="142"/>
      <c r="S2038" s="142"/>
      <c r="T2038" s="142"/>
      <c r="W2038" s="138"/>
      <c r="Z2038" s="138"/>
      <c r="AD2038" s="143"/>
      <c r="AE2038" s="143"/>
      <c r="AF2038" s="98" t="s">
        <v>17775</v>
      </c>
    </row>
    <row r="2039" spans="1:32" hidden="1" x14ac:dyDescent="0.25">
      <c r="A2039" s="116" t="s">
        <v>16384</v>
      </c>
      <c r="B2039" s="116">
        <v>2023</v>
      </c>
      <c r="C2039" s="116" t="s">
        <v>16454</v>
      </c>
      <c r="D2039" s="73" t="s">
        <v>17708</v>
      </c>
      <c r="E2039" s="73" t="s">
        <v>17709</v>
      </c>
      <c r="F2039" s="73" t="s">
        <v>17709</v>
      </c>
      <c r="G2039" s="125">
        <v>126.13</v>
      </c>
      <c r="H2039" s="140">
        <f t="shared" si="128"/>
        <v>97.023076923076914</v>
      </c>
      <c r="I2039" s="125">
        <f>G2039/('Total Revenue (Millions)'!D$155)*100</f>
        <v>18.918837840675572</v>
      </c>
      <c r="N2039" s="147"/>
      <c r="O2039" s="147">
        <v>66.28</v>
      </c>
      <c r="P2039" s="147"/>
      <c r="Q2039" s="138">
        <v>59.84</v>
      </c>
      <c r="R2039" s="142"/>
      <c r="S2039" s="142"/>
      <c r="T2039" s="142"/>
      <c r="W2039" s="138"/>
      <c r="Z2039" s="138"/>
      <c r="AD2039" s="143"/>
      <c r="AE2039" s="143"/>
      <c r="AF2039" s="227" t="s">
        <v>17776</v>
      </c>
    </row>
    <row r="2040" spans="1:32" hidden="1" x14ac:dyDescent="0.25">
      <c r="A2040" s="116" t="s">
        <v>16384</v>
      </c>
      <c r="B2040" s="116">
        <v>2023</v>
      </c>
      <c r="C2040" s="116" t="s">
        <v>16454</v>
      </c>
      <c r="D2040" s="73" t="s">
        <v>17728</v>
      </c>
      <c r="E2040" s="73" t="s">
        <v>17728</v>
      </c>
      <c r="F2040" s="73" t="s">
        <v>17728</v>
      </c>
      <c r="G2040" s="125">
        <v>180.18</v>
      </c>
      <c r="H2040" s="140">
        <f t="shared" ref="H2040:H2071" si="129">G2040/1.3</f>
        <v>138.6</v>
      </c>
      <c r="I2040" s="125">
        <f>G2040/('Total Revenue (Millions)'!D$155)*100</f>
        <v>27.026054088106914</v>
      </c>
      <c r="N2040" s="147"/>
      <c r="O2040" s="147"/>
      <c r="P2040" s="224">
        <v>135.30000000000001</v>
      </c>
      <c r="Q2040" s="224">
        <v>44.88</v>
      </c>
      <c r="R2040" s="142"/>
      <c r="S2040" s="142"/>
      <c r="T2040" s="142"/>
      <c r="W2040" s="138"/>
      <c r="Z2040" s="138"/>
      <c r="AD2040" s="143"/>
      <c r="AE2040" s="143"/>
      <c r="AF2040" s="87" t="s">
        <v>17777</v>
      </c>
    </row>
    <row r="2041" spans="1:32" hidden="1" x14ac:dyDescent="0.25">
      <c r="A2041" s="116" t="s">
        <v>16384</v>
      </c>
      <c r="B2041" s="116">
        <v>2023</v>
      </c>
      <c r="C2041" s="116" t="s">
        <v>16454</v>
      </c>
      <c r="D2041" s="73" t="s">
        <v>17659</v>
      </c>
      <c r="E2041" s="73" t="s">
        <v>17659</v>
      </c>
      <c r="F2041" s="73" t="s">
        <v>17659</v>
      </c>
      <c r="G2041" s="235">
        <v>306</v>
      </c>
      <c r="H2041" s="140">
        <f t="shared" si="129"/>
        <v>235.38461538461539</v>
      </c>
      <c r="I2041" s="125">
        <f>G2041/('Total Revenue (Millions)'!D$155)*100</f>
        <v>45.898393556225528</v>
      </c>
      <c r="N2041" s="147">
        <v>114.76</v>
      </c>
      <c r="O2041" s="147">
        <v>23</v>
      </c>
      <c r="P2041" s="147">
        <v>168.24</v>
      </c>
      <c r="R2041" s="142"/>
      <c r="S2041" s="142"/>
      <c r="T2041" s="142"/>
      <c r="W2041" s="138"/>
      <c r="Z2041" s="138"/>
      <c r="AD2041" s="143"/>
      <c r="AE2041" s="143"/>
      <c r="AF2041" s="237" t="s">
        <v>17764</v>
      </c>
    </row>
    <row r="2042" spans="1:32" hidden="1" x14ac:dyDescent="0.25">
      <c r="A2042" s="116" t="s">
        <v>16384</v>
      </c>
      <c r="B2042" s="116">
        <v>2023</v>
      </c>
      <c r="C2042" s="116" t="s">
        <v>16454</v>
      </c>
      <c r="D2042" s="73" t="s">
        <v>17742</v>
      </c>
      <c r="E2042" s="73" t="s">
        <v>17742</v>
      </c>
      <c r="F2042" s="73" t="s">
        <v>17742</v>
      </c>
      <c r="G2042" s="125">
        <v>178.93</v>
      </c>
      <c r="H2042" s="140">
        <f t="shared" si="129"/>
        <v>137.63846153846154</v>
      </c>
      <c r="I2042" s="125">
        <f>G2042/('Total Revenue (Millions)'!D$155)*100</f>
        <v>26.838560650377236</v>
      </c>
      <c r="M2042" s="138">
        <v>178.93</v>
      </c>
      <c r="N2042" s="147"/>
      <c r="O2042" s="147"/>
      <c r="P2042" s="147"/>
      <c r="R2042" s="142"/>
      <c r="S2042" s="142"/>
      <c r="T2042" s="142"/>
      <c r="W2042" s="138"/>
      <c r="Z2042" s="138"/>
      <c r="AD2042" s="143"/>
      <c r="AE2042" s="143"/>
      <c r="AF2042" s="237" t="s">
        <v>17778</v>
      </c>
    </row>
    <row r="2043" spans="1:32" hidden="1" x14ac:dyDescent="0.25">
      <c r="A2043" s="116" t="s">
        <v>16384</v>
      </c>
      <c r="B2043" s="116">
        <v>2023</v>
      </c>
      <c r="C2043" s="116" t="s">
        <v>16454</v>
      </c>
      <c r="D2043" s="73" t="s">
        <v>17653</v>
      </c>
      <c r="E2043" s="76" t="s">
        <v>17654</v>
      </c>
      <c r="F2043" s="76" t="s">
        <v>17654</v>
      </c>
      <c r="G2043" s="125">
        <v>128.47</v>
      </c>
      <c r="H2043" s="140">
        <f t="shared" si="129"/>
        <v>98.823076923076925</v>
      </c>
      <c r="I2043" s="125">
        <f>G2043/('Total Revenue (Millions)'!D$155)*100</f>
        <v>19.269825556105534</v>
      </c>
      <c r="N2043" s="147">
        <v>128.47</v>
      </c>
      <c r="O2043" s="147"/>
      <c r="P2043" s="147"/>
      <c r="R2043" s="142"/>
      <c r="S2043" s="142"/>
      <c r="T2043" s="142"/>
      <c r="W2043" s="138"/>
      <c r="Z2043" s="138"/>
      <c r="AD2043" s="143"/>
      <c r="AE2043" s="143"/>
      <c r="AF2043" s="237" t="s">
        <v>17779</v>
      </c>
    </row>
    <row r="2044" spans="1:32" hidden="1" x14ac:dyDescent="0.25">
      <c r="A2044" s="116" t="s">
        <v>16384</v>
      </c>
      <c r="B2044" s="116">
        <v>2023</v>
      </c>
      <c r="C2044" s="116" t="s">
        <v>16454</v>
      </c>
      <c r="D2044" s="73" t="s">
        <v>17657</v>
      </c>
      <c r="E2044" s="73" t="s">
        <v>17657</v>
      </c>
      <c r="F2044" s="73" t="s">
        <v>17657</v>
      </c>
      <c r="G2044" s="125">
        <v>109.24</v>
      </c>
      <c r="H2044" s="140">
        <f t="shared" si="129"/>
        <v>84.030769230769224</v>
      </c>
      <c r="I2044" s="125">
        <f>G2044/('Total Revenue (Millions)'!D$155)*100</f>
        <v>16.385426510072147</v>
      </c>
      <c r="M2044" s="138">
        <v>7.44</v>
      </c>
      <c r="N2044" s="147">
        <v>60.05</v>
      </c>
      <c r="O2044" s="147">
        <v>34.31</v>
      </c>
      <c r="P2044" s="147">
        <v>7.44</v>
      </c>
      <c r="R2044" s="142"/>
      <c r="S2044" s="142"/>
      <c r="T2044" s="142"/>
      <c r="W2044" s="138"/>
      <c r="Z2044" s="138"/>
      <c r="AD2044" s="143"/>
      <c r="AE2044" s="143"/>
      <c r="AF2044" s="87" t="s">
        <v>17780</v>
      </c>
    </row>
    <row r="2045" spans="1:32" hidden="1" x14ac:dyDescent="0.25">
      <c r="A2045" s="116" t="s">
        <v>16384</v>
      </c>
      <c r="B2045" s="116">
        <v>2023</v>
      </c>
      <c r="C2045" s="116" t="s">
        <v>16454</v>
      </c>
      <c r="D2045" s="73" t="s">
        <v>17667</v>
      </c>
      <c r="E2045" s="73" t="s">
        <v>17667</v>
      </c>
      <c r="F2045" s="73" t="s">
        <v>17667</v>
      </c>
      <c r="G2045" s="125">
        <v>30.97</v>
      </c>
      <c r="H2045" s="140">
        <f t="shared" si="129"/>
        <v>23.823076923076922</v>
      </c>
      <c r="I2045" s="125">
        <f>G2045/('Total Revenue (Millions)'!D$155)*100</f>
        <v>4.6453374131905383</v>
      </c>
      <c r="N2045" s="147">
        <v>30.97</v>
      </c>
      <c r="O2045" s="147"/>
      <c r="P2045" s="147"/>
      <c r="R2045" s="142"/>
      <c r="S2045" s="142"/>
      <c r="T2045" s="142"/>
      <c r="W2045" s="138"/>
      <c r="Z2045" s="138"/>
      <c r="AD2045" s="143"/>
      <c r="AE2045" s="143"/>
      <c r="AF2045" s="87" t="s">
        <v>17781</v>
      </c>
    </row>
    <row r="2046" spans="1:32" hidden="1" x14ac:dyDescent="0.25">
      <c r="A2046" s="116" t="s">
        <v>16384</v>
      </c>
      <c r="B2046" s="116">
        <v>2023</v>
      </c>
      <c r="C2046" s="116" t="s">
        <v>16454</v>
      </c>
      <c r="D2046" s="73" t="s">
        <v>17665</v>
      </c>
      <c r="E2046" s="73" t="s">
        <v>17665</v>
      </c>
      <c r="F2046" s="73" t="s">
        <v>17665</v>
      </c>
      <c r="G2046" s="125">
        <v>14.72</v>
      </c>
      <c r="H2046" s="140">
        <f t="shared" si="129"/>
        <v>11.323076923076924</v>
      </c>
      <c r="I2046" s="125">
        <f>G2046/('Total Revenue (Millions)'!D$155)*100</f>
        <v>2.2079227227047049</v>
      </c>
      <c r="N2046" s="147"/>
      <c r="O2046" s="147"/>
      <c r="P2046" s="147"/>
      <c r="R2046" s="142"/>
      <c r="S2046" s="142"/>
      <c r="T2046" s="142"/>
      <c r="W2046" s="138"/>
      <c r="Z2046" s="138"/>
      <c r="AD2046" s="143"/>
      <c r="AE2046" s="143"/>
      <c r="AF2046" s="87" t="s">
        <v>17782</v>
      </c>
    </row>
    <row r="2047" spans="1:32" hidden="1" x14ac:dyDescent="0.25">
      <c r="A2047" s="116" t="s">
        <v>16384</v>
      </c>
      <c r="B2047" s="116">
        <v>2023</v>
      </c>
      <c r="C2047" s="116" t="s">
        <v>16454</v>
      </c>
      <c r="D2047" s="235" t="s">
        <v>17701</v>
      </c>
      <c r="E2047" s="235" t="s">
        <v>17701</v>
      </c>
      <c r="F2047" s="73"/>
      <c r="G2047" s="216">
        <v>25.28</v>
      </c>
      <c r="H2047" s="140">
        <f t="shared" si="129"/>
        <v>19.446153846153848</v>
      </c>
      <c r="I2047" s="125">
        <f>G2047/('Total Revenue (Millions)'!D$155)*100</f>
        <v>3.7918672846450376</v>
      </c>
      <c r="N2047" s="147"/>
      <c r="O2047" s="147"/>
      <c r="P2047" s="147"/>
      <c r="R2047" s="142"/>
      <c r="S2047" s="142"/>
      <c r="T2047" s="142"/>
      <c r="W2047" s="138"/>
      <c r="Z2047" s="138"/>
      <c r="AD2047" s="143"/>
      <c r="AE2047" s="143"/>
      <c r="AF2047" s="235" t="s">
        <v>17783</v>
      </c>
    </row>
    <row r="2048" spans="1:32" hidden="1" x14ac:dyDescent="0.25">
      <c r="A2048" s="116" t="s">
        <v>16384</v>
      </c>
      <c r="B2048" s="116">
        <v>2023</v>
      </c>
      <c r="C2048" s="116" t="s">
        <v>16454</v>
      </c>
      <c r="D2048" s="235" t="s">
        <v>17702</v>
      </c>
      <c r="E2048" s="235" t="s">
        <v>17702</v>
      </c>
      <c r="F2048" s="73"/>
      <c r="G2048" s="216">
        <v>10.199999999999999</v>
      </c>
      <c r="H2048" s="140">
        <f t="shared" si="129"/>
        <v>7.8461538461538449</v>
      </c>
      <c r="I2048" s="125">
        <f>G2048/('Total Revenue (Millions)'!D$155)*100</f>
        <v>1.5299464518741841</v>
      </c>
      <c r="N2048" s="147"/>
      <c r="O2048" s="147"/>
      <c r="P2048" s="147"/>
      <c r="R2048" s="142"/>
      <c r="S2048" s="142"/>
      <c r="T2048" s="142"/>
      <c r="W2048" s="138"/>
      <c r="Z2048" s="138"/>
      <c r="AD2048" s="143"/>
      <c r="AE2048" s="143"/>
      <c r="AF2048" s="235" t="s">
        <v>17784</v>
      </c>
    </row>
    <row r="2049" spans="1:32" hidden="1" x14ac:dyDescent="0.25">
      <c r="A2049" s="116" t="s">
        <v>16384</v>
      </c>
      <c r="B2049" s="116">
        <v>2023</v>
      </c>
      <c r="C2049" s="116" t="s">
        <v>16454</v>
      </c>
      <c r="D2049" s="73"/>
      <c r="E2049" s="73"/>
      <c r="F2049" s="73"/>
      <c r="G2049" s="125"/>
      <c r="H2049" s="140">
        <f t="shared" si="129"/>
        <v>0</v>
      </c>
      <c r="I2049" s="125">
        <f>G2049/('Total Revenue (Millions)'!D$155)*100</f>
        <v>0</v>
      </c>
      <c r="N2049" s="147"/>
      <c r="O2049" s="147"/>
      <c r="P2049" s="147"/>
      <c r="R2049" s="142"/>
      <c r="S2049" s="142"/>
      <c r="T2049" s="142"/>
      <c r="W2049" s="138"/>
      <c r="Z2049" s="138"/>
      <c r="AD2049" s="143"/>
      <c r="AE2049" s="143"/>
      <c r="AF2049" s="87"/>
    </row>
    <row r="2050" spans="1:32" hidden="1" x14ac:dyDescent="0.25">
      <c r="A2050" s="116" t="s">
        <v>16384</v>
      </c>
      <c r="B2050" s="116">
        <v>2023</v>
      </c>
      <c r="C2050" s="116" t="s">
        <v>16454</v>
      </c>
      <c r="D2050" s="73"/>
      <c r="E2050" s="73"/>
      <c r="F2050" s="73"/>
      <c r="G2050" s="125"/>
      <c r="H2050" s="140">
        <f t="shared" si="129"/>
        <v>0</v>
      </c>
      <c r="I2050" s="125">
        <f>G2050/('Total Revenue (Millions)'!D$155)*100</f>
        <v>0</v>
      </c>
      <c r="N2050" s="147"/>
      <c r="O2050" s="147"/>
      <c r="P2050" s="147"/>
      <c r="R2050" s="142"/>
      <c r="S2050" s="142"/>
      <c r="T2050" s="142"/>
      <c r="W2050" s="138"/>
      <c r="Z2050" s="138"/>
      <c r="AD2050" s="143"/>
      <c r="AE2050" s="143"/>
      <c r="AF2050" s="87"/>
    </row>
    <row r="2051" spans="1:32" hidden="1" x14ac:dyDescent="0.25">
      <c r="A2051" s="116" t="s">
        <v>16384</v>
      </c>
      <c r="B2051" s="116">
        <v>2023</v>
      </c>
      <c r="C2051" s="116" t="s">
        <v>16454</v>
      </c>
      <c r="D2051" s="76" t="s">
        <v>16556</v>
      </c>
      <c r="E2051" s="76" t="s">
        <v>16556</v>
      </c>
      <c r="F2051" s="76" t="s">
        <v>16556</v>
      </c>
      <c r="G2051" s="125">
        <f>'Total Revenue (Millions)'!D155-SUM('Unified sheet'!G2030:G2050)</f>
        <v>-3617.4600000000005</v>
      </c>
      <c r="H2051" s="140">
        <f t="shared" si="129"/>
        <v>-2782.6615384615388</v>
      </c>
      <c r="I2051" s="125">
        <f>G2051/('Total Revenue (Millions)'!D$155)*100</f>
        <v>-542.60000899968497</v>
      </c>
      <c r="N2051" s="147"/>
      <c r="O2051" s="147"/>
      <c r="P2051" s="147"/>
      <c r="R2051" s="142"/>
      <c r="S2051" s="142"/>
      <c r="T2051" s="142"/>
      <c r="W2051" s="138"/>
      <c r="Z2051" s="138"/>
      <c r="AD2051" s="143"/>
      <c r="AE2051" s="143"/>
      <c r="AF2051" s="87"/>
    </row>
    <row r="2052" spans="1:32" x14ac:dyDescent="0.25">
      <c r="A2052" s="116" t="s">
        <v>16384</v>
      </c>
      <c r="B2052" s="116">
        <v>2024</v>
      </c>
      <c r="C2052" s="116" t="s">
        <v>16454</v>
      </c>
      <c r="D2052" s="73" t="s">
        <v>17645</v>
      </c>
      <c r="E2052" s="73" t="s">
        <v>17645</v>
      </c>
      <c r="F2052" s="73" t="s">
        <v>17645</v>
      </c>
      <c r="G2052" s="125"/>
      <c r="H2052" s="140">
        <f t="shared" si="129"/>
        <v>0</v>
      </c>
      <c r="I2052" s="125">
        <f>G2052/('Total Revenue (Millions)'!D$155)*100</f>
        <v>0</v>
      </c>
      <c r="W2052" s="138"/>
      <c r="Z2052" s="138"/>
      <c r="AD2052" s="143"/>
      <c r="AE2052" s="143"/>
      <c r="AF2052" s="87"/>
    </row>
    <row r="2053" spans="1:32" x14ac:dyDescent="0.25">
      <c r="A2053" s="116" t="s">
        <v>16384</v>
      </c>
      <c r="B2053" s="116">
        <v>2024</v>
      </c>
      <c r="C2053" s="116" t="s">
        <v>16454</v>
      </c>
      <c r="D2053" s="73" t="s">
        <v>17533</v>
      </c>
      <c r="E2053" s="73" t="s">
        <v>17669</v>
      </c>
      <c r="F2053" s="73" t="s">
        <v>17669</v>
      </c>
      <c r="G2053" s="125"/>
      <c r="H2053" s="140">
        <f t="shared" si="129"/>
        <v>0</v>
      </c>
      <c r="I2053" s="125">
        <f>G2053/('Total Revenue (Millions)'!D$155)*100</f>
        <v>0</v>
      </c>
      <c r="W2053" s="138"/>
      <c r="Z2053" s="138"/>
      <c r="AD2053" s="143"/>
      <c r="AE2053" s="143"/>
      <c r="AF2053" s="87"/>
    </row>
    <row r="2054" spans="1:32" x14ac:dyDescent="0.25">
      <c r="A2054" s="116" t="s">
        <v>16384</v>
      </c>
      <c r="B2054" s="116">
        <v>2024</v>
      </c>
      <c r="C2054" s="116" t="s">
        <v>16454</v>
      </c>
      <c r="D2054" s="73" t="s">
        <v>17661</v>
      </c>
      <c r="E2054" s="73" t="s">
        <v>17662</v>
      </c>
      <c r="F2054" s="73" t="s">
        <v>17661</v>
      </c>
      <c r="G2054" s="125"/>
      <c r="H2054" s="140">
        <f t="shared" si="129"/>
        <v>0</v>
      </c>
      <c r="I2054" s="125">
        <f>G2054/('Total Revenue (Millions)'!D$155)*100</f>
        <v>0</v>
      </c>
      <c r="W2054" s="138"/>
      <c r="Z2054" s="138"/>
      <c r="AD2054" s="143"/>
      <c r="AE2054" s="143"/>
      <c r="AF2054" s="87"/>
    </row>
    <row r="2055" spans="1:32" x14ac:dyDescent="0.25">
      <c r="A2055" s="116" t="s">
        <v>16384</v>
      </c>
      <c r="B2055" s="116">
        <v>2024</v>
      </c>
      <c r="C2055" s="116" t="s">
        <v>16454</v>
      </c>
      <c r="D2055" s="73" t="s">
        <v>17651</v>
      </c>
      <c r="E2055" s="73" t="s">
        <v>17651</v>
      </c>
      <c r="F2055" s="73" t="s">
        <v>17651</v>
      </c>
      <c r="G2055" s="125"/>
      <c r="H2055" s="140">
        <f t="shared" si="129"/>
        <v>0</v>
      </c>
      <c r="I2055" s="125">
        <f>G2055/('Total Revenue (Millions)'!D$155)*100</f>
        <v>0</v>
      </c>
      <c r="W2055" s="138"/>
      <c r="Z2055" s="138"/>
      <c r="AD2055" s="143"/>
      <c r="AE2055" s="143"/>
      <c r="AF2055" s="87"/>
    </row>
    <row r="2056" spans="1:32" x14ac:dyDescent="0.25">
      <c r="A2056" s="116" t="s">
        <v>16384</v>
      </c>
      <c r="B2056" s="116">
        <v>2024</v>
      </c>
      <c r="C2056" s="116" t="s">
        <v>16454</v>
      </c>
      <c r="D2056" s="73" t="s">
        <v>17673</v>
      </c>
      <c r="E2056" s="73" t="s">
        <v>17674</v>
      </c>
      <c r="F2056" s="73" t="s">
        <v>17674</v>
      </c>
      <c r="G2056" s="125"/>
      <c r="H2056" s="140">
        <f t="shared" si="129"/>
        <v>0</v>
      </c>
      <c r="I2056" s="125">
        <f>G2056/('Total Revenue (Millions)'!D$155)*100</f>
        <v>0</v>
      </c>
      <c r="W2056" s="138"/>
      <c r="Z2056" s="138"/>
      <c r="AD2056" s="143"/>
      <c r="AE2056" s="143"/>
      <c r="AF2056" s="87"/>
    </row>
    <row r="2057" spans="1:32" x14ac:dyDescent="0.25">
      <c r="A2057" s="116" t="s">
        <v>16384</v>
      </c>
      <c r="B2057" s="116">
        <v>2024</v>
      </c>
      <c r="C2057" s="116" t="s">
        <v>16454</v>
      </c>
      <c r="D2057" s="73" t="s">
        <v>17718</v>
      </c>
      <c r="E2057" s="73" t="s">
        <v>17718</v>
      </c>
      <c r="F2057" s="73" t="s">
        <v>17718</v>
      </c>
      <c r="G2057" s="125"/>
      <c r="H2057" s="140">
        <f t="shared" si="129"/>
        <v>0</v>
      </c>
      <c r="I2057" s="125">
        <f>G2057/('Total Revenue (Millions)'!D$155)*100</f>
        <v>0</v>
      </c>
      <c r="W2057" s="138"/>
      <c r="Z2057" s="138"/>
      <c r="AD2057" s="143"/>
      <c r="AE2057" s="143"/>
      <c r="AF2057" s="87"/>
    </row>
    <row r="2058" spans="1:32" x14ac:dyDescent="0.25">
      <c r="A2058" s="116" t="s">
        <v>16384</v>
      </c>
      <c r="B2058" s="116">
        <v>2024</v>
      </c>
      <c r="C2058" s="116" t="s">
        <v>16454</v>
      </c>
      <c r="D2058" s="73" t="s">
        <v>17647</v>
      </c>
      <c r="E2058" s="73" t="s">
        <v>17647</v>
      </c>
      <c r="F2058" s="73" t="s">
        <v>17647</v>
      </c>
      <c r="G2058" s="125"/>
      <c r="H2058" s="140">
        <f t="shared" si="129"/>
        <v>0</v>
      </c>
      <c r="I2058" s="125">
        <f>G2058/('Total Revenue (Millions)'!D$155)*100</f>
        <v>0</v>
      </c>
      <c r="W2058" s="138"/>
      <c r="Z2058" s="138"/>
      <c r="AD2058" s="143"/>
      <c r="AE2058" s="143"/>
      <c r="AF2058" s="87"/>
    </row>
    <row r="2059" spans="1:32" x14ac:dyDescent="0.25">
      <c r="A2059" s="116" t="s">
        <v>16384</v>
      </c>
      <c r="B2059" s="116">
        <v>2024</v>
      </c>
      <c r="C2059" s="116" t="s">
        <v>16454</v>
      </c>
      <c r="D2059" s="73" t="s">
        <v>17649</v>
      </c>
      <c r="E2059" s="73" t="s">
        <v>17649</v>
      </c>
      <c r="F2059" s="73" t="s">
        <v>17649</v>
      </c>
      <c r="G2059" s="125"/>
      <c r="H2059" s="140">
        <f t="shared" si="129"/>
        <v>0</v>
      </c>
      <c r="I2059" s="125">
        <f>G2059/('Total Revenue (Millions)'!D$155)*100</f>
        <v>0</v>
      </c>
      <c r="W2059" s="138"/>
      <c r="Z2059" s="138"/>
      <c r="AD2059" s="143"/>
      <c r="AE2059" s="143"/>
      <c r="AF2059" s="87"/>
    </row>
    <row r="2060" spans="1:32" x14ac:dyDescent="0.25">
      <c r="A2060" s="116" t="s">
        <v>16384</v>
      </c>
      <c r="B2060" s="116">
        <v>2024</v>
      </c>
      <c r="C2060" s="116" t="s">
        <v>16454</v>
      </c>
      <c r="D2060" s="73" t="s">
        <v>17553</v>
      </c>
      <c r="E2060" s="73" t="s">
        <v>17528</v>
      </c>
      <c r="F2060" s="73" t="s">
        <v>17663</v>
      </c>
      <c r="G2060" s="125"/>
      <c r="H2060" s="140">
        <f t="shared" si="129"/>
        <v>0</v>
      </c>
      <c r="I2060" s="125">
        <f>G2060/('Total Revenue (Millions)'!D$155)*100</f>
        <v>0</v>
      </c>
      <c r="W2060" s="138"/>
      <c r="Z2060" s="138"/>
      <c r="AD2060" s="143"/>
      <c r="AE2060" s="143"/>
      <c r="AF2060" s="87"/>
    </row>
    <row r="2061" spans="1:32" x14ac:dyDescent="0.25">
      <c r="A2061" s="116" t="s">
        <v>16384</v>
      </c>
      <c r="B2061" s="116">
        <v>2024</v>
      </c>
      <c r="C2061" s="116" t="s">
        <v>16454</v>
      </c>
      <c r="D2061" s="73" t="s">
        <v>17708</v>
      </c>
      <c r="E2061" s="73" t="s">
        <v>17709</v>
      </c>
      <c r="F2061" s="73" t="s">
        <v>17709</v>
      </c>
      <c r="G2061" s="125"/>
      <c r="H2061" s="140">
        <f t="shared" si="129"/>
        <v>0</v>
      </c>
      <c r="I2061" s="125">
        <f>G2061/('Total Revenue (Millions)'!D$155)*100</f>
        <v>0</v>
      </c>
      <c r="W2061" s="138"/>
      <c r="Z2061" s="138"/>
      <c r="AD2061" s="143"/>
      <c r="AE2061" s="143"/>
      <c r="AF2061" s="87"/>
    </row>
    <row r="2062" spans="1:32" x14ac:dyDescent="0.25">
      <c r="A2062" s="116" t="s">
        <v>16384</v>
      </c>
      <c r="B2062" s="116">
        <v>2024</v>
      </c>
      <c r="C2062" s="116" t="s">
        <v>16454</v>
      </c>
      <c r="D2062" s="73" t="s">
        <v>17728</v>
      </c>
      <c r="E2062" s="73" t="s">
        <v>17728</v>
      </c>
      <c r="F2062" s="73" t="s">
        <v>17728</v>
      </c>
      <c r="G2062" s="125"/>
      <c r="H2062" s="140">
        <f t="shared" si="129"/>
        <v>0</v>
      </c>
      <c r="I2062" s="125">
        <f>G2062/('Total Revenue (Millions)'!D$155)*100</f>
        <v>0</v>
      </c>
      <c r="W2062" s="138"/>
      <c r="Z2062" s="138"/>
      <c r="AD2062" s="143"/>
      <c r="AE2062" s="143"/>
      <c r="AF2062" s="87"/>
    </row>
    <row r="2063" spans="1:32" x14ac:dyDescent="0.25">
      <c r="A2063" s="116" t="s">
        <v>16384</v>
      </c>
      <c r="B2063" s="116">
        <v>2024</v>
      </c>
      <c r="C2063" s="116" t="s">
        <v>16454</v>
      </c>
      <c r="D2063" s="73" t="s">
        <v>17659</v>
      </c>
      <c r="E2063" s="73" t="s">
        <v>17659</v>
      </c>
      <c r="F2063" s="73" t="s">
        <v>17659</v>
      </c>
      <c r="G2063" s="125"/>
      <c r="H2063" s="140">
        <f t="shared" si="129"/>
        <v>0</v>
      </c>
      <c r="I2063" s="125">
        <f>G2063/('Total Revenue (Millions)'!D$155)*100</f>
        <v>0</v>
      </c>
      <c r="W2063" s="138"/>
      <c r="Z2063" s="138"/>
      <c r="AD2063" s="143"/>
      <c r="AE2063" s="143"/>
      <c r="AF2063" s="87"/>
    </row>
    <row r="2064" spans="1:32" x14ac:dyDescent="0.25">
      <c r="A2064" s="116" t="s">
        <v>16384</v>
      </c>
      <c r="B2064" s="116">
        <v>2024</v>
      </c>
      <c r="C2064" s="116" t="s">
        <v>16454</v>
      </c>
      <c r="D2064" s="73" t="s">
        <v>17742</v>
      </c>
      <c r="E2064" s="73" t="s">
        <v>17742</v>
      </c>
      <c r="F2064" s="73" t="s">
        <v>17742</v>
      </c>
      <c r="G2064" s="125"/>
      <c r="H2064" s="140">
        <f t="shared" si="129"/>
        <v>0</v>
      </c>
      <c r="I2064" s="125">
        <f>G2064/('Total Revenue (Millions)'!D$155)*100</f>
        <v>0</v>
      </c>
      <c r="W2064" s="138"/>
      <c r="Z2064" s="138"/>
      <c r="AD2064" s="143"/>
      <c r="AE2064" s="143"/>
      <c r="AF2064" s="87"/>
    </row>
    <row r="2065" spans="1:32" x14ac:dyDescent="0.25">
      <c r="A2065" s="116" t="s">
        <v>16384</v>
      </c>
      <c r="B2065" s="116">
        <v>2024</v>
      </c>
      <c r="C2065" s="116" t="s">
        <v>16454</v>
      </c>
      <c r="D2065" s="73" t="s">
        <v>17653</v>
      </c>
      <c r="E2065" s="76" t="s">
        <v>17654</v>
      </c>
      <c r="F2065" s="76" t="s">
        <v>17654</v>
      </c>
      <c r="G2065" s="125"/>
      <c r="H2065" s="140">
        <f t="shared" si="129"/>
        <v>0</v>
      </c>
      <c r="I2065" s="125">
        <f>G2065/('Total Revenue (Millions)'!D$155)*100</f>
        <v>0</v>
      </c>
      <c r="W2065" s="138"/>
      <c r="Z2065" s="138"/>
      <c r="AD2065" s="143"/>
      <c r="AE2065" s="143"/>
      <c r="AF2065" s="87"/>
    </row>
    <row r="2066" spans="1:32" x14ac:dyDescent="0.25">
      <c r="A2066" s="116" t="s">
        <v>16384</v>
      </c>
      <c r="B2066" s="116">
        <v>2024</v>
      </c>
      <c r="C2066" s="116" t="s">
        <v>16454</v>
      </c>
      <c r="D2066" s="73" t="s">
        <v>17657</v>
      </c>
      <c r="E2066" s="73" t="s">
        <v>17657</v>
      </c>
      <c r="F2066" s="73" t="s">
        <v>17657</v>
      </c>
      <c r="G2066" s="125"/>
      <c r="H2066" s="140">
        <f t="shared" si="129"/>
        <v>0</v>
      </c>
      <c r="I2066" s="125">
        <f>G2066/('Total Revenue (Millions)'!D$155)*100</f>
        <v>0</v>
      </c>
      <c r="W2066" s="138"/>
      <c r="Z2066" s="138"/>
      <c r="AD2066" s="143"/>
      <c r="AE2066" s="143"/>
      <c r="AF2066" s="87"/>
    </row>
    <row r="2067" spans="1:32" x14ac:dyDescent="0.25">
      <c r="A2067" s="116" t="s">
        <v>16384</v>
      </c>
      <c r="B2067" s="116">
        <v>2024</v>
      </c>
      <c r="C2067" s="116" t="s">
        <v>16454</v>
      </c>
      <c r="D2067" s="73" t="s">
        <v>17667</v>
      </c>
      <c r="E2067" s="73" t="s">
        <v>17667</v>
      </c>
      <c r="F2067" s="73" t="s">
        <v>17667</v>
      </c>
      <c r="G2067" s="125"/>
      <c r="H2067" s="140">
        <f t="shared" si="129"/>
        <v>0</v>
      </c>
      <c r="I2067" s="125">
        <f>G2067/('Total Revenue (Millions)'!D$155)*100</f>
        <v>0</v>
      </c>
      <c r="W2067" s="138"/>
      <c r="Z2067" s="138"/>
      <c r="AD2067" s="143"/>
      <c r="AE2067" s="143"/>
      <c r="AF2067" s="87"/>
    </row>
    <row r="2068" spans="1:32" x14ac:dyDescent="0.25">
      <c r="A2068" s="116" t="s">
        <v>16384</v>
      </c>
      <c r="B2068" s="116">
        <v>2024</v>
      </c>
      <c r="C2068" s="116" t="s">
        <v>16454</v>
      </c>
      <c r="D2068" s="73" t="s">
        <v>17665</v>
      </c>
      <c r="E2068" s="73" t="s">
        <v>17665</v>
      </c>
      <c r="F2068" s="73" t="s">
        <v>17665</v>
      </c>
      <c r="G2068" s="125"/>
      <c r="H2068" s="140">
        <f t="shared" si="129"/>
        <v>0</v>
      </c>
      <c r="I2068" s="125">
        <f>G2068/('Total Revenue (Millions)'!D$155)*100</f>
        <v>0</v>
      </c>
      <c r="W2068" s="138"/>
      <c r="Z2068" s="138"/>
      <c r="AD2068" s="143"/>
      <c r="AE2068" s="143"/>
      <c r="AF2068" s="87"/>
    </row>
    <row r="2069" spans="1:32" x14ac:dyDescent="0.25">
      <c r="A2069" s="116" t="s">
        <v>16384</v>
      </c>
      <c r="B2069" s="116">
        <v>2024</v>
      </c>
      <c r="C2069" s="116" t="s">
        <v>16454</v>
      </c>
      <c r="D2069" s="73"/>
      <c r="E2069" s="73"/>
      <c r="F2069" s="73"/>
      <c r="G2069" s="125"/>
      <c r="H2069" s="140">
        <f t="shared" si="129"/>
        <v>0</v>
      </c>
      <c r="I2069" s="125">
        <f>G2069/('Total Revenue (Millions)'!D$155)*100</f>
        <v>0</v>
      </c>
      <c r="W2069" s="138"/>
      <c r="Z2069" s="138"/>
      <c r="AD2069" s="143"/>
      <c r="AE2069" s="143"/>
      <c r="AF2069" s="87"/>
    </row>
    <row r="2070" spans="1:32" x14ac:dyDescent="0.25">
      <c r="A2070" s="116" t="s">
        <v>16384</v>
      </c>
      <c r="B2070" s="116">
        <v>2024</v>
      </c>
      <c r="C2070" s="116" t="s">
        <v>16454</v>
      </c>
      <c r="D2070" s="73"/>
      <c r="E2070" s="73"/>
      <c r="F2070" s="73"/>
      <c r="G2070" s="125"/>
      <c r="H2070" s="140">
        <f t="shared" si="129"/>
        <v>0</v>
      </c>
      <c r="I2070" s="125">
        <f>G2070/('Total Revenue (Millions)'!D$155)*100</f>
        <v>0</v>
      </c>
      <c r="W2070" s="138"/>
      <c r="Z2070" s="138"/>
      <c r="AD2070" s="143"/>
      <c r="AE2070" s="143"/>
      <c r="AF2070" s="87"/>
    </row>
    <row r="2071" spans="1:32" x14ac:dyDescent="0.25">
      <c r="A2071" s="116" t="s">
        <v>16384</v>
      </c>
      <c r="B2071" s="116">
        <v>2024</v>
      </c>
      <c r="C2071" s="116" t="s">
        <v>16454</v>
      </c>
      <c r="D2071" s="73"/>
      <c r="E2071" s="73"/>
      <c r="F2071" s="73"/>
      <c r="G2071" s="125"/>
      <c r="H2071" s="140">
        <f t="shared" si="129"/>
        <v>0</v>
      </c>
      <c r="I2071" s="125">
        <f>G2071/('Total Revenue (Millions)'!D$155)*100</f>
        <v>0</v>
      </c>
      <c r="W2071" s="138"/>
      <c r="Z2071" s="138"/>
      <c r="AD2071" s="143"/>
      <c r="AE2071" s="143"/>
      <c r="AF2071" s="87"/>
    </row>
    <row r="2072" spans="1:32" x14ac:dyDescent="0.25">
      <c r="A2072" s="116" t="s">
        <v>16384</v>
      </c>
      <c r="B2072" s="116">
        <v>2024</v>
      </c>
      <c r="C2072" s="116" t="s">
        <v>16454</v>
      </c>
      <c r="D2072" s="73"/>
      <c r="E2072" s="73"/>
      <c r="F2072" s="73"/>
      <c r="G2072" s="125"/>
      <c r="H2072" s="140">
        <f t="shared" ref="H2072:H2090" si="130">G2072/1.3</f>
        <v>0</v>
      </c>
      <c r="I2072" s="125">
        <f>G2072/('Total Revenue (Millions)'!D$155)*100</f>
        <v>0</v>
      </c>
      <c r="W2072" s="138"/>
      <c r="Z2072" s="138"/>
      <c r="AD2072" s="143"/>
      <c r="AE2072" s="143"/>
      <c r="AF2072" s="87"/>
    </row>
    <row r="2073" spans="1:32" x14ac:dyDescent="0.25">
      <c r="A2073" s="116" t="s">
        <v>16384</v>
      </c>
      <c r="B2073" s="116">
        <v>2024</v>
      </c>
      <c r="C2073" s="116" t="s">
        <v>16454</v>
      </c>
      <c r="D2073" s="76" t="s">
        <v>16556</v>
      </c>
      <c r="E2073" s="76" t="s">
        <v>16556</v>
      </c>
      <c r="F2073" s="76" t="s">
        <v>16556</v>
      </c>
      <c r="G2073" s="125"/>
      <c r="H2073" s="140">
        <f t="shared" si="130"/>
        <v>0</v>
      </c>
      <c r="I2073" s="125">
        <f>G2073/('Total Revenue (Millions)'!D$155)*100</f>
        <v>0</v>
      </c>
      <c r="W2073" s="138"/>
      <c r="Z2073" s="138"/>
      <c r="AD2073" s="143"/>
      <c r="AE2073" s="143"/>
      <c r="AF2073" s="87"/>
    </row>
    <row r="2074" spans="1:32" hidden="1" x14ac:dyDescent="0.25">
      <c r="A2074" s="116" t="s">
        <v>16384</v>
      </c>
      <c r="B2074" s="116">
        <v>1984</v>
      </c>
      <c r="C2074" s="116" t="s">
        <v>16458</v>
      </c>
      <c r="D2074" s="73" t="s">
        <v>17230</v>
      </c>
      <c r="E2074" s="73" t="s">
        <v>17231</v>
      </c>
      <c r="F2074" s="73" t="s">
        <v>17785</v>
      </c>
      <c r="G2074" s="125">
        <v>243</v>
      </c>
      <c r="H2074" s="140">
        <f t="shared" si="130"/>
        <v>186.92307692307691</v>
      </c>
      <c r="I2074" s="125">
        <f>G2074/('Total Revenue (Millions)'!D$156)*100</f>
        <v>27.771745962811007</v>
      </c>
      <c r="K2074" s="148"/>
      <c r="Q2074" s="148"/>
      <c r="W2074" s="138"/>
      <c r="Z2074" s="138"/>
      <c r="AF2074" s="73" t="s">
        <v>17786</v>
      </c>
    </row>
    <row r="2075" spans="1:32" hidden="1" x14ac:dyDescent="0.25">
      <c r="A2075" s="116" t="s">
        <v>16384</v>
      </c>
      <c r="B2075" s="116">
        <v>1984</v>
      </c>
      <c r="C2075" s="116" t="s">
        <v>16458</v>
      </c>
      <c r="D2075" s="73" t="s">
        <v>17787</v>
      </c>
      <c r="E2075" s="73" t="s">
        <v>17788</v>
      </c>
      <c r="F2075" s="73"/>
      <c r="G2075" s="125">
        <v>80</v>
      </c>
      <c r="H2075" s="140">
        <f t="shared" si="130"/>
        <v>61.538461538461533</v>
      </c>
      <c r="I2075" s="125">
        <f>G2075/('Total Revenue (Millions)'!D$156)*100</f>
        <v>9.1429616338472446</v>
      </c>
      <c r="K2075" s="145"/>
      <c r="Q2075" s="145"/>
      <c r="W2075" s="138"/>
      <c r="Z2075" s="138"/>
      <c r="AF2075" s="73"/>
    </row>
    <row r="2076" spans="1:32" hidden="1" x14ac:dyDescent="0.25">
      <c r="A2076" s="116" t="s">
        <v>16384</v>
      </c>
      <c r="B2076" s="116">
        <v>1984</v>
      </c>
      <c r="C2076" s="116" t="s">
        <v>16458</v>
      </c>
      <c r="D2076" s="73" t="s">
        <v>17242</v>
      </c>
      <c r="E2076" s="73" t="s">
        <v>17242</v>
      </c>
      <c r="F2076" s="73" t="s">
        <v>17242</v>
      </c>
      <c r="G2076" s="125">
        <v>30.2</v>
      </c>
      <c r="H2076" s="140">
        <f t="shared" si="130"/>
        <v>23.23076923076923</v>
      </c>
      <c r="I2076" s="125">
        <f>G2076/('Total Revenue (Millions)'!D$156)*100</f>
        <v>3.4514680167773348</v>
      </c>
      <c r="K2076" s="148"/>
      <c r="Q2076" s="148"/>
      <c r="W2076" s="138"/>
      <c r="Z2076" s="138"/>
      <c r="AF2076" s="73"/>
    </row>
    <row r="2077" spans="1:32" hidden="1" x14ac:dyDescent="0.25">
      <c r="A2077" s="116" t="s">
        <v>16384</v>
      </c>
      <c r="B2077" s="116">
        <v>1984</v>
      </c>
      <c r="C2077" s="116" t="s">
        <v>16458</v>
      </c>
      <c r="D2077" s="73" t="s">
        <v>17054</v>
      </c>
      <c r="E2077" s="73" t="s">
        <v>17054</v>
      </c>
      <c r="F2077" s="73"/>
      <c r="G2077" s="125">
        <v>24.2</v>
      </c>
      <c r="H2077" s="140">
        <f t="shared" si="130"/>
        <v>18.615384615384613</v>
      </c>
      <c r="I2077" s="125">
        <f>G2077/('Total Revenue (Millions)'!D$156)*100</f>
        <v>2.7657458942387918</v>
      </c>
      <c r="K2077" s="145"/>
      <c r="Q2077" s="145"/>
      <c r="W2077" s="138"/>
      <c r="Z2077" s="138"/>
      <c r="AF2077" s="73" t="s">
        <v>17789</v>
      </c>
    </row>
    <row r="2078" spans="1:32" hidden="1" x14ac:dyDescent="0.25">
      <c r="A2078" s="116" t="s">
        <v>16384</v>
      </c>
      <c r="B2078" s="116">
        <v>1984</v>
      </c>
      <c r="C2078" s="116" t="s">
        <v>16458</v>
      </c>
      <c r="D2078" s="73" t="s">
        <v>17085</v>
      </c>
      <c r="E2078" s="73" t="s">
        <v>17085</v>
      </c>
      <c r="F2078" s="73"/>
      <c r="G2078" s="125">
        <v>23.9</v>
      </c>
      <c r="H2078" s="140">
        <f t="shared" si="130"/>
        <v>18.384615384615383</v>
      </c>
      <c r="I2078" s="125">
        <f>G2078/('Total Revenue (Millions)'!D$156)*100</f>
        <v>2.7314597881118643</v>
      </c>
      <c r="K2078" s="145"/>
      <c r="Q2078" s="145"/>
      <c r="W2078" s="138"/>
      <c r="Z2078" s="138"/>
      <c r="AF2078" s="73"/>
    </row>
    <row r="2079" spans="1:32" hidden="1" x14ac:dyDescent="0.25">
      <c r="A2079" s="116" t="s">
        <v>16384</v>
      </c>
      <c r="B2079" s="116">
        <v>1984</v>
      </c>
      <c r="C2079" s="116" t="s">
        <v>16458</v>
      </c>
      <c r="D2079" s="73" t="s">
        <v>16602</v>
      </c>
      <c r="E2079" s="73" t="s">
        <v>16602</v>
      </c>
      <c r="F2079" s="73"/>
      <c r="G2079" s="125">
        <v>23</v>
      </c>
      <c r="H2079" s="140">
        <f t="shared" si="130"/>
        <v>17.692307692307693</v>
      </c>
      <c r="I2079" s="125">
        <f>G2079/('Total Revenue (Millions)'!D$156)*100</f>
        <v>2.6286014697310831</v>
      </c>
      <c r="K2079" s="148"/>
      <c r="Q2079" s="148"/>
      <c r="W2079" s="138"/>
      <c r="Z2079" s="138"/>
      <c r="AF2079" s="73"/>
    </row>
    <row r="2080" spans="1:32" hidden="1" x14ac:dyDescent="0.25">
      <c r="A2080" s="116" t="s">
        <v>16384</v>
      </c>
      <c r="B2080" s="116">
        <v>1984</v>
      </c>
      <c r="C2080" s="116" t="s">
        <v>16458</v>
      </c>
      <c r="D2080" s="73" t="s">
        <v>17790</v>
      </c>
      <c r="E2080" s="73" t="s">
        <v>17790</v>
      </c>
      <c r="F2080" s="73"/>
      <c r="G2080" s="125">
        <v>22.8</v>
      </c>
      <c r="H2080" s="140">
        <f t="shared" si="130"/>
        <v>17.53846153846154</v>
      </c>
      <c r="I2080" s="125">
        <f>G2080/('Total Revenue (Millions)'!D$156)*100</f>
        <v>2.6057440656464648</v>
      </c>
      <c r="K2080" s="145"/>
      <c r="Q2080" s="145"/>
      <c r="W2080" s="138"/>
      <c r="Z2080" s="138"/>
      <c r="AF2080" s="73"/>
    </row>
    <row r="2081" spans="1:32" hidden="1" x14ac:dyDescent="0.25">
      <c r="A2081" s="116" t="s">
        <v>16384</v>
      </c>
      <c r="B2081" s="116">
        <v>1984</v>
      </c>
      <c r="C2081" s="116" t="s">
        <v>16458</v>
      </c>
      <c r="D2081" s="73" t="s">
        <v>17050</v>
      </c>
      <c r="E2081" s="73" t="s">
        <v>17050</v>
      </c>
      <c r="F2081" s="73"/>
      <c r="G2081" s="125">
        <v>17.349300000000003</v>
      </c>
      <c r="H2081" s="140">
        <f t="shared" si="130"/>
        <v>13.345615384615387</v>
      </c>
      <c r="I2081" s="125">
        <f>G2081/('Total Revenue (Millions)'!D$156)*100</f>
        <v>1.9827998034263254</v>
      </c>
      <c r="K2081" s="148"/>
      <c r="Q2081" s="148"/>
      <c r="W2081" s="138"/>
      <c r="Z2081" s="138"/>
      <c r="AF2081" s="73" t="s">
        <v>17247</v>
      </c>
    </row>
    <row r="2082" spans="1:32" hidden="1" x14ac:dyDescent="0.25">
      <c r="A2082" s="116" t="s">
        <v>16384</v>
      </c>
      <c r="B2082" s="116">
        <v>1984</v>
      </c>
      <c r="C2082" s="116" t="s">
        <v>16458</v>
      </c>
      <c r="D2082" s="73" t="s">
        <v>17791</v>
      </c>
      <c r="E2082" s="73" t="s">
        <v>17791</v>
      </c>
      <c r="F2082" s="73"/>
      <c r="G2082" s="125">
        <v>13.7</v>
      </c>
      <c r="H2082" s="140">
        <f t="shared" si="130"/>
        <v>10.538461538461538</v>
      </c>
      <c r="I2082" s="125">
        <f>G2082/('Total Revenue (Millions)'!D$156)*100</f>
        <v>1.5657321797963406</v>
      </c>
      <c r="K2082" s="145"/>
      <c r="Q2082" s="145"/>
      <c r="W2082" s="138"/>
      <c r="Z2082" s="138"/>
      <c r="AF2082" s="73"/>
    </row>
    <row r="2083" spans="1:32" hidden="1" x14ac:dyDescent="0.25">
      <c r="A2083" s="116" t="s">
        <v>16384</v>
      </c>
      <c r="B2083" s="116">
        <v>1984</v>
      </c>
      <c r="C2083" s="116" t="s">
        <v>16458</v>
      </c>
      <c r="D2083" s="73" t="s">
        <v>16884</v>
      </c>
      <c r="E2083" s="73" t="s">
        <v>16884</v>
      </c>
      <c r="F2083" s="73" t="s">
        <v>16884</v>
      </c>
      <c r="G2083" s="125">
        <v>12.2</v>
      </c>
      <c r="H2083" s="140">
        <f t="shared" si="130"/>
        <v>9.3846153846153832</v>
      </c>
      <c r="I2083" s="125">
        <f>G2083/('Total Revenue (Millions)'!D$156)*100</f>
        <v>1.3943016491617048</v>
      </c>
      <c r="K2083" s="145"/>
      <c r="Q2083" s="145"/>
      <c r="W2083" s="138"/>
      <c r="Z2083" s="138"/>
      <c r="AF2083" s="73"/>
    </row>
    <row r="2084" spans="1:32" hidden="1" x14ac:dyDescent="0.25">
      <c r="A2084" s="116" t="s">
        <v>16384</v>
      </c>
      <c r="B2084" s="116">
        <v>1984</v>
      </c>
      <c r="C2084" s="116" t="s">
        <v>16458</v>
      </c>
      <c r="D2084" s="73" t="s">
        <v>17792</v>
      </c>
      <c r="E2084" s="73" t="s">
        <v>17793</v>
      </c>
      <c r="F2084" s="73"/>
      <c r="G2084" s="125">
        <v>7.7</v>
      </c>
      <c r="H2084" s="140">
        <f t="shared" si="130"/>
        <v>5.9230769230769234</v>
      </c>
      <c r="I2084" s="125">
        <f>G2084/('Total Revenue (Millions)'!D$156)*100</f>
        <v>0.88001005725779724</v>
      </c>
      <c r="K2084" s="145"/>
      <c r="Q2084" s="145"/>
      <c r="W2084" s="138"/>
      <c r="Z2084" s="138"/>
      <c r="AF2084" s="73"/>
    </row>
    <row r="2085" spans="1:32" hidden="1" x14ac:dyDescent="0.25">
      <c r="A2085" s="116" t="s">
        <v>16384</v>
      </c>
      <c r="B2085" s="116">
        <v>1984</v>
      </c>
      <c r="C2085" s="116" t="s">
        <v>16458</v>
      </c>
      <c r="D2085" s="73" t="s">
        <v>17794</v>
      </c>
      <c r="E2085" s="73" t="s">
        <v>17794</v>
      </c>
      <c r="F2085" s="73"/>
      <c r="G2085" s="125">
        <v>5.6</v>
      </c>
      <c r="H2085" s="140">
        <f t="shared" si="130"/>
        <v>4.3076923076923075</v>
      </c>
      <c r="I2085" s="125">
        <f>G2085/('Total Revenue (Millions)'!D$156)*100</f>
        <v>0.64000731436930713</v>
      </c>
      <c r="K2085" s="145"/>
      <c r="Q2085" s="145"/>
      <c r="W2085" s="138"/>
      <c r="Z2085" s="138"/>
      <c r="AF2085" s="73"/>
    </row>
    <row r="2086" spans="1:32" hidden="1" x14ac:dyDescent="0.25">
      <c r="A2086" s="116" t="s">
        <v>16384</v>
      </c>
      <c r="B2086" s="116">
        <v>1984</v>
      </c>
      <c r="C2086" s="116" t="s">
        <v>16458</v>
      </c>
      <c r="D2086" s="73" t="s">
        <v>17795</v>
      </c>
      <c r="E2086" s="73" t="s">
        <v>17796</v>
      </c>
      <c r="F2086" s="73"/>
      <c r="G2086" s="125">
        <v>5.3</v>
      </c>
      <c r="H2086" s="140">
        <f t="shared" si="130"/>
        <v>4.0769230769230766</v>
      </c>
      <c r="I2086" s="125">
        <f>G2086/('Total Revenue (Millions)'!D$156)*100</f>
        <v>0.60572120824237996</v>
      </c>
      <c r="K2086" s="145"/>
      <c r="Q2086" s="145"/>
      <c r="W2086" s="138"/>
      <c r="Z2086" s="138"/>
      <c r="AF2086" s="73"/>
    </row>
    <row r="2087" spans="1:32" hidden="1" x14ac:dyDescent="0.25">
      <c r="A2087" s="116" t="s">
        <v>16384</v>
      </c>
      <c r="B2087" s="116">
        <v>1984</v>
      </c>
      <c r="C2087" s="116" t="s">
        <v>16458</v>
      </c>
      <c r="D2087" s="73" t="s">
        <v>17797</v>
      </c>
      <c r="E2087" s="73" t="s">
        <v>17797</v>
      </c>
      <c r="F2087" s="73" t="s">
        <v>17797</v>
      </c>
      <c r="G2087" s="125">
        <v>5.2</v>
      </c>
      <c r="H2087" s="140">
        <f t="shared" si="130"/>
        <v>4</v>
      </c>
      <c r="I2087" s="125">
        <f>G2087/('Total Revenue (Millions)'!D$156)*100</f>
        <v>0.5942925062000709</v>
      </c>
      <c r="K2087" s="145"/>
      <c r="Q2087" s="145"/>
      <c r="W2087" s="138"/>
      <c r="Z2087" s="138"/>
      <c r="AF2087" s="73"/>
    </row>
    <row r="2088" spans="1:32" hidden="1" x14ac:dyDescent="0.25">
      <c r="A2088" s="116" t="s">
        <v>16384</v>
      </c>
      <c r="B2088" s="116">
        <v>1984</v>
      </c>
      <c r="C2088" s="116" t="s">
        <v>16458</v>
      </c>
      <c r="D2088" s="73" t="s">
        <v>16568</v>
      </c>
      <c r="E2088" s="73" t="s">
        <v>17292</v>
      </c>
      <c r="F2088" s="73" t="s">
        <v>17292</v>
      </c>
      <c r="G2088" s="125">
        <v>5.0999999999999996</v>
      </c>
      <c r="H2088" s="140">
        <f t="shared" si="130"/>
        <v>3.9230769230769225</v>
      </c>
      <c r="I2088" s="125">
        <f>G2088/('Total Revenue (Millions)'!D$156)*100</f>
        <v>0.58286380415776184</v>
      </c>
      <c r="K2088" s="145"/>
      <c r="Q2088" s="145"/>
      <c r="W2088" s="138"/>
      <c r="Z2088" s="138"/>
      <c r="AF2088" s="73"/>
    </row>
    <row r="2089" spans="1:32" hidden="1" x14ac:dyDescent="0.25">
      <c r="A2089" s="116" t="s">
        <v>16384</v>
      </c>
      <c r="B2089" s="116">
        <v>1984</v>
      </c>
      <c r="C2089" s="116" t="s">
        <v>16458</v>
      </c>
      <c r="D2089" s="73" t="s">
        <v>17069</v>
      </c>
      <c r="E2089" s="73" t="s">
        <v>17069</v>
      </c>
      <c r="F2089" s="73"/>
      <c r="G2089" s="125">
        <v>0.70774647887323949</v>
      </c>
      <c r="H2089" s="140">
        <f t="shared" si="130"/>
        <v>0.5444203683640304</v>
      </c>
      <c r="I2089" s="125">
        <f>G2089/('Total Revenue (Millions)'!D$156)*100</f>
        <v>8.088623628535635E-2</v>
      </c>
      <c r="K2089" s="145"/>
      <c r="Q2089" s="145"/>
      <c r="W2089" s="138"/>
      <c r="Z2089" s="138"/>
      <c r="AF2089" s="73" t="s">
        <v>17798</v>
      </c>
    </row>
    <row r="2090" spans="1:32" hidden="1" x14ac:dyDescent="0.25">
      <c r="A2090" s="116" t="s">
        <v>16384</v>
      </c>
      <c r="B2090" s="116">
        <v>1984</v>
      </c>
      <c r="C2090" s="116" t="s">
        <v>16458</v>
      </c>
      <c r="D2090" s="76" t="s">
        <v>16556</v>
      </c>
      <c r="E2090" s="76" t="s">
        <v>16556</v>
      </c>
      <c r="F2090" s="76" t="s">
        <v>16556</v>
      </c>
      <c r="G2090" s="125">
        <v>282.75295352112687</v>
      </c>
      <c r="H2090" s="140">
        <f t="shared" si="130"/>
        <v>217.50227193932835</v>
      </c>
      <c r="I2090" s="125">
        <f>G2090/('Total Revenue (Millions)'!D$156)*100</f>
        <v>32.314992573758204</v>
      </c>
      <c r="K2090" s="145"/>
      <c r="Q2090" s="145"/>
      <c r="W2090" s="138"/>
      <c r="Z2090" s="138"/>
      <c r="AF2090" s="73"/>
    </row>
    <row r="2091" spans="1:32" hidden="1" x14ac:dyDescent="0.25">
      <c r="A2091" s="116" t="s">
        <v>16384</v>
      </c>
      <c r="B2091" s="116">
        <v>1988</v>
      </c>
      <c r="C2091" s="116" t="s">
        <v>16458</v>
      </c>
      <c r="D2091" s="73" t="s">
        <v>17230</v>
      </c>
      <c r="E2091" s="73" t="s">
        <v>17231</v>
      </c>
      <c r="F2091" s="73" t="s">
        <v>17785</v>
      </c>
      <c r="G2091" s="125">
        <v>267</v>
      </c>
      <c r="H2091" s="140">
        <f t="shared" ref="H2091:H2108" si="131">G2091/1.23</f>
        <v>217.07317073170731</v>
      </c>
      <c r="I2091" s="125">
        <f>G2091/('Total Revenue (Millions)'!D$157)*100</f>
        <v>21.632044592799041</v>
      </c>
      <c r="K2091" s="145"/>
      <c r="Q2091" s="145"/>
      <c r="W2091" s="138"/>
      <c r="Z2091" s="138"/>
      <c r="AF2091" s="73"/>
    </row>
    <row r="2092" spans="1:32" hidden="1" x14ac:dyDescent="0.25">
      <c r="A2092" s="116" t="s">
        <v>16384</v>
      </c>
      <c r="B2092" s="116">
        <v>1988</v>
      </c>
      <c r="C2092" s="116" t="s">
        <v>16458</v>
      </c>
      <c r="D2092" s="73" t="s">
        <v>17787</v>
      </c>
      <c r="E2092" s="73" t="s">
        <v>17788</v>
      </c>
      <c r="F2092" s="73"/>
      <c r="G2092" s="125">
        <v>82</v>
      </c>
      <c r="H2092" s="140">
        <f t="shared" si="131"/>
        <v>66.666666666666671</v>
      </c>
      <c r="I2092" s="125">
        <f>G2092/('Total Revenue (Millions)'!D$157)*100</f>
        <v>6.6435492756910905</v>
      </c>
      <c r="K2092" s="145"/>
      <c r="Q2092" s="145"/>
      <c r="W2092" s="138"/>
      <c r="Z2092" s="138"/>
      <c r="AF2092" s="73"/>
    </row>
    <row r="2093" spans="1:32" hidden="1" x14ac:dyDescent="0.25">
      <c r="A2093" s="116" t="s">
        <v>16384</v>
      </c>
      <c r="B2093" s="116">
        <v>1988</v>
      </c>
      <c r="C2093" s="116" t="s">
        <v>16458</v>
      </c>
      <c r="D2093" s="73" t="s">
        <v>17242</v>
      </c>
      <c r="E2093" s="73" t="s">
        <v>17242</v>
      </c>
      <c r="F2093" s="73" t="s">
        <v>17242</v>
      </c>
      <c r="G2093" s="125">
        <v>51.2</v>
      </c>
      <c r="H2093" s="140">
        <f t="shared" si="131"/>
        <v>41.626016260162608</v>
      </c>
      <c r="I2093" s="125">
        <f>G2093/('Total Revenue (Millions)'!D$157)*100</f>
        <v>4.1481673526266327</v>
      </c>
      <c r="K2093" s="145"/>
      <c r="Q2093" s="145"/>
      <c r="W2093" s="138"/>
      <c r="Z2093" s="138"/>
      <c r="AF2093" s="73"/>
    </row>
    <row r="2094" spans="1:32" hidden="1" x14ac:dyDescent="0.25">
      <c r="A2094" s="116" t="s">
        <v>16384</v>
      </c>
      <c r="B2094" s="116">
        <v>1988</v>
      </c>
      <c r="C2094" s="116" t="s">
        <v>16458</v>
      </c>
      <c r="D2094" s="73" t="s">
        <v>17085</v>
      </c>
      <c r="E2094" s="73" t="s">
        <v>17085</v>
      </c>
      <c r="F2094" s="73"/>
      <c r="G2094" s="125">
        <v>34</v>
      </c>
      <c r="H2094" s="140">
        <f t="shared" si="131"/>
        <v>27.64227642276423</v>
      </c>
      <c r="I2094" s="125">
        <f>G2094/('Total Revenue (Millions)'!D$157)*100</f>
        <v>2.7546423826036235</v>
      </c>
      <c r="K2094" s="148"/>
      <c r="Q2094" s="148"/>
      <c r="W2094" s="138"/>
      <c r="Z2094" s="138"/>
      <c r="AF2094" s="73"/>
    </row>
    <row r="2095" spans="1:32" hidden="1" x14ac:dyDescent="0.25">
      <c r="A2095" s="116" t="s">
        <v>16384</v>
      </c>
      <c r="B2095" s="116">
        <v>1988</v>
      </c>
      <c r="C2095" s="116" t="s">
        <v>16458</v>
      </c>
      <c r="D2095" s="73" t="s">
        <v>17790</v>
      </c>
      <c r="E2095" s="73" t="s">
        <v>17790</v>
      </c>
      <c r="F2095" s="73"/>
      <c r="G2095" s="125">
        <v>32.5</v>
      </c>
      <c r="H2095" s="140">
        <f t="shared" si="131"/>
        <v>26.422764227642276</v>
      </c>
      <c r="I2095" s="125">
        <f>G2095/('Total Revenue (Millions)'!D$157)*100</f>
        <v>2.6331140421946397</v>
      </c>
      <c r="K2095" s="145"/>
      <c r="Q2095" s="145"/>
      <c r="W2095" s="138"/>
      <c r="Z2095" s="138"/>
      <c r="AF2095" s="73"/>
    </row>
    <row r="2096" spans="1:32" hidden="1" x14ac:dyDescent="0.25">
      <c r="A2096" s="116" t="s">
        <v>16384</v>
      </c>
      <c r="B2096" s="116">
        <v>1988</v>
      </c>
      <c r="C2096" s="116" t="s">
        <v>16458</v>
      </c>
      <c r="D2096" s="73" t="s">
        <v>16602</v>
      </c>
      <c r="E2096" s="73" t="s">
        <v>16602</v>
      </c>
      <c r="F2096" s="73"/>
      <c r="G2096" s="125">
        <v>25.2</v>
      </c>
      <c r="H2096" s="140">
        <f t="shared" si="131"/>
        <v>20.487804878048781</v>
      </c>
      <c r="I2096" s="125">
        <f>G2096/('Total Revenue (Millions)'!D$157)*100</f>
        <v>2.0416761188709205</v>
      </c>
      <c r="K2096" s="145"/>
      <c r="Q2096" s="145"/>
      <c r="W2096" s="138"/>
      <c r="Z2096" s="138"/>
      <c r="AF2096" s="73"/>
    </row>
    <row r="2097" spans="1:32" hidden="1" x14ac:dyDescent="0.25">
      <c r="A2097" s="116" t="s">
        <v>16384</v>
      </c>
      <c r="B2097" s="116">
        <v>1988</v>
      </c>
      <c r="C2097" s="116" t="s">
        <v>16458</v>
      </c>
      <c r="D2097" s="73" t="s">
        <v>17050</v>
      </c>
      <c r="E2097" s="73" t="s">
        <v>17050</v>
      </c>
      <c r="F2097" s="73"/>
      <c r="G2097" s="125">
        <v>23</v>
      </c>
      <c r="H2097" s="140">
        <f t="shared" si="131"/>
        <v>18.699186991869919</v>
      </c>
      <c r="I2097" s="125">
        <f>G2097/('Total Revenue (Millions)'!D$157)*100</f>
        <v>1.8634345529377452</v>
      </c>
      <c r="K2097" s="145"/>
      <c r="Q2097" s="145"/>
      <c r="W2097" s="138"/>
      <c r="Z2097" s="138"/>
      <c r="AF2097" s="73" t="s">
        <v>17247</v>
      </c>
    </row>
    <row r="2098" spans="1:32" hidden="1" x14ac:dyDescent="0.25">
      <c r="A2098" s="116" t="s">
        <v>16384</v>
      </c>
      <c r="B2098" s="116">
        <v>1988</v>
      </c>
      <c r="C2098" s="116" t="s">
        <v>16458</v>
      </c>
      <c r="D2098" s="73" t="s">
        <v>17054</v>
      </c>
      <c r="E2098" s="73" t="s">
        <v>17054</v>
      </c>
      <c r="F2098" s="73"/>
      <c r="G2098" s="125">
        <v>20.7</v>
      </c>
      <c r="H2098" s="140">
        <f t="shared" si="131"/>
        <v>16.829268292682926</v>
      </c>
      <c r="I2098" s="125">
        <f>G2098/('Total Revenue (Millions)'!D$157)*100</f>
        <v>1.6770910976439706</v>
      </c>
      <c r="K2098" s="145"/>
      <c r="Q2098" s="145"/>
      <c r="W2098" s="138"/>
      <c r="Z2098" s="138"/>
      <c r="AF2098" s="73" t="s">
        <v>17799</v>
      </c>
    </row>
    <row r="2099" spans="1:32" hidden="1" x14ac:dyDescent="0.25">
      <c r="A2099" s="116" t="s">
        <v>16384</v>
      </c>
      <c r="B2099" s="116">
        <v>1988</v>
      </c>
      <c r="C2099" s="116" t="s">
        <v>16458</v>
      </c>
      <c r="D2099" s="73" t="s">
        <v>17791</v>
      </c>
      <c r="E2099" s="73" t="s">
        <v>17791</v>
      </c>
      <c r="F2099" s="73"/>
      <c r="G2099" s="125">
        <v>19.600000000000001</v>
      </c>
      <c r="H2099" s="140">
        <f t="shared" si="131"/>
        <v>15.934959349593496</v>
      </c>
      <c r="I2099" s="125">
        <f>G2099/('Total Revenue (Millions)'!D$157)*100</f>
        <v>1.5879703146773827</v>
      </c>
      <c r="K2099" s="145"/>
      <c r="Q2099" s="145"/>
      <c r="W2099" s="138"/>
      <c r="Z2099" s="138"/>
      <c r="AF2099" s="73"/>
    </row>
    <row r="2100" spans="1:32" hidden="1" x14ac:dyDescent="0.25">
      <c r="A2100" s="116" t="s">
        <v>16384</v>
      </c>
      <c r="B2100" s="116">
        <v>1988</v>
      </c>
      <c r="C2100" s="116" t="s">
        <v>16458</v>
      </c>
      <c r="D2100" s="73" t="s">
        <v>16884</v>
      </c>
      <c r="E2100" s="73" t="s">
        <v>16884</v>
      </c>
      <c r="F2100" s="73" t="s">
        <v>16884</v>
      </c>
      <c r="G2100" s="125">
        <v>17.399999999999999</v>
      </c>
      <c r="H2100" s="140">
        <f t="shared" si="131"/>
        <v>14.146341463414632</v>
      </c>
      <c r="I2100" s="125">
        <f>G2100/('Total Revenue (Millions)'!D$157)*100</f>
        <v>1.4097287487442072</v>
      </c>
      <c r="K2100" s="145"/>
      <c r="Q2100" s="145"/>
      <c r="W2100" s="138"/>
      <c r="Z2100" s="138"/>
      <c r="AF2100" s="73"/>
    </row>
    <row r="2101" spans="1:32" hidden="1" x14ac:dyDescent="0.25">
      <c r="A2101" s="116" t="s">
        <v>16384</v>
      </c>
      <c r="B2101" s="116">
        <v>1988</v>
      </c>
      <c r="C2101" s="116" t="s">
        <v>16458</v>
      </c>
      <c r="D2101" s="73" t="s">
        <v>17792</v>
      </c>
      <c r="E2101" s="73" t="s">
        <v>17793</v>
      </c>
      <c r="F2101" s="73"/>
      <c r="G2101" s="125">
        <v>11.1</v>
      </c>
      <c r="H2101" s="140">
        <f t="shared" si="131"/>
        <v>9.0243902439024382</v>
      </c>
      <c r="I2101" s="125">
        <f>G2101/('Total Revenue (Millions)'!D$157)*100</f>
        <v>0.89930971902647694</v>
      </c>
      <c r="K2101" s="145"/>
      <c r="Q2101" s="145"/>
      <c r="W2101" s="138"/>
      <c r="Z2101" s="138"/>
      <c r="AF2101" s="73"/>
    </row>
    <row r="2102" spans="1:32" hidden="1" x14ac:dyDescent="0.25">
      <c r="A2102" s="116" t="s">
        <v>16384</v>
      </c>
      <c r="B2102" s="116">
        <v>1988</v>
      </c>
      <c r="C2102" s="116" t="s">
        <v>16458</v>
      </c>
      <c r="D2102" s="73" t="s">
        <v>17800</v>
      </c>
      <c r="E2102" s="73" t="s">
        <v>17800</v>
      </c>
      <c r="F2102" s="73" t="s">
        <v>17800</v>
      </c>
      <c r="G2102" s="125">
        <v>9.4</v>
      </c>
      <c r="H2102" s="140">
        <f t="shared" si="131"/>
        <v>7.6422764227642279</v>
      </c>
      <c r="I2102" s="125">
        <f>G2102/('Total Revenue (Millions)'!D$157)*100</f>
        <v>0.76157759989629581</v>
      </c>
      <c r="K2102" s="145"/>
      <c r="Q2102" s="145"/>
      <c r="W2102" s="138"/>
      <c r="Z2102" s="138"/>
      <c r="AF2102" s="73"/>
    </row>
    <row r="2103" spans="1:32" hidden="1" x14ac:dyDescent="0.25">
      <c r="A2103" s="116" t="s">
        <v>16384</v>
      </c>
      <c r="B2103" s="116">
        <v>1988</v>
      </c>
      <c r="C2103" s="116" t="s">
        <v>16458</v>
      </c>
      <c r="D2103" s="73" t="s">
        <v>17794</v>
      </c>
      <c r="E2103" s="73" t="s">
        <v>17794</v>
      </c>
      <c r="F2103" s="73"/>
      <c r="G2103" s="125">
        <v>8</v>
      </c>
      <c r="H2103" s="140">
        <f t="shared" si="131"/>
        <v>6.5040650406504064</v>
      </c>
      <c r="I2103" s="125">
        <f>G2103/('Total Revenue (Millions)'!D$157)*100</f>
        <v>0.64815114884791136</v>
      </c>
      <c r="K2103" s="145"/>
      <c r="Q2103" s="145"/>
      <c r="W2103" s="138"/>
      <c r="Z2103" s="138"/>
      <c r="AF2103" s="73"/>
    </row>
    <row r="2104" spans="1:32" hidden="1" x14ac:dyDescent="0.25">
      <c r="A2104" s="116" t="s">
        <v>16384</v>
      </c>
      <c r="B2104" s="116">
        <v>1988</v>
      </c>
      <c r="C2104" s="116" t="s">
        <v>16458</v>
      </c>
      <c r="D2104" s="73" t="s">
        <v>17795</v>
      </c>
      <c r="E2104" s="73" t="s">
        <v>17796</v>
      </c>
      <c r="F2104" s="73"/>
      <c r="G2104" s="125">
        <v>7.6</v>
      </c>
      <c r="H2104" s="140">
        <f t="shared" si="131"/>
        <v>6.178861788617886</v>
      </c>
      <c r="I2104" s="125">
        <f>G2104/('Total Revenue (Millions)'!D$157)*100</f>
        <v>0.61574359140551571</v>
      </c>
      <c r="K2104" s="145"/>
      <c r="Q2104" s="145"/>
      <c r="W2104" s="138"/>
      <c r="Z2104" s="138"/>
      <c r="AF2104" s="73"/>
    </row>
    <row r="2105" spans="1:32" hidden="1" x14ac:dyDescent="0.25">
      <c r="A2105" s="116" t="s">
        <v>16384</v>
      </c>
      <c r="B2105" s="116">
        <v>1988</v>
      </c>
      <c r="C2105" s="116" t="s">
        <v>16458</v>
      </c>
      <c r="D2105" s="73" t="s">
        <v>17797</v>
      </c>
      <c r="E2105" s="73" t="s">
        <v>17797</v>
      </c>
      <c r="F2105" s="73" t="s">
        <v>17797</v>
      </c>
      <c r="G2105" s="125">
        <v>7.4</v>
      </c>
      <c r="H2105" s="140">
        <f t="shared" si="131"/>
        <v>6.0162601626016263</v>
      </c>
      <c r="I2105" s="125">
        <f>G2105/('Total Revenue (Millions)'!D$157)*100</f>
        <v>0.599539812684318</v>
      </c>
      <c r="K2105" s="145"/>
      <c r="Q2105" s="145"/>
      <c r="W2105" s="138"/>
      <c r="Z2105" s="138"/>
      <c r="AF2105" s="73"/>
    </row>
    <row r="2106" spans="1:32" hidden="1" x14ac:dyDescent="0.25">
      <c r="A2106" s="116" t="s">
        <v>16384</v>
      </c>
      <c r="B2106" s="116">
        <v>1988</v>
      </c>
      <c r="C2106" s="116" t="s">
        <v>16458</v>
      </c>
      <c r="D2106" s="73" t="s">
        <v>16568</v>
      </c>
      <c r="E2106" s="73" t="s">
        <v>17292</v>
      </c>
      <c r="F2106" s="73" t="s">
        <v>17292</v>
      </c>
      <c r="G2106" s="125">
        <v>4.2</v>
      </c>
      <c r="H2106" s="140">
        <f t="shared" si="131"/>
        <v>3.4146341463414638</v>
      </c>
      <c r="I2106" s="125">
        <f>G2106/('Total Revenue (Millions)'!D$157)*100</f>
        <v>0.34027935314515345</v>
      </c>
      <c r="K2106" s="145"/>
      <c r="Q2106" s="145"/>
      <c r="W2106" s="138"/>
      <c r="Z2106" s="138"/>
      <c r="AF2106" s="73" t="s">
        <v>17072</v>
      </c>
    </row>
    <row r="2107" spans="1:32" hidden="1" x14ac:dyDescent="0.25">
      <c r="A2107" s="116" t="s">
        <v>16384</v>
      </c>
      <c r="B2107" s="116">
        <v>1988</v>
      </c>
      <c r="C2107" s="116" t="s">
        <v>16458</v>
      </c>
      <c r="D2107" s="73" t="s">
        <v>17069</v>
      </c>
      <c r="E2107" s="73" t="s">
        <v>17069</v>
      </c>
      <c r="F2107" s="73"/>
      <c r="G2107" s="125">
        <v>0.99084507042253533</v>
      </c>
      <c r="H2107" s="140">
        <f t="shared" si="131"/>
        <v>0.80556509790450026</v>
      </c>
      <c r="I2107" s="125">
        <f>G2107/('Total Revenue (Millions)'!D$157)*100</f>
        <v>8.0277171340581988E-2</v>
      </c>
      <c r="K2107" s="145"/>
      <c r="Q2107" s="145"/>
      <c r="W2107" s="138"/>
      <c r="Z2107" s="138"/>
      <c r="AF2107" s="73" t="s">
        <v>17801</v>
      </c>
    </row>
    <row r="2108" spans="1:32" hidden="1" x14ac:dyDescent="0.25">
      <c r="A2108" s="116" t="s">
        <v>16384</v>
      </c>
      <c r="B2108" s="116">
        <v>1988</v>
      </c>
      <c r="C2108" s="116" t="s">
        <v>16458</v>
      </c>
      <c r="D2108" s="76" t="s">
        <v>16556</v>
      </c>
      <c r="E2108" s="76" t="s">
        <v>16556</v>
      </c>
      <c r="F2108" s="76" t="s">
        <v>16556</v>
      </c>
      <c r="G2108" s="125">
        <v>369.34615492957744</v>
      </c>
      <c r="H2108" s="140">
        <f t="shared" si="131"/>
        <v>300.28142677201419</v>
      </c>
      <c r="I2108" s="125">
        <f>G2108/('Total Revenue (Millions)'!D$157)*100</f>
        <v>29.924016830020534</v>
      </c>
      <c r="K2108" s="145"/>
      <c r="Q2108" s="145"/>
      <c r="W2108" s="138"/>
      <c r="Z2108" s="138"/>
      <c r="AF2108" s="73"/>
    </row>
    <row r="2109" spans="1:32" hidden="1" x14ac:dyDescent="0.25">
      <c r="A2109" s="116" t="s">
        <v>16384</v>
      </c>
      <c r="B2109" s="116">
        <v>1992</v>
      </c>
      <c r="C2109" s="116" t="s">
        <v>16458</v>
      </c>
      <c r="D2109" s="73" t="s">
        <v>17230</v>
      </c>
      <c r="E2109" s="73" t="s">
        <v>17231</v>
      </c>
      <c r="F2109" s="73" t="s">
        <v>17785</v>
      </c>
      <c r="G2109" s="125">
        <v>261.39999999999998</v>
      </c>
      <c r="H2109" s="140">
        <f t="shared" ref="H2109:H2125" si="132">G2109/1.21</f>
        <v>216.03305785123965</v>
      </c>
      <c r="I2109" s="125">
        <f>G2109/('Total Revenue (Millions)'!D$158)*100</f>
        <v>16.069046492042315</v>
      </c>
      <c r="K2109" s="145"/>
      <c r="Q2109" s="145"/>
      <c r="W2109" s="138"/>
      <c r="Z2109" s="138"/>
      <c r="AF2109" s="73"/>
    </row>
    <row r="2110" spans="1:32" hidden="1" x14ac:dyDescent="0.25">
      <c r="A2110" s="116" t="s">
        <v>16384</v>
      </c>
      <c r="B2110" s="116">
        <v>1992</v>
      </c>
      <c r="C2110" s="116" t="s">
        <v>16458</v>
      </c>
      <c r="D2110" s="73" t="s">
        <v>17787</v>
      </c>
      <c r="E2110" s="73" t="s">
        <v>17788</v>
      </c>
      <c r="F2110" s="73"/>
      <c r="G2110" s="125">
        <v>84</v>
      </c>
      <c r="H2110" s="140">
        <f t="shared" si="132"/>
        <v>69.421487603305792</v>
      </c>
      <c r="I2110" s="125">
        <f>G2110/('Total Revenue (Millions)'!D$158)*100</f>
        <v>5.163733379233185</v>
      </c>
      <c r="K2110" s="145"/>
      <c r="Q2110" s="145"/>
      <c r="W2110" s="138"/>
      <c r="Z2110" s="138"/>
      <c r="AF2110" s="73"/>
    </row>
    <row r="2111" spans="1:32" hidden="1" x14ac:dyDescent="0.25">
      <c r="A2111" s="116" t="s">
        <v>16384</v>
      </c>
      <c r="B2111" s="116">
        <v>1992</v>
      </c>
      <c r="C2111" s="116" t="s">
        <v>16458</v>
      </c>
      <c r="D2111" s="73" t="s">
        <v>17242</v>
      </c>
      <c r="E2111" s="73" t="s">
        <v>17242</v>
      </c>
      <c r="F2111" s="73" t="s">
        <v>17242</v>
      </c>
      <c r="G2111" s="125">
        <v>74</v>
      </c>
      <c r="H2111" s="140">
        <f t="shared" si="132"/>
        <v>61.15702479338843</v>
      </c>
      <c r="I2111" s="125">
        <f>G2111/('Total Revenue (Millions)'!D$158)*100</f>
        <v>4.5490032150387583</v>
      </c>
      <c r="K2111" s="145"/>
      <c r="Q2111" s="145"/>
      <c r="W2111" s="138"/>
      <c r="Z2111" s="138"/>
      <c r="AF2111" s="73"/>
    </row>
    <row r="2112" spans="1:32" hidden="1" x14ac:dyDescent="0.25">
      <c r="A2112" s="116" t="s">
        <v>16384</v>
      </c>
      <c r="B2112" s="116">
        <v>1992</v>
      </c>
      <c r="C2112" s="116" t="s">
        <v>16458</v>
      </c>
      <c r="D2112" s="73" t="s">
        <v>17085</v>
      </c>
      <c r="E2112" s="73" t="s">
        <v>17085</v>
      </c>
      <c r="F2112" s="73"/>
      <c r="G2112" s="125">
        <v>48.6</v>
      </c>
      <c r="H2112" s="140">
        <f t="shared" si="132"/>
        <v>40.165289256198349</v>
      </c>
      <c r="I2112" s="125">
        <f>G2112/('Total Revenue (Millions)'!D$158)*100</f>
        <v>2.9875885979849146</v>
      </c>
      <c r="K2112" s="145"/>
      <c r="Q2112" s="145"/>
      <c r="W2112" s="138"/>
      <c r="Z2112" s="138"/>
      <c r="AF2112" s="73"/>
    </row>
    <row r="2113" spans="1:32" hidden="1" x14ac:dyDescent="0.25">
      <c r="A2113" s="116" t="s">
        <v>16384</v>
      </c>
      <c r="B2113" s="116">
        <v>1992</v>
      </c>
      <c r="C2113" s="116" t="s">
        <v>16458</v>
      </c>
      <c r="D2113" s="73" t="s">
        <v>17790</v>
      </c>
      <c r="E2113" s="73" t="s">
        <v>17790</v>
      </c>
      <c r="F2113" s="73"/>
      <c r="G2113" s="125">
        <v>46.3</v>
      </c>
      <c r="H2113" s="140">
        <f t="shared" si="132"/>
        <v>38.264462809917354</v>
      </c>
      <c r="I2113" s="125">
        <f>G2113/('Total Revenue (Millions)'!D$158)*100</f>
        <v>2.8462006602201959</v>
      </c>
      <c r="K2113" s="145"/>
      <c r="Q2113" s="145"/>
      <c r="W2113" s="138"/>
      <c r="Z2113" s="138"/>
      <c r="AF2113" s="73"/>
    </row>
    <row r="2114" spans="1:32" hidden="1" x14ac:dyDescent="0.25">
      <c r="A2114" s="116" t="s">
        <v>16384</v>
      </c>
      <c r="B2114" s="116">
        <v>1992</v>
      </c>
      <c r="C2114" s="116" t="s">
        <v>16458</v>
      </c>
      <c r="D2114" s="73" t="s">
        <v>16602</v>
      </c>
      <c r="E2114" s="73" t="s">
        <v>16602</v>
      </c>
      <c r="F2114" s="73"/>
      <c r="G2114" s="125">
        <v>36</v>
      </c>
      <c r="H2114" s="140">
        <f t="shared" si="132"/>
        <v>29.75206611570248</v>
      </c>
      <c r="I2114" s="125">
        <f>G2114/('Total Revenue (Millions)'!D$158)*100</f>
        <v>2.2130285910999365</v>
      </c>
      <c r="K2114" s="145"/>
      <c r="Q2114" s="145"/>
      <c r="W2114" s="138"/>
      <c r="Z2114" s="138"/>
      <c r="AF2114" s="73"/>
    </row>
    <row r="2115" spans="1:32" hidden="1" x14ac:dyDescent="0.25">
      <c r="A2115" s="116" t="s">
        <v>16384</v>
      </c>
      <c r="B2115" s="116">
        <v>1992</v>
      </c>
      <c r="C2115" s="116" t="s">
        <v>16458</v>
      </c>
      <c r="D2115" s="73" t="s">
        <v>17050</v>
      </c>
      <c r="E2115" s="73" t="s">
        <v>17050</v>
      </c>
      <c r="F2115" s="73"/>
      <c r="G2115" s="125">
        <v>35.4</v>
      </c>
      <c r="H2115" s="140">
        <f t="shared" si="132"/>
        <v>29.256198347107439</v>
      </c>
      <c r="I2115" s="125">
        <f>G2115/('Total Revenue (Millions)'!D$158)*100</f>
        <v>2.1761447812482708</v>
      </c>
      <c r="K2115" s="145"/>
      <c r="Q2115" s="145"/>
      <c r="W2115" s="138"/>
      <c r="Z2115" s="138"/>
      <c r="AF2115" s="73"/>
    </row>
    <row r="2116" spans="1:32" hidden="1" x14ac:dyDescent="0.25">
      <c r="A2116" s="116" t="s">
        <v>16384</v>
      </c>
      <c r="B2116" s="116">
        <v>1992</v>
      </c>
      <c r="C2116" s="116" t="s">
        <v>16458</v>
      </c>
      <c r="D2116" s="73" t="s">
        <v>17791</v>
      </c>
      <c r="E2116" s="73" t="s">
        <v>17791</v>
      </c>
      <c r="F2116" s="73"/>
      <c r="G2116" s="125">
        <v>27.9</v>
      </c>
      <c r="H2116" s="140">
        <f t="shared" si="132"/>
        <v>23.057851239669422</v>
      </c>
      <c r="I2116" s="125">
        <f>G2116/('Total Revenue (Millions)'!D$158)*100</f>
        <v>1.7150971581024508</v>
      </c>
      <c r="K2116" s="145"/>
      <c r="Q2116" s="145"/>
      <c r="W2116" s="138"/>
      <c r="Z2116" s="138"/>
      <c r="AF2116" s="73"/>
    </row>
    <row r="2117" spans="1:32" hidden="1" x14ac:dyDescent="0.25">
      <c r="A2117" s="116" t="s">
        <v>16384</v>
      </c>
      <c r="B2117" s="116">
        <v>1992</v>
      </c>
      <c r="C2117" s="116" t="s">
        <v>16458</v>
      </c>
      <c r="D2117" s="73" t="s">
        <v>16884</v>
      </c>
      <c r="E2117" s="73" t="s">
        <v>16884</v>
      </c>
      <c r="F2117" s="73" t="s">
        <v>16884</v>
      </c>
      <c r="G2117" s="125">
        <v>26</v>
      </c>
      <c r="H2117" s="140">
        <f t="shared" si="132"/>
        <v>21.487603305785125</v>
      </c>
      <c r="I2117" s="125">
        <f>G2117/('Total Revenue (Millions)'!D$158)*100</f>
        <v>1.5982984269055101</v>
      </c>
      <c r="K2117" s="145"/>
      <c r="Q2117" s="145"/>
      <c r="W2117" s="138"/>
      <c r="Z2117" s="138"/>
      <c r="AF2117" s="73"/>
    </row>
    <row r="2118" spans="1:32" hidden="1" x14ac:dyDescent="0.25">
      <c r="A2118" s="116" t="s">
        <v>16384</v>
      </c>
      <c r="B2118" s="116">
        <v>1992</v>
      </c>
      <c r="C2118" s="116" t="s">
        <v>16458</v>
      </c>
      <c r="D2118" s="73" t="s">
        <v>17792</v>
      </c>
      <c r="E2118" s="73" t="s">
        <v>17793</v>
      </c>
      <c r="F2118" s="73"/>
      <c r="G2118" s="125">
        <v>15.8</v>
      </c>
      <c r="H2118" s="140">
        <f t="shared" si="132"/>
        <v>13.057851239669423</v>
      </c>
      <c r="I2118" s="125">
        <f>G2118/('Total Revenue (Millions)'!D$158)*100</f>
        <v>0.97127365942719457</v>
      </c>
      <c r="K2118" s="145"/>
      <c r="Q2118" s="145"/>
      <c r="W2118" s="138"/>
      <c r="Z2118" s="138"/>
      <c r="AF2118" s="73"/>
    </row>
    <row r="2119" spans="1:32" hidden="1" x14ac:dyDescent="0.25">
      <c r="A2119" s="116" t="s">
        <v>16384</v>
      </c>
      <c r="B2119" s="116">
        <v>1992</v>
      </c>
      <c r="C2119" s="116" t="s">
        <v>16458</v>
      </c>
      <c r="D2119" s="73" t="s">
        <v>17800</v>
      </c>
      <c r="E2119" s="73" t="s">
        <v>17800</v>
      </c>
      <c r="F2119" s="73" t="s">
        <v>17800</v>
      </c>
      <c r="G2119" s="125">
        <v>13.5</v>
      </c>
      <c r="H2119" s="140">
        <f t="shared" si="132"/>
        <v>11.15702479338843</v>
      </c>
      <c r="I2119" s="125">
        <f>G2119/('Total Revenue (Millions)'!D$158)*100</f>
        <v>0.82988572166247632</v>
      </c>
      <c r="K2119" s="145"/>
      <c r="Q2119" s="145"/>
      <c r="W2119" s="138"/>
      <c r="Z2119" s="138"/>
      <c r="AF2119" s="73"/>
    </row>
    <row r="2120" spans="1:32" hidden="1" x14ac:dyDescent="0.25">
      <c r="A2120" s="116" t="s">
        <v>16384</v>
      </c>
      <c r="B2120" s="116">
        <v>1992</v>
      </c>
      <c r="C2120" s="116" t="s">
        <v>16458</v>
      </c>
      <c r="D2120" s="73" t="s">
        <v>17794</v>
      </c>
      <c r="E2120" s="73" t="s">
        <v>17794</v>
      </c>
      <c r="F2120" s="73"/>
      <c r="G2120" s="125">
        <v>11.4</v>
      </c>
      <c r="H2120" s="140">
        <f t="shared" si="132"/>
        <v>9.4214876033057848</v>
      </c>
      <c r="I2120" s="125">
        <f>G2120/('Total Revenue (Millions)'!D$158)*100</f>
        <v>0.7007923871816466</v>
      </c>
      <c r="K2120" s="145"/>
      <c r="Q2120" s="145"/>
      <c r="W2120" s="138"/>
      <c r="Z2120" s="138"/>
      <c r="AF2120" s="73"/>
    </row>
    <row r="2121" spans="1:32" hidden="1" x14ac:dyDescent="0.25">
      <c r="A2121" s="116" t="s">
        <v>16384</v>
      </c>
      <c r="B2121" s="116">
        <v>1992</v>
      </c>
      <c r="C2121" s="116" t="s">
        <v>16458</v>
      </c>
      <c r="D2121" s="73" t="s">
        <v>17795</v>
      </c>
      <c r="E2121" s="73" t="s">
        <v>17796</v>
      </c>
      <c r="F2121" s="73"/>
      <c r="G2121" s="125">
        <v>10.9</v>
      </c>
      <c r="H2121" s="140">
        <f t="shared" si="132"/>
        <v>9.0082644628099171</v>
      </c>
      <c r="I2121" s="125">
        <f>G2121/('Total Revenue (Millions)'!D$158)*100</f>
        <v>0.67005587897192531</v>
      </c>
      <c r="K2121" s="145"/>
      <c r="Q2121" s="145"/>
      <c r="W2121" s="138"/>
      <c r="Z2121" s="138"/>
      <c r="AF2121" s="73"/>
    </row>
    <row r="2122" spans="1:32" hidden="1" x14ac:dyDescent="0.25">
      <c r="A2122" s="116" t="s">
        <v>16384</v>
      </c>
      <c r="B2122" s="116">
        <v>1992</v>
      </c>
      <c r="C2122" s="116" t="s">
        <v>16458</v>
      </c>
      <c r="D2122" s="73" t="s">
        <v>17797</v>
      </c>
      <c r="E2122" s="73" t="s">
        <v>17797</v>
      </c>
      <c r="F2122" s="73" t="s">
        <v>17797</v>
      </c>
      <c r="G2122" s="125">
        <v>10.6</v>
      </c>
      <c r="H2122" s="140">
        <f t="shared" si="132"/>
        <v>8.7603305785123968</v>
      </c>
      <c r="I2122" s="125">
        <f>G2122/('Total Revenue (Millions)'!D$158)*100</f>
        <v>0.65161397404609245</v>
      </c>
      <c r="K2122" s="145"/>
      <c r="Q2122" s="145"/>
      <c r="W2122" s="138"/>
      <c r="Z2122" s="138"/>
      <c r="AF2122" s="73"/>
    </row>
    <row r="2123" spans="1:32" hidden="1" x14ac:dyDescent="0.25">
      <c r="A2123" s="116" t="s">
        <v>16384</v>
      </c>
      <c r="B2123" s="116">
        <v>1992</v>
      </c>
      <c r="C2123" s="116" t="s">
        <v>16458</v>
      </c>
      <c r="D2123" s="73" t="s">
        <v>16568</v>
      </c>
      <c r="E2123" s="73" t="s">
        <v>17292</v>
      </c>
      <c r="F2123" s="73" t="s">
        <v>17292</v>
      </c>
      <c r="G2123" s="125">
        <v>5.7</v>
      </c>
      <c r="H2123" s="140">
        <f t="shared" si="132"/>
        <v>4.7107438016528924</v>
      </c>
      <c r="I2123" s="125">
        <f>G2123/('Total Revenue (Millions)'!D$158)*100</f>
        <v>0.3503961935908233</v>
      </c>
      <c r="K2123" s="145"/>
      <c r="Q2123" s="145"/>
      <c r="W2123" s="138"/>
      <c r="Z2123" s="138"/>
      <c r="AF2123" s="73"/>
    </row>
    <row r="2124" spans="1:32" hidden="1" x14ac:dyDescent="0.25">
      <c r="A2124" s="116" t="s">
        <v>16384</v>
      </c>
      <c r="B2124" s="116">
        <v>1992</v>
      </c>
      <c r="C2124" s="116" t="s">
        <v>16458</v>
      </c>
      <c r="D2124" s="73" t="s">
        <v>17069</v>
      </c>
      <c r="E2124" s="73" t="s">
        <v>17069</v>
      </c>
      <c r="F2124" s="73"/>
      <c r="G2124" s="125">
        <v>3.75</v>
      </c>
      <c r="H2124" s="140">
        <f t="shared" si="132"/>
        <v>3.0991735537190084</v>
      </c>
      <c r="I2124" s="125">
        <f>G2124/('Total Revenue (Millions)'!D$158)*100</f>
        <v>0.23052381157291005</v>
      </c>
      <c r="K2124" s="145"/>
      <c r="Q2124" s="145"/>
      <c r="W2124" s="138"/>
      <c r="Z2124" s="138"/>
      <c r="AF2124" s="73" t="s">
        <v>17271</v>
      </c>
    </row>
    <row r="2125" spans="1:32" hidden="1" x14ac:dyDescent="0.25">
      <c r="A2125" s="116" t="s">
        <v>16384</v>
      </c>
      <c r="B2125" s="116">
        <v>1992</v>
      </c>
      <c r="C2125" s="116" t="s">
        <v>16458</v>
      </c>
      <c r="D2125" s="76" t="s">
        <v>16556</v>
      </c>
      <c r="E2125" s="76" t="s">
        <v>16556</v>
      </c>
      <c r="F2125" s="76" t="s">
        <v>16556</v>
      </c>
      <c r="G2125" s="125">
        <v>318.10899999999992</v>
      </c>
      <c r="H2125" s="140">
        <f t="shared" si="132"/>
        <v>262.89999999999992</v>
      </c>
      <c r="I2125" s="125">
        <f>G2125/('Total Revenue (Millions)'!D$158)*100</f>
        <v>19.55511978017249</v>
      </c>
      <c r="K2125" s="145"/>
      <c r="Q2125" s="145"/>
      <c r="W2125" s="138"/>
      <c r="Z2125" s="138"/>
      <c r="AF2125" s="73"/>
    </row>
    <row r="2126" spans="1:32" hidden="1" x14ac:dyDescent="0.25">
      <c r="A2126" s="116" t="s">
        <v>16384</v>
      </c>
      <c r="B2126" s="116">
        <v>1996</v>
      </c>
      <c r="C2126" s="116" t="s">
        <v>16458</v>
      </c>
      <c r="D2126" s="73" t="s">
        <v>17230</v>
      </c>
      <c r="E2126" s="73" t="s">
        <v>17231</v>
      </c>
      <c r="F2126" s="73" t="s">
        <v>17785</v>
      </c>
      <c r="G2126" s="125">
        <v>279.60000000000002</v>
      </c>
      <c r="H2126" s="140">
        <f t="shared" ref="H2126:H2140" si="133">G2126/1.36</f>
        <v>205.58823529411765</v>
      </c>
      <c r="I2126" s="125">
        <f>G2126/('Total Revenue (Millions)'!D$159)*100</f>
        <v>16.044723231393487</v>
      </c>
      <c r="K2126" s="145"/>
      <c r="Q2126" s="145"/>
      <c r="W2126" s="138"/>
      <c r="Z2126" s="138"/>
      <c r="AF2126" s="73"/>
    </row>
    <row r="2127" spans="1:32" hidden="1" x14ac:dyDescent="0.25">
      <c r="A2127" s="116" t="s">
        <v>16384</v>
      </c>
      <c r="B2127" s="116">
        <v>1996</v>
      </c>
      <c r="C2127" s="116" t="s">
        <v>16458</v>
      </c>
      <c r="D2127" s="73" t="s">
        <v>17787</v>
      </c>
      <c r="E2127" s="73" t="s">
        <v>17788</v>
      </c>
      <c r="F2127" s="73"/>
      <c r="G2127" s="125">
        <v>88.2</v>
      </c>
      <c r="H2127" s="140">
        <f t="shared" si="133"/>
        <v>64.85294117647058</v>
      </c>
      <c r="I2127" s="125">
        <f>G2127/('Total Revenue (Millions)'!D$159)*100</f>
        <v>5.0613182725640398</v>
      </c>
      <c r="K2127" s="145"/>
      <c r="Q2127" s="145"/>
      <c r="W2127" s="138"/>
      <c r="Z2127" s="138"/>
      <c r="AF2127" s="73"/>
    </row>
    <row r="2128" spans="1:32" hidden="1" x14ac:dyDescent="0.25">
      <c r="A2128" s="116" t="s">
        <v>16384</v>
      </c>
      <c r="B2128" s="116">
        <v>1996</v>
      </c>
      <c r="C2128" s="116" t="s">
        <v>16458</v>
      </c>
      <c r="D2128" s="73" t="s">
        <v>16602</v>
      </c>
      <c r="E2128" s="73" t="s">
        <v>16602</v>
      </c>
      <c r="F2128" s="73"/>
      <c r="G2128" s="125">
        <v>77.900000000000006</v>
      </c>
      <c r="H2128" s="140">
        <f t="shared" si="133"/>
        <v>57.279411764705884</v>
      </c>
      <c r="I2128" s="125">
        <f>G2128/('Total Revenue (Millions)'!D$159)*100</f>
        <v>4.4702572951557684</v>
      </c>
      <c r="K2128" s="145"/>
      <c r="Q2128" s="145"/>
      <c r="W2128" s="138"/>
      <c r="Z2128" s="138"/>
      <c r="AF2128" s="73"/>
    </row>
    <row r="2129" spans="1:32" hidden="1" x14ac:dyDescent="0.25">
      <c r="A2129" s="116" t="s">
        <v>16384</v>
      </c>
      <c r="B2129" s="116">
        <v>1996</v>
      </c>
      <c r="C2129" s="116" t="s">
        <v>16458</v>
      </c>
      <c r="D2129" s="73" t="s">
        <v>17242</v>
      </c>
      <c r="E2129" s="73" t="s">
        <v>17242</v>
      </c>
      <c r="F2129" s="73" t="s">
        <v>17242</v>
      </c>
      <c r="G2129" s="125">
        <v>69.7</v>
      </c>
      <c r="H2129" s="140">
        <f t="shared" si="133"/>
        <v>51.25</v>
      </c>
      <c r="I2129" s="125">
        <f>G2129/('Total Revenue (Millions)'!D$159)*100</f>
        <v>3.9997038956656872</v>
      </c>
      <c r="K2129" s="145"/>
      <c r="Q2129" s="145"/>
      <c r="W2129" s="138"/>
      <c r="Z2129" s="138"/>
      <c r="AF2129" s="73"/>
    </row>
    <row r="2130" spans="1:32" hidden="1" x14ac:dyDescent="0.25">
      <c r="A2130" s="116" t="s">
        <v>16384</v>
      </c>
      <c r="B2130" s="116">
        <v>1996</v>
      </c>
      <c r="C2130" s="116" t="s">
        <v>16458</v>
      </c>
      <c r="D2130" s="73" t="s">
        <v>17085</v>
      </c>
      <c r="E2130" s="73" t="s">
        <v>17085</v>
      </c>
      <c r="F2130" s="73"/>
      <c r="G2130" s="125">
        <v>69.3</v>
      </c>
      <c r="H2130" s="140">
        <f t="shared" si="133"/>
        <v>50.955882352941174</v>
      </c>
      <c r="I2130" s="125">
        <f>G2130/('Total Revenue (Millions)'!D$159)*100</f>
        <v>3.9767500713003168</v>
      </c>
      <c r="K2130" s="145"/>
      <c r="Q2130" s="145"/>
      <c r="W2130" s="138"/>
      <c r="Z2130" s="138"/>
      <c r="AF2130" s="73"/>
    </row>
    <row r="2131" spans="1:32" hidden="1" x14ac:dyDescent="0.25">
      <c r="A2131" s="116" t="s">
        <v>16384</v>
      </c>
      <c r="B2131" s="116">
        <v>1996</v>
      </c>
      <c r="C2131" s="116" t="s">
        <v>16458</v>
      </c>
      <c r="D2131" s="73" t="s">
        <v>17790</v>
      </c>
      <c r="E2131" s="73" t="s">
        <v>17790</v>
      </c>
      <c r="F2131" s="73"/>
      <c r="G2131" s="125">
        <v>66.099999999999994</v>
      </c>
      <c r="H2131" s="140">
        <f t="shared" si="133"/>
        <v>48.60294117647058</v>
      </c>
      <c r="I2131" s="125">
        <f>G2131/('Total Revenue (Millions)'!D$159)*100</f>
        <v>3.7931194763773588</v>
      </c>
      <c r="K2131" s="145"/>
      <c r="Q2131" s="145"/>
      <c r="W2131" s="138"/>
      <c r="Z2131" s="138"/>
      <c r="AF2131" s="73"/>
    </row>
    <row r="2132" spans="1:32" hidden="1" x14ac:dyDescent="0.25">
      <c r="A2132" s="116" t="s">
        <v>16384</v>
      </c>
      <c r="B2132" s="116">
        <v>1996</v>
      </c>
      <c r="C2132" s="116" t="s">
        <v>16458</v>
      </c>
      <c r="D2132" s="73" t="s">
        <v>16568</v>
      </c>
      <c r="E2132" s="73" t="s">
        <v>17292</v>
      </c>
      <c r="F2132" s="73" t="s">
        <v>17292</v>
      </c>
      <c r="G2132" s="125">
        <v>48.6</v>
      </c>
      <c r="H2132" s="140">
        <f t="shared" si="133"/>
        <v>35.735294117647058</v>
      </c>
      <c r="I2132" s="125">
        <f>G2132/('Total Revenue (Millions)'!D$159)*100</f>
        <v>2.7888896603924302</v>
      </c>
      <c r="K2132" s="145"/>
      <c r="Q2132" s="145"/>
      <c r="W2132" s="138"/>
      <c r="Z2132" s="138"/>
      <c r="AF2132" s="73"/>
    </row>
    <row r="2133" spans="1:32" hidden="1" x14ac:dyDescent="0.25">
      <c r="A2133" s="116" t="s">
        <v>16384</v>
      </c>
      <c r="B2133" s="116">
        <v>1996</v>
      </c>
      <c r="C2133" s="116" t="s">
        <v>16458</v>
      </c>
      <c r="D2133" s="73" t="s">
        <v>17791</v>
      </c>
      <c r="E2133" s="73" t="s">
        <v>17791</v>
      </c>
      <c r="F2133" s="73"/>
      <c r="G2133" s="125">
        <v>39.799999999999997</v>
      </c>
      <c r="H2133" s="140">
        <f t="shared" si="133"/>
        <v>29.264705882352938</v>
      </c>
      <c r="I2133" s="125">
        <f>G2133/('Total Revenue (Millions)'!D$159)*100</f>
        <v>2.2839055243542945</v>
      </c>
      <c r="K2133" s="145"/>
      <c r="Q2133" s="145"/>
      <c r="W2133" s="138"/>
      <c r="Z2133" s="138"/>
      <c r="AF2133" s="73"/>
    </row>
    <row r="2134" spans="1:32" hidden="1" x14ac:dyDescent="0.25">
      <c r="A2134" s="116" t="s">
        <v>16384</v>
      </c>
      <c r="B2134" s="116">
        <v>1996</v>
      </c>
      <c r="C2134" s="116" t="s">
        <v>16458</v>
      </c>
      <c r="D2134" s="73" t="s">
        <v>17792</v>
      </c>
      <c r="E2134" s="73" t="s">
        <v>17793</v>
      </c>
      <c r="F2134" s="73"/>
      <c r="G2134" s="125">
        <v>22.5</v>
      </c>
      <c r="H2134" s="140">
        <f t="shared" si="133"/>
        <v>16.544117647058822</v>
      </c>
      <c r="I2134" s="125">
        <f>G2134/('Total Revenue (Millions)'!D$159)*100</f>
        <v>1.2911526205520509</v>
      </c>
      <c r="K2134" s="145"/>
      <c r="Q2134" s="145"/>
      <c r="W2134" s="138"/>
      <c r="Z2134" s="138"/>
      <c r="AF2134" s="73"/>
    </row>
    <row r="2135" spans="1:32" hidden="1" x14ac:dyDescent="0.25">
      <c r="A2135" s="116" t="s">
        <v>16384</v>
      </c>
      <c r="B2135" s="116">
        <v>1996</v>
      </c>
      <c r="C2135" s="116" t="s">
        <v>16458</v>
      </c>
      <c r="D2135" s="73" t="s">
        <v>17800</v>
      </c>
      <c r="E2135" s="73" t="s">
        <v>17800</v>
      </c>
      <c r="F2135" s="73" t="s">
        <v>17800</v>
      </c>
      <c r="G2135" s="125">
        <v>19.2</v>
      </c>
      <c r="H2135" s="140">
        <f t="shared" si="133"/>
        <v>14.117647058823527</v>
      </c>
      <c r="I2135" s="125">
        <f>G2135/('Total Revenue (Millions)'!D$159)*100</f>
        <v>1.1017835695377503</v>
      </c>
      <c r="K2135" s="145"/>
      <c r="Q2135" s="145"/>
      <c r="W2135" s="138"/>
      <c r="Z2135" s="138"/>
      <c r="AF2135" s="73"/>
    </row>
    <row r="2136" spans="1:32" hidden="1" x14ac:dyDescent="0.25">
      <c r="A2136" s="116" t="s">
        <v>16384</v>
      </c>
      <c r="B2136" s="116">
        <v>1996</v>
      </c>
      <c r="C2136" s="116" t="s">
        <v>16458</v>
      </c>
      <c r="D2136" s="73" t="s">
        <v>17794</v>
      </c>
      <c r="E2136" s="73" t="s">
        <v>17794</v>
      </c>
      <c r="F2136" s="73"/>
      <c r="G2136" s="125">
        <v>16.3</v>
      </c>
      <c r="H2136" s="140">
        <f t="shared" si="133"/>
        <v>11.985294117647058</v>
      </c>
      <c r="I2136" s="125">
        <f>G2136/('Total Revenue (Millions)'!D$159)*100</f>
        <v>0.9353683428888192</v>
      </c>
      <c r="K2136" s="145"/>
      <c r="Q2136" s="145"/>
      <c r="W2136" s="138"/>
      <c r="Z2136" s="138"/>
      <c r="AF2136" s="73"/>
    </row>
    <row r="2137" spans="1:32" hidden="1" x14ac:dyDescent="0.25">
      <c r="A2137" s="116" t="s">
        <v>16384</v>
      </c>
      <c r="B2137" s="116">
        <v>1996</v>
      </c>
      <c r="C2137" s="116" t="s">
        <v>16458</v>
      </c>
      <c r="D2137" s="73" t="s">
        <v>17795</v>
      </c>
      <c r="E2137" s="73" t="s">
        <v>17796</v>
      </c>
      <c r="F2137" s="73"/>
      <c r="G2137" s="125">
        <v>15.5</v>
      </c>
      <c r="H2137" s="140">
        <f t="shared" si="133"/>
        <v>11.397058823529411</v>
      </c>
      <c r="I2137" s="125">
        <f>G2137/('Total Revenue (Millions)'!D$159)*100</f>
        <v>0.88946069415807949</v>
      </c>
      <c r="K2137" s="145"/>
      <c r="Q2137" s="145"/>
      <c r="W2137" s="138"/>
      <c r="Z2137" s="138"/>
      <c r="AF2137" s="73"/>
    </row>
    <row r="2138" spans="1:32" hidden="1" x14ac:dyDescent="0.25">
      <c r="A2138" s="116" t="s">
        <v>16384</v>
      </c>
      <c r="B2138" s="116">
        <v>1996</v>
      </c>
      <c r="C2138" s="116" t="s">
        <v>16458</v>
      </c>
      <c r="D2138" s="73" t="s">
        <v>17797</v>
      </c>
      <c r="E2138" s="73" t="s">
        <v>17797</v>
      </c>
      <c r="F2138" s="73" t="s">
        <v>17797</v>
      </c>
      <c r="G2138" s="125">
        <v>15.1</v>
      </c>
      <c r="H2138" s="140">
        <f t="shared" si="133"/>
        <v>11.102941176470587</v>
      </c>
      <c r="I2138" s="125">
        <f>G2138/('Total Revenue (Millions)'!D$159)*100</f>
        <v>0.86650686979270974</v>
      </c>
      <c r="K2138" s="145"/>
      <c r="Q2138" s="145"/>
      <c r="W2138" s="138"/>
      <c r="Z2138" s="138"/>
      <c r="AF2138" s="73"/>
    </row>
    <row r="2139" spans="1:32" hidden="1" x14ac:dyDescent="0.25">
      <c r="A2139" s="116" t="s">
        <v>16384</v>
      </c>
      <c r="B2139" s="116">
        <v>1996</v>
      </c>
      <c r="C2139" s="116" t="s">
        <v>16458</v>
      </c>
      <c r="D2139" s="73" t="s">
        <v>17069</v>
      </c>
      <c r="E2139" s="73" t="s">
        <v>17069</v>
      </c>
      <c r="F2139" s="73"/>
      <c r="G2139" s="125">
        <v>4.5999999999999996</v>
      </c>
      <c r="H2139" s="140">
        <f t="shared" si="133"/>
        <v>3.3823529411764701</v>
      </c>
      <c r="I2139" s="125">
        <f>G2139/('Total Revenue (Millions)'!D$159)*100</f>
        <v>0.26396898020175263</v>
      </c>
      <c r="K2139" s="145"/>
      <c r="Q2139" s="145"/>
      <c r="W2139" s="138"/>
      <c r="Z2139" s="138"/>
      <c r="AF2139" s="73" t="s">
        <v>17271</v>
      </c>
    </row>
    <row r="2140" spans="1:32" hidden="1" x14ac:dyDescent="0.25">
      <c r="A2140" s="116" t="s">
        <v>16384</v>
      </c>
      <c r="B2140" s="116">
        <v>1996</v>
      </c>
      <c r="C2140" s="116" t="s">
        <v>16458</v>
      </c>
      <c r="D2140" s="76" t="s">
        <v>16556</v>
      </c>
      <c r="E2140" s="76" t="s">
        <v>16556</v>
      </c>
      <c r="F2140" s="76" t="s">
        <v>16556</v>
      </c>
      <c r="G2140" s="125">
        <v>257.2560000000002</v>
      </c>
      <c r="H2140" s="140">
        <f t="shared" si="133"/>
        <v>189.1588235294119</v>
      </c>
      <c r="I2140" s="125">
        <f>G2140/('Total Revenue (Millions)'!D$159)*100</f>
        <v>14.762522602343942</v>
      </c>
      <c r="K2140" s="145"/>
      <c r="Q2140" s="145"/>
      <c r="W2140" s="138"/>
      <c r="Z2140" s="138"/>
      <c r="AF2140" s="73"/>
    </row>
    <row r="2141" spans="1:32" hidden="1" x14ac:dyDescent="0.25">
      <c r="A2141" s="116" t="s">
        <v>16384</v>
      </c>
      <c r="B2141" s="116">
        <v>2000</v>
      </c>
      <c r="C2141" s="116" t="s">
        <v>16458</v>
      </c>
      <c r="D2141" s="73" t="s">
        <v>17230</v>
      </c>
      <c r="E2141" s="73" t="s">
        <v>17231</v>
      </c>
      <c r="F2141" s="73" t="s">
        <v>17785</v>
      </c>
      <c r="G2141" s="125">
        <v>271.3</v>
      </c>
      <c r="H2141" s="140">
        <f t="shared" ref="H2141:H2153" si="134">G2141/1.49</f>
        <v>182.08053691275168</v>
      </c>
      <c r="I2141" s="125">
        <f>G2141/('Total Revenue (Millions)'!D$160)*100</f>
        <v>18.355277802021451</v>
      </c>
      <c r="K2141" s="145"/>
      <c r="Q2141" s="145"/>
      <c r="W2141" s="138"/>
      <c r="Z2141" s="138"/>
      <c r="AF2141" s="73"/>
    </row>
    <row r="2142" spans="1:32" hidden="1" x14ac:dyDescent="0.25">
      <c r="A2142" s="116" t="s">
        <v>16384</v>
      </c>
      <c r="B2142" s="116">
        <v>2000</v>
      </c>
      <c r="C2142" s="116" t="s">
        <v>16458</v>
      </c>
      <c r="D2142" s="73" t="s">
        <v>16568</v>
      </c>
      <c r="E2142" s="73" t="s">
        <v>17292</v>
      </c>
      <c r="F2142" s="73" t="s">
        <v>17292</v>
      </c>
      <c r="G2142" s="125">
        <v>166.7</v>
      </c>
      <c r="H2142" s="140">
        <f t="shared" si="134"/>
        <v>111.87919463087248</v>
      </c>
      <c r="I2142" s="125">
        <f>G2142/('Total Revenue (Millions)'!D$160)*100</f>
        <v>11.278381163276723</v>
      </c>
      <c r="K2142" s="145"/>
      <c r="Q2142" s="145"/>
      <c r="W2142" s="138"/>
      <c r="Z2142" s="138"/>
      <c r="AF2142" s="73" t="s">
        <v>17802</v>
      </c>
    </row>
    <row r="2143" spans="1:32" hidden="1" x14ac:dyDescent="0.25">
      <c r="A2143" s="116" t="s">
        <v>16384</v>
      </c>
      <c r="B2143" s="116">
        <v>2000</v>
      </c>
      <c r="C2143" s="116" t="s">
        <v>16458</v>
      </c>
      <c r="D2143" s="73" t="s">
        <v>16602</v>
      </c>
      <c r="E2143" s="73" t="s">
        <v>16602</v>
      </c>
      <c r="F2143" s="73"/>
      <c r="G2143" s="125">
        <v>141.1</v>
      </c>
      <c r="H2143" s="140">
        <f t="shared" si="134"/>
        <v>94.697986577181211</v>
      </c>
      <c r="I2143" s="125">
        <f>G2143/('Total Revenue (Millions)'!D$160)*100</f>
        <v>9.5463682191862382</v>
      </c>
      <c r="K2143" s="145"/>
      <c r="Q2143" s="145"/>
      <c r="W2143" s="138"/>
      <c r="Z2143" s="138"/>
      <c r="AF2143" s="73" t="s">
        <v>17803</v>
      </c>
    </row>
    <row r="2144" spans="1:32" hidden="1" x14ac:dyDescent="0.25">
      <c r="A2144" s="116" t="s">
        <v>16384</v>
      </c>
      <c r="B2144" s="116">
        <v>2000</v>
      </c>
      <c r="C2144" s="116" t="s">
        <v>16458</v>
      </c>
      <c r="D2144" s="73" t="s">
        <v>17790</v>
      </c>
      <c r="E2144" s="73" t="s">
        <v>17790</v>
      </c>
      <c r="F2144" s="73"/>
      <c r="G2144" s="125">
        <v>125.3</v>
      </c>
      <c r="H2144" s="140">
        <f t="shared" si="134"/>
        <v>84.09395973154362</v>
      </c>
      <c r="I2144" s="125">
        <f>G2144/('Total Revenue (Millions)'!D$160)*100</f>
        <v>8.47739148025539</v>
      </c>
      <c r="K2144" s="145"/>
      <c r="Q2144" s="145"/>
      <c r="W2144" s="138"/>
      <c r="Z2144" s="138"/>
      <c r="AF2144" s="73" t="s">
        <v>17804</v>
      </c>
    </row>
    <row r="2145" spans="1:32" hidden="1" x14ac:dyDescent="0.25">
      <c r="A2145" s="116" t="s">
        <v>16384</v>
      </c>
      <c r="B2145" s="116">
        <v>2000</v>
      </c>
      <c r="C2145" s="116" t="s">
        <v>16458</v>
      </c>
      <c r="D2145" s="73" t="s">
        <v>17242</v>
      </c>
      <c r="E2145" s="73" t="s">
        <v>17242</v>
      </c>
      <c r="F2145" s="73" t="s">
        <v>17242</v>
      </c>
      <c r="G2145" s="125">
        <v>98.2</v>
      </c>
      <c r="H2145" s="140">
        <f t="shared" si="134"/>
        <v>65.90604026845638</v>
      </c>
      <c r="I2145" s="125">
        <f>G2145/('Total Revenue (Millions)'!D$160)*100</f>
        <v>6.6438934027221022</v>
      </c>
      <c r="K2145" s="145"/>
      <c r="Q2145" s="145"/>
      <c r="W2145" s="138"/>
      <c r="Z2145" s="138"/>
      <c r="AF2145" s="73" t="s">
        <v>17805</v>
      </c>
    </row>
    <row r="2146" spans="1:32" hidden="1" x14ac:dyDescent="0.25">
      <c r="A2146" s="116" t="s">
        <v>16384</v>
      </c>
      <c r="B2146" s="116">
        <v>2000</v>
      </c>
      <c r="C2146" s="116" t="s">
        <v>16458</v>
      </c>
      <c r="D2146" s="73" t="s">
        <v>17787</v>
      </c>
      <c r="E2146" s="73" t="s">
        <v>17788</v>
      </c>
      <c r="F2146" s="73"/>
      <c r="G2146" s="125">
        <v>90.9</v>
      </c>
      <c r="H2146" s="140">
        <f t="shared" si="134"/>
        <v>61.006711409395976</v>
      </c>
      <c r="I2146" s="125">
        <f>G2146/('Total Revenue (Millions)'!D$160)*100</f>
        <v>6.149999086633799</v>
      </c>
      <c r="K2146" s="145"/>
      <c r="Q2146" s="145"/>
      <c r="W2146" s="138"/>
      <c r="Z2146" s="138"/>
      <c r="AF2146" s="73" t="s">
        <v>17804</v>
      </c>
    </row>
    <row r="2147" spans="1:32" hidden="1" x14ac:dyDescent="0.25">
      <c r="A2147" s="116" t="s">
        <v>16384</v>
      </c>
      <c r="B2147" s="116">
        <v>2000</v>
      </c>
      <c r="C2147" s="116" t="s">
        <v>16458</v>
      </c>
      <c r="D2147" s="73" t="s">
        <v>17408</v>
      </c>
      <c r="E2147" s="73" t="s">
        <v>17409</v>
      </c>
      <c r="F2147" s="73" t="s">
        <v>17408</v>
      </c>
      <c r="G2147" s="125">
        <v>40.799999999999997</v>
      </c>
      <c r="H2147" s="140">
        <f t="shared" si="134"/>
        <v>27.382550335570468</v>
      </c>
      <c r="I2147" s="125">
        <f>G2147/('Total Revenue (Millions)'!D$160)*100</f>
        <v>2.7603956296442131</v>
      </c>
      <c r="K2147" s="145"/>
      <c r="Q2147" s="145"/>
      <c r="W2147" s="138"/>
      <c r="Z2147" s="138"/>
      <c r="AF2147" s="73"/>
    </row>
    <row r="2148" spans="1:32" hidden="1" x14ac:dyDescent="0.25">
      <c r="A2148" s="116" t="s">
        <v>16384</v>
      </c>
      <c r="B2148" s="116">
        <v>2000</v>
      </c>
      <c r="C2148" s="116" t="s">
        <v>16458</v>
      </c>
      <c r="D2148" s="73" t="s">
        <v>17792</v>
      </c>
      <c r="E2148" s="73" t="s">
        <v>17793</v>
      </c>
      <c r="F2148" s="73"/>
      <c r="G2148" s="125">
        <v>32.5</v>
      </c>
      <c r="H2148" s="140">
        <f t="shared" si="134"/>
        <v>21.812080536912752</v>
      </c>
      <c r="I2148" s="125">
        <f>G2148/('Total Revenue (Millions)'!D$160)*100</f>
        <v>2.1988445579273761</v>
      </c>
      <c r="K2148" s="145"/>
      <c r="Q2148" s="145"/>
      <c r="W2148" s="138"/>
      <c r="Z2148" s="138"/>
      <c r="AF2148" s="73" t="s">
        <v>17804</v>
      </c>
    </row>
    <row r="2149" spans="1:32" hidden="1" x14ac:dyDescent="0.25">
      <c r="A2149" s="116" t="s">
        <v>16384</v>
      </c>
      <c r="B2149" s="116">
        <v>2000</v>
      </c>
      <c r="C2149" s="116" t="s">
        <v>16458</v>
      </c>
      <c r="D2149" s="73" t="s">
        <v>17800</v>
      </c>
      <c r="E2149" s="73" t="s">
        <v>17800</v>
      </c>
      <c r="F2149" s="73" t="s">
        <v>17800</v>
      </c>
      <c r="G2149" s="125">
        <v>32.200000000000003</v>
      </c>
      <c r="H2149" s="140">
        <f t="shared" si="134"/>
        <v>21.61073825503356</v>
      </c>
      <c r="I2149" s="125">
        <f>G2149/('Total Revenue (Millions)'!D$160)*100</f>
        <v>2.1785475312388156</v>
      </c>
      <c r="K2149" s="145"/>
      <c r="Q2149" s="145"/>
      <c r="W2149" s="138"/>
      <c r="Z2149" s="138"/>
      <c r="AF2149" s="73" t="s">
        <v>17804</v>
      </c>
    </row>
    <row r="2150" spans="1:32" hidden="1" x14ac:dyDescent="0.25">
      <c r="A2150" s="116" t="s">
        <v>16384</v>
      </c>
      <c r="B2150" s="116">
        <v>2000</v>
      </c>
      <c r="C2150" s="116" t="s">
        <v>16458</v>
      </c>
      <c r="D2150" s="73" t="s">
        <v>17794</v>
      </c>
      <c r="E2150" s="73" t="s">
        <v>17794</v>
      </c>
      <c r="F2150" s="73"/>
      <c r="G2150" s="125">
        <v>23.2</v>
      </c>
      <c r="H2150" s="140">
        <f t="shared" si="134"/>
        <v>15.570469798657717</v>
      </c>
      <c r="I2150" s="125">
        <f>G2150/('Total Revenue (Millions)'!D$160)*100</f>
        <v>1.5696367305820036</v>
      </c>
      <c r="K2150" s="145"/>
      <c r="Q2150" s="145"/>
      <c r="W2150" s="138"/>
      <c r="Z2150" s="138"/>
      <c r="AF2150" s="73" t="s">
        <v>17804</v>
      </c>
    </row>
    <row r="2151" spans="1:32" hidden="1" x14ac:dyDescent="0.25">
      <c r="A2151" s="116" t="s">
        <v>16384</v>
      </c>
      <c r="B2151" s="116">
        <v>2000</v>
      </c>
      <c r="C2151" s="116" t="s">
        <v>16458</v>
      </c>
      <c r="D2151" s="73" t="s">
        <v>17795</v>
      </c>
      <c r="E2151" s="73" t="s">
        <v>17796</v>
      </c>
      <c r="F2151" s="73"/>
      <c r="G2151" s="125">
        <v>22.1</v>
      </c>
      <c r="H2151" s="140">
        <f t="shared" si="134"/>
        <v>14.832214765100673</v>
      </c>
      <c r="I2151" s="125">
        <f>G2151/('Total Revenue (Millions)'!D$160)*100</f>
        <v>1.4952142993906157</v>
      </c>
      <c r="K2151" s="145"/>
      <c r="Q2151" s="145"/>
      <c r="W2151" s="138"/>
      <c r="Z2151" s="138"/>
      <c r="AF2151" s="73" t="s">
        <v>17804</v>
      </c>
    </row>
    <row r="2152" spans="1:32" hidden="1" x14ac:dyDescent="0.25">
      <c r="A2152" s="116" t="s">
        <v>16384</v>
      </c>
      <c r="B2152" s="116">
        <v>2000</v>
      </c>
      <c r="C2152" s="116" t="s">
        <v>16458</v>
      </c>
      <c r="D2152" s="73" t="s">
        <v>17797</v>
      </c>
      <c r="E2152" s="73" t="s">
        <v>17797</v>
      </c>
      <c r="F2152" s="73" t="s">
        <v>17797</v>
      </c>
      <c r="G2152" s="125">
        <v>17.2</v>
      </c>
      <c r="H2152" s="140">
        <f t="shared" si="134"/>
        <v>11.543624161073826</v>
      </c>
      <c r="I2152" s="125">
        <f>G2152/('Total Revenue (Millions)'!D$160)*100</f>
        <v>1.1636961968107957</v>
      </c>
      <c r="K2152" s="145"/>
      <c r="Q2152" s="145"/>
      <c r="W2152" s="138"/>
      <c r="Z2152" s="138"/>
      <c r="AF2152" s="73" t="s">
        <v>17804</v>
      </c>
    </row>
    <row r="2153" spans="1:32" hidden="1" x14ac:dyDescent="0.25">
      <c r="A2153" s="116" t="s">
        <v>16384</v>
      </c>
      <c r="B2153" s="116">
        <v>2000</v>
      </c>
      <c r="C2153" s="116" t="s">
        <v>16458</v>
      </c>
      <c r="D2153" s="76" t="s">
        <v>16556</v>
      </c>
      <c r="E2153" s="76" t="s">
        <v>16556</v>
      </c>
      <c r="F2153" s="76" t="s">
        <v>16556</v>
      </c>
      <c r="G2153" s="125">
        <v>260.33399999999983</v>
      </c>
      <c r="H2153" s="140">
        <f t="shared" si="134"/>
        <v>174.72080536912742</v>
      </c>
      <c r="I2153" s="125">
        <f>G2153/('Total Revenue (Millions)'!D$160)*100</f>
        <v>17.613353819798927</v>
      </c>
      <c r="K2153" s="145"/>
      <c r="Q2153" s="145"/>
      <c r="W2153" s="138"/>
      <c r="Z2153" s="138"/>
      <c r="AF2153" s="73"/>
    </row>
    <row r="2154" spans="1:32" hidden="1" x14ac:dyDescent="0.25">
      <c r="A2154" s="116" t="s">
        <v>16384</v>
      </c>
      <c r="B2154" s="116">
        <v>2004</v>
      </c>
      <c r="C2154" s="116" t="s">
        <v>16458</v>
      </c>
      <c r="D2154" s="73" t="s">
        <v>17230</v>
      </c>
      <c r="E2154" s="73" t="s">
        <v>17231</v>
      </c>
      <c r="F2154" s="73" t="s">
        <v>17785</v>
      </c>
      <c r="G2154" s="125">
        <v>305.8</v>
      </c>
      <c r="H2154" s="140">
        <f t="shared" ref="H2154:H2165" si="135">G2154/1.3</f>
        <v>235.23076923076923</v>
      </c>
      <c r="I2154" s="125">
        <f>G2154/('Total Revenue (Millions)'!D$161)*100</f>
        <v>22.008993603141427</v>
      </c>
      <c r="K2154" s="145"/>
      <c r="Q2154" s="145"/>
      <c r="W2154" s="138"/>
      <c r="Z2154" s="138"/>
      <c r="AF2154" s="73"/>
    </row>
    <row r="2155" spans="1:32" hidden="1" x14ac:dyDescent="0.25">
      <c r="A2155" s="116" t="s">
        <v>16384</v>
      </c>
      <c r="B2155" s="116">
        <v>2004</v>
      </c>
      <c r="C2155" s="116" t="s">
        <v>16458</v>
      </c>
      <c r="D2155" s="73" t="s">
        <v>16568</v>
      </c>
      <c r="E2155" s="73" t="s">
        <v>17292</v>
      </c>
      <c r="F2155" s="73" t="s">
        <v>17292</v>
      </c>
      <c r="G2155" s="125">
        <v>227.9</v>
      </c>
      <c r="H2155" s="140">
        <f t="shared" si="135"/>
        <v>175.30769230769229</v>
      </c>
      <c r="I2155" s="125">
        <f>G2155/('Total Revenue (Millions)'!D$161)*100</f>
        <v>16.402386010974269</v>
      </c>
      <c r="K2155" s="145"/>
      <c r="Q2155" s="145"/>
      <c r="W2155" s="138"/>
      <c r="Z2155" s="138"/>
      <c r="AF2155" s="73" t="s">
        <v>17806</v>
      </c>
    </row>
    <row r="2156" spans="1:32" hidden="1" x14ac:dyDescent="0.25">
      <c r="A2156" s="116" t="s">
        <v>16384</v>
      </c>
      <c r="B2156" s="116">
        <v>2004</v>
      </c>
      <c r="C2156" s="116" t="s">
        <v>16458</v>
      </c>
      <c r="D2156" s="73" t="s">
        <v>16602</v>
      </c>
      <c r="E2156" s="73" t="s">
        <v>16602</v>
      </c>
      <c r="F2156" s="73"/>
      <c r="G2156" s="125">
        <v>204.7</v>
      </c>
      <c r="H2156" s="140">
        <f t="shared" si="135"/>
        <v>157.46153846153845</v>
      </c>
      <c r="I2156" s="125">
        <f>G2156/('Total Revenue (Millions)'!D$161)*100</f>
        <v>14.732638948865434</v>
      </c>
      <c r="K2156" s="145"/>
      <c r="Q2156" s="145"/>
      <c r="W2156" s="138"/>
      <c r="Z2156" s="138"/>
      <c r="AF2156" s="73" t="s">
        <v>17807</v>
      </c>
    </row>
    <row r="2157" spans="1:32" hidden="1" x14ac:dyDescent="0.25">
      <c r="A2157" s="116" t="s">
        <v>16384</v>
      </c>
      <c r="B2157" s="116">
        <v>2004</v>
      </c>
      <c r="C2157" s="116" t="s">
        <v>16458</v>
      </c>
      <c r="D2157" s="73" t="s">
        <v>17787</v>
      </c>
      <c r="E2157" s="73" t="s">
        <v>17788</v>
      </c>
      <c r="F2157" s="73"/>
      <c r="G2157" s="125">
        <v>162.9</v>
      </c>
      <c r="H2157" s="140">
        <f t="shared" si="135"/>
        <v>125.30769230769231</v>
      </c>
      <c r="I2157" s="125">
        <f>G2157/('Total Revenue (Millions)'!D$161)*100</f>
        <v>11.724215362824522</v>
      </c>
      <c r="K2157" s="145"/>
      <c r="Q2157" s="145"/>
      <c r="W2157" s="138"/>
      <c r="Z2157" s="138"/>
      <c r="AF2157" s="73" t="s">
        <v>17808</v>
      </c>
    </row>
    <row r="2158" spans="1:32" hidden="1" x14ac:dyDescent="0.25">
      <c r="A2158" s="116" t="s">
        <v>16384</v>
      </c>
      <c r="B2158" s="116">
        <v>2004</v>
      </c>
      <c r="C2158" s="116" t="s">
        <v>16458</v>
      </c>
      <c r="D2158" s="73" t="s">
        <v>17242</v>
      </c>
      <c r="E2158" s="73" t="s">
        <v>17242</v>
      </c>
      <c r="F2158" s="73" t="s">
        <v>17242</v>
      </c>
      <c r="G2158" s="125">
        <v>122.8</v>
      </c>
      <c r="H2158" s="140">
        <f t="shared" si="135"/>
        <v>94.461538461538453</v>
      </c>
      <c r="I2158" s="125">
        <f>G2158/('Total Revenue (Millions)'!D$161)*100</f>
        <v>8.8381439321967523</v>
      </c>
      <c r="K2158" s="145"/>
      <c r="Q2158" s="145"/>
      <c r="W2158" s="138"/>
      <c r="Z2158" s="138"/>
      <c r="AF2158" s="73" t="s">
        <v>17809</v>
      </c>
    </row>
    <row r="2159" spans="1:32" hidden="1" x14ac:dyDescent="0.25">
      <c r="A2159" s="116" t="s">
        <v>16384</v>
      </c>
      <c r="B2159" s="116">
        <v>2004</v>
      </c>
      <c r="C2159" s="116" t="s">
        <v>16458</v>
      </c>
      <c r="D2159" s="73" t="s">
        <v>17408</v>
      </c>
      <c r="E2159" s="73" t="s">
        <v>17409</v>
      </c>
      <c r="F2159" s="73" t="s">
        <v>17408</v>
      </c>
      <c r="G2159" s="125">
        <v>119.4</v>
      </c>
      <c r="H2159" s="140">
        <f t="shared" si="135"/>
        <v>91.846153846153854</v>
      </c>
      <c r="I2159" s="125">
        <f>G2159/('Total Revenue (Millions)'!D$161)*100</f>
        <v>8.5934396213704591</v>
      </c>
      <c r="K2159" s="145"/>
      <c r="Q2159" s="145"/>
      <c r="W2159" s="138"/>
      <c r="Z2159" s="138"/>
      <c r="AF2159" s="73" t="s">
        <v>17808</v>
      </c>
    </row>
    <row r="2160" spans="1:32" hidden="1" x14ac:dyDescent="0.25">
      <c r="A2160" s="116" t="s">
        <v>16384</v>
      </c>
      <c r="B2160" s="116">
        <v>2004</v>
      </c>
      <c r="C2160" s="116" t="s">
        <v>16458</v>
      </c>
      <c r="D2160" s="73" t="s">
        <v>17800</v>
      </c>
      <c r="E2160" s="73" t="s">
        <v>17800</v>
      </c>
      <c r="F2160" s="73" t="s">
        <v>17800</v>
      </c>
      <c r="G2160" s="125">
        <v>58</v>
      </c>
      <c r="H2160" s="140">
        <f t="shared" si="135"/>
        <v>44.615384615384613</v>
      </c>
      <c r="I2160" s="125">
        <f>G2160/('Total Revenue (Millions)'!D$161)*100</f>
        <v>4.1743676552720821</v>
      </c>
      <c r="K2160" s="145"/>
      <c r="Q2160" s="145"/>
      <c r="W2160" s="138"/>
      <c r="Z2160" s="138"/>
      <c r="AF2160" s="73" t="s">
        <v>17808</v>
      </c>
    </row>
    <row r="2161" spans="1:32" hidden="1" x14ac:dyDescent="0.25">
      <c r="A2161" s="116" t="s">
        <v>16384</v>
      </c>
      <c r="B2161" s="116">
        <v>2004</v>
      </c>
      <c r="C2161" s="116" t="s">
        <v>16458</v>
      </c>
      <c r="D2161" s="73" t="s">
        <v>17810</v>
      </c>
      <c r="E2161" s="73" t="s">
        <v>17356</v>
      </c>
      <c r="F2161" s="73"/>
      <c r="G2161" s="125">
        <v>33.6</v>
      </c>
      <c r="H2161" s="140">
        <f t="shared" si="135"/>
        <v>25.846153846153847</v>
      </c>
      <c r="I2161" s="125">
        <f>G2161/('Total Revenue (Millions)'!D$161)*100</f>
        <v>2.4182543658127926</v>
      </c>
      <c r="K2161" s="145"/>
      <c r="Q2161" s="145"/>
      <c r="W2161" s="138"/>
      <c r="Z2161" s="138"/>
      <c r="AF2161" s="73" t="s">
        <v>17808</v>
      </c>
    </row>
    <row r="2162" spans="1:32" hidden="1" x14ac:dyDescent="0.25">
      <c r="A2162" s="116" t="s">
        <v>16384</v>
      </c>
      <c r="B2162" s="116">
        <v>2004</v>
      </c>
      <c r="C2162" s="116" t="s">
        <v>16458</v>
      </c>
      <c r="D2162" s="73" t="s">
        <v>17797</v>
      </c>
      <c r="E2162" s="73" t="s">
        <v>17797</v>
      </c>
      <c r="F2162" s="73" t="s">
        <v>17797</v>
      </c>
      <c r="G2162" s="125">
        <v>28.9</v>
      </c>
      <c r="H2162" s="140">
        <f t="shared" si="135"/>
        <v>22.23076923076923</v>
      </c>
      <c r="I2162" s="125">
        <f>G2162/('Total Revenue (Millions)'!D$161)*100</f>
        <v>2.0799866420235031</v>
      </c>
      <c r="K2162" s="145"/>
      <c r="Q2162" s="145"/>
      <c r="W2162" s="138"/>
      <c r="Z2162" s="138"/>
      <c r="AF2162" s="73" t="s">
        <v>17808</v>
      </c>
    </row>
    <row r="2163" spans="1:32" hidden="1" x14ac:dyDescent="0.25">
      <c r="A2163" s="116" t="s">
        <v>16384</v>
      </c>
      <c r="B2163" s="116">
        <v>2004</v>
      </c>
      <c r="C2163" s="116" t="s">
        <v>16458</v>
      </c>
      <c r="D2163" s="73" t="s">
        <v>17795</v>
      </c>
      <c r="E2163" s="73" t="s">
        <v>17796</v>
      </c>
      <c r="F2163" s="73"/>
      <c r="G2163" s="125">
        <v>27.1</v>
      </c>
      <c r="H2163" s="140">
        <f t="shared" si="135"/>
        <v>20.846153846153847</v>
      </c>
      <c r="I2163" s="125">
        <f>G2163/('Total Revenue (Millions)'!D$161)*100</f>
        <v>1.950437300997818</v>
      </c>
      <c r="K2163" s="145"/>
      <c r="Q2163" s="145"/>
      <c r="W2163" s="138"/>
      <c r="Z2163" s="138"/>
      <c r="AF2163" s="73" t="s">
        <v>17808</v>
      </c>
    </row>
    <row r="2164" spans="1:32" hidden="1" x14ac:dyDescent="0.25">
      <c r="A2164" s="116" t="s">
        <v>16384</v>
      </c>
      <c r="B2164" s="116">
        <v>2004</v>
      </c>
      <c r="C2164" s="116" t="s">
        <v>16458</v>
      </c>
      <c r="D2164" s="73" t="s">
        <v>17794</v>
      </c>
      <c r="E2164" s="73" t="s">
        <v>17794</v>
      </c>
      <c r="F2164" s="73"/>
      <c r="G2164" s="125">
        <v>22.9</v>
      </c>
      <c r="H2164" s="140">
        <f t="shared" si="135"/>
        <v>17.615384615384613</v>
      </c>
      <c r="I2164" s="125">
        <f>G2164/('Total Revenue (Millions)'!D$161)*100</f>
        <v>1.6481555052712187</v>
      </c>
      <c r="K2164" s="145"/>
      <c r="Q2164" s="145"/>
      <c r="W2164" s="138"/>
      <c r="Z2164" s="138"/>
      <c r="AF2164" s="73" t="s">
        <v>17808</v>
      </c>
    </row>
    <row r="2165" spans="1:32" hidden="1" x14ac:dyDescent="0.25">
      <c r="A2165" s="116" t="s">
        <v>16384</v>
      </c>
      <c r="B2165" s="116">
        <v>2004</v>
      </c>
      <c r="C2165" s="116" t="s">
        <v>16458</v>
      </c>
      <c r="D2165" s="76" t="s">
        <v>16556</v>
      </c>
      <c r="E2165" s="76" t="s">
        <v>16556</v>
      </c>
      <c r="F2165" s="76" t="s">
        <v>16556</v>
      </c>
      <c r="G2165" s="125">
        <v>258.79299999999967</v>
      </c>
      <c r="H2165" s="140">
        <f t="shared" si="135"/>
        <v>199.07153846153821</v>
      </c>
      <c r="I2165" s="125">
        <f>G2165/('Total Revenue (Millions)'!D$161)*100</f>
        <v>18.625812562255632</v>
      </c>
      <c r="K2165" s="145"/>
      <c r="Q2165" s="145"/>
      <c r="W2165" s="138"/>
      <c r="Z2165" s="138"/>
      <c r="AF2165" s="73"/>
    </row>
    <row r="2166" spans="1:32" hidden="1" x14ac:dyDescent="0.25">
      <c r="A2166" s="116" t="s">
        <v>16384</v>
      </c>
      <c r="B2166" s="116">
        <v>2008</v>
      </c>
      <c r="C2166" s="116" t="s">
        <v>16458</v>
      </c>
      <c r="D2166" s="73" t="s">
        <v>17230</v>
      </c>
      <c r="E2166" s="73" t="s">
        <v>17231</v>
      </c>
      <c r="F2166" s="73" t="s">
        <v>17785</v>
      </c>
      <c r="G2166" s="125">
        <v>396.6</v>
      </c>
      <c r="H2166" s="140">
        <f t="shared" ref="H2166:H2179" si="136">G2166/1.07</f>
        <v>370.65420560747663</v>
      </c>
      <c r="I2166" s="125">
        <f>G2166/('Total Revenue (Millions)'!D$162)*100</f>
        <v>29.108299608513189</v>
      </c>
      <c r="K2166" s="145"/>
      <c r="L2166" s="138">
        <v>258.79299999999967</v>
      </c>
      <c r="Q2166" s="145"/>
      <c r="W2166" s="138"/>
      <c r="Z2166" s="138"/>
      <c r="AF2166" s="73" t="s">
        <v>17811</v>
      </c>
    </row>
    <row r="2167" spans="1:32" hidden="1" x14ac:dyDescent="0.25">
      <c r="A2167" s="116" t="s">
        <v>16384</v>
      </c>
      <c r="B2167" s="116">
        <v>2008</v>
      </c>
      <c r="C2167" s="116" t="s">
        <v>16458</v>
      </c>
      <c r="D2167" s="73" t="s">
        <v>17408</v>
      </c>
      <c r="E2167" s="73" t="s">
        <v>17409</v>
      </c>
      <c r="F2167" s="73" t="s">
        <v>17408</v>
      </c>
      <c r="G2167" s="125">
        <v>291.10000000000002</v>
      </c>
      <c r="H2167" s="140">
        <f t="shared" si="136"/>
        <v>272.05607476635515</v>
      </c>
      <c r="I2167" s="125">
        <f>G2167/('Total Revenue (Millions)'!D$162)*100</f>
        <v>21.36516897639483</v>
      </c>
      <c r="K2167" s="149">
        <v>291.10000000000002</v>
      </c>
      <c r="Q2167" s="149"/>
      <c r="W2167" s="138"/>
      <c r="Z2167" s="138"/>
      <c r="AF2167" s="73" t="s">
        <v>17812</v>
      </c>
    </row>
    <row r="2168" spans="1:32" hidden="1" x14ac:dyDescent="0.25">
      <c r="A2168" s="116" t="s">
        <v>16384</v>
      </c>
      <c r="B2168" s="116">
        <v>2008</v>
      </c>
      <c r="C2168" s="116" t="s">
        <v>16458</v>
      </c>
      <c r="D2168" s="73" t="s">
        <v>16568</v>
      </c>
      <c r="E2168" s="73" t="s">
        <v>17292</v>
      </c>
      <c r="F2168" s="73" t="s">
        <v>17292</v>
      </c>
      <c r="G2168" s="125">
        <v>286.39999999999998</v>
      </c>
      <c r="H2168" s="140">
        <f t="shared" si="136"/>
        <v>267.66355140186914</v>
      </c>
      <c r="I2168" s="125">
        <f>G2168/('Total Revenue (Millions)'!D$162)*100</f>
        <v>21.020214341599029</v>
      </c>
      <c r="K2168" s="149">
        <v>286.39999999999998</v>
      </c>
      <c r="Q2168" s="149"/>
      <c r="W2168" s="138"/>
      <c r="Z2168" s="138"/>
      <c r="AF2168" s="73" t="s">
        <v>17813</v>
      </c>
    </row>
    <row r="2169" spans="1:32" hidden="1" x14ac:dyDescent="0.25">
      <c r="A2169" s="116" t="s">
        <v>16384</v>
      </c>
      <c r="B2169" s="116">
        <v>2008</v>
      </c>
      <c r="C2169" s="116" t="s">
        <v>16458</v>
      </c>
      <c r="D2169" s="73" t="s">
        <v>16602</v>
      </c>
      <c r="E2169" s="73" t="s">
        <v>16602</v>
      </c>
      <c r="F2169" s="73"/>
      <c r="G2169" s="125">
        <v>241.3</v>
      </c>
      <c r="H2169" s="140">
        <f t="shared" si="136"/>
        <v>225.51401869158877</v>
      </c>
      <c r="I2169" s="125">
        <f>G2169/('Total Revenue (Millions)'!D$162)*100</f>
        <v>17.710117739622369</v>
      </c>
      <c r="K2169" s="149">
        <v>241.3</v>
      </c>
      <c r="Q2169" s="149"/>
      <c r="W2169" s="138"/>
      <c r="Z2169" s="138"/>
      <c r="AF2169" s="73" t="s">
        <v>17814</v>
      </c>
    </row>
    <row r="2170" spans="1:32" hidden="1" x14ac:dyDescent="0.25">
      <c r="A2170" s="116" t="s">
        <v>16384</v>
      </c>
      <c r="B2170" s="116">
        <v>2008</v>
      </c>
      <c r="C2170" s="116" t="s">
        <v>16458</v>
      </c>
      <c r="D2170" s="73" t="s">
        <v>17300</v>
      </c>
      <c r="E2170" s="73" t="s">
        <v>17301</v>
      </c>
      <c r="F2170" s="73"/>
      <c r="G2170" s="125">
        <v>172.1</v>
      </c>
      <c r="H2170" s="140">
        <f t="shared" si="136"/>
        <v>160.84112149532709</v>
      </c>
      <c r="I2170" s="125">
        <f>G2170/('Total Revenue (Millions)'!D$162)*100</f>
        <v>12.631211201777909</v>
      </c>
      <c r="K2170" s="149">
        <v>172.1</v>
      </c>
      <c r="Q2170" s="149"/>
      <c r="W2170" s="138"/>
      <c r="Z2170" s="138"/>
      <c r="AF2170" s="73" t="s">
        <v>17815</v>
      </c>
    </row>
    <row r="2171" spans="1:32" hidden="1" x14ac:dyDescent="0.25">
      <c r="A2171" s="116" t="s">
        <v>16384</v>
      </c>
      <c r="B2171" s="116">
        <v>2008</v>
      </c>
      <c r="C2171" s="116" t="s">
        <v>16458</v>
      </c>
      <c r="D2171" s="73" t="s">
        <v>17800</v>
      </c>
      <c r="E2171" s="73" t="s">
        <v>17800</v>
      </c>
      <c r="F2171" s="73" t="s">
        <v>17800</v>
      </c>
      <c r="G2171" s="125">
        <v>95.8</v>
      </c>
      <c r="H2171" s="140">
        <f t="shared" si="136"/>
        <v>89.53271028037382</v>
      </c>
      <c r="I2171" s="125">
        <f>G2171/('Total Revenue (Millions)'!D$162)*100</f>
        <v>7.0312029815823571</v>
      </c>
      <c r="K2171" s="149">
        <v>95.8</v>
      </c>
      <c r="Q2171" s="149"/>
      <c r="W2171" s="138"/>
      <c r="Z2171" s="138"/>
      <c r="AF2171" s="73" t="s">
        <v>17816</v>
      </c>
    </row>
    <row r="2172" spans="1:32" hidden="1" x14ac:dyDescent="0.25">
      <c r="A2172" s="116" t="s">
        <v>16384</v>
      </c>
      <c r="B2172" s="116">
        <v>2008</v>
      </c>
      <c r="C2172" s="116" t="s">
        <v>16458</v>
      </c>
      <c r="D2172" s="73" t="s">
        <v>17817</v>
      </c>
      <c r="E2172" s="73" t="s">
        <v>17817</v>
      </c>
      <c r="F2172" s="73" t="s">
        <v>17817</v>
      </c>
      <c r="G2172" s="125">
        <v>82.56</v>
      </c>
      <c r="H2172" s="140">
        <f t="shared" si="136"/>
        <v>77.158878504672899</v>
      </c>
      <c r="I2172" s="125">
        <f>G2172/('Total Revenue (Millions)'!D$162)*100</f>
        <v>6.0594584359022905</v>
      </c>
      <c r="J2172" s="138">
        <v>82.56</v>
      </c>
      <c r="K2172" s="145"/>
      <c r="Q2172" s="145"/>
      <c r="W2172" s="138"/>
      <c r="Z2172" s="138"/>
      <c r="AF2172" s="73" t="s">
        <v>17818</v>
      </c>
    </row>
    <row r="2173" spans="1:32" hidden="1" x14ac:dyDescent="0.25">
      <c r="A2173" s="116" t="s">
        <v>16384</v>
      </c>
      <c r="B2173" s="116">
        <v>2008</v>
      </c>
      <c r="C2173" s="116" t="s">
        <v>16458</v>
      </c>
      <c r="D2173" s="73" t="s">
        <v>17810</v>
      </c>
      <c r="E2173" s="73" t="s">
        <v>17356</v>
      </c>
      <c r="F2173" s="73"/>
      <c r="G2173" s="125">
        <v>40.799999999999997</v>
      </c>
      <c r="H2173" s="140">
        <f t="shared" si="136"/>
        <v>38.130841121495322</v>
      </c>
      <c r="I2173" s="125">
        <f>G2173/('Total Revenue (Millions)'!D$162)*100</f>
        <v>2.9944998084400853</v>
      </c>
      <c r="K2173" s="149">
        <v>40.799999999999997</v>
      </c>
      <c r="Q2173" s="149"/>
      <c r="W2173" s="138"/>
      <c r="Z2173" s="138"/>
      <c r="AF2173" s="73"/>
    </row>
    <row r="2174" spans="1:32" hidden="1" x14ac:dyDescent="0.25">
      <c r="A2174" s="116" t="s">
        <v>16384</v>
      </c>
      <c r="B2174" s="116">
        <v>2008</v>
      </c>
      <c r="C2174" s="116" t="s">
        <v>16458</v>
      </c>
      <c r="D2174" s="73" t="s">
        <v>17819</v>
      </c>
      <c r="E2174" s="73" t="s">
        <v>17819</v>
      </c>
      <c r="F2174" s="73" t="s">
        <v>17820</v>
      </c>
      <c r="G2174" s="125">
        <v>39.46</v>
      </c>
      <c r="H2174" s="140">
        <f t="shared" si="136"/>
        <v>36.878504672897193</v>
      </c>
      <c r="I2174" s="125">
        <f>G2174/('Total Revenue (Millions)'!D$162)*100</f>
        <v>2.8961510402217101</v>
      </c>
      <c r="J2174" s="138">
        <v>39.46</v>
      </c>
      <c r="K2174" s="145"/>
      <c r="Q2174" s="145"/>
      <c r="W2174" s="138"/>
      <c r="Z2174" s="138"/>
      <c r="AF2174" s="73" t="s">
        <v>17821</v>
      </c>
    </row>
    <row r="2175" spans="1:32" hidden="1" x14ac:dyDescent="0.25">
      <c r="A2175" s="116" t="s">
        <v>16384</v>
      </c>
      <c r="B2175" s="116">
        <v>2008</v>
      </c>
      <c r="C2175" s="116" t="s">
        <v>16458</v>
      </c>
      <c r="D2175" s="73" t="s">
        <v>17797</v>
      </c>
      <c r="E2175" s="73" t="s">
        <v>17797</v>
      </c>
      <c r="F2175" s="73" t="s">
        <v>17797</v>
      </c>
      <c r="G2175" s="125">
        <v>35.083842794759825</v>
      </c>
      <c r="H2175" s="140">
        <f t="shared" si="136"/>
        <v>32.788638125943763</v>
      </c>
      <c r="I2175" s="125">
        <f>G2175/('Total Revenue (Millions)'!D$162)*100</f>
        <v>2.574964718829666</v>
      </c>
      <c r="K2175" s="149">
        <v>35.083842794759825</v>
      </c>
      <c r="Q2175" s="149"/>
      <c r="W2175" s="138"/>
      <c r="Z2175" s="138"/>
      <c r="AF2175" s="73"/>
    </row>
    <row r="2176" spans="1:32" hidden="1" x14ac:dyDescent="0.25">
      <c r="A2176" s="116" t="s">
        <v>16384</v>
      </c>
      <c r="B2176" s="116">
        <v>2008</v>
      </c>
      <c r="C2176" s="116" t="s">
        <v>16458</v>
      </c>
      <c r="D2176" s="73" t="s">
        <v>16608</v>
      </c>
      <c r="E2176" s="73" t="s">
        <v>16608</v>
      </c>
      <c r="F2176" s="73" t="s">
        <v>16608</v>
      </c>
      <c r="G2176" s="125">
        <v>33.200000000000003</v>
      </c>
      <c r="H2176" s="140">
        <f t="shared" si="136"/>
        <v>31.028037383177573</v>
      </c>
      <c r="I2176" s="125">
        <f>G2176/('Total Revenue (Millions)'!D$162)*100</f>
        <v>2.4367008245149719</v>
      </c>
      <c r="K2176" s="149">
        <v>33.200000000000003</v>
      </c>
      <c r="Q2176" s="149"/>
      <c r="W2176" s="138"/>
      <c r="Z2176" s="138"/>
      <c r="AF2176" s="73" t="s">
        <v>17822</v>
      </c>
    </row>
    <row r="2177" spans="1:32" hidden="1" x14ac:dyDescent="0.25">
      <c r="A2177" s="116" t="s">
        <v>16384</v>
      </c>
      <c r="B2177" s="116">
        <v>2008</v>
      </c>
      <c r="C2177" s="116" t="s">
        <v>16458</v>
      </c>
      <c r="D2177" s="73" t="s">
        <v>17795</v>
      </c>
      <c r="E2177" s="73" t="s">
        <v>17796</v>
      </c>
      <c r="F2177" s="73"/>
      <c r="G2177" s="125">
        <v>32.9</v>
      </c>
      <c r="H2177" s="140">
        <f t="shared" si="136"/>
        <v>30.747663551401867</v>
      </c>
      <c r="I2177" s="125">
        <f>G2177/('Total Revenue (Millions)'!D$162)*100</f>
        <v>2.4146824435705589</v>
      </c>
      <c r="K2177" s="149">
        <v>32.9</v>
      </c>
      <c r="Q2177" s="149"/>
      <c r="W2177" s="138"/>
      <c r="Z2177" s="138"/>
      <c r="AF2177" s="73"/>
    </row>
    <row r="2178" spans="1:32" hidden="1" x14ac:dyDescent="0.25">
      <c r="A2178" s="116" t="s">
        <v>16384</v>
      </c>
      <c r="B2178" s="116">
        <v>2008</v>
      </c>
      <c r="C2178" s="116" t="s">
        <v>16458</v>
      </c>
      <c r="D2178" s="73" t="s">
        <v>17794</v>
      </c>
      <c r="E2178" s="73" t="s">
        <v>17794</v>
      </c>
      <c r="F2178" s="73"/>
      <c r="G2178" s="125">
        <v>27.8</v>
      </c>
      <c r="H2178" s="140">
        <f t="shared" si="136"/>
        <v>25.981308411214954</v>
      </c>
      <c r="I2178" s="125">
        <f>G2178/('Total Revenue (Millions)'!D$162)*100</f>
        <v>2.0403699675155487</v>
      </c>
      <c r="K2178" s="149">
        <v>27.8</v>
      </c>
      <c r="Q2178" s="149"/>
      <c r="W2178" s="138"/>
      <c r="Z2178" s="138"/>
      <c r="AF2178" s="73"/>
    </row>
    <row r="2179" spans="1:32" hidden="1" x14ac:dyDescent="0.25">
      <c r="A2179" s="116" t="s">
        <v>16384</v>
      </c>
      <c r="B2179" s="116">
        <v>2008</v>
      </c>
      <c r="C2179" s="116" t="s">
        <v>16458</v>
      </c>
      <c r="D2179" s="76" t="s">
        <v>16556</v>
      </c>
      <c r="E2179" s="76" t="s">
        <v>16556</v>
      </c>
      <c r="F2179" s="76" t="s">
        <v>16556</v>
      </c>
      <c r="G2179" s="125">
        <v>316.44415720524012</v>
      </c>
      <c r="H2179" s="140">
        <f t="shared" si="136"/>
        <v>295.74220299555151</v>
      </c>
      <c r="I2179" s="125">
        <f>G2179/('Total Revenue (Millions)'!D$162)*100</f>
        <v>23.225293336594994</v>
      </c>
      <c r="K2179" s="149">
        <v>316.44415720524012</v>
      </c>
      <c r="Q2179" s="149"/>
      <c r="W2179" s="138"/>
      <c r="Z2179" s="138"/>
      <c r="AF2179" s="73"/>
    </row>
    <row r="2180" spans="1:32" hidden="1" x14ac:dyDescent="0.25">
      <c r="A2180" s="116" t="s">
        <v>16384</v>
      </c>
      <c r="B2180" s="116">
        <v>2010</v>
      </c>
      <c r="C2180" s="116" t="s">
        <v>16458</v>
      </c>
      <c r="D2180" s="73" t="s">
        <v>17230</v>
      </c>
      <c r="E2180" s="73" t="s">
        <v>17231</v>
      </c>
      <c r="F2180" s="73" t="s">
        <v>17785</v>
      </c>
      <c r="G2180" s="125">
        <v>358.3</v>
      </c>
      <c r="H2180" s="140">
        <f t="shared" ref="H2180:H2193" si="137">G2180/1.03</f>
        <v>347.86407766990294</v>
      </c>
      <c r="I2180" s="125">
        <f>G2180/('Total Revenue (Millions)'!D$163)*100</f>
        <v>26.409514796109406</v>
      </c>
      <c r="K2180" s="145"/>
      <c r="L2180" s="138">
        <v>352.8</v>
      </c>
      <c r="Q2180" s="145"/>
      <c r="W2180" s="138"/>
      <c r="Z2180" s="138"/>
      <c r="AF2180" s="73" t="s">
        <v>17823</v>
      </c>
    </row>
    <row r="2181" spans="1:32" hidden="1" x14ac:dyDescent="0.25">
      <c r="A2181" s="116" t="s">
        <v>16384</v>
      </c>
      <c r="B2181" s="116">
        <v>2010</v>
      </c>
      <c r="C2181" s="116" t="s">
        <v>16458</v>
      </c>
      <c r="D2181" s="73" t="s">
        <v>17408</v>
      </c>
      <c r="E2181" s="73" t="s">
        <v>17409</v>
      </c>
      <c r="F2181" s="73" t="s">
        <v>17408</v>
      </c>
      <c r="G2181" s="125">
        <v>326</v>
      </c>
      <c r="H2181" s="140">
        <f t="shared" si="137"/>
        <v>316.50485436893206</v>
      </c>
      <c r="I2181" s="125">
        <f>G2181/('Total Revenue (Millions)'!D$163)*100</f>
        <v>24.028751949572051</v>
      </c>
      <c r="K2181" s="149">
        <v>326</v>
      </c>
      <c r="Q2181" s="149"/>
      <c r="W2181" s="138"/>
      <c r="Z2181" s="138"/>
      <c r="AF2181" s="73" t="s">
        <v>17824</v>
      </c>
    </row>
    <row r="2182" spans="1:32" hidden="1" x14ac:dyDescent="0.25">
      <c r="A2182" s="116" t="s">
        <v>16384</v>
      </c>
      <c r="B2182" s="116">
        <v>2010</v>
      </c>
      <c r="C2182" s="116" t="s">
        <v>16458</v>
      </c>
      <c r="D2182" s="73" t="s">
        <v>16568</v>
      </c>
      <c r="E2182" s="73" t="s">
        <v>17292</v>
      </c>
      <c r="F2182" s="73" t="s">
        <v>17292</v>
      </c>
      <c r="G2182" s="125">
        <v>261.10000000000002</v>
      </c>
      <c r="H2182" s="140">
        <f t="shared" si="137"/>
        <v>253.49514563106797</v>
      </c>
      <c r="I2182" s="125">
        <f>G2182/('Total Revenue (Millions)'!D$163)*100</f>
        <v>19.245113908077492</v>
      </c>
      <c r="K2182" s="149">
        <v>261.10000000000002</v>
      </c>
      <c r="Q2182" s="149"/>
      <c r="W2182" s="138"/>
      <c r="Z2182" s="138"/>
      <c r="AF2182" s="73" t="s">
        <v>17825</v>
      </c>
    </row>
    <row r="2183" spans="1:32" hidden="1" x14ac:dyDescent="0.25">
      <c r="A2183" s="116" t="s">
        <v>16384</v>
      </c>
      <c r="B2183" s="116">
        <v>2010</v>
      </c>
      <c r="C2183" s="116" t="s">
        <v>16458</v>
      </c>
      <c r="D2183" s="73" t="s">
        <v>16602</v>
      </c>
      <c r="E2183" s="73" t="s">
        <v>16602</v>
      </c>
      <c r="F2183" s="73"/>
      <c r="G2183" s="125">
        <v>204.4</v>
      </c>
      <c r="H2183" s="140">
        <f t="shared" si="137"/>
        <v>198.44660194174756</v>
      </c>
      <c r="I2183" s="125">
        <f>G2183/('Total Revenue (Millions)'!D$163)*100</f>
        <v>15.065880056725545</v>
      </c>
      <c r="K2183" s="149">
        <v>204.4</v>
      </c>
      <c r="Q2183" s="149"/>
      <c r="W2183" s="138"/>
      <c r="Z2183" s="138"/>
      <c r="AF2183" s="73" t="s">
        <v>17826</v>
      </c>
    </row>
    <row r="2184" spans="1:32" hidden="1" x14ac:dyDescent="0.25">
      <c r="A2184" s="116" t="s">
        <v>16384</v>
      </c>
      <c r="B2184" s="116">
        <v>2010</v>
      </c>
      <c r="C2184" s="116" t="s">
        <v>16458</v>
      </c>
      <c r="D2184" s="73" t="s">
        <v>17300</v>
      </c>
      <c r="E2184" s="73" t="s">
        <v>17301</v>
      </c>
      <c r="F2184" s="73"/>
      <c r="G2184" s="125">
        <v>161.19999999999999</v>
      </c>
      <c r="H2184" s="140">
        <f t="shared" si="137"/>
        <v>156.50485436893203</v>
      </c>
      <c r="I2184" s="125">
        <f>G2184/('Total Revenue (Millions)'!D$163)*100</f>
        <v>11.881701884266915</v>
      </c>
      <c r="K2184" s="149">
        <v>161.19999999999999</v>
      </c>
      <c r="Q2184" s="149"/>
      <c r="W2184" s="138"/>
      <c r="Z2184" s="138"/>
      <c r="AF2184" s="73" t="s">
        <v>17827</v>
      </c>
    </row>
    <row r="2185" spans="1:32" hidden="1" x14ac:dyDescent="0.25">
      <c r="A2185" s="116" t="s">
        <v>16384</v>
      </c>
      <c r="B2185" s="116">
        <v>2010</v>
      </c>
      <c r="C2185" s="116" t="s">
        <v>16458</v>
      </c>
      <c r="D2185" s="73" t="s">
        <v>17817</v>
      </c>
      <c r="E2185" s="73" t="s">
        <v>17817</v>
      </c>
      <c r="F2185" s="73" t="s">
        <v>17817</v>
      </c>
      <c r="G2185" s="125">
        <v>132.87</v>
      </c>
      <c r="H2185" s="140">
        <f t="shared" si="137"/>
        <v>129</v>
      </c>
      <c r="I2185" s="125">
        <f>G2185/('Total Revenue (Millions)'!D$163)*100</f>
        <v>9.7935591151522665</v>
      </c>
      <c r="J2185" s="138">
        <v>132.87</v>
      </c>
      <c r="K2185" s="145"/>
      <c r="Q2185" s="145"/>
      <c r="W2185" s="138"/>
      <c r="Z2185" s="138"/>
      <c r="AF2185" s="73" t="s">
        <v>17818</v>
      </c>
    </row>
    <row r="2186" spans="1:32" hidden="1" x14ac:dyDescent="0.25">
      <c r="A2186" s="116" t="s">
        <v>16384</v>
      </c>
      <c r="B2186" s="116">
        <v>2010</v>
      </c>
      <c r="C2186" s="116" t="s">
        <v>16458</v>
      </c>
      <c r="D2186" s="73" t="s">
        <v>17800</v>
      </c>
      <c r="E2186" s="73" t="s">
        <v>17800</v>
      </c>
      <c r="F2186" s="73" t="s">
        <v>17800</v>
      </c>
      <c r="G2186" s="125">
        <v>105.5</v>
      </c>
      <c r="H2186" s="140">
        <f t="shared" si="137"/>
        <v>102.42718446601941</v>
      </c>
      <c r="I2186" s="125">
        <f>G2186/('Total Revenue (Millions)'!D$163)*100</f>
        <v>7.77617586098114</v>
      </c>
      <c r="K2186" s="149">
        <v>105.5</v>
      </c>
      <c r="Q2186" s="149"/>
      <c r="W2186" s="138"/>
      <c r="Z2186" s="138"/>
      <c r="AF2186" s="73" t="s">
        <v>17828</v>
      </c>
    </row>
    <row r="2187" spans="1:32" hidden="1" x14ac:dyDescent="0.25">
      <c r="A2187" s="116" t="s">
        <v>16384</v>
      </c>
      <c r="B2187" s="116">
        <v>2010</v>
      </c>
      <c r="C2187" s="116" t="s">
        <v>16458</v>
      </c>
      <c r="D2187" s="73" t="s">
        <v>17819</v>
      </c>
      <c r="E2187" s="73" t="s">
        <v>17819</v>
      </c>
      <c r="F2187" s="73" t="s">
        <v>17820</v>
      </c>
      <c r="G2187" s="125">
        <v>56.12</v>
      </c>
      <c r="H2187" s="140">
        <f t="shared" si="137"/>
        <v>54.485436893203882</v>
      </c>
      <c r="I2187" s="125">
        <f>G2187/('Total Revenue (Millions)'!D$163)*100</f>
        <v>4.1364833110735688</v>
      </c>
      <c r="J2187" s="138">
        <v>56.12</v>
      </c>
      <c r="K2187" s="145"/>
      <c r="Q2187" s="145"/>
      <c r="W2187" s="138"/>
      <c r="Z2187" s="138"/>
      <c r="AF2187" s="73" t="s">
        <v>17829</v>
      </c>
    </row>
    <row r="2188" spans="1:32" hidden="1" x14ac:dyDescent="0.25">
      <c r="A2188" s="116" t="s">
        <v>16384</v>
      </c>
      <c r="B2188" s="116">
        <v>2010</v>
      </c>
      <c r="C2188" s="116" t="s">
        <v>16458</v>
      </c>
      <c r="D2188" s="73" t="s">
        <v>17810</v>
      </c>
      <c r="E2188" s="73" t="s">
        <v>17356</v>
      </c>
      <c r="F2188" s="73"/>
      <c r="G2188" s="125">
        <v>44.322302158273374</v>
      </c>
      <c r="H2188" s="140">
        <f t="shared" si="137"/>
        <v>43.031361318712015</v>
      </c>
      <c r="I2188" s="125">
        <f>G2188/('Total Revenue (Millions)'!D$163)*100</f>
        <v>3.2669006269789351</v>
      </c>
      <c r="K2188" s="149">
        <v>44.322302158273374</v>
      </c>
      <c r="Q2188" s="149"/>
      <c r="W2188" s="138"/>
      <c r="Z2188" s="138"/>
      <c r="AF2188" s="73"/>
    </row>
    <row r="2189" spans="1:32" hidden="1" x14ac:dyDescent="0.25">
      <c r="A2189" s="116" t="s">
        <v>16384</v>
      </c>
      <c r="B2189" s="116">
        <v>2010</v>
      </c>
      <c r="C2189" s="116" t="s">
        <v>16458</v>
      </c>
      <c r="D2189" s="73" t="s">
        <v>16608</v>
      </c>
      <c r="E2189" s="73" t="s">
        <v>16608</v>
      </c>
      <c r="F2189" s="73" t="s">
        <v>16608</v>
      </c>
      <c r="G2189" s="125">
        <v>41.8</v>
      </c>
      <c r="H2189" s="140">
        <f t="shared" si="137"/>
        <v>40.582524271844655</v>
      </c>
      <c r="I2189" s="125">
        <f>G2189/('Total Revenue (Millions)'!D$163)*100</f>
        <v>3.0809872131659866</v>
      </c>
      <c r="K2189" s="149">
        <v>41.8</v>
      </c>
      <c r="Q2189" s="149"/>
      <c r="W2189" s="138"/>
      <c r="Z2189" s="138"/>
      <c r="AF2189" s="73" t="s">
        <v>17830</v>
      </c>
    </row>
    <row r="2190" spans="1:32" hidden="1" x14ac:dyDescent="0.25">
      <c r="A2190" s="116" t="s">
        <v>16384</v>
      </c>
      <c r="B2190" s="116">
        <v>2010</v>
      </c>
      <c r="C2190" s="116" t="s">
        <v>16458</v>
      </c>
      <c r="D2190" s="73" t="s">
        <v>17797</v>
      </c>
      <c r="E2190" s="73" t="s">
        <v>17797</v>
      </c>
      <c r="F2190" s="73" t="s">
        <v>17797</v>
      </c>
      <c r="G2190" s="125">
        <v>38.112663755458513</v>
      </c>
      <c r="H2190" s="140">
        <f t="shared" si="137"/>
        <v>37.002586170348067</v>
      </c>
      <c r="I2190" s="125">
        <f>G2190/('Total Revenue (Millions)'!D$163)*100</f>
        <v>2.809201667231159</v>
      </c>
      <c r="K2190" s="149">
        <v>38.112663755458513</v>
      </c>
      <c r="Q2190" s="149"/>
      <c r="W2190" s="138"/>
      <c r="Z2190" s="138"/>
      <c r="AF2190" s="73"/>
    </row>
    <row r="2191" spans="1:32" hidden="1" x14ac:dyDescent="0.25">
      <c r="A2191" s="116" t="s">
        <v>16384</v>
      </c>
      <c r="B2191" s="116">
        <v>2010</v>
      </c>
      <c r="C2191" s="116" t="s">
        <v>16458</v>
      </c>
      <c r="D2191" s="73" t="s">
        <v>17794</v>
      </c>
      <c r="E2191" s="73" t="s">
        <v>17794</v>
      </c>
      <c r="F2191" s="73"/>
      <c r="G2191" s="125">
        <v>30.2</v>
      </c>
      <c r="H2191" s="140">
        <f t="shared" si="137"/>
        <v>29.320388349514563</v>
      </c>
      <c r="I2191" s="125">
        <f>G2191/('Total Revenue (Millions)'!D$163)*100</f>
        <v>2.2259764075983925</v>
      </c>
      <c r="K2191" s="149">
        <v>30.2</v>
      </c>
      <c r="Q2191" s="149"/>
      <c r="W2191" s="138"/>
      <c r="Z2191" s="138"/>
      <c r="AF2191" s="73"/>
    </row>
    <row r="2192" spans="1:32" hidden="1" x14ac:dyDescent="0.25">
      <c r="A2192" s="116" t="s">
        <v>16384</v>
      </c>
      <c r="B2192" s="116">
        <v>2010</v>
      </c>
      <c r="C2192" s="116" t="s">
        <v>16458</v>
      </c>
      <c r="D2192" s="73" t="s">
        <v>17795</v>
      </c>
      <c r="E2192" s="73" t="s">
        <v>17796</v>
      </c>
      <c r="F2192" s="73"/>
      <c r="G2192" s="125">
        <v>29</v>
      </c>
      <c r="H2192" s="140">
        <f t="shared" si="137"/>
        <v>28.155339805825243</v>
      </c>
      <c r="I2192" s="125">
        <f>G2192/('Total Revenue (Millions)'!D$163)*100</f>
        <v>2.1375270139189864</v>
      </c>
      <c r="K2192" s="149">
        <v>29</v>
      </c>
      <c r="Q2192" s="149"/>
      <c r="W2192" s="138"/>
      <c r="Z2192" s="138"/>
      <c r="AF2192" s="73"/>
    </row>
    <row r="2193" spans="1:32" hidden="1" x14ac:dyDescent="0.25">
      <c r="A2193" s="116" t="s">
        <v>16384</v>
      </c>
      <c r="B2193" s="116">
        <v>2010</v>
      </c>
      <c r="C2193" s="116" t="s">
        <v>16458</v>
      </c>
      <c r="D2193" s="76" t="s">
        <v>16556</v>
      </c>
      <c r="E2193" s="76" t="s">
        <v>16556</v>
      </c>
      <c r="F2193" s="76" t="s">
        <v>16556</v>
      </c>
      <c r="G2193" s="125">
        <v>385.87003408626811</v>
      </c>
      <c r="H2193" s="140">
        <f t="shared" si="137"/>
        <v>374.6311010546292</v>
      </c>
      <c r="I2193" s="125">
        <f>G2193/('Total Revenue (Millions)'!D$163)*100</f>
        <v>28.441642128318556</v>
      </c>
      <c r="K2193" s="149">
        <v>385.87003408626811</v>
      </c>
      <c r="Q2193" s="149"/>
      <c r="W2193" s="138"/>
      <c r="Z2193" s="138"/>
      <c r="AF2193" s="73"/>
    </row>
    <row r="2194" spans="1:32" hidden="1" x14ac:dyDescent="0.25">
      <c r="A2194" s="116" t="s">
        <v>16384</v>
      </c>
      <c r="B2194" s="116">
        <v>2011</v>
      </c>
      <c r="C2194" s="116" t="s">
        <v>16458</v>
      </c>
      <c r="D2194" s="73" t="s">
        <v>17408</v>
      </c>
      <c r="E2194" s="73" t="s">
        <v>17409</v>
      </c>
      <c r="F2194" s="73" t="s">
        <v>17408</v>
      </c>
      <c r="G2194" s="125">
        <v>340.3</v>
      </c>
      <c r="H2194" s="140">
        <f t="shared" ref="H2194:H2206" si="138">G2194/0.99</f>
        <v>343.73737373737373</v>
      </c>
      <c r="I2194" s="125">
        <f>G2194/('Total Revenue (Millions)'!D$164)*100</f>
        <v>24.858649758207079</v>
      </c>
      <c r="K2194" s="149">
        <v>340.3</v>
      </c>
      <c r="Q2194" s="149"/>
      <c r="W2194" s="138"/>
      <c r="Z2194" s="138"/>
      <c r="AF2194" s="73" t="s">
        <v>17831</v>
      </c>
    </row>
    <row r="2195" spans="1:32" hidden="1" x14ac:dyDescent="0.25">
      <c r="A2195" s="116" t="s">
        <v>16384</v>
      </c>
      <c r="B2195" s="116">
        <v>2011</v>
      </c>
      <c r="C2195" s="116" t="s">
        <v>16458</v>
      </c>
      <c r="D2195" s="73" t="s">
        <v>17230</v>
      </c>
      <c r="E2195" s="73" t="s">
        <v>17231</v>
      </c>
      <c r="F2195" s="73" t="s">
        <v>17785</v>
      </c>
      <c r="G2195" s="125">
        <v>327.3</v>
      </c>
      <c r="H2195" s="140">
        <f t="shared" si="138"/>
        <v>330.60606060606062</v>
      </c>
      <c r="I2195" s="125">
        <f>G2195/('Total Revenue (Millions)'!D$164)*100</f>
        <v>23.909009890864464</v>
      </c>
      <c r="K2195" s="145"/>
      <c r="L2195" s="138">
        <v>327.3</v>
      </c>
      <c r="Q2195" s="145"/>
      <c r="W2195" s="138"/>
      <c r="Z2195" s="138"/>
      <c r="AF2195" s="73" t="s">
        <v>17832</v>
      </c>
    </row>
    <row r="2196" spans="1:32" hidden="1" x14ac:dyDescent="0.25">
      <c r="A2196" s="116" t="s">
        <v>16384</v>
      </c>
      <c r="B2196" s="116">
        <v>2011</v>
      </c>
      <c r="C2196" s="116" t="s">
        <v>16458</v>
      </c>
      <c r="D2196" s="73" t="s">
        <v>17817</v>
      </c>
      <c r="E2196" s="73" t="s">
        <v>17833</v>
      </c>
      <c r="F2196" s="73" t="s">
        <v>17833</v>
      </c>
      <c r="G2196" s="125">
        <v>238.4</v>
      </c>
      <c r="H2196" s="140">
        <f t="shared" si="138"/>
        <v>240.8080808080808</v>
      </c>
      <c r="I2196" s="125">
        <f>G2196/('Total Revenue (Millions)'!D$164)*100</f>
        <v>17.414934182652271</v>
      </c>
      <c r="J2196" s="138">
        <v>238.4</v>
      </c>
      <c r="K2196" s="149"/>
      <c r="Q2196" s="149"/>
      <c r="W2196" s="138"/>
      <c r="Z2196" s="138"/>
      <c r="AF2196" s="73" t="s">
        <v>17834</v>
      </c>
    </row>
    <row r="2197" spans="1:32" hidden="1" x14ac:dyDescent="0.25">
      <c r="A2197" s="116" t="s">
        <v>16384</v>
      </c>
      <c r="B2197" s="116">
        <v>2011</v>
      </c>
      <c r="C2197" s="116" t="s">
        <v>16458</v>
      </c>
      <c r="D2197" s="73" t="s">
        <v>16602</v>
      </c>
      <c r="E2197" s="73" t="s">
        <v>16602</v>
      </c>
      <c r="F2197" s="73"/>
      <c r="G2197" s="125">
        <v>220.8</v>
      </c>
      <c r="H2197" s="140">
        <f t="shared" si="138"/>
        <v>223.03030303030303</v>
      </c>
      <c r="I2197" s="125">
        <f>G2197/('Total Revenue (Millions)'!D$164)*100</f>
        <v>16.129267900711501</v>
      </c>
      <c r="K2197" s="149">
        <v>220.8</v>
      </c>
      <c r="Q2197" s="149"/>
      <c r="W2197" s="138"/>
      <c r="Z2197" s="138"/>
      <c r="AF2197" s="73" t="s">
        <v>17835</v>
      </c>
    </row>
    <row r="2198" spans="1:32" hidden="1" x14ac:dyDescent="0.25">
      <c r="A2198" s="116" t="s">
        <v>16384</v>
      </c>
      <c r="B2198" s="116">
        <v>2011</v>
      </c>
      <c r="C2198" s="116" t="s">
        <v>16458</v>
      </c>
      <c r="D2198" s="73" t="s">
        <v>16568</v>
      </c>
      <c r="E2198" s="73" t="s">
        <v>17292</v>
      </c>
      <c r="F2198" s="73" t="s">
        <v>17292</v>
      </c>
      <c r="G2198" s="125">
        <v>195.7</v>
      </c>
      <c r="H2198" s="140">
        <f t="shared" si="138"/>
        <v>197.67676767676767</v>
      </c>
      <c r="I2198" s="125">
        <f>G2198/('Total Revenue (Millions)'!D$164)*100</f>
        <v>14.295732464534602</v>
      </c>
      <c r="K2198" s="149">
        <v>195.7</v>
      </c>
      <c r="Q2198" s="149"/>
      <c r="W2198" s="138"/>
      <c r="Z2198" s="138"/>
      <c r="AF2198" s="73" t="s">
        <v>17836</v>
      </c>
    </row>
    <row r="2199" spans="1:32" hidden="1" x14ac:dyDescent="0.25">
      <c r="A2199" s="116" t="s">
        <v>16384</v>
      </c>
      <c r="B2199" s="116">
        <v>2011</v>
      </c>
      <c r="C2199" s="116" t="s">
        <v>16458</v>
      </c>
      <c r="D2199" s="73" t="s">
        <v>16532</v>
      </c>
      <c r="E2199" s="73" t="s">
        <v>17320</v>
      </c>
      <c r="F2199" s="73"/>
      <c r="G2199" s="125">
        <v>160.5</v>
      </c>
      <c r="H2199" s="140">
        <f t="shared" si="138"/>
        <v>162.12121212121212</v>
      </c>
      <c r="I2199" s="125">
        <f>G2199/('Total Revenue (Millions)'!D$164)*100</f>
        <v>11.72439990065306</v>
      </c>
      <c r="K2199" s="149">
        <v>160.5</v>
      </c>
      <c r="Q2199" s="149"/>
      <c r="W2199" s="138"/>
      <c r="Z2199" s="138"/>
      <c r="AF2199" s="73" t="s">
        <v>17837</v>
      </c>
    </row>
    <row r="2200" spans="1:32" hidden="1" x14ac:dyDescent="0.25">
      <c r="A2200" s="116" t="s">
        <v>16384</v>
      </c>
      <c r="B2200" s="116">
        <v>2011</v>
      </c>
      <c r="C2200" s="116" t="s">
        <v>16458</v>
      </c>
      <c r="D2200" s="73" t="s">
        <v>17800</v>
      </c>
      <c r="E2200" s="73" t="s">
        <v>17800</v>
      </c>
      <c r="F2200" s="73" t="s">
        <v>17800</v>
      </c>
      <c r="G2200" s="125">
        <v>113.6</v>
      </c>
      <c r="H2200" s="140">
        <f t="shared" si="138"/>
        <v>114.74747474747474</v>
      </c>
      <c r="I2200" s="125">
        <f>G2200/('Total Revenue (Millions)'!D$164)*100</f>
        <v>8.2983914561631629</v>
      </c>
      <c r="K2200" s="149">
        <v>113.6</v>
      </c>
      <c r="Q2200" s="149"/>
      <c r="W2200" s="138"/>
      <c r="Z2200" s="138"/>
      <c r="AF2200" s="73" t="s">
        <v>17838</v>
      </c>
    </row>
    <row r="2201" spans="1:32" hidden="1" x14ac:dyDescent="0.25">
      <c r="A2201" s="116" t="s">
        <v>16384</v>
      </c>
      <c r="B2201" s="116">
        <v>2011</v>
      </c>
      <c r="C2201" s="116" t="s">
        <v>16458</v>
      </c>
      <c r="D2201" s="73" t="s">
        <v>16608</v>
      </c>
      <c r="E2201" s="73" t="s">
        <v>16608</v>
      </c>
      <c r="F2201" s="73" t="s">
        <v>16608</v>
      </c>
      <c r="G2201" s="125">
        <v>84.1</v>
      </c>
      <c r="H2201" s="140">
        <f t="shared" si="138"/>
        <v>84.949494949494948</v>
      </c>
      <c r="I2201" s="125">
        <f>G2201/('Total Revenue (Millions)'!D$164)*100</f>
        <v>6.1434394495010727</v>
      </c>
      <c r="K2201" s="149">
        <v>84.1</v>
      </c>
      <c r="Q2201" s="149"/>
      <c r="W2201" s="138"/>
      <c r="Z2201" s="138"/>
      <c r="AF2201" s="73" t="s">
        <v>17839</v>
      </c>
    </row>
    <row r="2202" spans="1:32" hidden="1" x14ac:dyDescent="0.25">
      <c r="A2202" s="116" t="s">
        <v>16384</v>
      </c>
      <c r="B2202" s="116">
        <v>2011</v>
      </c>
      <c r="C2202" s="116" t="s">
        <v>16458</v>
      </c>
      <c r="D2202" s="73" t="s">
        <v>17810</v>
      </c>
      <c r="E2202" s="73" t="s">
        <v>17356</v>
      </c>
      <c r="F2202" s="73"/>
      <c r="G2202" s="125">
        <v>45.080778451272415</v>
      </c>
      <c r="H2202" s="140">
        <f t="shared" si="138"/>
        <v>45.536139849770116</v>
      </c>
      <c r="I2202" s="125">
        <f>G2202/('Total Revenue (Millions)'!D$164)*100</f>
        <v>3.2931157283206289</v>
      </c>
      <c r="K2202" s="149">
        <v>45.080778451272415</v>
      </c>
      <c r="Q2202" s="149"/>
      <c r="W2202" s="138"/>
      <c r="Z2202" s="138"/>
      <c r="AF2202" s="73"/>
    </row>
    <row r="2203" spans="1:32" hidden="1" x14ac:dyDescent="0.25">
      <c r="A2203" s="116" t="s">
        <v>16384</v>
      </c>
      <c r="B2203" s="116">
        <v>2011</v>
      </c>
      <c r="C2203" s="116" t="s">
        <v>16458</v>
      </c>
      <c r="D2203" s="73" t="s">
        <v>17797</v>
      </c>
      <c r="E2203" s="73" t="s">
        <v>17797</v>
      </c>
      <c r="F2203" s="73" t="s">
        <v>17797</v>
      </c>
      <c r="G2203" s="125">
        <v>38.764876084554849</v>
      </c>
      <c r="H2203" s="140">
        <f t="shared" si="138"/>
        <v>39.156440489449345</v>
      </c>
      <c r="I2203" s="125">
        <f>G2203/('Total Revenue (Millions)'!D$164)*100</f>
        <v>2.8317439832684301</v>
      </c>
      <c r="K2203" s="149">
        <v>38.764876084554849</v>
      </c>
      <c r="Q2203" s="149"/>
      <c r="W2203" s="138"/>
      <c r="Z2203" s="138"/>
      <c r="AF2203" s="73"/>
    </row>
    <row r="2204" spans="1:32" hidden="1" x14ac:dyDescent="0.25">
      <c r="A2204" s="116" t="s">
        <v>16384</v>
      </c>
      <c r="B2204" s="116">
        <v>2011</v>
      </c>
      <c r="C2204" s="116" t="s">
        <v>16458</v>
      </c>
      <c r="D2204" s="73" t="s">
        <v>17794</v>
      </c>
      <c r="E2204" s="73" t="s">
        <v>17794</v>
      </c>
      <c r="F2204" s="73"/>
      <c r="G2204" s="125">
        <v>30.716804925131701</v>
      </c>
      <c r="H2204" s="140">
        <f t="shared" si="138"/>
        <v>31.027075681951214</v>
      </c>
      <c r="I2204" s="125">
        <f>G2204/('Total Revenue (Millions)'!D$164)*100</f>
        <v>2.2438386580223892</v>
      </c>
      <c r="K2204" s="149">
        <v>30.716804925131701</v>
      </c>
      <c r="Q2204" s="149"/>
      <c r="W2204" s="138"/>
      <c r="Z2204" s="138"/>
      <c r="AF2204" s="73"/>
    </row>
    <row r="2205" spans="1:32" hidden="1" x14ac:dyDescent="0.25">
      <c r="A2205" s="116" t="s">
        <v>16384</v>
      </c>
      <c r="B2205" s="116">
        <v>2011</v>
      </c>
      <c r="C2205" s="116" t="s">
        <v>16458</v>
      </c>
      <c r="D2205" s="73" t="s">
        <v>17795</v>
      </c>
      <c r="E2205" s="73" t="s">
        <v>17796</v>
      </c>
      <c r="F2205" s="73"/>
      <c r="G2205" s="125">
        <v>29.496269630093401</v>
      </c>
      <c r="H2205" s="140">
        <f t="shared" si="138"/>
        <v>29.794211747569094</v>
      </c>
      <c r="I2205" s="125">
        <f>G2205/('Total Revenue (Millions)'!D$164)*100</f>
        <v>2.1546795060479935</v>
      </c>
      <c r="K2205" s="149">
        <v>29.496269630093401</v>
      </c>
      <c r="Q2205" s="149"/>
      <c r="W2205" s="138"/>
      <c r="Z2205" s="138"/>
      <c r="AF2205" s="73"/>
    </row>
    <row r="2206" spans="1:32" hidden="1" x14ac:dyDescent="0.25">
      <c r="A2206" s="116" t="s">
        <v>16384</v>
      </c>
      <c r="B2206" s="116">
        <v>2011</v>
      </c>
      <c r="C2206" s="116" t="s">
        <v>16458</v>
      </c>
      <c r="D2206" s="76" t="s">
        <v>16556</v>
      </c>
      <c r="E2206" s="76" t="s">
        <v>16556</v>
      </c>
      <c r="F2206" s="76" t="s">
        <v>16556</v>
      </c>
      <c r="G2206" s="125">
        <v>429.65327090894789</v>
      </c>
      <c r="H2206" s="140">
        <f t="shared" si="138"/>
        <v>433.99320293833119</v>
      </c>
      <c r="I2206" s="125">
        <f>G2206/('Total Revenue (Millions)'!D$164)*100</f>
        <v>31.385836553022621</v>
      </c>
      <c r="K2206" s="149">
        <v>429.65327090894789</v>
      </c>
      <c r="Q2206" s="149"/>
      <c r="W2206" s="138"/>
      <c r="Z2206" s="138"/>
      <c r="AF2206" s="73"/>
    </row>
    <row r="2207" spans="1:32" hidden="1" x14ac:dyDescent="0.25">
      <c r="A2207" s="116" t="s">
        <v>16384</v>
      </c>
      <c r="B2207" s="116">
        <v>2012</v>
      </c>
      <c r="C2207" s="116" t="s">
        <v>16458</v>
      </c>
      <c r="D2207" s="73" t="s">
        <v>17408</v>
      </c>
      <c r="E2207" s="73" t="s">
        <v>17409</v>
      </c>
      <c r="F2207" s="73" t="s">
        <v>17408</v>
      </c>
      <c r="G2207" s="125">
        <v>330</v>
      </c>
      <c r="H2207" s="140">
        <f t="shared" ref="H2207:H2219" si="139">G2207/1</f>
        <v>330</v>
      </c>
      <c r="I2207" s="125">
        <f>G2207/('Total Revenue (Millions)'!D$165)*100</f>
        <v>23.486992832196826</v>
      </c>
      <c r="K2207" s="149">
        <f>108.7+221.3</f>
        <v>330</v>
      </c>
      <c r="Q2207" s="149"/>
      <c r="W2207" s="138"/>
      <c r="Z2207" s="138"/>
      <c r="AF2207" s="73" t="s">
        <v>17840</v>
      </c>
    </row>
    <row r="2208" spans="1:32" hidden="1" x14ac:dyDescent="0.25">
      <c r="A2208" s="116" t="s">
        <v>16384</v>
      </c>
      <c r="B2208" s="116">
        <v>2012</v>
      </c>
      <c r="C2208" s="116" t="s">
        <v>16458</v>
      </c>
      <c r="D2208" s="73" t="s">
        <v>17230</v>
      </c>
      <c r="E2208" s="73" t="s">
        <v>17231</v>
      </c>
      <c r="F2208" s="73" t="s">
        <v>17785</v>
      </c>
      <c r="G2208" s="125">
        <v>316.5</v>
      </c>
      <c r="H2208" s="140">
        <f t="shared" si="139"/>
        <v>316.5</v>
      </c>
      <c r="I2208" s="125">
        <f>G2208/('Total Revenue (Millions)'!D$165)*100</f>
        <v>22.526161307243321</v>
      </c>
      <c r="K2208" s="145"/>
      <c r="L2208" s="138">
        <v>316.5</v>
      </c>
      <c r="Q2208" s="145"/>
      <c r="W2208" s="138"/>
      <c r="Z2208" s="138"/>
      <c r="AF2208" s="73" t="s">
        <v>17841</v>
      </c>
    </row>
    <row r="2209" spans="1:32" hidden="1" x14ac:dyDescent="0.25">
      <c r="A2209" s="116" t="s">
        <v>16384</v>
      </c>
      <c r="B2209" s="116">
        <v>2012</v>
      </c>
      <c r="C2209" s="116" t="s">
        <v>16458</v>
      </c>
      <c r="D2209" s="73" t="s">
        <v>17817</v>
      </c>
      <c r="E2209" s="73" t="s">
        <v>17833</v>
      </c>
      <c r="F2209" s="73" t="s">
        <v>17833</v>
      </c>
      <c r="G2209" s="125">
        <v>259.60000000000002</v>
      </c>
      <c r="H2209" s="140">
        <f t="shared" si="139"/>
        <v>259.60000000000002</v>
      </c>
      <c r="I2209" s="125">
        <f>G2209/('Total Revenue (Millions)'!D$165)*100</f>
        <v>18.47643436132817</v>
      </c>
      <c r="J2209" s="138">
        <v>259.60000000000002</v>
      </c>
      <c r="K2209" s="149"/>
      <c r="Q2209" s="149"/>
      <c r="W2209" s="138"/>
      <c r="Z2209" s="138"/>
      <c r="AF2209" s="73" t="s">
        <v>17834</v>
      </c>
    </row>
    <row r="2210" spans="1:32" hidden="1" x14ac:dyDescent="0.25">
      <c r="A2210" s="116" t="s">
        <v>16384</v>
      </c>
      <c r="B2210" s="116">
        <v>2012</v>
      </c>
      <c r="C2210" s="116" t="s">
        <v>16458</v>
      </c>
      <c r="D2210" s="73" t="s">
        <v>16602</v>
      </c>
      <c r="E2210" s="73" t="s">
        <v>16602</v>
      </c>
      <c r="F2210" s="73"/>
      <c r="G2210" s="125">
        <v>225.1</v>
      </c>
      <c r="H2210" s="140">
        <f t="shared" si="139"/>
        <v>225.1</v>
      </c>
      <c r="I2210" s="125">
        <f>G2210/('Total Revenue (Millions)'!D$165)*100</f>
        <v>16.020976019780321</v>
      </c>
      <c r="K2210" s="149">
        <v>225.1</v>
      </c>
      <c r="Q2210" s="149"/>
      <c r="W2210" s="138"/>
      <c r="Z2210" s="138"/>
      <c r="AF2210" s="73" t="s">
        <v>17842</v>
      </c>
    </row>
    <row r="2211" spans="1:32" hidden="1" x14ac:dyDescent="0.25">
      <c r="A2211" s="116" t="s">
        <v>16384</v>
      </c>
      <c r="B2211" s="116">
        <v>2012</v>
      </c>
      <c r="C2211" s="116" t="s">
        <v>16458</v>
      </c>
      <c r="D2211" s="73" t="s">
        <v>16568</v>
      </c>
      <c r="E2211" s="73" t="s">
        <v>17292</v>
      </c>
      <c r="F2211" s="73" t="s">
        <v>17292</v>
      </c>
      <c r="G2211" s="125">
        <v>191.4</v>
      </c>
      <c r="H2211" s="140">
        <f t="shared" si="139"/>
        <v>191.4</v>
      </c>
      <c r="I2211" s="125">
        <f>G2211/('Total Revenue (Millions)'!D$165)*100</f>
        <v>13.622455842674158</v>
      </c>
      <c r="K2211" s="149">
        <v>191.4</v>
      </c>
      <c r="Q2211" s="149"/>
      <c r="W2211" s="138"/>
      <c r="Z2211" s="138"/>
      <c r="AF2211" s="73" t="s">
        <v>17836</v>
      </c>
    </row>
    <row r="2212" spans="1:32" hidden="1" x14ac:dyDescent="0.25">
      <c r="A2212" s="116" t="s">
        <v>16384</v>
      </c>
      <c r="B2212" s="116">
        <v>2012</v>
      </c>
      <c r="C2212" s="116" t="s">
        <v>16458</v>
      </c>
      <c r="D2212" s="73" t="s">
        <v>16532</v>
      </c>
      <c r="E2212" s="73" t="s">
        <v>17320</v>
      </c>
      <c r="F2212" s="73"/>
      <c r="G2212" s="125">
        <v>157.19999999999999</v>
      </c>
      <c r="H2212" s="140">
        <f t="shared" si="139"/>
        <v>157.19999999999999</v>
      </c>
      <c r="I2212" s="125">
        <f>G2212/('Total Revenue (Millions)'!D$165)*100</f>
        <v>11.18834931279194</v>
      </c>
      <c r="K2212" s="149">
        <v>157.19999999999999</v>
      </c>
      <c r="Q2212" s="149"/>
      <c r="W2212" s="138"/>
      <c r="Z2212" s="138"/>
      <c r="AF2212" s="73" t="s">
        <v>17843</v>
      </c>
    </row>
    <row r="2213" spans="1:32" hidden="1" x14ac:dyDescent="0.25">
      <c r="A2213" s="116" t="s">
        <v>16384</v>
      </c>
      <c r="B2213" s="116">
        <v>2012</v>
      </c>
      <c r="C2213" s="116" t="s">
        <v>16458</v>
      </c>
      <c r="D2213" s="73" t="s">
        <v>17800</v>
      </c>
      <c r="E2213" s="73" t="s">
        <v>17800</v>
      </c>
      <c r="F2213" s="73" t="s">
        <v>17800</v>
      </c>
      <c r="G2213" s="125">
        <v>117.1</v>
      </c>
      <c r="H2213" s="140">
        <f t="shared" si="139"/>
        <v>117.1</v>
      </c>
      <c r="I2213" s="125">
        <f>G2213/('Total Revenue (Millions)'!D$165)*100</f>
        <v>8.3343238201522674</v>
      </c>
      <c r="K2213" s="149">
        <v>117.1</v>
      </c>
      <c r="Q2213" s="149"/>
      <c r="W2213" s="138"/>
      <c r="Z2213" s="138"/>
      <c r="AF2213" s="73" t="s">
        <v>17844</v>
      </c>
    </row>
    <row r="2214" spans="1:32" hidden="1" x14ac:dyDescent="0.25">
      <c r="A2214" s="116" t="s">
        <v>16384</v>
      </c>
      <c r="B2214" s="116">
        <v>2012</v>
      </c>
      <c r="C2214" s="116" t="s">
        <v>16458</v>
      </c>
      <c r="D2214" s="73" t="s">
        <v>16608</v>
      </c>
      <c r="E2214" s="73" t="s">
        <v>16608</v>
      </c>
      <c r="F2214" s="73" t="s">
        <v>16608</v>
      </c>
      <c r="G2214" s="125">
        <v>95.4</v>
      </c>
      <c r="H2214" s="140">
        <f t="shared" si="139"/>
        <v>95.4</v>
      </c>
      <c r="I2214" s="125">
        <f>G2214/('Total Revenue (Millions)'!D$165)*100</f>
        <v>6.7898761096714457</v>
      </c>
      <c r="K2214" s="149">
        <v>95.4</v>
      </c>
      <c r="Q2214" s="149"/>
      <c r="W2214" s="138"/>
      <c r="Z2214" s="138"/>
      <c r="AF2214" s="73" t="s">
        <v>17845</v>
      </c>
    </row>
    <row r="2215" spans="1:32" hidden="1" x14ac:dyDescent="0.25">
      <c r="A2215" s="116" t="s">
        <v>16384</v>
      </c>
      <c r="B2215" s="116">
        <v>2012</v>
      </c>
      <c r="C2215" s="116" t="s">
        <v>16458</v>
      </c>
      <c r="D2215" s="73" t="s">
        <v>17810</v>
      </c>
      <c r="E2215" s="73" t="s">
        <v>17356</v>
      </c>
      <c r="F2215" s="73"/>
      <c r="G2215" s="125">
        <v>46.278616011557681</v>
      </c>
      <c r="H2215" s="140">
        <f t="shared" si="139"/>
        <v>46.278616011557681</v>
      </c>
      <c r="I2215" s="125">
        <f>G2215/('Total Revenue (Millions)'!D$165)*100</f>
        <v>3.2937743107498316</v>
      </c>
      <c r="K2215" s="149">
        <v>46.278616011557681</v>
      </c>
      <c r="Q2215" s="149"/>
      <c r="W2215" s="138"/>
      <c r="Z2215" s="138"/>
      <c r="AF2215" s="73"/>
    </row>
    <row r="2216" spans="1:32" hidden="1" x14ac:dyDescent="0.25">
      <c r="A2216" s="116" t="s">
        <v>16384</v>
      </c>
      <c r="B2216" s="116">
        <v>2012</v>
      </c>
      <c r="C2216" s="116" t="s">
        <v>16458</v>
      </c>
      <c r="D2216" s="73" t="s">
        <v>17797</v>
      </c>
      <c r="E2216" s="73" t="s">
        <v>17797</v>
      </c>
      <c r="F2216" s="73" t="s">
        <v>17797</v>
      </c>
      <c r="G2216" s="125">
        <v>39.794894335993746</v>
      </c>
      <c r="H2216" s="140">
        <f t="shared" si="139"/>
        <v>39.794894335993746</v>
      </c>
      <c r="I2216" s="125">
        <f>G2216/('Total Revenue (Millions)'!D$165)*100</f>
        <v>2.8323102970530765</v>
      </c>
      <c r="K2216" s="149">
        <v>39.794894335993746</v>
      </c>
      <c r="Q2216" s="149"/>
      <c r="W2216" s="138"/>
      <c r="Z2216" s="138"/>
      <c r="AF2216" s="73"/>
    </row>
    <row r="2217" spans="1:32" hidden="1" x14ac:dyDescent="0.25">
      <c r="A2217" s="116" t="s">
        <v>16384</v>
      </c>
      <c r="B2217" s="116">
        <v>2012</v>
      </c>
      <c r="C2217" s="116" t="s">
        <v>16458</v>
      </c>
      <c r="D2217" s="73" t="s">
        <v>17794</v>
      </c>
      <c r="E2217" s="73" t="s">
        <v>17794</v>
      </c>
      <c r="F2217" s="73"/>
      <c r="G2217" s="125">
        <v>31.532978556894701</v>
      </c>
      <c r="H2217" s="140">
        <f t="shared" si="139"/>
        <v>31.532978556894701</v>
      </c>
      <c r="I2217" s="125">
        <f>G2217/('Total Revenue (Millions)'!D$165)*100</f>
        <v>2.2442873980109153</v>
      </c>
      <c r="K2217" s="149">
        <v>31.532978556894701</v>
      </c>
      <c r="Q2217" s="149"/>
      <c r="W2217" s="138"/>
      <c r="Z2217" s="138"/>
      <c r="AF2217" s="73"/>
    </row>
    <row r="2218" spans="1:32" hidden="1" x14ac:dyDescent="0.25">
      <c r="A2218" s="116" t="s">
        <v>16384</v>
      </c>
      <c r="B2218" s="116">
        <v>2012</v>
      </c>
      <c r="C2218" s="116" t="s">
        <v>16458</v>
      </c>
      <c r="D2218" s="73" t="s">
        <v>17795</v>
      </c>
      <c r="E2218" s="73" t="s">
        <v>17796</v>
      </c>
      <c r="F2218" s="73"/>
      <c r="G2218" s="125">
        <v>30.2800125215213</v>
      </c>
      <c r="H2218" s="140">
        <f t="shared" si="139"/>
        <v>30.2800125215213</v>
      </c>
      <c r="I2218" s="125">
        <f>G2218/('Total Revenue (Millions)'!D$165)*100</f>
        <v>2.1551104153084877</v>
      </c>
      <c r="K2218" s="149">
        <v>30.2800125215213</v>
      </c>
      <c r="Q2218" s="149"/>
      <c r="W2218" s="138"/>
      <c r="Z2218" s="138"/>
      <c r="AF2218" s="73"/>
    </row>
    <row r="2219" spans="1:32" hidden="1" x14ac:dyDescent="0.25">
      <c r="A2219" s="116" t="s">
        <v>16384</v>
      </c>
      <c r="B2219" s="116">
        <v>2012</v>
      </c>
      <c r="C2219" s="116" t="s">
        <v>16458</v>
      </c>
      <c r="D2219" s="76" t="s">
        <v>16556</v>
      </c>
      <c r="E2219" s="76" t="s">
        <v>16556</v>
      </c>
      <c r="F2219" s="76" t="s">
        <v>16556</v>
      </c>
      <c r="G2219" s="125">
        <v>428.05349857403257</v>
      </c>
      <c r="H2219" s="140">
        <f t="shared" si="139"/>
        <v>428.05349857403257</v>
      </c>
      <c r="I2219" s="125">
        <f>G2219/('Total Revenue (Millions)'!D$165)*100</f>
        <v>30.465725614560839</v>
      </c>
      <c r="K2219" s="149">
        <v>428.05349857403257</v>
      </c>
      <c r="Q2219" s="149"/>
      <c r="W2219" s="138"/>
      <c r="Z2219" s="138"/>
      <c r="AF2219" s="73"/>
    </row>
    <row r="2220" spans="1:32" hidden="1" x14ac:dyDescent="0.25">
      <c r="A2220" s="116" t="s">
        <v>16384</v>
      </c>
      <c r="B2220" s="116">
        <v>2013</v>
      </c>
      <c r="C2220" s="116" t="s">
        <v>16458</v>
      </c>
      <c r="D2220" s="73" t="s">
        <v>16532</v>
      </c>
      <c r="E2220" s="73" t="s">
        <v>17320</v>
      </c>
      <c r="F2220" s="73"/>
      <c r="G2220" s="125">
        <v>422.7</v>
      </c>
      <c r="H2220" s="140">
        <f t="shared" ref="H2220:H2231" si="140">G2220/1.03</f>
        <v>410.38834951456306</v>
      </c>
      <c r="I2220" s="125">
        <f>G2220/('Total Revenue (Millions)'!D$166)*100</f>
        <v>30.110590707531216</v>
      </c>
      <c r="K2220" s="149">
        <f>108.7+314</f>
        <v>422.7</v>
      </c>
      <c r="Q2220" s="149"/>
      <c r="W2220" s="138"/>
      <c r="Z2220" s="138"/>
      <c r="AF2220" s="73" t="s">
        <v>17846</v>
      </c>
    </row>
    <row r="2221" spans="1:32" hidden="1" x14ac:dyDescent="0.25">
      <c r="A2221" s="116" t="s">
        <v>16384</v>
      </c>
      <c r="B2221" s="116">
        <v>2013</v>
      </c>
      <c r="C2221" s="116" t="s">
        <v>16458</v>
      </c>
      <c r="D2221" s="73" t="s">
        <v>17833</v>
      </c>
      <c r="E2221" s="73" t="s">
        <v>17833</v>
      </c>
      <c r="F2221" s="73" t="s">
        <v>17833</v>
      </c>
      <c r="G2221" s="125">
        <v>232.35</v>
      </c>
      <c r="H2221" s="140">
        <f t="shared" si="140"/>
        <v>225.58252427184465</v>
      </c>
      <c r="I2221" s="125">
        <f>G2221/('Total Revenue (Millions)'!D$166)*100</f>
        <v>16.551208305878585</v>
      </c>
      <c r="J2221" s="138">
        <v>232.35</v>
      </c>
      <c r="K2221" s="149"/>
      <c r="Q2221" s="149"/>
      <c r="W2221" s="138"/>
      <c r="Z2221" s="138"/>
      <c r="AF2221" s="73" t="s">
        <v>17847</v>
      </c>
    </row>
    <row r="2222" spans="1:32" hidden="1" x14ac:dyDescent="0.25">
      <c r="A2222" s="116" t="s">
        <v>16384</v>
      </c>
      <c r="B2222" s="116">
        <v>2013</v>
      </c>
      <c r="C2222" s="116" t="s">
        <v>16458</v>
      </c>
      <c r="D2222" s="73" t="s">
        <v>17230</v>
      </c>
      <c r="E2222" s="73" t="s">
        <v>17231</v>
      </c>
      <c r="F2222" s="73" t="s">
        <v>17785</v>
      </c>
      <c r="G2222" s="125">
        <v>309.5</v>
      </c>
      <c r="H2222" s="140">
        <f t="shared" si="140"/>
        <v>300.48543689320388</v>
      </c>
      <c r="I2222" s="125">
        <f>G2222/('Total Revenue (Millions)'!D$166)*100</f>
        <v>22.04690755614126</v>
      </c>
      <c r="K2222" s="145"/>
      <c r="L2222" s="138">
        <v>295.5</v>
      </c>
      <c r="Q2222" s="145"/>
      <c r="W2222" s="138"/>
      <c r="Z2222" s="138"/>
      <c r="AF2222" s="76" t="s">
        <v>17848</v>
      </c>
    </row>
    <row r="2223" spans="1:32" hidden="1" x14ac:dyDescent="0.25">
      <c r="A2223" s="116" t="s">
        <v>16384</v>
      </c>
      <c r="B2223" s="116">
        <v>2013</v>
      </c>
      <c r="C2223" s="116" t="s">
        <v>16458</v>
      </c>
      <c r="D2223" s="73" t="s">
        <v>16602</v>
      </c>
      <c r="E2223" s="73" t="s">
        <v>16602</v>
      </c>
      <c r="F2223" s="73"/>
      <c r="G2223" s="125">
        <v>224.5</v>
      </c>
      <c r="H2223" s="140">
        <f t="shared" si="140"/>
        <v>217.96116504854368</v>
      </c>
      <c r="I2223" s="125">
        <f>G2223/('Total Revenue (Millions)'!D$166)*100</f>
        <v>15.992021797588732</v>
      </c>
      <c r="K2223" s="149">
        <v>224.5</v>
      </c>
      <c r="Q2223" s="149"/>
      <c r="W2223" s="138"/>
      <c r="Z2223" s="138"/>
      <c r="AF2223" s="73" t="s">
        <v>17849</v>
      </c>
    </row>
    <row r="2224" spans="1:32" hidden="1" x14ac:dyDescent="0.25">
      <c r="A2224" s="116" t="s">
        <v>16384</v>
      </c>
      <c r="B2224" s="116">
        <v>2013</v>
      </c>
      <c r="C2224" s="116" t="s">
        <v>16458</v>
      </c>
      <c r="D2224" s="73" t="s">
        <v>16568</v>
      </c>
      <c r="E2224" s="73" t="s">
        <v>17292</v>
      </c>
      <c r="F2224" s="73" t="s">
        <v>17292</v>
      </c>
      <c r="G2224" s="125">
        <v>183.7</v>
      </c>
      <c r="H2224" s="140">
        <f t="shared" si="140"/>
        <v>178.34951456310679</v>
      </c>
      <c r="I2224" s="125">
        <f>G2224/('Total Revenue (Millions)'!D$166)*100</f>
        <v>13.085676633483519</v>
      </c>
      <c r="K2224" s="149">
        <v>183.7</v>
      </c>
      <c r="Q2224" s="149"/>
      <c r="W2224" s="138"/>
      <c r="Z2224" s="138"/>
      <c r="AF2224" s="73" t="s">
        <v>17850</v>
      </c>
    </row>
    <row r="2225" spans="1:32" hidden="1" x14ac:dyDescent="0.25">
      <c r="A2225" s="116" t="s">
        <v>16384</v>
      </c>
      <c r="B2225" s="116">
        <v>2013</v>
      </c>
      <c r="C2225" s="116" t="s">
        <v>16458</v>
      </c>
      <c r="D2225" s="73" t="s">
        <v>17800</v>
      </c>
      <c r="E2225" s="73" t="s">
        <v>17800</v>
      </c>
      <c r="F2225" s="73" t="s">
        <v>17800</v>
      </c>
      <c r="G2225" s="125">
        <v>122</v>
      </c>
      <c r="H2225" s="140">
        <f t="shared" si="140"/>
        <v>118.44660194174757</v>
      </c>
      <c r="I2225" s="125">
        <f>G2225/('Total Revenue (Millions)'!D$166)*100</f>
        <v>8.6905419122753909</v>
      </c>
      <c r="K2225" s="149">
        <v>122</v>
      </c>
      <c r="Q2225" s="149"/>
      <c r="W2225" s="138"/>
      <c r="Z2225" s="138"/>
      <c r="AF2225" s="73" t="s">
        <v>17851</v>
      </c>
    </row>
    <row r="2226" spans="1:32" hidden="1" x14ac:dyDescent="0.25">
      <c r="A2226" s="116" t="s">
        <v>16384</v>
      </c>
      <c r="B2226" s="116">
        <v>2013</v>
      </c>
      <c r="C2226" s="116" t="s">
        <v>16458</v>
      </c>
      <c r="D2226" s="73" t="s">
        <v>16608</v>
      </c>
      <c r="E2226" s="73" t="s">
        <v>16608</v>
      </c>
      <c r="F2226" s="73" t="s">
        <v>16608</v>
      </c>
      <c r="G2226" s="125">
        <v>94.7</v>
      </c>
      <c r="H2226" s="140">
        <f t="shared" si="140"/>
        <v>91.94174757281553</v>
      </c>
      <c r="I2226" s="125">
        <f>G2226/('Total Revenue (Millions)'!D$166)*100</f>
        <v>6.7458550745285217</v>
      </c>
      <c r="K2226" s="149">
        <v>94.7</v>
      </c>
      <c r="Q2226" s="149"/>
      <c r="W2226" s="138"/>
      <c r="Z2226" s="138"/>
      <c r="AF2226" s="73" t="s">
        <v>17852</v>
      </c>
    </row>
    <row r="2227" spans="1:32" hidden="1" x14ac:dyDescent="0.25">
      <c r="A2227" s="116" t="s">
        <v>16384</v>
      </c>
      <c r="B2227" s="116">
        <v>2013</v>
      </c>
      <c r="C2227" s="116" t="s">
        <v>16458</v>
      </c>
      <c r="D2227" s="73" t="s">
        <v>17810</v>
      </c>
      <c r="E2227" s="73" t="s">
        <v>17356</v>
      </c>
      <c r="F2227" s="73"/>
      <c r="G2227" s="125">
        <v>45.596565330509321</v>
      </c>
      <c r="H2227" s="140">
        <f t="shared" si="140"/>
        <v>44.2685100296207</v>
      </c>
      <c r="I2227" s="125">
        <f>G2227/('Total Revenue (Millions)'!D$166)*100</f>
        <v>3.2480234595130679</v>
      </c>
      <c r="K2227" s="149">
        <v>45.596565330509321</v>
      </c>
      <c r="Q2227" s="149"/>
      <c r="W2227" s="138"/>
      <c r="Z2227" s="138"/>
      <c r="AF2227" s="73"/>
    </row>
    <row r="2228" spans="1:32" hidden="1" x14ac:dyDescent="0.25">
      <c r="A2228" s="116" t="s">
        <v>16384</v>
      </c>
      <c r="B2228" s="116">
        <v>2013</v>
      </c>
      <c r="C2228" s="116" t="s">
        <v>16458</v>
      </c>
      <c r="D2228" s="73" t="s">
        <v>17797</v>
      </c>
      <c r="E2228" s="73" t="s">
        <v>17797</v>
      </c>
      <c r="F2228" s="73" t="s">
        <v>17797</v>
      </c>
      <c r="G2228" s="125">
        <v>39.208400245994738</v>
      </c>
      <c r="H2228" s="140">
        <f t="shared" si="140"/>
        <v>38.066408005820136</v>
      </c>
      <c r="I2228" s="125">
        <f>G2228/('Total Revenue (Millions)'!D$166)*100</f>
        <v>2.7929692266482462</v>
      </c>
      <c r="K2228" s="149">
        <v>39.208400245994738</v>
      </c>
      <c r="Q2228" s="149"/>
      <c r="W2228" s="138"/>
      <c r="Z2228" s="138"/>
      <c r="AF2228" s="73"/>
    </row>
    <row r="2229" spans="1:32" hidden="1" x14ac:dyDescent="0.25">
      <c r="A2229" s="116" t="s">
        <v>16384</v>
      </c>
      <c r="B2229" s="116">
        <v>2013</v>
      </c>
      <c r="C2229" s="116" t="s">
        <v>16458</v>
      </c>
      <c r="D2229" s="73" t="s">
        <v>17794</v>
      </c>
      <c r="E2229" s="73" t="s">
        <v>17794</v>
      </c>
      <c r="F2229" s="73"/>
      <c r="G2229" s="125">
        <v>31.068247945788222</v>
      </c>
      <c r="H2229" s="140">
        <f t="shared" si="140"/>
        <v>30.163347520182739</v>
      </c>
      <c r="I2229" s="125">
        <f>G2229/('Total Revenue (Millions)'!D$166)*100</f>
        <v>2.2131140238839047</v>
      </c>
      <c r="K2229" s="149">
        <v>31.068247945788222</v>
      </c>
      <c r="Q2229" s="149"/>
      <c r="W2229" s="138"/>
      <c r="Z2229" s="138"/>
      <c r="AF2229" s="73"/>
    </row>
    <row r="2230" spans="1:32" hidden="1" x14ac:dyDescent="0.25">
      <c r="A2230" s="116" t="s">
        <v>16384</v>
      </c>
      <c r="B2230" s="116">
        <v>2013</v>
      </c>
      <c r="C2230" s="116" t="s">
        <v>16458</v>
      </c>
      <c r="D2230" s="73" t="s">
        <v>17795</v>
      </c>
      <c r="E2230" s="73" t="s">
        <v>17796</v>
      </c>
      <c r="F2230" s="73"/>
      <c r="G2230" s="125">
        <v>29.833748027412433</v>
      </c>
      <c r="H2230" s="140">
        <f t="shared" si="140"/>
        <v>28.964803910109158</v>
      </c>
      <c r="I2230" s="125">
        <f>G2230/('Total Revenue (Millions)'!D$166)*100</f>
        <v>2.1251757182991069</v>
      </c>
      <c r="K2230" s="149">
        <v>29.833748027412433</v>
      </c>
      <c r="Q2230" s="149"/>
      <c r="W2230" s="138"/>
      <c r="Z2230" s="138"/>
      <c r="AF2230" s="73"/>
    </row>
    <row r="2231" spans="1:32" hidden="1" x14ac:dyDescent="0.25">
      <c r="A2231" s="116" t="s">
        <v>16384</v>
      </c>
      <c r="B2231" s="116">
        <v>2013</v>
      </c>
      <c r="C2231" s="116" t="s">
        <v>16458</v>
      </c>
      <c r="D2231" s="76" t="s">
        <v>16556</v>
      </c>
      <c r="E2231" s="76" t="s">
        <v>16556</v>
      </c>
      <c r="F2231" s="76" t="s">
        <v>16556</v>
      </c>
      <c r="G2231" s="125">
        <v>507.7</v>
      </c>
      <c r="H2231" s="140">
        <f t="shared" si="140"/>
        <v>492.91262135922329</v>
      </c>
      <c r="I2231" s="125">
        <f>G2231/('Total Revenue (Millions)'!D$166)*100</f>
        <v>36.165476466083739</v>
      </c>
      <c r="K2231" s="149">
        <v>507.7</v>
      </c>
      <c r="Q2231" s="149"/>
      <c r="W2231" s="138"/>
      <c r="Z2231" s="138"/>
      <c r="AF2231" s="73"/>
    </row>
    <row r="2232" spans="1:32" hidden="1" x14ac:dyDescent="0.25">
      <c r="A2232" s="116" t="s">
        <v>16384</v>
      </c>
      <c r="B2232" s="116">
        <v>2014</v>
      </c>
      <c r="C2232" s="116" t="s">
        <v>16458</v>
      </c>
      <c r="D2232" s="73" t="s">
        <v>16532</v>
      </c>
      <c r="E2232" s="73" t="s">
        <v>17320</v>
      </c>
      <c r="F2232" s="73"/>
      <c r="G2232" s="125">
        <v>414.1</v>
      </c>
      <c r="H2232" s="140">
        <f t="shared" ref="H2232:H2244" si="141">G2232/1.1</f>
        <v>376.45454545454544</v>
      </c>
      <c r="I2232" s="125">
        <f>G2232/('Total Revenue (Millions)'!D$167)*100</f>
        <v>27.599490799058916</v>
      </c>
      <c r="K2232" s="150">
        <v>414.1</v>
      </c>
      <c r="Q2232" s="150"/>
      <c r="W2232" s="138"/>
      <c r="Z2232" s="138"/>
      <c r="AF2232" s="73" t="s">
        <v>17853</v>
      </c>
    </row>
    <row r="2233" spans="1:32" hidden="1" x14ac:dyDescent="0.25">
      <c r="A2233" s="116" t="s">
        <v>16384</v>
      </c>
      <c r="B2233" s="116">
        <v>2014</v>
      </c>
      <c r="C2233" s="116" t="s">
        <v>16458</v>
      </c>
      <c r="D2233" s="73" t="s">
        <v>17833</v>
      </c>
      <c r="E2233" s="73" t="s">
        <v>17833</v>
      </c>
      <c r="F2233" s="73" t="s">
        <v>17833</v>
      </c>
      <c r="G2233" s="125">
        <v>218.64</v>
      </c>
      <c r="H2233" s="140">
        <f t="shared" si="141"/>
        <v>198.76363636363632</v>
      </c>
      <c r="I2233" s="125">
        <f>G2233/('Total Revenue (Millions)'!D$167)*100</f>
        <v>14.57221122508148</v>
      </c>
      <c r="J2233" s="138">
        <v>218.64</v>
      </c>
      <c r="K2233" s="149"/>
      <c r="Q2233" s="149"/>
      <c r="W2233" s="138"/>
      <c r="Z2233" s="138"/>
      <c r="AF2233" s="73" t="s">
        <v>17847</v>
      </c>
    </row>
    <row r="2234" spans="1:32" hidden="1" x14ac:dyDescent="0.25">
      <c r="A2234" s="116" t="s">
        <v>16384</v>
      </c>
      <c r="B2234" s="116">
        <v>2014</v>
      </c>
      <c r="C2234" s="116" t="s">
        <v>16458</v>
      </c>
      <c r="D2234" s="73" t="s">
        <v>17230</v>
      </c>
      <c r="E2234" s="73" t="s">
        <v>17231</v>
      </c>
      <c r="F2234" s="73" t="s">
        <v>17785</v>
      </c>
      <c r="G2234" s="125">
        <v>291.7</v>
      </c>
      <c r="H2234" s="140">
        <f t="shared" si="141"/>
        <v>265.18181818181813</v>
      </c>
      <c r="I2234" s="125">
        <f>G2234/('Total Revenue (Millions)'!D$167)*100</f>
        <v>19.441611847586294</v>
      </c>
      <c r="K2234" s="145"/>
      <c r="L2234" s="138">
        <v>277.3</v>
      </c>
      <c r="Q2234" s="145"/>
      <c r="W2234" s="138"/>
      <c r="Z2234" s="138"/>
      <c r="AF2234" s="76" t="s">
        <v>17854</v>
      </c>
    </row>
    <row r="2235" spans="1:32" hidden="1" x14ac:dyDescent="0.25">
      <c r="A2235" s="116" t="s">
        <v>16384</v>
      </c>
      <c r="B2235" s="116">
        <v>2014</v>
      </c>
      <c r="C2235" s="116" t="s">
        <v>16458</v>
      </c>
      <c r="D2235" s="73" t="s">
        <v>16602</v>
      </c>
      <c r="E2235" s="73" t="s">
        <v>16602</v>
      </c>
      <c r="F2235" s="73"/>
      <c r="G2235" s="125">
        <v>228.5</v>
      </c>
      <c r="H2235" s="140">
        <f t="shared" si="141"/>
        <v>207.72727272727272</v>
      </c>
      <c r="I2235" s="125">
        <f>G2235/('Total Revenue (Millions)'!D$167)*100</f>
        <v>15.229373696172329</v>
      </c>
      <c r="K2235" s="150">
        <v>228.5</v>
      </c>
      <c r="Q2235" s="150"/>
      <c r="W2235" s="138"/>
      <c r="Z2235" s="138"/>
      <c r="AF2235" s="73" t="s">
        <v>17345</v>
      </c>
    </row>
    <row r="2236" spans="1:32" hidden="1" x14ac:dyDescent="0.25">
      <c r="A2236" s="116" t="s">
        <v>16384</v>
      </c>
      <c r="B2236" s="116">
        <v>2014</v>
      </c>
      <c r="C2236" s="116" t="s">
        <v>16458</v>
      </c>
      <c r="D2236" s="73" t="s">
        <v>16568</v>
      </c>
      <c r="E2236" s="73" t="s">
        <v>17292</v>
      </c>
      <c r="F2236" s="73" t="s">
        <v>17292</v>
      </c>
      <c r="G2236" s="125">
        <v>172.6</v>
      </c>
      <c r="H2236" s="140">
        <f t="shared" si="141"/>
        <v>156.90909090909088</v>
      </c>
      <c r="I2236" s="125">
        <f>G2236/('Total Revenue (Millions)'!D$167)*100</f>
        <v>11.503675710981812</v>
      </c>
      <c r="K2236" s="150">
        <v>172.6</v>
      </c>
      <c r="Q2236" s="150"/>
      <c r="W2236" s="138"/>
      <c r="Z2236" s="138"/>
      <c r="AF2236" s="73"/>
    </row>
    <row r="2237" spans="1:32" hidden="1" x14ac:dyDescent="0.25">
      <c r="A2237" s="116" t="s">
        <v>16384</v>
      </c>
      <c r="B2237" s="116">
        <v>2014</v>
      </c>
      <c r="C2237" s="116" t="s">
        <v>16458</v>
      </c>
      <c r="D2237" s="73" t="s">
        <v>17800</v>
      </c>
      <c r="E2237" s="73" t="s">
        <v>17800</v>
      </c>
      <c r="F2237" s="73" t="s">
        <v>17800</v>
      </c>
      <c r="G2237" s="125">
        <v>135.69999999999999</v>
      </c>
      <c r="H2237" s="140">
        <f t="shared" si="141"/>
        <v>123.36363636363635</v>
      </c>
      <c r="I2237" s="125">
        <f>G2237/('Total Revenue (Millions)'!D$167)*100</f>
        <v>9.0443151447290369</v>
      </c>
      <c r="K2237" s="150">
        <v>135.69999999999999</v>
      </c>
      <c r="Q2237" s="150"/>
      <c r="W2237" s="138"/>
      <c r="Z2237" s="138"/>
      <c r="AF2237" s="73"/>
    </row>
    <row r="2238" spans="1:32" hidden="1" x14ac:dyDescent="0.25">
      <c r="A2238" s="116" t="s">
        <v>16384</v>
      </c>
      <c r="B2238" s="116">
        <v>2014</v>
      </c>
      <c r="C2238" s="116" t="s">
        <v>16458</v>
      </c>
      <c r="D2238" s="73" t="s">
        <v>16608</v>
      </c>
      <c r="E2238" s="73" t="s">
        <v>16608</v>
      </c>
      <c r="F2238" s="73" t="s">
        <v>16608</v>
      </c>
      <c r="G2238" s="125">
        <v>97.1</v>
      </c>
      <c r="H2238" s="140">
        <f t="shared" si="141"/>
        <v>88.272727272727266</v>
      </c>
      <c r="I2238" s="125">
        <f>G2238/('Total Revenue (Millions)'!D$167)*100</f>
        <v>6.471650704150254</v>
      </c>
      <c r="K2238" s="150">
        <v>97.1</v>
      </c>
      <c r="Q2238" s="150"/>
      <c r="W2238" s="138"/>
      <c r="Z2238" s="138"/>
      <c r="AF2238" s="73" t="s">
        <v>17855</v>
      </c>
    </row>
    <row r="2239" spans="1:32" hidden="1" x14ac:dyDescent="0.25">
      <c r="A2239" s="116" t="s">
        <v>16384</v>
      </c>
      <c r="B2239" s="116">
        <v>2014</v>
      </c>
      <c r="C2239" s="116" t="s">
        <v>16458</v>
      </c>
      <c r="D2239" s="73" t="s">
        <v>17810</v>
      </c>
      <c r="E2239" s="73" t="s">
        <v>17356</v>
      </c>
      <c r="F2239" s="73"/>
      <c r="G2239" s="125">
        <v>46.417303506458488</v>
      </c>
      <c r="H2239" s="140">
        <f t="shared" si="141"/>
        <v>42.197548642234985</v>
      </c>
      <c r="I2239" s="125">
        <f>G2239/('Total Revenue (Millions)'!D$167)*100</f>
        <v>3.0936825429693942</v>
      </c>
      <c r="K2239" s="150">
        <v>46.417303506458488</v>
      </c>
      <c r="Q2239" s="150"/>
      <c r="W2239" s="138"/>
      <c r="Z2239" s="138"/>
      <c r="AF2239" s="76" t="s">
        <v>17856</v>
      </c>
    </row>
    <row r="2240" spans="1:32" hidden="1" x14ac:dyDescent="0.25">
      <c r="A2240" s="116" t="s">
        <v>16384</v>
      </c>
      <c r="B2240" s="116">
        <v>2014</v>
      </c>
      <c r="C2240" s="116" t="s">
        <v>16458</v>
      </c>
      <c r="D2240" s="73" t="s">
        <v>17485</v>
      </c>
      <c r="E2240" s="73" t="s">
        <v>17857</v>
      </c>
      <c r="F2240" s="73" t="s">
        <v>17858</v>
      </c>
      <c r="G2240" s="125">
        <v>44.165999999999997</v>
      </c>
      <c r="H2240" s="140">
        <f t="shared" si="141"/>
        <v>40.150909090909082</v>
      </c>
      <c r="I2240" s="125">
        <f>G2240/('Total Revenue (Millions)'!D$167)*100</f>
        <v>2.9436346549897028</v>
      </c>
      <c r="J2240" s="138">
        <v>44.2</v>
      </c>
      <c r="K2240" s="145"/>
      <c r="Q2240" s="145"/>
      <c r="W2240" s="138"/>
      <c r="Z2240" s="138"/>
      <c r="AF2240" s="73" t="s">
        <v>17859</v>
      </c>
    </row>
    <row r="2241" spans="1:32" hidden="1" x14ac:dyDescent="0.25">
      <c r="A2241" s="116" t="s">
        <v>16384</v>
      </c>
      <c r="B2241" s="116">
        <v>2014</v>
      </c>
      <c r="C2241" s="116" t="s">
        <v>16458</v>
      </c>
      <c r="D2241" s="73" t="s">
        <v>17797</v>
      </c>
      <c r="E2241" s="73" t="s">
        <v>17797</v>
      </c>
      <c r="F2241" s="73" t="s">
        <v>17797</v>
      </c>
      <c r="G2241" s="125">
        <v>39.914151450422644</v>
      </c>
      <c r="H2241" s="140">
        <f t="shared" si="141"/>
        <v>36.285592227656949</v>
      </c>
      <c r="I2241" s="125">
        <f>G2241/('Total Revenue (Millions)'!D$167)*100</f>
        <v>2.6602517645693884</v>
      </c>
      <c r="K2241" s="150">
        <v>39.914151450422644</v>
      </c>
      <c r="Q2241" s="150"/>
      <c r="W2241" s="138"/>
      <c r="Z2241" s="138"/>
      <c r="AF2241" s="73"/>
    </row>
    <row r="2242" spans="1:32" hidden="1" x14ac:dyDescent="0.25">
      <c r="A2242" s="116" t="s">
        <v>16384</v>
      </c>
      <c r="B2242" s="116">
        <v>2014</v>
      </c>
      <c r="C2242" s="116" t="s">
        <v>16458</v>
      </c>
      <c r="D2242" s="73" t="s">
        <v>17794</v>
      </c>
      <c r="E2242" s="73" t="s">
        <v>17794</v>
      </c>
      <c r="F2242" s="73"/>
      <c r="G2242" s="125">
        <v>31.627476408812409</v>
      </c>
      <c r="H2242" s="140">
        <f t="shared" si="141"/>
        <v>28.752251280738552</v>
      </c>
      <c r="I2242" s="125">
        <f>G2242/('Total Revenue (Millions)'!D$167)*100</f>
        <v>2.1079503601605194</v>
      </c>
      <c r="K2242" s="150">
        <v>31.627476408812409</v>
      </c>
      <c r="Q2242" s="150"/>
      <c r="W2242" s="138"/>
      <c r="Z2242" s="138"/>
      <c r="AF2242" s="73"/>
    </row>
    <row r="2243" spans="1:32" hidden="1" x14ac:dyDescent="0.25">
      <c r="A2243" s="116" t="s">
        <v>16384</v>
      </c>
      <c r="B2243" s="116">
        <v>2014</v>
      </c>
      <c r="C2243" s="116" t="s">
        <v>16458</v>
      </c>
      <c r="D2243" s="73" t="s">
        <v>17795</v>
      </c>
      <c r="E2243" s="73" t="s">
        <v>17796</v>
      </c>
      <c r="F2243" s="73"/>
      <c r="G2243" s="125">
        <v>30.370755491905857</v>
      </c>
      <c r="H2243" s="140">
        <f t="shared" si="141"/>
        <v>27.609777719914412</v>
      </c>
      <c r="I2243" s="125">
        <f>G2243/('Total Revenue (Millions)'!D$167)*100</f>
        <v>2.0241907432004917</v>
      </c>
      <c r="K2243" s="150">
        <v>30.370755491905857</v>
      </c>
      <c r="Q2243" s="150"/>
      <c r="W2243" s="138"/>
      <c r="Z2243" s="138"/>
      <c r="AF2243" s="73"/>
    </row>
    <row r="2244" spans="1:32" hidden="1" x14ac:dyDescent="0.25">
      <c r="A2244" s="116" t="s">
        <v>16384</v>
      </c>
      <c r="B2244" s="116">
        <v>2014</v>
      </c>
      <c r="C2244" s="116" t="s">
        <v>16458</v>
      </c>
      <c r="D2244" s="76" t="s">
        <v>16556</v>
      </c>
      <c r="E2244" s="76" t="s">
        <v>16556</v>
      </c>
      <c r="F2244" s="76" t="s">
        <v>16556</v>
      </c>
      <c r="G2244" s="125">
        <v>417.9</v>
      </c>
      <c r="H2244" s="140">
        <f t="shared" si="141"/>
        <v>379.90909090909088</v>
      </c>
      <c r="I2244" s="125">
        <f>G2244/('Total Revenue (Millions)'!D$167)*100</f>
        <v>27.852758282846462</v>
      </c>
      <c r="K2244" s="150">
        <v>417.9</v>
      </c>
      <c r="Q2244" s="150"/>
      <c r="W2244" s="138"/>
      <c r="Z2244" s="138"/>
      <c r="AF2244" s="73"/>
    </row>
    <row r="2245" spans="1:32" hidden="1" x14ac:dyDescent="0.25">
      <c r="A2245" s="116" t="s">
        <v>16384</v>
      </c>
      <c r="B2245" s="116">
        <v>2015</v>
      </c>
      <c r="C2245" s="116" t="s">
        <v>16458</v>
      </c>
      <c r="D2245" s="73" t="s">
        <v>16532</v>
      </c>
      <c r="E2245" s="73" t="s">
        <v>17320</v>
      </c>
      <c r="F2245" s="73"/>
      <c r="G2245" s="125">
        <v>410.8</v>
      </c>
      <c r="H2245" s="140">
        <f t="shared" ref="H2245:H2269" si="142">G2245/1.28</f>
        <v>320.9375</v>
      </c>
      <c r="I2245" s="125">
        <f>G2245/('Total Revenue (Millions)'!D$168)*100</f>
        <v>25.395522277337896</v>
      </c>
      <c r="K2245" s="150">
        <v>410.8</v>
      </c>
      <c r="Q2245" s="150"/>
      <c r="W2245" s="138"/>
      <c r="Z2245" s="138"/>
      <c r="AF2245" s="73" t="s">
        <v>17860</v>
      </c>
    </row>
    <row r="2246" spans="1:32" hidden="1" x14ac:dyDescent="0.25">
      <c r="A2246" s="116" t="s">
        <v>16384</v>
      </c>
      <c r="B2246" s="116">
        <v>2015</v>
      </c>
      <c r="C2246" s="116" t="s">
        <v>16458</v>
      </c>
      <c r="D2246" s="73" t="s">
        <v>17230</v>
      </c>
      <c r="E2246" s="73" t="s">
        <v>17231</v>
      </c>
      <c r="F2246" s="73" t="s">
        <v>17785</v>
      </c>
      <c r="G2246" s="125">
        <v>268.89999999999998</v>
      </c>
      <c r="H2246" s="140">
        <f t="shared" si="142"/>
        <v>210.07812499999997</v>
      </c>
      <c r="I2246" s="125">
        <f>G2246/('Total Revenue (Millions)'!D$168)*100</f>
        <v>16.623310468296399</v>
      </c>
      <c r="K2246" s="145"/>
      <c r="L2246" s="138">
        <v>268.8</v>
      </c>
      <c r="Q2246" s="145"/>
      <c r="W2246" s="138"/>
      <c r="Z2246" s="138"/>
      <c r="AF2246" s="76" t="s">
        <v>17861</v>
      </c>
    </row>
    <row r="2247" spans="1:32" hidden="1" x14ac:dyDescent="0.25">
      <c r="A2247" s="116" t="s">
        <v>16384</v>
      </c>
      <c r="B2247" s="116">
        <v>2015</v>
      </c>
      <c r="C2247" s="116" t="s">
        <v>16458</v>
      </c>
      <c r="D2247" s="73" t="s">
        <v>17833</v>
      </c>
      <c r="E2247" s="73" t="s">
        <v>17833</v>
      </c>
      <c r="F2247" s="73" t="s">
        <v>17833</v>
      </c>
      <c r="G2247" s="125">
        <v>254.49</v>
      </c>
      <c r="H2247" s="140">
        <f t="shared" si="142"/>
        <v>198.8203125</v>
      </c>
      <c r="I2247" s="125">
        <f>G2247/('Total Revenue (Millions)'!D$168)*100</f>
        <v>15.732488959006139</v>
      </c>
      <c r="J2247" s="138">
        <v>254.49</v>
      </c>
      <c r="K2247" s="149"/>
      <c r="Q2247" s="149"/>
      <c r="W2247" s="138"/>
      <c r="Z2247" s="138"/>
      <c r="AF2247" s="73" t="s">
        <v>17847</v>
      </c>
    </row>
    <row r="2248" spans="1:32" hidden="1" x14ac:dyDescent="0.25">
      <c r="A2248" s="116" t="s">
        <v>16384</v>
      </c>
      <c r="B2248" s="116">
        <v>2015</v>
      </c>
      <c r="C2248" s="116" t="s">
        <v>16458</v>
      </c>
      <c r="D2248" s="73" t="s">
        <v>16602</v>
      </c>
      <c r="E2248" s="73" t="s">
        <v>16602</v>
      </c>
      <c r="F2248" s="73"/>
      <c r="G2248" s="125">
        <v>233.4</v>
      </c>
      <c r="H2248" s="140">
        <f t="shared" si="142"/>
        <v>182.34375</v>
      </c>
      <c r="I2248" s="125">
        <f>G2248/('Total Revenue (Millions)'!D$168)*100</f>
        <v>14.428712024173967</v>
      </c>
      <c r="K2248" s="150">
        <v>233.4</v>
      </c>
      <c r="Q2248" s="150"/>
      <c r="W2248" s="138"/>
      <c r="Z2248" s="138"/>
      <c r="AF2248" s="73" t="s">
        <v>17352</v>
      </c>
    </row>
    <row r="2249" spans="1:32" hidden="1" x14ac:dyDescent="0.25">
      <c r="A2249" s="116" t="s">
        <v>16384</v>
      </c>
      <c r="B2249" s="116">
        <v>2015</v>
      </c>
      <c r="C2249" s="116" t="s">
        <v>16458</v>
      </c>
      <c r="D2249" s="73" t="s">
        <v>16568</v>
      </c>
      <c r="E2249" s="73" t="s">
        <v>17292</v>
      </c>
      <c r="F2249" s="73" t="s">
        <v>17292</v>
      </c>
      <c r="G2249" s="125">
        <v>161.5</v>
      </c>
      <c r="H2249" s="140">
        <f t="shared" si="142"/>
        <v>126.171875</v>
      </c>
      <c r="I2249" s="125">
        <f>G2249/('Total Revenue (Millions)'!D$168)*100</f>
        <v>9.9838774288950098</v>
      </c>
      <c r="K2249" s="150">
        <v>161.5</v>
      </c>
      <c r="Q2249" s="150"/>
      <c r="W2249" s="138"/>
      <c r="Z2249" s="138"/>
      <c r="AF2249" s="73" t="s">
        <v>17862</v>
      </c>
    </row>
    <row r="2250" spans="1:32" hidden="1" x14ac:dyDescent="0.25">
      <c r="A2250" s="116" t="s">
        <v>16384</v>
      </c>
      <c r="B2250" s="116">
        <v>2015</v>
      </c>
      <c r="C2250" s="116" t="s">
        <v>16458</v>
      </c>
      <c r="D2250" s="73" t="s">
        <v>17800</v>
      </c>
      <c r="E2250" s="73" t="s">
        <v>17800</v>
      </c>
      <c r="F2250" s="73" t="s">
        <v>17800</v>
      </c>
      <c r="G2250" s="125">
        <v>152.5</v>
      </c>
      <c r="H2250" s="140">
        <f t="shared" si="142"/>
        <v>119.140625</v>
      </c>
      <c r="I2250" s="125">
        <f>G2250/('Total Revenue (Millions)'!D$168)*100</f>
        <v>9.4275003585541128</v>
      </c>
      <c r="K2250" s="150">
        <v>152.5</v>
      </c>
      <c r="Q2250" s="150"/>
      <c r="W2250" s="138"/>
      <c r="Z2250" s="138"/>
      <c r="AF2250" s="73" t="s">
        <v>17863</v>
      </c>
    </row>
    <row r="2251" spans="1:32" hidden="1" x14ac:dyDescent="0.25">
      <c r="A2251" s="116" t="s">
        <v>16384</v>
      </c>
      <c r="B2251" s="116">
        <v>2015</v>
      </c>
      <c r="C2251" s="116" t="s">
        <v>16458</v>
      </c>
      <c r="D2251" s="73" t="s">
        <v>16608</v>
      </c>
      <c r="E2251" s="73" t="s">
        <v>16608</v>
      </c>
      <c r="F2251" s="73" t="s">
        <v>16608</v>
      </c>
      <c r="G2251" s="125">
        <v>94.7</v>
      </c>
      <c r="H2251" s="140">
        <f t="shared" si="142"/>
        <v>73.984375</v>
      </c>
      <c r="I2251" s="125">
        <f>G2251/('Total Revenue (Millions)'!D$168)*100</f>
        <v>5.8543231734758985</v>
      </c>
      <c r="K2251" s="150">
        <v>94.7</v>
      </c>
      <c r="Q2251" s="150"/>
      <c r="W2251" s="138"/>
      <c r="Z2251" s="138"/>
      <c r="AF2251" s="73" t="s">
        <v>17864</v>
      </c>
    </row>
    <row r="2252" spans="1:32" hidden="1" x14ac:dyDescent="0.25">
      <c r="A2252" s="116" t="s">
        <v>16384</v>
      </c>
      <c r="B2252" s="116">
        <v>2015</v>
      </c>
      <c r="C2252" s="116" t="s">
        <v>16458</v>
      </c>
      <c r="D2252" s="73" t="s">
        <v>17865</v>
      </c>
      <c r="E2252" s="73" t="s">
        <v>17866</v>
      </c>
      <c r="F2252" s="73"/>
      <c r="G2252" s="125">
        <v>70.8</v>
      </c>
      <c r="H2252" s="140">
        <f t="shared" si="142"/>
        <v>55.3125</v>
      </c>
      <c r="I2252" s="125">
        <f>G2252/('Total Revenue (Millions)'!D$168)*100</f>
        <v>4.3768329533484005</v>
      </c>
      <c r="K2252" s="143">
        <v>70.8</v>
      </c>
      <c r="Q2252" s="143"/>
      <c r="W2252" s="138"/>
      <c r="Z2252" s="138"/>
      <c r="AF2252" s="76" t="s">
        <v>17867</v>
      </c>
    </row>
    <row r="2253" spans="1:32" hidden="1" x14ac:dyDescent="0.25">
      <c r="A2253" s="116" t="s">
        <v>16384</v>
      </c>
      <c r="B2253" s="116">
        <v>2015</v>
      </c>
      <c r="C2253" s="116" t="s">
        <v>16458</v>
      </c>
      <c r="D2253" s="73" t="s">
        <v>17810</v>
      </c>
      <c r="E2253" s="73" t="s">
        <v>17356</v>
      </c>
      <c r="F2253" s="73"/>
      <c r="G2253" s="125">
        <v>63.01</v>
      </c>
      <c r="H2253" s="140">
        <f t="shared" si="142"/>
        <v>49.2265625</v>
      </c>
      <c r="I2253" s="125">
        <f>G2253/('Total Revenue (Millions)'!D$168)*100</f>
        <v>3.8952576891311117</v>
      </c>
      <c r="K2253" s="150">
        <v>63.01</v>
      </c>
      <c r="Q2253" s="150"/>
      <c r="W2253" s="138"/>
      <c r="Z2253" s="138"/>
      <c r="AF2253" s="76" t="s">
        <v>17867</v>
      </c>
    </row>
    <row r="2254" spans="1:32" hidden="1" x14ac:dyDescent="0.25">
      <c r="A2254" s="116" t="s">
        <v>16384</v>
      </c>
      <c r="B2254" s="116">
        <v>2015</v>
      </c>
      <c r="C2254" s="116" t="s">
        <v>16458</v>
      </c>
      <c r="D2254" s="73" t="s">
        <v>17868</v>
      </c>
      <c r="E2254" s="73" t="s">
        <v>17796</v>
      </c>
      <c r="F2254" s="73"/>
      <c r="G2254" s="125">
        <v>52.51</v>
      </c>
      <c r="H2254" s="140">
        <f t="shared" si="142"/>
        <v>41.0234375</v>
      </c>
      <c r="I2254" s="125">
        <f>G2254/('Total Revenue (Millions)'!D$168)*100</f>
        <v>3.2461511070667304</v>
      </c>
      <c r="K2254" s="150">
        <v>52.51</v>
      </c>
      <c r="Q2254" s="150"/>
      <c r="W2254" s="138"/>
      <c r="Z2254" s="138"/>
      <c r="AF2254" s="76" t="s">
        <v>17867</v>
      </c>
    </row>
    <row r="2255" spans="1:32" hidden="1" x14ac:dyDescent="0.25">
      <c r="A2255" s="116" t="s">
        <v>16384</v>
      </c>
      <c r="B2255" s="116">
        <v>2015</v>
      </c>
      <c r="C2255" s="116" t="s">
        <v>16458</v>
      </c>
      <c r="D2255" s="73" t="s">
        <v>17485</v>
      </c>
      <c r="E2255" s="73" t="s">
        <v>17857</v>
      </c>
      <c r="F2255" s="73"/>
      <c r="G2255" s="125">
        <v>48.636000000000003</v>
      </c>
      <c r="H2255" s="140">
        <f t="shared" si="142"/>
        <v>37.996875000000003</v>
      </c>
      <c r="I2255" s="125">
        <f>G2255/('Total Revenue (Millions)'!D$168)*100</f>
        <v>3.006661688122215</v>
      </c>
      <c r="J2255" s="138">
        <v>48.636000000000003</v>
      </c>
      <c r="K2255" s="145"/>
      <c r="Q2255" s="145"/>
      <c r="W2255" s="138"/>
      <c r="Z2255" s="138"/>
      <c r="AF2255" s="73" t="s">
        <v>17869</v>
      </c>
    </row>
    <row r="2256" spans="1:32" hidden="1" x14ac:dyDescent="0.25">
      <c r="A2256" s="116" t="s">
        <v>16384</v>
      </c>
      <c r="B2256" s="116">
        <v>2015</v>
      </c>
      <c r="C2256" s="116" t="s">
        <v>16458</v>
      </c>
      <c r="D2256" s="73" t="s">
        <v>17794</v>
      </c>
      <c r="E2256" s="73" t="s">
        <v>17794</v>
      </c>
      <c r="F2256" s="73"/>
      <c r="G2256" s="125">
        <v>32.82</v>
      </c>
      <c r="H2256" s="140">
        <f t="shared" si="142"/>
        <v>25.640625</v>
      </c>
      <c r="I2256" s="125">
        <f>G2256/('Total Revenue (Millions)'!D$168)*100</f>
        <v>2.0289217165098097</v>
      </c>
      <c r="K2256" s="150">
        <v>32.82</v>
      </c>
      <c r="Q2256" s="150"/>
      <c r="W2256" s="138"/>
      <c r="Z2256" s="138"/>
      <c r="AF2256" s="76" t="s">
        <v>17867</v>
      </c>
    </row>
    <row r="2257" spans="1:32" hidden="1" x14ac:dyDescent="0.25">
      <c r="A2257" s="116" t="s">
        <v>16384</v>
      </c>
      <c r="B2257" s="116">
        <v>2015</v>
      </c>
      <c r="C2257" s="116" t="s">
        <v>16458</v>
      </c>
      <c r="D2257" s="73" t="s">
        <v>17870</v>
      </c>
      <c r="E2257" s="73" t="s">
        <v>17870</v>
      </c>
      <c r="F2257" s="73"/>
      <c r="G2257" s="125">
        <v>23.6</v>
      </c>
      <c r="H2257" s="140">
        <f t="shared" si="142"/>
        <v>18.4375</v>
      </c>
      <c r="I2257" s="125">
        <f>G2257/('Total Revenue (Millions)'!D$168)*100</f>
        <v>1.4589443177828005</v>
      </c>
      <c r="K2257" s="143">
        <v>23.6</v>
      </c>
      <c r="Q2257" s="143"/>
      <c r="W2257" s="138"/>
      <c r="Z2257" s="138"/>
      <c r="AF2257" s="76" t="s">
        <v>17867</v>
      </c>
    </row>
    <row r="2258" spans="1:32" hidden="1" x14ac:dyDescent="0.25">
      <c r="A2258" s="116" t="s">
        <v>16384</v>
      </c>
      <c r="B2258" s="116">
        <v>2015</v>
      </c>
      <c r="C2258" s="116" t="s">
        <v>16458</v>
      </c>
      <c r="D2258" s="73" t="s">
        <v>17255</v>
      </c>
      <c r="E2258" s="73" t="s">
        <v>17256</v>
      </c>
      <c r="F2258" s="73" t="s">
        <v>17256</v>
      </c>
      <c r="G2258" s="125">
        <v>22.29</v>
      </c>
      <c r="H2258" s="140">
        <f t="shared" si="142"/>
        <v>17.4140625</v>
      </c>
      <c r="I2258" s="125">
        <f>G2258/('Total Revenue (Millions)'!D$168)*100</f>
        <v>1.3779605442109584</v>
      </c>
      <c r="K2258" s="143">
        <v>22.29</v>
      </c>
      <c r="Q2258" s="143"/>
      <c r="W2258" s="138"/>
      <c r="Z2258" s="138"/>
      <c r="AF2258" s="76" t="s">
        <v>17867</v>
      </c>
    </row>
    <row r="2259" spans="1:32" hidden="1" x14ac:dyDescent="0.25">
      <c r="A2259" s="116" t="s">
        <v>16384</v>
      </c>
      <c r="B2259" s="116">
        <v>2015</v>
      </c>
      <c r="C2259" s="116" t="s">
        <v>16458</v>
      </c>
      <c r="D2259" s="73" t="s">
        <v>17871</v>
      </c>
      <c r="E2259" s="73" t="s">
        <v>17871</v>
      </c>
      <c r="F2259" s="73"/>
      <c r="G2259" s="125">
        <v>19.670000000000002</v>
      </c>
      <c r="H2259" s="140">
        <f t="shared" si="142"/>
        <v>15.367187500000002</v>
      </c>
      <c r="I2259" s="125">
        <f>G2259/('Total Revenue (Millions)'!D$168)*100</f>
        <v>1.2159929970672749</v>
      </c>
      <c r="K2259" s="143">
        <v>19.670000000000002</v>
      </c>
      <c r="Q2259" s="143"/>
      <c r="W2259" s="138"/>
      <c r="Z2259" s="138"/>
      <c r="AF2259" s="76" t="s">
        <v>17867</v>
      </c>
    </row>
    <row r="2260" spans="1:32" hidden="1" x14ac:dyDescent="0.25">
      <c r="A2260" s="116" t="s">
        <v>16384</v>
      </c>
      <c r="B2260" s="116">
        <v>2015</v>
      </c>
      <c r="C2260" s="116" t="s">
        <v>16458</v>
      </c>
      <c r="D2260" s="73" t="s">
        <v>17872</v>
      </c>
      <c r="E2260" s="73" t="s">
        <v>17873</v>
      </c>
      <c r="F2260" s="73" t="s">
        <v>17873</v>
      </c>
      <c r="G2260" s="125">
        <v>17.05</v>
      </c>
      <c r="H2260" s="140">
        <f t="shared" si="142"/>
        <v>13.3203125</v>
      </c>
      <c r="I2260" s="125">
        <f>G2260/('Total Revenue (Millions)'!D$168)*100</f>
        <v>1.054025449923591</v>
      </c>
      <c r="K2260" s="143">
        <v>17.05</v>
      </c>
      <c r="Q2260" s="143"/>
      <c r="W2260" s="138"/>
      <c r="Z2260" s="138"/>
      <c r="AF2260" s="76" t="s">
        <v>17867</v>
      </c>
    </row>
    <row r="2261" spans="1:32" hidden="1" x14ac:dyDescent="0.25">
      <c r="A2261" s="116" t="s">
        <v>16384</v>
      </c>
      <c r="B2261" s="116">
        <v>2015</v>
      </c>
      <c r="C2261" s="116" t="s">
        <v>16458</v>
      </c>
      <c r="D2261" s="73" t="s">
        <v>17874</v>
      </c>
      <c r="E2261" s="73" t="s">
        <v>17875</v>
      </c>
      <c r="F2261" s="73" t="s">
        <v>17875</v>
      </c>
      <c r="G2261" s="125">
        <v>17.05</v>
      </c>
      <c r="H2261" s="140">
        <f t="shared" si="142"/>
        <v>13.3203125</v>
      </c>
      <c r="I2261" s="125">
        <f>G2261/('Total Revenue (Millions)'!D$168)*100</f>
        <v>1.054025449923591</v>
      </c>
      <c r="K2261" s="143">
        <v>17.05</v>
      </c>
      <c r="Q2261" s="143"/>
      <c r="W2261" s="138"/>
      <c r="Z2261" s="138"/>
      <c r="AF2261" s="76" t="s">
        <v>17867</v>
      </c>
    </row>
    <row r="2262" spans="1:32" hidden="1" x14ac:dyDescent="0.25">
      <c r="A2262" s="116" t="s">
        <v>16384</v>
      </c>
      <c r="B2262" s="116">
        <v>2015</v>
      </c>
      <c r="C2262" s="116" t="s">
        <v>16458</v>
      </c>
      <c r="D2262" s="73" t="s">
        <v>17876</v>
      </c>
      <c r="E2262" s="73" t="s">
        <v>17876</v>
      </c>
      <c r="F2262" s="73"/>
      <c r="G2262" s="125">
        <v>11.8</v>
      </c>
      <c r="H2262" s="140">
        <f t="shared" si="142"/>
        <v>9.21875</v>
      </c>
      <c r="I2262" s="125">
        <f>G2262/('Total Revenue (Millions)'!D$168)*100</f>
        <v>0.72947215889140027</v>
      </c>
      <c r="K2262" s="143">
        <v>11.8</v>
      </c>
      <c r="Q2262" s="143"/>
      <c r="W2262" s="138"/>
      <c r="Z2262" s="138"/>
      <c r="AF2262" s="76" t="s">
        <v>17867</v>
      </c>
    </row>
    <row r="2263" spans="1:32" hidden="1" x14ac:dyDescent="0.25">
      <c r="A2263" s="116" t="s">
        <v>16384</v>
      </c>
      <c r="B2263" s="116">
        <v>2015</v>
      </c>
      <c r="C2263" s="116" t="s">
        <v>16458</v>
      </c>
      <c r="D2263" s="73" t="s">
        <v>17797</v>
      </c>
      <c r="E2263" s="73" t="s">
        <v>17797</v>
      </c>
      <c r="F2263" s="73" t="s">
        <v>17797</v>
      </c>
      <c r="G2263" s="125">
        <v>9.18</v>
      </c>
      <c r="H2263" s="140">
        <f t="shared" si="142"/>
        <v>7.171875</v>
      </c>
      <c r="I2263" s="125">
        <f>G2263/('Total Revenue (Millions)'!D$168)*100</f>
        <v>0.56750461174771638</v>
      </c>
      <c r="K2263" s="143">
        <v>9.18</v>
      </c>
      <c r="Q2263" s="143"/>
      <c r="W2263" s="138"/>
      <c r="Z2263" s="138"/>
      <c r="AF2263" s="76" t="s">
        <v>17867</v>
      </c>
    </row>
    <row r="2264" spans="1:32" hidden="1" x14ac:dyDescent="0.25">
      <c r="A2264" s="116" t="s">
        <v>16384</v>
      </c>
      <c r="B2264" s="116">
        <v>2015</v>
      </c>
      <c r="C2264" s="116" t="s">
        <v>16458</v>
      </c>
      <c r="D2264" s="73" t="s">
        <v>17357</v>
      </c>
      <c r="E2264" s="73" t="s">
        <v>17357</v>
      </c>
      <c r="F2264" s="73" t="s">
        <v>17357</v>
      </c>
      <c r="G2264" s="125">
        <v>8.4879999999999995</v>
      </c>
      <c r="H2264" s="140">
        <f t="shared" si="142"/>
        <v>6.6312499999999996</v>
      </c>
      <c r="I2264" s="125">
        <f>G2264/('Total Revenue (Millions)'!D$168)*100</f>
        <v>0.52472539700594945</v>
      </c>
      <c r="K2264" s="151">
        <v>8.4879999999999995</v>
      </c>
      <c r="Q2264" s="151"/>
      <c r="W2264" s="138"/>
      <c r="Z2264" s="138"/>
      <c r="AF2264" s="73" t="s">
        <v>17877</v>
      </c>
    </row>
    <row r="2265" spans="1:32" hidden="1" x14ac:dyDescent="0.25">
      <c r="A2265" s="116" t="s">
        <v>16384</v>
      </c>
      <c r="B2265" s="116">
        <v>2015</v>
      </c>
      <c r="C2265" s="116" t="s">
        <v>16458</v>
      </c>
      <c r="D2265" s="73" t="s">
        <v>17878</v>
      </c>
      <c r="E2265" s="73" t="s">
        <v>17878</v>
      </c>
      <c r="F2265" s="73"/>
      <c r="G2265" s="125">
        <v>6.56</v>
      </c>
      <c r="H2265" s="140">
        <f t="shared" si="142"/>
        <v>5.125</v>
      </c>
      <c r="I2265" s="125">
        <f>G2265/('Total Revenue (Millions)'!D$168)*100</f>
        <v>0.4055370646040326</v>
      </c>
      <c r="K2265" s="143">
        <v>6.56</v>
      </c>
      <c r="Q2265" s="143"/>
      <c r="W2265" s="138"/>
      <c r="Z2265" s="138"/>
      <c r="AF2265" s="76" t="s">
        <v>17867</v>
      </c>
    </row>
    <row r="2266" spans="1:32" hidden="1" x14ac:dyDescent="0.25">
      <c r="A2266" s="116" t="s">
        <v>16384</v>
      </c>
      <c r="B2266" s="116">
        <v>2015</v>
      </c>
      <c r="C2266" s="116" t="s">
        <v>16458</v>
      </c>
      <c r="D2266" s="73" t="s">
        <v>17879</v>
      </c>
      <c r="E2266" s="73" t="s">
        <v>17879</v>
      </c>
      <c r="F2266" s="73"/>
      <c r="G2266" s="125">
        <v>6.56</v>
      </c>
      <c r="H2266" s="140">
        <f t="shared" si="142"/>
        <v>5.125</v>
      </c>
      <c r="I2266" s="125">
        <f>G2266/('Total Revenue (Millions)'!D$168)*100</f>
        <v>0.4055370646040326</v>
      </c>
      <c r="K2266" s="143">
        <v>6.56</v>
      </c>
      <c r="Q2266" s="143"/>
      <c r="W2266" s="138"/>
      <c r="Z2266" s="138"/>
      <c r="AF2266" s="76" t="s">
        <v>17867</v>
      </c>
    </row>
    <row r="2267" spans="1:32" hidden="1" x14ac:dyDescent="0.25">
      <c r="A2267" s="116" t="s">
        <v>16384</v>
      </c>
      <c r="B2267" s="116">
        <v>2015</v>
      </c>
      <c r="C2267" s="116" t="s">
        <v>16458</v>
      </c>
      <c r="D2267" s="73" t="s">
        <v>17411</v>
      </c>
      <c r="E2267" s="73" t="s">
        <v>17880</v>
      </c>
      <c r="F2267" s="73" t="s">
        <v>17880</v>
      </c>
      <c r="G2267" s="125">
        <v>5.24</v>
      </c>
      <c r="H2267" s="140">
        <f t="shared" si="142"/>
        <v>4.09375</v>
      </c>
      <c r="I2267" s="125">
        <f>G2267/('Total Revenue (Millions)'!D$168)*100</f>
        <v>0.32393509428736755</v>
      </c>
      <c r="K2267" s="143">
        <v>5.24</v>
      </c>
      <c r="Q2267" s="143"/>
      <c r="W2267" s="138"/>
      <c r="Z2267" s="138"/>
      <c r="AF2267" s="76" t="s">
        <v>17881</v>
      </c>
    </row>
    <row r="2268" spans="1:32" hidden="1" x14ac:dyDescent="0.25">
      <c r="A2268" s="116" t="s">
        <v>16384</v>
      </c>
      <c r="B2268" s="116">
        <v>2015</v>
      </c>
      <c r="C2268" s="116" t="s">
        <v>16458</v>
      </c>
      <c r="D2268" s="73" t="s">
        <v>17882</v>
      </c>
      <c r="E2268" s="73" t="s">
        <v>17882</v>
      </c>
      <c r="F2268" s="73"/>
      <c r="G2268" s="125">
        <v>3.93</v>
      </c>
      <c r="H2268" s="140">
        <f t="shared" si="142"/>
        <v>3.0703125</v>
      </c>
      <c r="I2268" s="125">
        <f>G2268/('Total Revenue (Millions)'!D$168)*100</f>
        <v>0.24295132071552564</v>
      </c>
      <c r="K2268" s="143">
        <v>3.93</v>
      </c>
      <c r="Q2268" s="143"/>
      <c r="W2268" s="138"/>
      <c r="Z2268" s="138"/>
      <c r="AF2268" s="76" t="s">
        <v>17867</v>
      </c>
    </row>
    <row r="2269" spans="1:32" hidden="1" x14ac:dyDescent="0.25">
      <c r="A2269" s="116" t="s">
        <v>16384</v>
      </c>
      <c r="B2269" s="116">
        <v>2015</v>
      </c>
      <c r="C2269" s="116" t="s">
        <v>16458</v>
      </c>
      <c r="D2269" s="76" t="s">
        <v>16556</v>
      </c>
      <c r="E2269" s="76" t="s">
        <v>16556</v>
      </c>
      <c r="F2269" s="76" t="s">
        <v>16556</v>
      </c>
      <c r="G2269" s="125">
        <v>180.17599999999993</v>
      </c>
      <c r="H2269" s="140">
        <f t="shared" si="142"/>
        <v>140.76249999999993</v>
      </c>
      <c r="I2269" s="125">
        <f>G2269/('Total Revenue (Millions)'!D$168)*100</f>
        <v>11.138421669526853</v>
      </c>
      <c r="K2269" s="150">
        <v>112.73</v>
      </c>
      <c r="Q2269" s="150"/>
      <c r="W2269" s="138"/>
      <c r="Z2269" s="138"/>
      <c r="AF2269" s="73"/>
    </row>
    <row r="2270" spans="1:32" hidden="1" x14ac:dyDescent="0.25">
      <c r="A2270" s="116" t="s">
        <v>16384</v>
      </c>
      <c r="B2270" s="116">
        <v>2016</v>
      </c>
      <c r="C2270" s="116" t="s">
        <v>16458</v>
      </c>
      <c r="D2270" s="73" t="s">
        <v>16532</v>
      </c>
      <c r="E2270" s="73" t="s">
        <v>17320</v>
      </c>
      <c r="F2270" s="73"/>
      <c r="G2270" s="125">
        <v>397.1</v>
      </c>
      <c r="H2270" s="140">
        <f t="shared" ref="H2270:H2294" si="143">G2270/1.33</f>
        <v>298.57142857142856</v>
      </c>
      <c r="I2270" s="125">
        <f>G2270/('Total Revenue (Millions)'!D$169)*100</f>
        <v>22.829317650034785</v>
      </c>
      <c r="K2270" s="152">
        <v>397.1</v>
      </c>
      <c r="Q2270" s="152"/>
      <c r="W2270" s="138"/>
      <c r="Z2270" s="138"/>
      <c r="AF2270" s="73" t="s">
        <v>17883</v>
      </c>
    </row>
    <row r="2271" spans="1:32" hidden="1" x14ac:dyDescent="0.25">
      <c r="A2271" s="116" t="s">
        <v>16384</v>
      </c>
      <c r="B2271" s="116">
        <v>2016</v>
      </c>
      <c r="C2271" s="116" t="s">
        <v>16458</v>
      </c>
      <c r="D2271" s="73" t="s">
        <v>17230</v>
      </c>
      <c r="E2271" s="73" t="s">
        <v>17231</v>
      </c>
      <c r="F2271" s="73" t="s">
        <v>17785</v>
      </c>
      <c r="G2271" s="125">
        <v>280.95999999999998</v>
      </c>
      <c r="H2271" s="140">
        <f t="shared" si="143"/>
        <v>211.24812030075185</v>
      </c>
      <c r="I2271" s="125">
        <f>G2271/('Total Revenue (Millions)'!D$169)*100</f>
        <v>16.152417746043245</v>
      </c>
      <c r="K2271" s="145"/>
      <c r="L2271" s="138">
        <v>281</v>
      </c>
      <c r="Q2271" s="145"/>
      <c r="W2271" s="138"/>
      <c r="Z2271" s="138"/>
      <c r="AF2271" s="76" t="s">
        <v>17884</v>
      </c>
    </row>
    <row r="2272" spans="1:32" hidden="1" x14ac:dyDescent="0.25">
      <c r="A2272" s="116" t="s">
        <v>16384</v>
      </c>
      <c r="B2272" s="116">
        <v>2016</v>
      </c>
      <c r="C2272" s="116" t="s">
        <v>16458</v>
      </c>
      <c r="D2272" s="73" t="s">
        <v>17833</v>
      </c>
      <c r="E2272" s="73" t="s">
        <v>17833</v>
      </c>
      <c r="F2272" s="73" t="s">
        <v>17833</v>
      </c>
      <c r="G2272" s="125">
        <v>238.99</v>
      </c>
      <c r="H2272" s="140">
        <f t="shared" si="143"/>
        <v>179.69172932330827</v>
      </c>
      <c r="I2272" s="125">
        <f>G2272/('Total Revenue (Millions)'!D$169)*100</f>
        <v>13.739558361072307</v>
      </c>
      <c r="J2272" s="138">
        <v>238.99</v>
      </c>
      <c r="K2272" s="149"/>
      <c r="Q2272" s="149"/>
      <c r="W2272" s="138"/>
      <c r="Z2272" s="138"/>
      <c r="AF2272" s="73" t="s">
        <v>17885</v>
      </c>
    </row>
    <row r="2273" spans="1:32" hidden="1" x14ac:dyDescent="0.25">
      <c r="A2273" s="116" t="s">
        <v>16384</v>
      </c>
      <c r="B2273" s="116">
        <v>2016</v>
      </c>
      <c r="C2273" s="116" t="s">
        <v>16458</v>
      </c>
      <c r="D2273" s="73" t="s">
        <v>16602</v>
      </c>
      <c r="E2273" s="73" t="s">
        <v>16602</v>
      </c>
      <c r="F2273" s="73"/>
      <c r="G2273" s="125">
        <v>220.8</v>
      </c>
      <c r="H2273" s="140">
        <f t="shared" si="143"/>
        <v>166.01503759398497</v>
      </c>
      <c r="I2273" s="125">
        <f>G2273/('Total Revenue (Millions)'!D$169)*100</f>
        <v>12.693813490626241</v>
      </c>
      <c r="K2273" s="152">
        <v>220.8</v>
      </c>
      <c r="Q2273" s="152"/>
      <c r="W2273" s="138"/>
      <c r="Z2273" s="138"/>
      <c r="AF2273" s="73" t="s">
        <v>17363</v>
      </c>
    </row>
    <row r="2274" spans="1:32" hidden="1" x14ac:dyDescent="0.25">
      <c r="A2274" s="116" t="s">
        <v>16384</v>
      </c>
      <c r="B2274" s="116">
        <v>2016</v>
      </c>
      <c r="C2274" s="116" t="s">
        <v>16458</v>
      </c>
      <c r="D2274" s="73" t="s">
        <v>17800</v>
      </c>
      <c r="E2274" s="73" t="s">
        <v>17800</v>
      </c>
      <c r="F2274" s="73" t="s">
        <v>17800</v>
      </c>
      <c r="G2274" s="125">
        <v>156</v>
      </c>
      <c r="H2274" s="140">
        <f t="shared" si="143"/>
        <v>117.29323308270676</v>
      </c>
      <c r="I2274" s="125">
        <f>G2274/('Total Revenue (Millions)'!D$169)*100</f>
        <v>8.968455183594628</v>
      </c>
      <c r="K2274" s="152">
        <v>156</v>
      </c>
      <c r="Q2274" s="152"/>
      <c r="W2274" s="138"/>
      <c r="Z2274" s="138"/>
      <c r="AF2274" s="73" t="s">
        <v>17886</v>
      </c>
    </row>
    <row r="2275" spans="1:32" hidden="1" x14ac:dyDescent="0.25">
      <c r="A2275" s="116" t="s">
        <v>16384</v>
      </c>
      <c r="B2275" s="116">
        <v>2016</v>
      </c>
      <c r="C2275" s="116" t="s">
        <v>16458</v>
      </c>
      <c r="D2275" s="73" t="s">
        <v>16568</v>
      </c>
      <c r="E2275" s="73" t="s">
        <v>17292</v>
      </c>
      <c r="F2275" s="73" t="s">
        <v>17292</v>
      </c>
      <c r="G2275" s="125">
        <v>155.69999999999999</v>
      </c>
      <c r="H2275" s="140">
        <f t="shared" si="143"/>
        <v>117.06766917293231</v>
      </c>
      <c r="I2275" s="125">
        <f>G2275/('Total Revenue (Millions)'!D$169)*100</f>
        <v>8.9512081543954061</v>
      </c>
      <c r="K2275" s="152">
        <v>155.69999999999999</v>
      </c>
      <c r="Q2275" s="152"/>
      <c r="W2275" s="138"/>
      <c r="Z2275" s="138"/>
      <c r="AF2275" s="73" t="s">
        <v>17887</v>
      </c>
    </row>
    <row r="2276" spans="1:32" hidden="1" x14ac:dyDescent="0.25">
      <c r="A2276" s="116" t="s">
        <v>16384</v>
      </c>
      <c r="B2276" s="116">
        <v>2016</v>
      </c>
      <c r="C2276" s="116" t="s">
        <v>16458</v>
      </c>
      <c r="D2276" s="73" t="s">
        <v>16608</v>
      </c>
      <c r="E2276" s="73" t="s">
        <v>16608</v>
      </c>
      <c r="F2276" s="73" t="s">
        <v>16608</v>
      </c>
      <c r="G2276" s="125">
        <v>103.2</v>
      </c>
      <c r="H2276" s="140">
        <f t="shared" si="143"/>
        <v>77.593984962406012</v>
      </c>
      <c r="I2276" s="125">
        <f>G2276/('Total Revenue (Millions)'!D$169)*100</f>
        <v>5.9329780445318301</v>
      </c>
      <c r="K2276" s="152">
        <v>103.2</v>
      </c>
      <c r="Q2276" s="152"/>
      <c r="W2276" s="138"/>
      <c r="Z2276" s="138"/>
      <c r="AF2276" s="73" t="s">
        <v>17888</v>
      </c>
    </row>
    <row r="2277" spans="1:32" hidden="1" x14ac:dyDescent="0.25">
      <c r="A2277" s="116" t="s">
        <v>16384</v>
      </c>
      <c r="B2277" s="116">
        <v>2016</v>
      </c>
      <c r="C2277" s="116" t="s">
        <v>16458</v>
      </c>
      <c r="D2277" s="73" t="s">
        <v>17865</v>
      </c>
      <c r="E2277" s="73" t="s">
        <v>17866</v>
      </c>
      <c r="F2277" s="73"/>
      <c r="G2277" s="125">
        <v>68.05</v>
      </c>
      <c r="H2277" s="140">
        <f t="shared" si="143"/>
        <v>51.165413533834581</v>
      </c>
      <c r="I2277" s="125">
        <f>G2277/('Total Revenue (Millions)'!D$169)*100</f>
        <v>3.9122011233565019</v>
      </c>
      <c r="K2277" s="143">
        <v>68.05</v>
      </c>
      <c r="Q2277" s="143"/>
      <c r="W2277" s="138"/>
      <c r="Z2277" s="138"/>
      <c r="AF2277" s="76" t="s">
        <v>17867</v>
      </c>
    </row>
    <row r="2278" spans="1:32" hidden="1" x14ac:dyDescent="0.25">
      <c r="A2278" s="116" t="s">
        <v>16384</v>
      </c>
      <c r="B2278" s="116">
        <v>2016</v>
      </c>
      <c r="C2278" s="116" t="s">
        <v>16458</v>
      </c>
      <c r="D2278" s="73" t="s">
        <v>17810</v>
      </c>
      <c r="E2278" s="73" t="s">
        <v>17356</v>
      </c>
      <c r="F2278" s="73"/>
      <c r="G2278" s="125">
        <v>61.75</v>
      </c>
      <c r="H2278" s="140">
        <f t="shared" si="143"/>
        <v>46.428571428571423</v>
      </c>
      <c r="I2278" s="125">
        <f>G2278/('Total Revenue (Millions)'!D$169)*100</f>
        <v>3.5500135101728731</v>
      </c>
      <c r="K2278" s="143">
        <v>61.75</v>
      </c>
      <c r="Q2278" s="143"/>
      <c r="W2278" s="138"/>
      <c r="Z2278" s="138"/>
      <c r="AF2278" s="76" t="s">
        <v>17867</v>
      </c>
    </row>
    <row r="2279" spans="1:32" hidden="1" x14ac:dyDescent="0.25">
      <c r="A2279" s="116" t="s">
        <v>16384</v>
      </c>
      <c r="B2279" s="116">
        <v>2016</v>
      </c>
      <c r="C2279" s="116" t="s">
        <v>16458</v>
      </c>
      <c r="D2279" s="73" t="s">
        <v>17485</v>
      </c>
      <c r="E2279" s="73" t="s">
        <v>17857</v>
      </c>
      <c r="F2279" s="73"/>
      <c r="G2279" s="125">
        <v>48.636000000000003</v>
      </c>
      <c r="H2279" s="140">
        <f t="shared" si="143"/>
        <v>36.568421052631578</v>
      </c>
      <c r="I2279" s="125">
        <f>G2279/('Total Revenue (Millions)'!D$169)*100</f>
        <v>2.7960883737776174</v>
      </c>
      <c r="J2279" s="138">
        <v>48.636000000000003</v>
      </c>
      <c r="K2279" s="145"/>
      <c r="Q2279" s="145"/>
      <c r="W2279" s="138"/>
      <c r="Z2279" s="138"/>
      <c r="AF2279" s="73" t="s">
        <v>17869</v>
      </c>
    </row>
    <row r="2280" spans="1:32" hidden="1" x14ac:dyDescent="0.25">
      <c r="A2280" s="116" t="s">
        <v>16384</v>
      </c>
      <c r="B2280" s="116">
        <v>2016</v>
      </c>
      <c r="C2280" s="116" t="s">
        <v>16458</v>
      </c>
      <c r="D2280" s="73" t="s">
        <v>17795</v>
      </c>
      <c r="E2280" s="73" t="s">
        <v>17796</v>
      </c>
      <c r="F2280" s="73"/>
      <c r="G2280" s="125">
        <v>45.36</v>
      </c>
      <c r="H2280" s="140">
        <f t="shared" si="143"/>
        <v>34.105263157894733</v>
      </c>
      <c r="I2280" s="125">
        <f>G2280/('Total Revenue (Millions)'!D$169)*100</f>
        <v>2.6077508149221296</v>
      </c>
      <c r="K2280" s="143">
        <v>45.36</v>
      </c>
      <c r="Q2280" s="143"/>
      <c r="W2280" s="138"/>
      <c r="Z2280" s="138"/>
      <c r="AF2280" s="76" t="s">
        <v>17867</v>
      </c>
    </row>
    <row r="2281" spans="1:32" hidden="1" x14ac:dyDescent="0.25">
      <c r="A2281" s="116" t="s">
        <v>16384</v>
      </c>
      <c r="B2281" s="116">
        <v>2016</v>
      </c>
      <c r="C2281" s="116" t="s">
        <v>16458</v>
      </c>
      <c r="D2281" s="73" t="s">
        <v>17794</v>
      </c>
      <c r="E2281" s="73" t="s">
        <v>17794</v>
      </c>
      <c r="F2281" s="73"/>
      <c r="G2281" s="125">
        <v>31.5</v>
      </c>
      <c r="H2281" s="140">
        <f t="shared" si="143"/>
        <v>23.684210526315788</v>
      </c>
      <c r="I2281" s="125">
        <f>G2281/('Total Revenue (Millions)'!D$169)*100</f>
        <v>1.8109380659181458</v>
      </c>
      <c r="K2281" s="143">
        <v>31.5</v>
      </c>
      <c r="Q2281" s="143"/>
      <c r="W2281" s="138"/>
      <c r="Z2281" s="138"/>
      <c r="AF2281" s="76" t="s">
        <v>17867</v>
      </c>
    </row>
    <row r="2282" spans="1:32" hidden="1" x14ac:dyDescent="0.25">
      <c r="A2282" s="116" t="s">
        <v>16384</v>
      </c>
      <c r="B2282" s="116">
        <v>2016</v>
      </c>
      <c r="C2282" s="116" t="s">
        <v>16458</v>
      </c>
      <c r="D2282" s="73" t="s">
        <v>17870</v>
      </c>
      <c r="E2282" s="73" t="s">
        <v>17870</v>
      </c>
      <c r="F2282" s="73"/>
      <c r="G2282" s="125">
        <v>22.68</v>
      </c>
      <c r="H2282" s="140">
        <f t="shared" si="143"/>
        <v>17.052631578947366</v>
      </c>
      <c r="I2282" s="125">
        <f>G2282/('Total Revenue (Millions)'!D$169)*100</f>
        <v>1.3038754074610648</v>
      </c>
      <c r="K2282" s="143">
        <v>22.68</v>
      </c>
      <c r="Q2282" s="143"/>
      <c r="W2282" s="138"/>
      <c r="Z2282" s="138"/>
      <c r="AF2282" s="76" t="s">
        <v>17867</v>
      </c>
    </row>
    <row r="2283" spans="1:32" hidden="1" x14ac:dyDescent="0.25">
      <c r="A2283" s="116" t="s">
        <v>16384</v>
      </c>
      <c r="B2283" s="116">
        <v>2016</v>
      </c>
      <c r="C2283" s="116" t="s">
        <v>16458</v>
      </c>
      <c r="D2283" s="73" t="s">
        <v>17255</v>
      </c>
      <c r="E2283" s="73" t="s">
        <v>17256</v>
      </c>
      <c r="F2283" s="73" t="s">
        <v>17256</v>
      </c>
      <c r="G2283" s="125">
        <v>21.42</v>
      </c>
      <c r="H2283" s="140">
        <f t="shared" si="143"/>
        <v>16.105263157894736</v>
      </c>
      <c r="I2283" s="125">
        <f>G2283/('Total Revenue (Millions)'!D$169)*100</f>
        <v>1.2314378848243392</v>
      </c>
      <c r="K2283" s="143">
        <v>21.42</v>
      </c>
      <c r="Q2283" s="143"/>
      <c r="W2283" s="138"/>
      <c r="Z2283" s="138"/>
      <c r="AF2283" s="76" t="s">
        <v>17867</v>
      </c>
    </row>
    <row r="2284" spans="1:32" hidden="1" x14ac:dyDescent="0.25">
      <c r="A2284" s="116" t="s">
        <v>16384</v>
      </c>
      <c r="B2284" s="116">
        <v>2016</v>
      </c>
      <c r="C2284" s="116" t="s">
        <v>16458</v>
      </c>
      <c r="D2284" s="73" t="s">
        <v>17871</v>
      </c>
      <c r="E2284" s="73" t="s">
        <v>17871</v>
      </c>
      <c r="F2284" s="73"/>
      <c r="G2284" s="125">
        <v>18.899999999999999</v>
      </c>
      <c r="H2284" s="140">
        <f t="shared" si="143"/>
        <v>14.210526315789473</v>
      </c>
      <c r="I2284" s="125">
        <f>G2284/('Total Revenue (Millions)'!D$169)*100</f>
        <v>1.0865628395508875</v>
      </c>
      <c r="K2284" s="143">
        <v>18.899999999999999</v>
      </c>
      <c r="Q2284" s="143"/>
      <c r="W2284" s="138"/>
      <c r="Z2284" s="138"/>
      <c r="AF2284" s="76" t="s">
        <v>17867</v>
      </c>
    </row>
    <row r="2285" spans="1:32" hidden="1" x14ac:dyDescent="0.25">
      <c r="A2285" s="116" t="s">
        <v>16384</v>
      </c>
      <c r="B2285" s="116">
        <v>2016</v>
      </c>
      <c r="C2285" s="116" t="s">
        <v>16458</v>
      </c>
      <c r="D2285" s="73" t="s">
        <v>17872</v>
      </c>
      <c r="E2285" s="73" t="s">
        <v>17873</v>
      </c>
      <c r="F2285" s="73" t="s">
        <v>17873</v>
      </c>
      <c r="G2285" s="125">
        <v>16.38</v>
      </c>
      <c r="H2285" s="140">
        <f t="shared" si="143"/>
        <v>12.315789473684209</v>
      </c>
      <c r="I2285" s="125">
        <f>G2285/('Total Revenue (Millions)'!D$169)*100</f>
        <v>0.94168779427743576</v>
      </c>
      <c r="K2285" s="143">
        <v>16.38</v>
      </c>
      <c r="Q2285" s="143"/>
      <c r="W2285" s="138"/>
      <c r="Z2285" s="138"/>
      <c r="AF2285" s="76" t="s">
        <v>17867</v>
      </c>
    </row>
    <row r="2286" spans="1:32" hidden="1" x14ac:dyDescent="0.25">
      <c r="A2286" s="116" t="s">
        <v>16384</v>
      </c>
      <c r="B2286" s="116">
        <v>2016</v>
      </c>
      <c r="C2286" s="116" t="s">
        <v>16458</v>
      </c>
      <c r="D2286" s="73" t="s">
        <v>17874</v>
      </c>
      <c r="E2286" s="73" t="s">
        <v>17875</v>
      </c>
      <c r="F2286" s="73" t="s">
        <v>17875</v>
      </c>
      <c r="G2286" s="125">
        <v>16.38</v>
      </c>
      <c r="H2286" s="140">
        <f t="shared" si="143"/>
        <v>12.315789473684209</v>
      </c>
      <c r="I2286" s="125">
        <f>G2286/('Total Revenue (Millions)'!D$169)*100</f>
        <v>0.94168779427743576</v>
      </c>
      <c r="K2286" s="143">
        <v>16.38</v>
      </c>
      <c r="Q2286" s="143"/>
      <c r="W2286" s="138"/>
      <c r="Z2286" s="138"/>
      <c r="AF2286" s="76" t="s">
        <v>17867</v>
      </c>
    </row>
    <row r="2287" spans="1:32" hidden="1" x14ac:dyDescent="0.25">
      <c r="A2287" s="116" t="s">
        <v>16384</v>
      </c>
      <c r="B2287" s="116">
        <v>2016</v>
      </c>
      <c r="C2287" s="116" t="s">
        <v>16458</v>
      </c>
      <c r="D2287" s="73" t="s">
        <v>17876</v>
      </c>
      <c r="E2287" s="73" t="s">
        <v>17876</v>
      </c>
      <c r="F2287" s="73"/>
      <c r="G2287" s="125">
        <v>12.6</v>
      </c>
      <c r="H2287" s="140">
        <f t="shared" si="143"/>
        <v>9.473684210526315</v>
      </c>
      <c r="I2287" s="125">
        <f>G2287/('Total Revenue (Millions)'!D$169)*100</f>
        <v>0.72437522636725826</v>
      </c>
      <c r="K2287" s="143">
        <v>12.6</v>
      </c>
      <c r="Q2287" s="143"/>
      <c r="W2287" s="138"/>
      <c r="Z2287" s="138"/>
      <c r="AF2287" s="76" t="s">
        <v>17867</v>
      </c>
    </row>
    <row r="2288" spans="1:32" hidden="1" x14ac:dyDescent="0.25">
      <c r="A2288" s="116" t="s">
        <v>16384</v>
      </c>
      <c r="B2288" s="116">
        <v>2016</v>
      </c>
      <c r="C2288" s="116" t="s">
        <v>16458</v>
      </c>
      <c r="D2288" s="73" t="s">
        <v>17357</v>
      </c>
      <c r="E2288" s="73" t="s">
        <v>17357</v>
      </c>
      <c r="F2288" s="73" t="s">
        <v>17357</v>
      </c>
      <c r="G2288" s="125">
        <v>9.1530000000000005</v>
      </c>
      <c r="H2288" s="140">
        <f t="shared" si="143"/>
        <v>6.8819548872180452</v>
      </c>
      <c r="I2288" s="125">
        <f>G2288/('Total Revenue (Millions)'!D$169)*100</f>
        <v>0.52620686086821555</v>
      </c>
      <c r="K2288" s="151">
        <v>9.1530000000000005</v>
      </c>
      <c r="Q2288" s="151"/>
      <c r="W2288" s="138"/>
      <c r="Z2288" s="138"/>
      <c r="AF2288" s="73" t="s">
        <v>17877</v>
      </c>
    </row>
    <row r="2289" spans="1:32" hidden="1" x14ac:dyDescent="0.25">
      <c r="A2289" s="116" t="s">
        <v>16384</v>
      </c>
      <c r="B2289" s="116">
        <v>2016</v>
      </c>
      <c r="C2289" s="116" t="s">
        <v>16458</v>
      </c>
      <c r="D2289" s="73" t="s">
        <v>17797</v>
      </c>
      <c r="E2289" s="73" t="s">
        <v>17797</v>
      </c>
      <c r="F2289" s="73" t="s">
        <v>17797</v>
      </c>
      <c r="G2289" s="125">
        <v>8.82</v>
      </c>
      <c r="H2289" s="140">
        <f t="shared" si="143"/>
        <v>6.6315789473684212</v>
      </c>
      <c r="I2289" s="125">
        <f>G2289/('Total Revenue (Millions)'!D$169)*100</f>
        <v>0.50706265845708087</v>
      </c>
      <c r="K2289" s="143">
        <v>8.82</v>
      </c>
      <c r="Q2289" s="143"/>
      <c r="W2289" s="138"/>
      <c r="Z2289" s="138"/>
      <c r="AF2289" s="76" t="s">
        <v>17867</v>
      </c>
    </row>
    <row r="2290" spans="1:32" hidden="1" x14ac:dyDescent="0.25">
      <c r="A2290" s="116" t="s">
        <v>16384</v>
      </c>
      <c r="B2290" s="116">
        <v>2016</v>
      </c>
      <c r="C2290" s="116" t="s">
        <v>16458</v>
      </c>
      <c r="D2290" s="73" t="s">
        <v>17879</v>
      </c>
      <c r="E2290" s="73" t="s">
        <v>17879</v>
      </c>
      <c r="F2290" s="73"/>
      <c r="G2290" s="125">
        <v>6.3</v>
      </c>
      <c r="H2290" s="140">
        <f t="shared" si="143"/>
        <v>4.7368421052631575</v>
      </c>
      <c r="I2290" s="125">
        <f>G2290/('Total Revenue (Millions)'!D$169)*100</f>
        <v>0.36218761318362913</v>
      </c>
      <c r="K2290" s="143">
        <v>6.3</v>
      </c>
      <c r="Q2290" s="143"/>
      <c r="W2290" s="138"/>
      <c r="Z2290" s="138"/>
      <c r="AF2290" s="76" t="s">
        <v>17867</v>
      </c>
    </row>
    <row r="2291" spans="1:32" hidden="1" x14ac:dyDescent="0.25">
      <c r="A2291" s="116" t="s">
        <v>16384</v>
      </c>
      <c r="B2291" s="116">
        <v>2016</v>
      </c>
      <c r="C2291" s="116" t="s">
        <v>16458</v>
      </c>
      <c r="D2291" s="73" t="s">
        <v>17878</v>
      </c>
      <c r="E2291" s="73" t="s">
        <v>17878</v>
      </c>
      <c r="F2291" s="73"/>
      <c r="G2291" s="125">
        <v>6.3</v>
      </c>
      <c r="H2291" s="140">
        <f t="shared" si="143"/>
        <v>4.7368421052631575</v>
      </c>
      <c r="I2291" s="125">
        <f>G2291/('Total Revenue (Millions)'!D$169)*100</f>
        <v>0.36218761318362913</v>
      </c>
      <c r="K2291" s="143">
        <v>6.3</v>
      </c>
      <c r="Q2291" s="143"/>
      <c r="W2291" s="138"/>
      <c r="Z2291" s="138"/>
      <c r="AF2291" s="76" t="s">
        <v>17867</v>
      </c>
    </row>
    <row r="2292" spans="1:32" hidden="1" x14ac:dyDescent="0.25">
      <c r="A2292" s="116" t="s">
        <v>16384</v>
      </c>
      <c r="B2292" s="116">
        <v>2016</v>
      </c>
      <c r="C2292" s="116" t="s">
        <v>16458</v>
      </c>
      <c r="D2292" s="73" t="s">
        <v>17411</v>
      </c>
      <c r="E2292" s="73" t="s">
        <v>17880</v>
      </c>
      <c r="F2292" s="73" t="s">
        <v>17880</v>
      </c>
      <c r="G2292" s="125">
        <v>5.04</v>
      </c>
      <c r="H2292" s="140">
        <f t="shared" si="143"/>
        <v>3.7894736842105261</v>
      </c>
      <c r="I2292" s="125">
        <f>G2292/('Total Revenue (Millions)'!D$169)*100</f>
        <v>0.28975009054690332</v>
      </c>
      <c r="K2292" s="143">
        <v>5.04</v>
      </c>
      <c r="Q2292" s="143"/>
      <c r="W2292" s="138"/>
      <c r="Z2292" s="138"/>
      <c r="AF2292" s="76" t="s">
        <v>17881</v>
      </c>
    </row>
    <row r="2293" spans="1:32" hidden="1" x14ac:dyDescent="0.25">
      <c r="A2293" s="116" t="s">
        <v>16384</v>
      </c>
      <c r="B2293" s="116">
        <v>2016</v>
      </c>
      <c r="C2293" s="116" t="s">
        <v>16458</v>
      </c>
      <c r="D2293" s="73" t="s">
        <v>17882</v>
      </c>
      <c r="E2293" s="73" t="s">
        <v>17882</v>
      </c>
      <c r="F2293" s="73"/>
      <c r="G2293" s="125">
        <v>3.78</v>
      </c>
      <c r="H2293" s="140">
        <f t="shared" si="143"/>
        <v>2.8421052631578942</v>
      </c>
      <c r="I2293" s="125">
        <f>G2293/('Total Revenue (Millions)'!D$169)*100</f>
        <v>0.2173125679101775</v>
      </c>
      <c r="K2293" s="143">
        <v>3.78</v>
      </c>
      <c r="Q2293" s="143"/>
      <c r="W2293" s="138"/>
      <c r="Z2293" s="138"/>
      <c r="AF2293" s="76" t="s">
        <v>17867</v>
      </c>
    </row>
    <row r="2294" spans="1:32" hidden="1" x14ac:dyDescent="0.25">
      <c r="A2294" s="116" t="s">
        <v>16384</v>
      </c>
      <c r="B2294" s="116">
        <v>2016</v>
      </c>
      <c r="C2294" s="116" t="s">
        <v>16458</v>
      </c>
      <c r="D2294" s="76" t="s">
        <v>16556</v>
      </c>
      <c r="E2294" s="76" t="s">
        <v>16556</v>
      </c>
      <c r="F2294" s="76" t="s">
        <v>16556</v>
      </c>
      <c r="G2294" s="125">
        <v>163.39100000000008</v>
      </c>
      <c r="H2294" s="140">
        <f t="shared" si="143"/>
        <v>122.85037593984967</v>
      </c>
      <c r="I2294" s="125">
        <f>G2294/('Total Revenue (Millions)'!D$169)*100</f>
        <v>9.3933644929660911</v>
      </c>
      <c r="K2294" s="152">
        <v>114.69999999999999</v>
      </c>
      <c r="Q2294" s="152"/>
      <c r="W2294" s="138"/>
      <c r="Z2294" s="138"/>
      <c r="AF2294" s="73"/>
    </row>
    <row r="2295" spans="1:32" hidden="1" x14ac:dyDescent="0.25">
      <c r="A2295" s="116" t="s">
        <v>16384</v>
      </c>
      <c r="B2295" s="116">
        <v>2017</v>
      </c>
      <c r="C2295" s="116" t="s">
        <v>16458</v>
      </c>
      <c r="D2295" s="73" t="s">
        <v>16532</v>
      </c>
      <c r="E2295" s="73" t="s">
        <v>17320</v>
      </c>
      <c r="F2295" s="73"/>
      <c r="G2295" s="125">
        <v>372.6</v>
      </c>
      <c r="H2295" s="140">
        <f t="shared" ref="H2295:H2326" si="144">G2295/1.3</f>
        <v>286.61538461538464</v>
      </c>
      <c r="I2295" s="125">
        <f>G2295/('Total Revenue (Millions)'!D$170)*100</f>
        <v>19.438444924406049</v>
      </c>
      <c r="K2295" s="150">
        <v>372.6</v>
      </c>
      <c r="Q2295" s="150"/>
      <c r="W2295" s="138"/>
      <c r="Z2295" s="138"/>
      <c r="AF2295" s="73" t="s">
        <v>17889</v>
      </c>
    </row>
    <row r="2296" spans="1:32" hidden="1" x14ac:dyDescent="0.25">
      <c r="A2296" s="116" t="s">
        <v>16384</v>
      </c>
      <c r="B2296" s="116">
        <v>2017</v>
      </c>
      <c r="C2296" s="116" t="s">
        <v>16458</v>
      </c>
      <c r="D2296" s="73" t="s">
        <v>17833</v>
      </c>
      <c r="E2296" s="73" t="s">
        <v>17833</v>
      </c>
      <c r="F2296" s="73" t="s">
        <v>17833</v>
      </c>
      <c r="G2296" s="125">
        <v>370.83</v>
      </c>
      <c r="H2296" s="140">
        <f t="shared" si="144"/>
        <v>285.25384615384615</v>
      </c>
      <c r="I2296" s="125">
        <f>G2296/('Total Revenue (Millions)'!D$170)*100</f>
        <v>19.346104485554196</v>
      </c>
      <c r="J2296" s="138">
        <v>370.83</v>
      </c>
      <c r="K2296" s="149"/>
      <c r="Q2296" s="149"/>
      <c r="W2296" s="138"/>
      <c r="Z2296" s="138"/>
      <c r="AF2296" s="73" t="s">
        <v>17890</v>
      </c>
    </row>
    <row r="2297" spans="1:32" hidden="1" x14ac:dyDescent="0.25">
      <c r="A2297" s="116" t="s">
        <v>16384</v>
      </c>
      <c r="B2297" s="116">
        <v>2017</v>
      </c>
      <c r="C2297" s="116" t="s">
        <v>16458</v>
      </c>
      <c r="D2297" s="73" t="s">
        <v>17230</v>
      </c>
      <c r="E2297" s="73" t="s">
        <v>17231</v>
      </c>
      <c r="F2297" s="73" t="s">
        <v>17785</v>
      </c>
      <c r="G2297" s="125">
        <v>314.8</v>
      </c>
      <c r="H2297" s="140">
        <f t="shared" si="144"/>
        <v>242.15384615384616</v>
      </c>
      <c r="I2297" s="125">
        <f>G2297/('Total Revenue (Millions)'!D$170)*100</f>
        <v>16.423033983368288</v>
      </c>
      <c r="K2297" s="145"/>
      <c r="L2297" s="138">
        <v>285.39999999999998</v>
      </c>
      <c r="Q2297" s="145"/>
      <c r="W2297" s="138"/>
      <c r="Z2297" s="138"/>
      <c r="AF2297" s="76" t="s">
        <v>17891</v>
      </c>
    </row>
    <row r="2298" spans="1:32" hidden="1" x14ac:dyDescent="0.25">
      <c r="A2298" s="116" t="s">
        <v>16384</v>
      </c>
      <c r="B2298" s="116">
        <v>2017</v>
      </c>
      <c r="C2298" s="116" t="s">
        <v>16458</v>
      </c>
      <c r="D2298" s="73" t="s">
        <v>16602</v>
      </c>
      <c r="E2298" s="73" t="s">
        <v>16602</v>
      </c>
      <c r="F2298" s="73"/>
      <c r="G2298" s="125">
        <v>219.6</v>
      </c>
      <c r="H2298" s="140">
        <f t="shared" si="144"/>
        <v>168.92307692307691</v>
      </c>
      <c r="I2298" s="125">
        <f>G2298/('Total Revenue (Millions)'!D$170)*100</f>
        <v>11.456474786364916</v>
      </c>
      <c r="K2298" s="152">
        <v>219.6</v>
      </c>
      <c r="Q2298" s="152"/>
      <c r="W2298" s="138"/>
      <c r="Z2298" s="138"/>
      <c r="AF2298" s="73" t="s">
        <v>17892</v>
      </c>
    </row>
    <row r="2299" spans="1:32" hidden="1" x14ac:dyDescent="0.25">
      <c r="A2299" s="116" t="s">
        <v>16384</v>
      </c>
      <c r="B2299" s="116">
        <v>2017</v>
      </c>
      <c r="C2299" s="116" t="s">
        <v>16458</v>
      </c>
      <c r="D2299" s="73" t="s">
        <v>17800</v>
      </c>
      <c r="E2299" s="73" t="s">
        <v>17800</v>
      </c>
      <c r="F2299" s="73" t="s">
        <v>17800</v>
      </c>
      <c r="G2299" s="125">
        <v>158.69999999999999</v>
      </c>
      <c r="H2299" s="140">
        <f t="shared" si="144"/>
        <v>122.07692307692307</v>
      </c>
      <c r="I2299" s="125">
        <f>G2299/('Total Revenue (Millions)'!D$170)*100</f>
        <v>8.2793376529877598</v>
      </c>
      <c r="K2299" s="152">
        <v>158.69999999999999</v>
      </c>
      <c r="Q2299" s="152"/>
      <c r="W2299" s="138"/>
      <c r="Z2299" s="138"/>
      <c r="AF2299" s="73" t="s">
        <v>17893</v>
      </c>
    </row>
    <row r="2300" spans="1:32" hidden="1" x14ac:dyDescent="0.25">
      <c r="A2300" s="116" t="s">
        <v>16384</v>
      </c>
      <c r="B2300" s="116">
        <v>2017</v>
      </c>
      <c r="C2300" s="116" t="s">
        <v>16458</v>
      </c>
      <c r="D2300" s="73" t="s">
        <v>16568</v>
      </c>
      <c r="E2300" s="73" t="s">
        <v>17292</v>
      </c>
      <c r="F2300" s="73" t="s">
        <v>17292</v>
      </c>
      <c r="G2300" s="125">
        <v>149.19999999999999</v>
      </c>
      <c r="H2300" s="140">
        <f t="shared" si="144"/>
        <v>114.76923076923076</v>
      </c>
      <c r="I2300" s="125">
        <f>G2300/('Total Revenue (Millions)'!D$170)*100</f>
        <v>7.7837251280767088</v>
      </c>
      <c r="K2300" s="152">
        <v>149.19999999999999</v>
      </c>
      <c r="Q2300" s="152"/>
      <c r="W2300" s="138"/>
      <c r="Z2300" s="138"/>
      <c r="AF2300" s="73" t="s">
        <v>17894</v>
      </c>
    </row>
    <row r="2301" spans="1:32" hidden="1" x14ac:dyDescent="0.25">
      <c r="A2301" s="116" t="s">
        <v>16384</v>
      </c>
      <c r="B2301" s="116">
        <v>2017</v>
      </c>
      <c r="C2301" s="116" t="s">
        <v>16458</v>
      </c>
      <c r="D2301" s="73" t="s">
        <v>16608</v>
      </c>
      <c r="E2301" s="73" t="s">
        <v>16608</v>
      </c>
      <c r="F2301" s="73" t="s">
        <v>16608</v>
      </c>
      <c r="G2301" s="125">
        <v>104.7</v>
      </c>
      <c r="H2301" s="140">
        <f t="shared" si="144"/>
        <v>80.538461538461533</v>
      </c>
      <c r="I2301" s="125">
        <f>G2301/('Total Revenue (Millions)'!D$170)*100</f>
        <v>5.4621717219144204</v>
      </c>
      <c r="K2301" s="152">
        <v>104.7</v>
      </c>
      <c r="Q2301" s="152"/>
      <c r="W2301" s="138"/>
      <c r="Z2301" s="138"/>
      <c r="AF2301" s="73" t="s">
        <v>17895</v>
      </c>
    </row>
    <row r="2302" spans="1:32" hidden="1" x14ac:dyDescent="0.25">
      <c r="A2302" s="116" t="s">
        <v>16384</v>
      </c>
      <c r="B2302" s="116">
        <v>2017</v>
      </c>
      <c r="C2302" s="116" t="s">
        <v>16458</v>
      </c>
      <c r="D2302" s="73" t="s">
        <v>17865</v>
      </c>
      <c r="E2302" s="73" t="s">
        <v>17866</v>
      </c>
      <c r="F2302" s="73"/>
      <c r="G2302" s="125">
        <v>66.930000000000007</v>
      </c>
      <c r="H2302" s="140">
        <f t="shared" si="144"/>
        <v>51.484615384615388</v>
      </c>
      <c r="I2302" s="125">
        <f>G2302/('Total Revenue (Millions)'!D$170)*100</f>
        <v>3.4917206623470123</v>
      </c>
      <c r="K2302" s="142">
        <v>66.930000000000007</v>
      </c>
      <c r="Q2302" s="142"/>
      <c r="W2302" s="138"/>
      <c r="Z2302" s="138"/>
      <c r="AF2302" s="76" t="s">
        <v>17867</v>
      </c>
    </row>
    <row r="2303" spans="1:32" hidden="1" x14ac:dyDescent="0.25">
      <c r="A2303" s="116" t="s">
        <v>16384</v>
      </c>
      <c r="B2303" s="116">
        <v>2017</v>
      </c>
      <c r="C2303" s="116" t="s">
        <v>16458</v>
      </c>
      <c r="D2303" s="73" t="s">
        <v>17810</v>
      </c>
      <c r="E2303" s="73" t="s">
        <v>17356</v>
      </c>
      <c r="F2303" s="73"/>
      <c r="G2303" s="125">
        <v>61.88</v>
      </c>
      <c r="H2303" s="140">
        <f t="shared" si="144"/>
        <v>47.6</v>
      </c>
      <c r="I2303" s="125">
        <f>G2303/('Total Revenue (Millions)'!D$170)*100</f>
        <v>3.2282634780521899</v>
      </c>
      <c r="K2303" s="142">
        <v>61.88</v>
      </c>
      <c r="Q2303" s="142"/>
      <c r="W2303" s="138"/>
      <c r="Z2303" s="138"/>
      <c r="AF2303" s="76" t="s">
        <v>17867</v>
      </c>
    </row>
    <row r="2304" spans="1:32" hidden="1" x14ac:dyDescent="0.25">
      <c r="A2304" s="116" t="s">
        <v>16384</v>
      </c>
      <c r="B2304" s="116">
        <v>2017</v>
      </c>
      <c r="C2304" s="116" t="s">
        <v>16458</v>
      </c>
      <c r="D2304" s="73" t="s">
        <v>17485</v>
      </c>
      <c r="E2304" s="73" t="s">
        <v>17857</v>
      </c>
      <c r="F2304" s="73"/>
      <c r="G2304" s="125">
        <v>51.338999999999999</v>
      </c>
      <c r="H2304" s="140">
        <f t="shared" si="144"/>
        <v>39.491538461538461</v>
      </c>
      <c r="I2304" s="125">
        <f>G2304/('Total Revenue (Millions)'!D$170)*100</f>
        <v>2.6783422543587814</v>
      </c>
      <c r="J2304" s="138">
        <v>51.338999999999999</v>
      </c>
      <c r="K2304" s="149"/>
      <c r="Q2304" s="149"/>
      <c r="W2304" s="138"/>
      <c r="Z2304" s="138"/>
      <c r="AF2304" s="73" t="s">
        <v>17869</v>
      </c>
    </row>
    <row r="2305" spans="1:32" hidden="1" x14ac:dyDescent="0.25">
      <c r="A2305" s="116" t="s">
        <v>16384</v>
      </c>
      <c r="B2305" s="116">
        <v>2017</v>
      </c>
      <c r="C2305" s="116" t="s">
        <v>16458</v>
      </c>
      <c r="D2305" s="73" t="s">
        <v>17795</v>
      </c>
      <c r="E2305" s="73" t="s">
        <v>17796</v>
      </c>
      <c r="F2305" s="73"/>
      <c r="G2305" s="125">
        <v>45.46</v>
      </c>
      <c r="H2305" s="140">
        <f t="shared" si="144"/>
        <v>34.969230769230769</v>
      </c>
      <c r="I2305" s="125">
        <f>G2305/('Total Revenue (Millions)'!D$170)*100</f>
        <v>2.3716363560480378</v>
      </c>
      <c r="K2305" s="142">
        <v>45.46</v>
      </c>
      <c r="Q2305" s="142"/>
      <c r="W2305" s="138"/>
      <c r="Z2305" s="138"/>
      <c r="AF2305" s="76" t="s">
        <v>17867</v>
      </c>
    </row>
    <row r="2306" spans="1:32" hidden="1" x14ac:dyDescent="0.25">
      <c r="A2306" s="116" t="s">
        <v>16384</v>
      </c>
      <c r="B2306" s="116">
        <v>2017</v>
      </c>
      <c r="C2306" s="116" t="s">
        <v>16458</v>
      </c>
      <c r="D2306" s="73" t="s">
        <v>17794</v>
      </c>
      <c r="E2306" s="73" t="s">
        <v>17794</v>
      </c>
      <c r="F2306" s="73"/>
      <c r="G2306" s="125">
        <v>31.57</v>
      </c>
      <c r="H2306" s="140">
        <f t="shared" si="144"/>
        <v>24.284615384615385</v>
      </c>
      <c r="I2306" s="125">
        <f>G2306/('Total Revenue (Millions)'!D$170)*100</f>
        <v>1.6469986748886174</v>
      </c>
      <c r="K2306" s="142">
        <v>31.57</v>
      </c>
      <c r="Q2306" s="142"/>
      <c r="W2306" s="138"/>
      <c r="Z2306" s="138"/>
      <c r="AF2306" s="76" t="s">
        <v>17867</v>
      </c>
    </row>
    <row r="2307" spans="1:32" hidden="1" x14ac:dyDescent="0.25">
      <c r="A2307" s="116" t="s">
        <v>16384</v>
      </c>
      <c r="B2307" s="116">
        <v>2017</v>
      </c>
      <c r="C2307" s="116" t="s">
        <v>16458</v>
      </c>
      <c r="D2307" s="73" t="s">
        <v>17870</v>
      </c>
      <c r="E2307" s="73" t="s">
        <v>17870</v>
      </c>
      <c r="F2307" s="73"/>
      <c r="G2307" s="125">
        <v>22.73</v>
      </c>
      <c r="H2307" s="140">
        <f t="shared" si="144"/>
        <v>17.484615384615385</v>
      </c>
      <c r="I2307" s="125">
        <f>G2307/('Total Revenue (Millions)'!D$170)*100</f>
        <v>1.1858181780240189</v>
      </c>
      <c r="K2307" s="142">
        <v>22.73</v>
      </c>
      <c r="Q2307" s="142"/>
      <c r="W2307" s="138"/>
      <c r="Z2307" s="138"/>
      <c r="AF2307" s="76" t="s">
        <v>17867</v>
      </c>
    </row>
    <row r="2308" spans="1:32" hidden="1" x14ac:dyDescent="0.25">
      <c r="A2308" s="116" t="s">
        <v>16384</v>
      </c>
      <c r="B2308" s="116">
        <v>2017</v>
      </c>
      <c r="C2308" s="116" t="s">
        <v>16458</v>
      </c>
      <c r="D2308" s="73" t="s">
        <v>17255</v>
      </c>
      <c r="E2308" s="73" t="s">
        <v>17256</v>
      </c>
      <c r="F2308" s="73" t="s">
        <v>17256</v>
      </c>
      <c r="G2308" s="125">
        <v>21.47</v>
      </c>
      <c r="H2308" s="140">
        <f t="shared" si="144"/>
        <v>16.515384615384615</v>
      </c>
      <c r="I2308" s="125">
        <f>G2308/('Total Revenue (Millions)'!D$170)*100</f>
        <v>1.1200843062989743</v>
      </c>
      <c r="K2308" s="142">
        <v>21.47</v>
      </c>
      <c r="Q2308" s="142"/>
      <c r="W2308" s="138"/>
      <c r="Z2308" s="138"/>
      <c r="AF2308" s="76" t="s">
        <v>17867</v>
      </c>
    </row>
    <row r="2309" spans="1:32" hidden="1" x14ac:dyDescent="0.25">
      <c r="A2309" s="116" t="s">
        <v>16384</v>
      </c>
      <c r="B2309" s="116">
        <v>2017</v>
      </c>
      <c r="C2309" s="116" t="s">
        <v>16458</v>
      </c>
      <c r="D2309" s="73" t="s">
        <v>17871</v>
      </c>
      <c r="E2309" s="73" t="s">
        <v>17871</v>
      </c>
      <c r="F2309" s="73"/>
      <c r="G2309" s="125">
        <v>18.940000000000001</v>
      </c>
      <c r="H2309" s="140">
        <f t="shared" si="144"/>
        <v>14.569230769230769</v>
      </c>
      <c r="I2309" s="125">
        <f>G2309/('Total Revenue (Millions)'!D$170)*100</f>
        <v>0.98809486545424186</v>
      </c>
      <c r="K2309" s="142">
        <v>18.940000000000001</v>
      </c>
      <c r="Q2309" s="142"/>
      <c r="W2309" s="138"/>
      <c r="Z2309" s="138"/>
      <c r="AF2309" s="76" t="s">
        <v>17867</v>
      </c>
    </row>
    <row r="2310" spans="1:32" hidden="1" x14ac:dyDescent="0.25">
      <c r="A2310" s="116" t="s">
        <v>16384</v>
      </c>
      <c r="B2310" s="116">
        <v>2017</v>
      </c>
      <c r="C2310" s="116" t="s">
        <v>16458</v>
      </c>
      <c r="D2310" s="73" t="s">
        <v>17872</v>
      </c>
      <c r="E2310" s="73" t="s">
        <v>17873</v>
      </c>
      <c r="F2310" s="73" t="s">
        <v>17873</v>
      </c>
      <c r="G2310" s="125">
        <v>17.68</v>
      </c>
      <c r="H2310" s="140">
        <f t="shared" si="144"/>
        <v>13.6</v>
      </c>
      <c r="I2310" s="125">
        <f>G2310/('Total Revenue (Millions)'!D$170)*100</f>
        <v>0.92236099372919722</v>
      </c>
      <c r="K2310" s="142">
        <v>17.68</v>
      </c>
      <c r="Q2310" s="142"/>
      <c r="W2310" s="138"/>
      <c r="Z2310" s="138"/>
      <c r="AF2310" s="76" t="s">
        <v>17867</v>
      </c>
    </row>
    <row r="2311" spans="1:32" hidden="1" x14ac:dyDescent="0.25">
      <c r="A2311" s="116" t="s">
        <v>16384</v>
      </c>
      <c r="B2311" s="116">
        <v>2017</v>
      </c>
      <c r="C2311" s="116" t="s">
        <v>16458</v>
      </c>
      <c r="D2311" s="73" t="s">
        <v>17874</v>
      </c>
      <c r="E2311" s="73" t="s">
        <v>17875</v>
      </c>
      <c r="F2311" s="73" t="s">
        <v>17875</v>
      </c>
      <c r="G2311" s="125">
        <v>16.420000000000002</v>
      </c>
      <c r="H2311" s="140">
        <f t="shared" si="144"/>
        <v>12.630769230769232</v>
      </c>
      <c r="I2311" s="125">
        <f>G2311/('Total Revenue (Millions)'!D$170)*100</f>
        <v>0.8566271220041527</v>
      </c>
      <c r="K2311" s="142">
        <v>16.420000000000002</v>
      </c>
      <c r="Q2311" s="142"/>
      <c r="W2311" s="138"/>
      <c r="Z2311" s="138"/>
      <c r="AF2311" s="76" t="s">
        <v>17867</v>
      </c>
    </row>
    <row r="2312" spans="1:32" hidden="1" x14ac:dyDescent="0.25">
      <c r="A2312" s="116" t="s">
        <v>16384</v>
      </c>
      <c r="B2312" s="116">
        <v>2017</v>
      </c>
      <c r="C2312" s="116" t="s">
        <v>16458</v>
      </c>
      <c r="D2312" s="73" t="s">
        <v>17876</v>
      </c>
      <c r="E2312" s="73" t="s">
        <v>17876</v>
      </c>
      <c r="F2312" s="73"/>
      <c r="G2312" s="125">
        <v>12.63</v>
      </c>
      <c r="H2312" s="140">
        <f t="shared" si="144"/>
        <v>9.7153846153846164</v>
      </c>
      <c r="I2312" s="125">
        <f>G2312/('Total Revenue (Millions)'!D$170)*100</f>
        <v>0.65890380943437565</v>
      </c>
      <c r="K2312" s="142">
        <v>12.63</v>
      </c>
      <c r="Q2312" s="142"/>
      <c r="W2312" s="138"/>
      <c r="Z2312" s="138"/>
      <c r="AF2312" s="76" t="s">
        <v>17867</v>
      </c>
    </row>
    <row r="2313" spans="1:32" hidden="1" x14ac:dyDescent="0.25">
      <c r="A2313" s="116" t="s">
        <v>16384</v>
      </c>
      <c r="B2313" s="116">
        <v>2017</v>
      </c>
      <c r="C2313" s="116" t="s">
        <v>16458</v>
      </c>
      <c r="D2313" s="73" t="s">
        <v>17797</v>
      </c>
      <c r="E2313" s="73" t="s">
        <v>17797</v>
      </c>
      <c r="F2313" s="73" t="s">
        <v>17797</v>
      </c>
      <c r="G2313" s="125">
        <v>8.84</v>
      </c>
      <c r="H2313" s="140">
        <f t="shared" si="144"/>
        <v>6.8</v>
      </c>
      <c r="I2313" s="125">
        <f>G2313/('Total Revenue (Millions)'!D$170)*100</f>
        <v>0.46118049686459861</v>
      </c>
      <c r="K2313" s="142">
        <v>8.84</v>
      </c>
      <c r="Q2313" s="142"/>
      <c r="W2313" s="138"/>
      <c r="Z2313" s="138"/>
      <c r="AF2313" s="76" t="s">
        <v>17867</v>
      </c>
    </row>
    <row r="2314" spans="1:32" hidden="1" x14ac:dyDescent="0.25">
      <c r="A2314" s="116" t="s">
        <v>16384</v>
      </c>
      <c r="B2314" s="116">
        <v>2017</v>
      </c>
      <c r="C2314" s="116" t="s">
        <v>16458</v>
      </c>
      <c r="D2314" s="73" t="s">
        <v>17357</v>
      </c>
      <c r="E2314" s="73" t="s">
        <v>17357</v>
      </c>
      <c r="F2314" s="73" t="s">
        <v>17357</v>
      </c>
      <c r="G2314" s="125">
        <v>8.7249999999999996</v>
      </c>
      <c r="H2314" s="140">
        <f t="shared" si="144"/>
        <v>6.7115384615384608</v>
      </c>
      <c r="I2314" s="125">
        <f>G2314/('Total Revenue (Millions)'!D$170)*100</f>
        <v>0.45518097682620168</v>
      </c>
      <c r="K2314" s="151">
        <v>8.7249999999999996</v>
      </c>
      <c r="Q2314" s="151"/>
      <c r="W2314" s="138"/>
      <c r="Z2314" s="138"/>
      <c r="AF2314" s="73" t="s">
        <v>17877</v>
      </c>
    </row>
    <row r="2315" spans="1:32" hidden="1" x14ac:dyDescent="0.25">
      <c r="A2315" s="116" t="s">
        <v>16384</v>
      </c>
      <c r="B2315" s="116">
        <v>2017</v>
      </c>
      <c r="C2315" s="116" t="s">
        <v>16458</v>
      </c>
      <c r="D2315" s="73" t="s">
        <v>17878</v>
      </c>
      <c r="E2315" s="73" t="s">
        <v>17878</v>
      </c>
      <c r="F2315" s="73"/>
      <c r="G2315" s="125">
        <v>6.31</v>
      </c>
      <c r="H2315" s="140">
        <f t="shared" si="144"/>
        <v>4.8538461538461535</v>
      </c>
      <c r="I2315" s="125">
        <f>G2315/('Total Revenue (Millions)'!D$170)*100</f>
        <v>0.3291910560198662</v>
      </c>
      <c r="K2315" s="142">
        <v>6.31</v>
      </c>
      <c r="Q2315" s="142"/>
      <c r="W2315" s="138"/>
      <c r="Z2315" s="138"/>
      <c r="AF2315" s="76" t="s">
        <v>17867</v>
      </c>
    </row>
    <row r="2316" spans="1:32" hidden="1" x14ac:dyDescent="0.25">
      <c r="A2316" s="116" t="s">
        <v>16384</v>
      </c>
      <c r="B2316" s="116">
        <v>2017</v>
      </c>
      <c r="C2316" s="116" t="s">
        <v>16458</v>
      </c>
      <c r="D2316" s="73" t="s">
        <v>17879</v>
      </c>
      <c r="E2316" s="73" t="s">
        <v>17879</v>
      </c>
      <c r="F2316" s="73"/>
      <c r="G2316" s="125">
        <v>6.31</v>
      </c>
      <c r="H2316" s="140">
        <f t="shared" si="144"/>
        <v>4.8538461538461535</v>
      </c>
      <c r="I2316" s="125">
        <f>G2316/('Total Revenue (Millions)'!D$170)*100</f>
        <v>0.3291910560198662</v>
      </c>
      <c r="K2316" s="142">
        <v>6.31</v>
      </c>
      <c r="Q2316" s="142"/>
      <c r="W2316" s="138"/>
      <c r="Z2316" s="138"/>
      <c r="AF2316" s="76" t="s">
        <v>17867</v>
      </c>
    </row>
    <row r="2317" spans="1:32" hidden="1" x14ac:dyDescent="0.25">
      <c r="A2317" s="116" t="s">
        <v>16384</v>
      </c>
      <c r="B2317" s="116">
        <v>2017</v>
      </c>
      <c r="C2317" s="116" t="s">
        <v>16458</v>
      </c>
      <c r="D2317" s="73" t="s">
        <v>17411</v>
      </c>
      <c r="E2317" s="73" t="s">
        <v>17880</v>
      </c>
      <c r="F2317" s="73" t="s">
        <v>17880</v>
      </c>
      <c r="G2317" s="125">
        <v>5.05</v>
      </c>
      <c r="H2317" s="140">
        <f t="shared" si="144"/>
        <v>3.8846153846153841</v>
      </c>
      <c r="I2317" s="125">
        <f>G2317/('Total Revenue (Millions)'!D$170)*100</f>
        <v>0.26345718429482162</v>
      </c>
      <c r="K2317" s="142">
        <v>5.05</v>
      </c>
      <c r="Q2317" s="142"/>
      <c r="W2317" s="138"/>
      <c r="Z2317" s="138"/>
      <c r="AF2317" s="76" t="s">
        <v>17881</v>
      </c>
    </row>
    <row r="2318" spans="1:32" hidden="1" x14ac:dyDescent="0.25">
      <c r="A2318" s="116" t="s">
        <v>16384</v>
      </c>
      <c r="B2318" s="116">
        <v>2017</v>
      </c>
      <c r="C2318" s="116" t="s">
        <v>16458</v>
      </c>
      <c r="D2318" s="73" t="s">
        <v>17882</v>
      </c>
      <c r="E2318" s="73" t="s">
        <v>17882</v>
      </c>
      <c r="F2318" s="73"/>
      <c r="G2318" s="125">
        <v>3.79</v>
      </c>
      <c r="H2318" s="140">
        <f t="shared" si="144"/>
        <v>2.9153846153846152</v>
      </c>
      <c r="I2318" s="125">
        <f>G2318/('Total Revenue (Millions)'!D$170)*100</f>
        <v>0.19772331256977699</v>
      </c>
      <c r="K2318" s="142">
        <v>3.79</v>
      </c>
      <c r="Q2318" s="142"/>
      <c r="W2318" s="138"/>
      <c r="Z2318" s="138"/>
      <c r="AF2318" s="76" t="s">
        <v>17867</v>
      </c>
    </row>
    <row r="2319" spans="1:32" hidden="1" x14ac:dyDescent="0.25">
      <c r="A2319" s="116" t="s">
        <v>16384</v>
      </c>
      <c r="B2319" s="116">
        <v>2017</v>
      </c>
      <c r="C2319" s="116" t="s">
        <v>16458</v>
      </c>
      <c r="D2319" s="76" t="s">
        <v>16556</v>
      </c>
      <c r="E2319" s="76" t="s">
        <v>16556</v>
      </c>
      <c r="F2319" s="76" t="s">
        <v>16556</v>
      </c>
      <c r="G2319" s="125">
        <v>160.5659999999998</v>
      </c>
      <c r="H2319" s="140">
        <f t="shared" si="144"/>
        <v>123.51230769230753</v>
      </c>
      <c r="I2319" s="125">
        <f>G2319/('Total Revenue (Millions)'!D$170)*100</f>
        <v>8.3766863868281742</v>
      </c>
      <c r="K2319" s="152">
        <v>115.75</v>
      </c>
      <c r="Q2319" s="152"/>
      <c r="W2319" s="138"/>
      <c r="Z2319" s="138"/>
      <c r="AF2319" s="73"/>
    </row>
    <row r="2320" spans="1:32" hidden="1" x14ac:dyDescent="0.25">
      <c r="A2320" s="116" t="s">
        <v>16384</v>
      </c>
      <c r="B2320" s="116">
        <v>2018</v>
      </c>
      <c r="C2320" s="116" t="s">
        <v>16458</v>
      </c>
      <c r="D2320" s="73" t="s">
        <v>17833</v>
      </c>
      <c r="E2320" s="73" t="s">
        <v>17833</v>
      </c>
      <c r="F2320" s="73" t="s">
        <v>17833</v>
      </c>
      <c r="G2320" s="125">
        <v>412.29</v>
      </c>
      <c r="H2320" s="140">
        <f t="shared" si="144"/>
        <v>317.14615384615388</v>
      </c>
      <c r="I2320" s="125">
        <f>G2320/('Total Revenue (Millions)'!D$171)*100</f>
        <v>19.602426709013628</v>
      </c>
      <c r="J2320" s="138">
        <v>412.29</v>
      </c>
      <c r="K2320" s="149"/>
      <c r="Q2320" s="149"/>
      <c r="W2320" s="138"/>
      <c r="Z2320" s="138"/>
      <c r="AF2320" s="73" t="s">
        <v>17896</v>
      </c>
    </row>
    <row r="2321" spans="1:32" hidden="1" x14ac:dyDescent="0.25">
      <c r="A2321" s="116" t="s">
        <v>16384</v>
      </c>
      <c r="B2321" s="116">
        <v>2018</v>
      </c>
      <c r="C2321" s="116" t="s">
        <v>16458</v>
      </c>
      <c r="D2321" s="73" t="s">
        <v>16532</v>
      </c>
      <c r="E2321" s="73" t="s">
        <v>17320</v>
      </c>
      <c r="F2321" s="73"/>
      <c r="G2321" s="125">
        <v>372.6</v>
      </c>
      <c r="H2321" s="140">
        <f t="shared" si="144"/>
        <v>286.61538461538464</v>
      </c>
      <c r="I2321" s="125">
        <f>G2321/('Total Revenue (Millions)'!D$171)*100</f>
        <v>17.715356161387561</v>
      </c>
      <c r="K2321" s="150">
        <v>372.6</v>
      </c>
      <c r="Q2321" s="150"/>
      <c r="W2321" s="138"/>
      <c r="Z2321" s="138"/>
      <c r="AF2321" s="73" t="s">
        <v>17897</v>
      </c>
    </row>
    <row r="2322" spans="1:32" hidden="1" x14ac:dyDescent="0.25">
      <c r="A2322" s="116" t="s">
        <v>16384</v>
      </c>
      <c r="B2322" s="116">
        <v>2018</v>
      </c>
      <c r="C2322" s="116" t="s">
        <v>16458</v>
      </c>
      <c r="D2322" s="73" t="s">
        <v>17230</v>
      </c>
      <c r="E2322" s="73" t="s">
        <v>17231</v>
      </c>
      <c r="F2322" s="73" t="s">
        <v>17785</v>
      </c>
      <c r="G2322" s="125">
        <v>348.2</v>
      </c>
      <c r="H2322" s="140">
        <f t="shared" si="144"/>
        <v>267.84615384615381</v>
      </c>
      <c r="I2322" s="125">
        <f>G2322/('Total Revenue (Millions)'!D$171)*100</f>
        <v>16.555252322584938</v>
      </c>
      <c r="K2322" s="145"/>
      <c r="L2322" s="138">
        <v>348.7</v>
      </c>
      <c r="Q2322" s="145"/>
      <c r="W2322" s="138"/>
      <c r="Z2322" s="138"/>
      <c r="AF2322" s="76" t="s">
        <v>17898</v>
      </c>
    </row>
    <row r="2323" spans="1:32" hidden="1" x14ac:dyDescent="0.25">
      <c r="A2323" s="116" t="s">
        <v>16384</v>
      </c>
      <c r="B2323" s="116">
        <v>2018</v>
      </c>
      <c r="C2323" s="116" t="s">
        <v>16458</v>
      </c>
      <c r="D2323" s="73" t="s">
        <v>16602</v>
      </c>
      <c r="E2323" s="73" t="s">
        <v>16602</v>
      </c>
      <c r="F2323" s="73"/>
      <c r="G2323" s="125">
        <v>225.8</v>
      </c>
      <c r="H2323" s="140">
        <f t="shared" si="144"/>
        <v>173.69230769230771</v>
      </c>
      <c r="I2323" s="125">
        <f>G2323/('Total Revenue (Millions)'!D$171)*100</f>
        <v>10.73571503285376</v>
      </c>
      <c r="K2323" s="150">
        <v>225.8</v>
      </c>
      <c r="Q2323" s="150"/>
      <c r="W2323" s="138"/>
      <c r="Z2323" s="138"/>
      <c r="AF2323" s="73" t="s">
        <v>17375</v>
      </c>
    </row>
    <row r="2324" spans="1:32" hidden="1" x14ac:dyDescent="0.25">
      <c r="A2324" s="116" t="s">
        <v>16384</v>
      </c>
      <c r="B2324" s="116">
        <v>2018</v>
      </c>
      <c r="C2324" s="116" t="s">
        <v>16458</v>
      </c>
      <c r="D2324" s="73" t="s">
        <v>17800</v>
      </c>
      <c r="E2324" s="73" t="s">
        <v>17800</v>
      </c>
      <c r="F2324" s="73" t="s">
        <v>17800</v>
      </c>
      <c r="G2324" s="125">
        <v>157.5</v>
      </c>
      <c r="H2324" s="140">
        <f t="shared" si="144"/>
        <v>121.15384615384615</v>
      </c>
      <c r="I2324" s="125">
        <f>G2324/('Total Revenue (Millions)'!D$171)*100</f>
        <v>7.4883751889923262</v>
      </c>
      <c r="K2324" s="149">
        <v>157.5</v>
      </c>
      <c r="Q2324" s="149"/>
      <c r="W2324" s="138"/>
      <c r="Z2324" s="138"/>
      <c r="AF2324" s="73" t="s">
        <v>17899</v>
      </c>
    </row>
    <row r="2325" spans="1:32" hidden="1" x14ac:dyDescent="0.25">
      <c r="A2325" s="116" t="s">
        <v>16384</v>
      </c>
      <c r="B2325" s="116">
        <v>2018</v>
      </c>
      <c r="C2325" s="116" t="s">
        <v>16458</v>
      </c>
      <c r="D2325" s="73" t="s">
        <v>16568</v>
      </c>
      <c r="E2325" s="73" t="s">
        <v>17292</v>
      </c>
      <c r="F2325" s="73" t="s">
        <v>17292</v>
      </c>
      <c r="G2325" s="125">
        <v>148.03</v>
      </c>
      <c r="H2325" s="140">
        <f t="shared" si="144"/>
        <v>113.86923076923077</v>
      </c>
      <c r="I2325" s="125">
        <f>G2325/('Total Revenue (Millions)'!D$171)*100</f>
        <v>7.0381217728668819</v>
      </c>
      <c r="K2325" s="149">
        <v>148.03</v>
      </c>
      <c r="Q2325" s="149"/>
      <c r="W2325" s="138"/>
      <c r="Z2325" s="138"/>
      <c r="AF2325" s="73" t="s">
        <v>17900</v>
      </c>
    </row>
    <row r="2326" spans="1:32" hidden="1" x14ac:dyDescent="0.25">
      <c r="A2326" s="116" t="s">
        <v>16384</v>
      </c>
      <c r="B2326" s="116">
        <v>2018</v>
      </c>
      <c r="C2326" s="116" t="s">
        <v>16458</v>
      </c>
      <c r="D2326" s="73" t="s">
        <v>16608</v>
      </c>
      <c r="E2326" s="73" t="s">
        <v>16608</v>
      </c>
      <c r="F2326" s="73" t="s">
        <v>16608</v>
      </c>
      <c r="G2326" s="125">
        <v>99.4</v>
      </c>
      <c r="H2326" s="140">
        <f t="shared" si="144"/>
        <v>76.461538461538467</v>
      </c>
      <c r="I2326" s="125">
        <f>G2326/('Total Revenue (Millions)'!D$171)*100</f>
        <v>4.725996785941823</v>
      </c>
      <c r="K2326" s="149">
        <v>99.4</v>
      </c>
      <c r="Q2326" s="149"/>
      <c r="W2326" s="138"/>
      <c r="Z2326" s="138"/>
      <c r="AF2326" s="73" t="s">
        <v>17901</v>
      </c>
    </row>
    <row r="2327" spans="1:32" hidden="1" x14ac:dyDescent="0.25">
      <c r="A2327" s="116" t="s">
        <v>16384</v>
      </c>
      <c r="B2327" s="116">
        <v>2018</v>
      </c>
      <c r="C2327" s="116" t="s">
        <v>16458</v>
      </c>
      <c r="D2327" s="73" t="s">
        <v>17865</v>
      </c>
      <c r="E2327" s="73" t="s">
        <v>17866</v>
      </c>
      <c r="F2327" s="73"/>
      <c r="G2327" s="125">
        <v>63.82</v>
      </c>
      <c r="H2327" s="140">
        <f t="shared" ref="H2327:H2344" si="145">G2327/1.3</f>
        <v>49.092307692307692</v>
      </c>
      <c r="I2327" s="125">
        <f>G2327/('Total Revenue (Millions)'!D$171)*100</f>
        <v>3.0343371718189855</v>
      </c>
      <c r="K2327" s="143">
        <v>63.82</v>
      </c>
      <c r="Q2327" s="143"/>
      <c r="W2327" s="138"/>
      <c r="Z2327" s="138"/>
      <c r="AF2327" s="76" t="s">
        <v>17867</v>
      </c>
    </row>
    <row r="2328" spans="1:32" hidden="1" x14ac:dyDescent="0.25">
      <c r="A2328" s="116" t="s">
        <v>16384</v>
      </c>
      <c r="B2328" s="116">
        <v>2018</v>
      </c>
      <c r="C2328" s="116" t="s">
        <v>16458</v>
      </c>
      <c r="D2328" s="73" t="s">
        <v>17810</v>
      </c>
      <c r="E2328" s="73" t="s">
        <v>17356</v>
      </c>
      <c r="F2328" s="73"/>
      <c r="G2328" s="125">
        <v>61.32</v>
      </c>
      <c r="H2328" s="140">
        <f t="shared" si="145"/>
        <v>47.169230769230765</v>
      </c>
      <c r="I2328" s="125">
        <f>G2328/('Total Revenue (Millions)'!D$171)*100</f>
        <v>2.9154740735810121</v>
      </c>
      <c r="K2328" s="143">
        <v>61.32</v>
      </c>
      <c r="Q2328" s="143"/>
      <c r="W2328" s="138"/>
      <c r="Z2328" s="138"/>
      <c r="AF2328" s="76" t="s">
        <v>17867</v>
      </c>
    </row>
    <row r="2329" spans="1:32" hidden="1" x14ac:dyDescent="0.25">
      <c r="A2329" s="116" t="s">
        <v>16384</v>
      </c>
      <c r="B2329" s="116">
        <v>2018</v>
      </c>
      <c r="C2329" s="116" t="s">
        <v>16458</v>
      </c>
      <c r="D2329" s="73" t="s">
        <v>17485</v>
      </c>
      <c r="E2329" s="73" t="s">
        <v>17857</v>
      </c>
      <c r="F2329" s="73"/>
      <c r="G2329" s="125">
        <v>55.027999999999999</v>
      </c>
      <c r="H2329" s="140">
        <f t="shared" si="145"/>
        <v>42.329230769230769</v>
      </c>
      <c r="I2329" s="125">
        <f>G2329/('Total Revenue (Millions)'!D$171)*100</f>
        <v>2.6163194279356805</v>
      </c>
      <c r="J2329" s="138">
        <v>55.027999999999999</v>
      </c>
      <c r="K2329" s="149"/>
      <c r="Q2329" s="149"/>
      <c r="W2329" s="138"/>
      <c r="Z2329" s="138"/>
      <c r="AF2329" s="73" t="s">
        <v>17902</v>
      </c>
    </row>
    <row r="2330" spans="1:32" hidden="1" x14ac:dyDescent="0.25">
      <c r="A2330" s="116" t="s">
        <v>16384</v>
      </c>
      <c r="B2330" s="116">
        <v>2018</v>
      </c>
      <c r="C2330" s="116" t="s">
        <v>16458</v>
      </c>
      <c r="D2330" s="73" t="s">
        <v>17795</v>
      </c>
      <c r="E2330" s="73" t="s">
        <v>17796</v>
      </c>
      <c r="F2330" s="73"/>
      <c r="G2330" s="125">
        <v>45.05</v>
      </c>
      <c r="H2330" s="140">
        <f t="shared" si="145"/>
        <v>34.653846153846153</v>
      </c>
      <c r="I2330" s="125">
        <f>G2330/('Total Revenue (Millions)'!D$171)*100</f>
        <v>2.1419130302482809</v>
      </c>
      <c r="K2330" s="143">
        <v>45.05</v>
      </c>
      <c r="Q2330" s="143"/>
      <c r="W2330" s="138"/>
      <c r="Z2330" s="138"/>
      <c r="AF2330" s="76" t="s">
        <v>17867</v>
      </c>
    </row>
    <row r="2331" spans="1:32" hidden="1" x14ac:dyDescent="0.25">
      <c r="A2331" s="116" t="s">
        <v>16384</v>
      </c>
      <c r="B2331" s="116">
        <v>2018</v>
      </c>
      <c r="C2331" s="116" t="s">
        <v>16458</v>
      </c>
      <c r="D2331" s="73" t="s">
        <v>17794</v>
      </c>
      <c r="E2331" s="73" t="s">
        <v>17794</v>
      </c>
      <c r="F2331" s="73"/>
      <c r="G2331" s="125">
        <v>31.29</v>
      </c>
      <c r="H2331" s="140">
        <f t="shared" si="145"/>
        <v>24.069230769230767</v>
      </c>
      <c r="I2331" s="125">
        <f>G2331/('Total Revenue (Millions)'!D$171)*100</f>
        <v>1.4876905375464753</v>
      </c>
      <c r="K2331" s="143">
        <v>31.29</v>
      </c>
      <c r="Q2331" s="143"/>
      <c r="W2331" s="138"/>
      <c r="Z2331" s="138"/>
      <c r="AF2331" s="76" t="s">
        <v>17867</v>
      </c>
    </row>
    <row r="2332" spans="1:32" hidden="1" x14ac:dyDescent="0.25">
      <c r="A2332" s="116" t="s">
        <v>16384</v>
      </c>
      <c r="B2332" s="116">
        <v>2018</v>
      </c>
      <c r="C2332" s="116" t="s">
        <v>16458</v>
      </c>
      <c r="D2332" s="73" t="s">
        <v>17870</v>
      </c>
      <c r="E2332" s="73" t="s">
        <v>17870</v>
      </c>
      <c r="F2332" s="73"/>
      <c r="G2332" s="125">
        <v>22.53</v>
      </c>
      <c r="H2332" s="140">
        <f t="shared" si="145"/>
        <v>17.330769230769231</v>
      </c>
      <c r="I2332" s="125">
        <f>G2332/('Total Revenue (Millions)'!D$171)*100</f>
        <v>1.0711942413206166</v>
      </c>
      <c r="K2332" s="143">
        <v>22.53</v>
      </c>
      <c r="Q2332" s="143"/>
      <c r="W2332" s="138"/>
      <c r="Z2332" s="138"/>
      <c r="AF2332" s="76" t="s">
        <v>17867</v>
      </c>
    </row>
    <row r="2333" spans="1:32" hidden="1" x14ac:dyDescent="0.25">
      <c r="A2333" s="116" t="s">
        <v>16384</v>
      </c>
      <c r="B2333" s="116">
        <v>2018</v>
      </c>
      <c r="C2333" s="116" t="s">
        <v>16458</v>
      </c>
      <c r="D2333" s="73" t="s">
        <v>17871</v>
      </c>
      <c r="E2333" s="73" t="s">
        <v>17871</v>
      </c>
      <c r="F2333" s="73"/>
      <c r="G2333" s="125">
        <v>18.77</v>
      </c>
      <c r="H2333" s="140">
        <f t="shared" si="145"/>
        <v>14.438461538461537</v>
      </c>
      <c r="I2333" s="125">
        <f>G2333/('Total Revenue (Millions)'!D$171)*100</f>
        <v>0.89242414157070449</v>
      </c>
      <c r="K2333" s="143">
        <v>18.77</v>
      </c>
      <c r="Q2333" s="143"/>
      <c r="W2333" s="138"/>
      <c r="Z2333" s="138"/>
      <c r="AF2333" s="76" t="s">
        <v>17867</v>
      </c>
    </row>
    <row r="2334" spans="1:32" hidden="1" x14ac:dyDescent="0.25">
      <c r="A2334" s="116" t="s">
        <v>16384</v>
      </c>
      <c r="B2334" s="116">
        <v>2018</v>
      </c>
      <c r="C2334" s="116" t="s">
        <v>16458</v>
      </c>
      <c r="D2334" s="73" t="s">
        <v>17872</v>
      </c>
      <c r="E2334" s="73" t="s">
        <v>17873</v>
      </c>
      <c r="F2334" s="73" t="s">
        <v>17873</v>
      </c>
      <c r="G2334" s="125">
        <v>17.52</v>
      </c>
      <c r="H2334" s="140">
        <f t="shared" si="145"/>
        <v>13.476923076923077</v>
      </c>
      <c r="I2334" s="125">
        <f>G2334/('Total Revenue (Millions)'!D$171)*100</f>
        <v>0.83299259245171764</v>
      </c>
      <c r="K2334" s="143">
        <v>17.52</v>
      </c>
      <c r="Q2334" s="143"/>
      <c r="W2334" s="138"/>
      <c r="Z2334" s="138"/>
      <c r="AF2334" s="76" t="s">
        <v>17867</v>
      </c>
    </row>
    <row r="2335" spans="1:32" hidden="1" x14ac:dyDescent="0.25">
      <c r="A2335" s="116" t="s">
        <v>16384</v>
      </c>
      <c r="B2335" s="116">
        <v>2018</v>
      </c>
      <c r="C2335" s="116" t="s">
        <v>16458</v>
      </c>
      <c r="D2335" s="73" t="s">
        <v>17874</v>
      </c>
      <c r="E2335" s="73" t="s">
        <v>17875</v>
      </c>
      <c r="F2335" s="73" t="s">
        <v>17875</v>
      </c>
      <c r="G2335" s="125">
        <v>16.27</v>
      </c>
      <c r="H2335" s="140">
        <f t="shared" si="145"/>
        <v>12.515384615384615</v>
      </c>
      <c r="I2335" s="125">
        <f>G2335/('Total Revenue (Millions)'!D$171)*100</f>
        <v>0.77356104333273101</v>
      </c>
      <c r="K2335" s="143">
        <v>16.27</v>
      </c>
      <c r="Q2335" s="143"/>
      <c r="W2335" s="138"/>
      <c r="Z2335" s="138"/>
      <c r="AF2335" s="76" t="s">
        <v>17867</v>
      </c>
    </row>
    <row r="2336" spans="1:32" hidden="1" x14ac:dyDescent="0.25">
      <c r="A2336" s="116" t="s">
        <v>16384</v>
      </c>
      <c r="B2336" s="116">
        <v>2018</v>
      </c>
      <c r="C2336" s="116" t="s">
        <v>16458</v>
      </c>
      <c r="D2336" s="73" t="s">
        <v>17876</v>
      </c>
      <c r="E2336" s="73" t="s">
        <v>17876</v>
      </c>
      <c r="F2336" s="73"/>
      <c r="G2336" s="125">
        <v>12.51</v>
      </c>
      <c r="H2336" s="140">
        <f t="shared" si="145"/>
        <v>9.6230769230769226</v>
      </c>
      <c r="I2336" s="125">
        <f>G2336/('Total Revenue (Millions)'!D$171)*100</f>
        <v>0.59479094358281903</v>
      </c>
      <c r="K2336" s="143">
        <v>12.51</v>
      </c>
      <c r="Q2336" s="143"/>
      <c r="W2336" s="138"/>
      <c r="Z2336" s="138"/>
      <c r="AF2336" s="76" t="s">
        <v>17867</v>
      </c>
    </row>
    <row r="2337" spans="1:32" hidden="1" x14ac:dyDescent="0.25">
      <c r="A2337" s="116" t="s">
        <v>16384</v>
      </c>
      <c r="B2337" s="116">
        <v>2018</v>
      </c>
      <c r="C2337" s="116" t="s">
        <v>16458</v>
      </c>
      <c r="D2337" s="73" t="s">
        <v>17357</v>
      </c>
      <c r="E2337" s="73" t="s">
        <v>17357</v>
      </c>
      <c r="F2337" s="73" t="s">
        <v>17357</v>
      </c>
      <c r="G2337" s="125">
        <v>9.36</v>
      </c>
      <c r="H2337" s="140">
        <f t="shared" si="145"/>
        <v>7.1999999999999993</v>
      </c>
      <c r="I2337" s="125">
        <f>G2337/('Total Revenue (Millions)'!D$171)*100</f>
        <v>0.44502343980297243</v>
      </c>
      <c r="K2337" s="151">
        <v>9.36</v>
      </c>
      <c r="Q2337" s="151"/>
      <c r="W2337" s="138"/>
      <c r="Z2337" s="138"/>
      <c r="AF2337" s="73" t="s">
        <v>17877</v>
      </c>
    </row>
    <row r="2338" spans="1:32" hidden="1" x14ac:dyDescent="0.25">
      <c r="A2338" s="116" t="s">
        <v>16384</v>
      </c>
      <c r="B2338" s="116">
        <v>2018</v>
      </c>
      <c r="C2338" s="116" t="s">
        <v>16458</v>
      </c>
      <c r="D2338" s="73" t="s">
        <v>17255</v>
      </c>
      <c r="E2338" s="73" t="s">
        <v>17256</v>
      </c>
      <c r="F2338" s="73" t="s">
        <v>17256</v>
      </c>
      <c r="G2338" s="125">
        <v>8.76</v>
      </c>
      <c r="H2338" s="140">
        <f t="shared" si="145"/>
        <v>6.7384615384615385</v>
      </c>
      <c r="I2338" s="125">
        <f>G2338/('Total Revenue (Millions)'!D$171)*100</f>
        <v>0.41649629622585882</v>
      </c>
      <c r="K2338" s="143">
        <v>8.76</v>
      </c>
      <c r="Q2338" s="143"/>
      <c r="W2338" s="138"/>
      <c r="Z2338" s="138"/>
      <c r="AF2338" s="76" t="s">
        <v>17867</v>
      </c>
    </row>
    <row r="2339" spans="1:32" hidden="1" x14ac:dyDescent="0.25">
      <c r="A2339" s="116" t="s">
        <v>16384</v>
      </c>
      <c r="B2339" s="116">
        <v>2018</v>
      </c>
      <c r="C2339" s="116" t="s">
        <v>16458</v>
      </c>
      <c r="D2339" s="73" t="s">
        <v>17797</v>
      </c>
      <c r="E2339" s="73" t="s">
        <v>17797</v>
      </c>
      <c r="F2339" s="73" t="s">
        <v>17797</v>
      </c>
      <c r="G2339" s="125">
        <v>8.76</v>
      </c>
      <c r="H2339" s="140">
        <f t="shared" si="145"/>
        <v>6.7384615384615385</v>
      </c>
      <c r="I2339" s="125">
        <f>G2339/('Total Revenue (Millions)'!D$171)*100</f>
        <v>0.41649629622585882</v>
      </c>
      <c r="K2339" s="143">
        <v>8.76</v>
      </c>
      <c r="Q2339" s="143"/>
      <c r="W2339" s="138"/>
      <c r="Z2339" s="138"/>
      <c r="AF2339" s="76" t="s">
        <v>17867</v>
      </c>
    </row>
    <row r="2340" spans="1:32" hidden="1" x14ac:dyDescent="0.25">
      <c r="A2340" s="116" t="s">
        <v>16384</v>
      </c>
      <c r="B2340" s="116">
        <v>2018</v>
      </c>
      <c r="C2340" s="116" t="s">
        <v>16458</v>
      </c>
      <c r="D2340" s="73" t="s">
        <v>17879</v>
      </c>
      <c r="E2340" s="73" t="s">
        <v>17879</v>
      </c>
      <c r="F2340" s="73"/>
      <c r="G2340" s="125">
        <v>6.26</v>
      </c>
      <c r="H2340" s="140">
        <f t="shared" si="145"/>
        <v>4.8153846153846152</v>
      </c>
      <c r="I2340" s="125">
        <f>G2340/('Total Revenue (Millions)'!D$171)*100</f>
        <v>0.29763319798788546</v>
      </c>
      <c r="K2340" s="143">
        <v>6.26</v>
      </c>
      <c r="Q2340" s="143"/>
      <c r="W2340" s="138"/>
      <c r="Z2340" s="138"/>
      <c r="AF2340" s="76" t="s">
        <v>17867</v>
      </c>
    </row>
    <row r="2341" spans="1:32" hidden="1" x14ac:dyDescent="0.25">
      <c r="A2341" s="116" t="s">
        <v>16384</v>
      </c>
      <c r="B2341" s="116">
        <v>2018</v>
      </c>
      <c r="C2341" s="116" t="s">
        <v>16458</v>
      </c>
      <c r="D2341" s="73" t="s">
        <v>17878</v>
      </c>
      <c r="E2341" s="73" t="s">
        <v>17878</v>
      </c>
      <c r="F2341" s="73"/>
      <c r="G2341" s="125">
        <v>6.26</v>
      </c>
      <c r="H2341" s="140">
        <f t="shared" si="145"/>
        <v>4.8153846153846152</v>
      </c>
      <c r="I2341" s="125">
        <f>G2341/('Total Revenue (Millions)'!D$171)*100</f>
        <v>0.29763319798788546</v>
      </c>
      <c r="K2341" s="143">
        <v>6.26</v>
      </c>
      <c r="Q2341" s="143"/>
      <c r="W2341" s="138"/>
      <c r="Z2341" s="138"/>
      <c r="AF2341" s="76" t="s">
        <v>17867</v>
      </c>
    </row>
    <row r="2342" spans="1:32" hidden="1" x14ac:dyDescent="0.25">
      <c r="A2342" s="116" t="s">
        <v>16384</v>
      </c>
      <c r="B2342" s="116">
        <v>2018</v>
      </c>
      <c r="C2342" s="116" t="s">
        <v>16458</v>
      </c>
      <c r="D2342" s="73" t="s">
        <v>17411</v>
      </c>
      <c r="E2342" s="73" t="s">
        <v>17880</v>
      </c>
      <c r="F2342" s="73" t="s">
        <v>17880</v>
      </c>
      <c r="G2342" s="125">
        <v>5.01</v>
      </c>
      <c r="H2342" s="140">
        <f t="shared" si="145"/>
        <v>3.8538461538461535</v>
      </c>
      <c r="I2342" s="125">
        <f>G2342/('Total Revenue (Millions)'!D$171)*100</f>
        <v>0.23820164886889872</v>
      </c>
      <c r="K2342" s="143">
        <v>5.01</v>
      </c>
      <c r="Q2342" s="143"/>
      <c r="W2342" s="138"/>
      <c r="Z2342" s="138"/>
      <c r="AF2342" s="76" t="s">
        <v>17881</v>
      </c>
    </row>
    <row r="2343" spans="1:32" hidden="1" x14ac:dyDescent="0.25">
      <c r="A2343" s="116" t="s">
        <v>16384</v>
      </c>
      <c r="B2343" s="116">
        <v>2018</v>
      </c>
      <c r="C2343" s="116" t="s">
        <v>16458</v>
      </c>
      <c r="D2343" s="73" t="s">
        <v>17882</v>
      </c>
      <c r="E2343" s="73" t="s">
        <v>17882</v>
      </c>
      <c r="F2343" s="73"/>
      <c r="G2343" s="125">
        <v>3.75</v>
      </c>
      <c r="H2343" s="140">
        <f t="shared" si="145"/>
        <v>2.8846153846153846</v>
      </c>
      <c r="I2343" s="125">
        <f>G2343/('Total Revenue (Millions)'!D$171)*100</f>
        <v>0.17829464735696013</v>
      </c>
      <c r="K2343" s="143">
        <v>3.75</v>
      </c>
      <c r="Q2343" s="143"/>
      <c r="W2343" s="138"/>
      <c r="Z2343" s="138"/>
      <c r="AF2343" s="76" t="s">
        <v>17867</v>
      </c>
    </row>
    <row r="2344" spans="1:32" hidden="1" x14ac:dyDescent="0.25">
      <c r="A2344" s="116" t="s">
        <v>16384</v>
      </c>
      <c r="B2344" s="116">
        <v>2018</v>
      </c>
      <c r="C2344" s="116" t="s">
        <v>16458</v>
      </c>
      <c r="D2344" s="76" t="s">
        <v>16556</v>
      </c>
      <c r="E2344" s="76" t="s">
        <v>16556</v>
      </c>
      <c r="F2344" s="76" t="s">
        <v>16556</v>
      </c>
      <c r="G2344" s="125">
        <v>171.73199999999815</v>
      </c>
      <c r="H2344" s="140">
        <f t="shared" si="145"/>
        <v>132.10153846153705</v>
      </c>
      <c r="I2344" s="125">
        <f>G2344/('Total Revenue (Millions)'!D$171)*100</f>
        <v>8.1650390346413726</v>
      </c>
      <c r="K2344" s="149">
        <v>103.60000000000002</v>
      </c>
      <c r="Q2344" s="149"/>
      <c r="W2344" s="138"/>
      <c r="Z2344" s="138"/>
      <c r="AF2344" s="73"/>
    </row>
    <row r="2345" spans="1:32" hidden="1" x14ac:dyDescent="0.25">
      <c r="A2345" s="116" t="s">
        <v>16384</v>
      </c>
      <c r="B2345" s="116">
        <v>2019</v>
      </c>
      <c r="C2345" s="116" t="s">
        <v>16458</v>
      </c>
      <c r="D2345" s="73" t="s">
        <v>17833</v>
      </c>
      <c r="E2345" s="73" t="s">
        <v>17833</v>
      </c>
      <c r="F2345" s="73" t="s">
        <v>17833</v>
      </c>
      <c r="G2345" s="125">
        <v>433.5</v>
      </c>
      <c r="H2345" s="140">
        <f t="shared" ref="H2345:H2368" si="146">G2345/1.33</f>
        <v>325.93984962406012</v>
      </c>
      <c r="I2345" s="125">
        <f>G2345/('Total Revenue (Millions)'!D$172)*100</f>
        <v>27.932060980167268</v>
      </c>
      <c r="J2345" s="138">
        <v>453.5</v>
      </c>
      <c r="K2345" s="149"/>
      <c r="Q2345" s="149"/>
      <c r="W2345" s="138"/>
      <c r="Z2345" s="138"/>
      <c r="AF2345" s="73" t="s">
        <v>17903</v>
      </c>
    </row>
    <row r="2346" spans="1:32" hidden="1" x14ac:dyDescent="0.25">
      <c r="A2346" s="116" t="s">
        <v>16384</v>
      </c>
      <c r="B2346" s="116">
        <v>2019</v>
      </c>
      <c r="C2346" s="116" t="s">
        <v>16458</v>
      </c>
      <c r="D2346" s="73" t="s">
        <v>17230</v>
      </c>
      <c r="E2346" s="73" t="s">
        <v>17231</v>
      </c>
      <c r="F2346" s="73"/>
      <c r="G2346" s="125">
        <v>362.8</v>
      </c>
      <c r="H2346" s="140">
        <f t="shared" si="146"/>
        <v>272.78195488721803</v>
      </c>
      <c r="I2346" s="125">
        <f>G2346/('Total Revenue (Millions)'!D$172)*100</f>
        <v>23.376589904509075</v>
      </c>
      <c r="K2346" s="145"/>
      <c r="L2346" s="138">
        <v>325.5</v>
      </c>
      <c r="Q2346" s="145"/>
      <c r="W2346" s="138"/>
      <c r="Z2346" s="138"/>
      <c r="AF2346" s="76" t="s">
        <v>17904</v>
      </c>
    </row>
    <row r="2347" spans="1:32" hidden="1" x14ac:dyDescent="0.25">
      <c r="A2347" s="116" t="s">
        <v>16384</v>
      </c>
      <c r="B2347" s="116">
        <v>2019</v>
      </c>
      <c r="C2347" s="116" t="s">
        <v>16458</v>
      </c>
      <c r="D2347" s="73" t="s">
        <v>16532</v>
      </c>
      <c r="E2347" s="73" t="s">
        <v>17320</v>
      </c>
      <c r="F2347" s="73"/>
      <c r="G2347" s="125">
        <v>347.1</v>
      </c>
      <c r="H2347" s="140">
        <f t="shared" si="146"/>
        <v>260.97744360902254</v>
      </c>
      <c r="I2347" s="125">
        <f>G2347/('Total Revenue (Millions)'!D$172)*100</f>
        <v>22.36497893014085</v>
      </c>
      <c r="K2347" s="152">
        <v>347.1</v>
      </c>
      <c r="Q2347" s="152"/>
      <c r="W2347" s="138"/>
      <c r="Z2347" s="138"/>
      <c r="AF2347" s="73" t="s">
        <v>17905</v>
      </c>
    </row>
    <row r="2348" spans="1:32" hidden="1" x14ac:dyDescent="0.25">
      <c r="A2348" s="116" t="s">
        <v>16384</v>
      </c>
      <c r="B2348" s="116">
        <v>2019</v>
      </c>
      <c r="C2348" s="116" t="s">
        <v>16458</v>
      </c>
      <c r="D2348" s="73" t="s">
        <v>17485</v>
      </c>
      <c r="E2348" s="73" t="s">
        <v>17906</v>
      </c>
      <c r="F2348" s="73"/>
      <c r="G2348" s="125">
        <v>205.41</v>
      </c>
      <c r="H2348" s="140">
        <f t="shared" si="146"/>
        <v>154.44360902255639</v>
      </c>
      <c r="I2348" s="125">
        <f>G2348/('Total Revenue (Millions)'!D$172)*100</f>
        <v>13.235350971017665</v>
      </c>
      <c r="J2348" s="138">
        <v>53.41</v>
      </c>
      <c r="K2348" s="149">
        <v>152</v>
      </c>
      <c r="Q2348" s="149"/>
      <c r="W2348" s="138"/>
      <c r="Z2348" s="138"/>
      <c r="AF2348" s="73" t="s">
        <v>17907</v>
      </c>
    </row>
    <row r="2349" spans="1:32" hidden="1" x14ac:dyDescent="0.25">
      <c r="A2349" s="116" t="s">
        <v>16384</v>
      </c>
      <c r="B2349" s="116">
        <v>2019</v>
      </c>
      <c r="C2349" s="116" t="s">
        <v>16458</v>
      </c>
      <c r="D2349" s="73" t="s">
        <v>16602</v>
      </c>
      <c r="E2349" s="73" t="s">
        <v>16602</v>
      </c>
      <c r="F2349" s="73"/>
      <c r="G2349" s="125">
        <v>200.6</v>
      </c>
      <c r="H2349" s="140">
        <f t="shared" si="146"/>
        <v>150.82706766917292</v>
      </c>
      <c r="I2349" s="125">
        <f>G2349/('Total Revenue (Millions)'!D$172)*100</f>
        <v>12.925424296704852</v>
      </c>
      <c r="K2349" s="150">
        <v>200.6</v>
      </c>
      <c r="Q2349" s="150"/>
      <c r="W2349" s="138"/>
      <c r="Z2349" s="138"/>
      <c r="AF2349" s="73" t="s">
        <v>17380</v>
      </c>
    </row>
    <row r="2350" spans="1:32" hidden="1" x14ac:dyDescent="0.25">
      <c r="A2350" s="116" t="s">
        <v>16384</v>
      </c>
      <c r="B2350" s="116">
        <v>2019</v>
      </c>
      <c r="C2350" s="116" t="s">
        <v>16458</v>
      </c>
      <c r="D2350" s="73" t="s">
        <v>16568</v>
      </c>
      <c r="E2350" s="73" t="s">
        <v>17292</v>
      </c>
      <c r="F2350" s="73" t="s">
        <v>17292</v>
      </c>
      <c r="G2350" s="125">
        <v>142.6</v>
      </c>
      <c r="H2350" s="140">
        <f t="shared" si="146"/>
        <v>107.21804511278195</v>
      </c>
      <c r="I2350" s="125">
        <f>G2350/('Total Revenue (Millions)'!D$172)*100</f>
        <v>9.1882627353445248</v>
      </c>
      <c r="K2350" s="149">
        <v>142.6</v>
      </c>
      <c r="Q2350" s="149"/>
      <c r="W2350" s="138"/>
      <c r="Z2350" s="138"/>
      <c r="AF2350" s="73" t="s">
        <v>17900</v>
      </c>
    </row>
    <row r="2351" spans="1:32" hidden="1" x14ac:dyDescent="0.25">
      <c r="A2351" s="116" t="s">
        <v>16384</v>
      </c>
      <c r="B2351" s="116">
        <v>2019</v>
      </c>
      <c r="C2351" s="116" t="s">
        <v>16458</v>
      </c>
      <c r="D2351" s="73" t="s">
        <v>16608</v>
      </c>
      <c r="E2351" s="73" t="s">
        <v>16608</v>
      </c>
      <c r="F2351" s="73" t="s">
        <v>16608</v>
      </c>
      <c r="G2351" s="125">
        <v>95.7</v>
      </c>
      <c r="H2351" s="140">
        <f t="shared" si="146"/>
        <v>71.954887218045116</v>
      </c>
      <c r="I2351" s="125">
        <f>G2351/('Total Revenue (Millions)'!D$172)*100</f>
        <v>6.1663165762445384</v>
      </c>
      <c r="K2351" s="149">
        <v>95.7</v>
      </c>
      <c r="Q2351" s="149"/>
      <c r="W2351" s="138"/>
      <c r="Z2351" s="138"/>
      <c r="AF2351" s="73" t="s">
        <v>17908</v>
      </c>
    </row>
    <row r="2352" spans="1:32" hidden="1" x14ac:dyDescent="0.25">
      <c r="A2352" s="116" t="s">
        <v>16384</v>
      </c>
      <c r="B2352" s="116">
        <v>2019</v>
      </c>
      <c r="C2352" s="116" t="s">
        <v>16458</v>
      </c>
      <c r="D2352" s="73" t="s">
        <v>17865</v>
      </c>
      <c r="E2352" s="73" t="s">
        <v>17866</v>
      </c>
      <c r="F2352" s="73"/>
      <c r="G2352" s="125">
        <v>63.99</v>
      </c>
      <c r="H2352" s="140">
        <f t="shared" si="146"/>
        <v>48.112781954887218</v>
      </c>
      <c r="I2352" s="125">
        <f>G2352/('Total Revenue (Millions)'!D$172)*100</f>
        <v>4.1231201433008149</v>
      </c>
      <c r="K2352" s="143">
        <v>63.99</v>
      </c>
      <c r="Q2352" s="143"/>
      <c r="W2352" s="138"/>
      <c r="Z2352" s="138"/>
      <c r="AF2352" s="76" t="s">
        <v>17867</v>
      </c>
    </row>
    <row r="2353" spans="1:32" hidden="1" x14ac:dyDescent="0.25">
      <c r="A2353" s="116" t="s">
        <v>16384</v>
      </c>
      <c r="B2353" s="116">
        <v>2019</v>
      </c>
      <c r="C2353" s="116" t="s">
        <v>16458</v>
      </c>
      <c r="D2353" s="73" t="s">
        <v>17810</v>
      </c>
      <c r="E2353" s="73" t="s">
        <v>17356</v>
      </c>
      <c r="F2353" s="73"/>
      <c r="G2353" s="125">
        <v>61.48</v>
      </c>
      <c r="H2353" s="140">
        <f t="shared" si="146"/>
        <v>46.225563909774429</v>
      </c>
      <c r="I2353" s="125">
        <f>G2353/('Total Revenue (Millions)'!D$172)*100</f>
        <v>3.9613912550419452</v>
      </c>
      <c r="K2353" s="143">
        <v>61.48</v>
      </c>
      <c r="Q2353" s="143"/>
      <c r="W2353" s="138"/>
      <c r="Z2353" s="138"/>
      <c r="AF2353" s="76" t="s">
        <v>17867</v>
      </c>
    </row>
    <row r="2354" spans="1:32" hidden="1" x14ac:dyDescent="0.25">
      <c r="A2354" s="116" t="s">
        <v>16384</v>
      </c>
      <c r="B2354" s="116">
        <v>2019</v>
      </c>
      <c r="C2354" s="116" t="s">
        <v>16458</v>
      </c>
      <c r="D2354" s="73" t="s">
        <v>17795</v>
      </c>
      <c r="E2354" s="73" t="s">
        <v>17796</v>
      </c>
      <c r="F2354" s="73"/>
      <c r="G2354" s="125">
        <v>45.17</v>
      </c>
      <c r="H2354" s="140">
        <f t="shared" si="146"/>
        <v>33.962406015037594</v>
      </c>
      <c r="I2354" s="125">
        <f>G2354/('Total Revenue (Millions)'!D$172)*100</f>
        <v>2.9104756504594129</v>
      </c>
      <c r="K2354" s="143">
        <v>45.17</v>
      </c>
      <c r="Q2354" s="143"/>
      <c r="W2354" s="138"/>
      <c r="Z2354" s="138"/>
      <c r="AF2354" s="76" t="s">
        <v>17867</v>
      </c>
    </row>
    <row r="2355" spans="1:32" hidden="1" x14ac:dyDescent="0.25">
      <c r="A2355" s="116" t="s">
        <v>16384</v>
      </c>
      <c r="B2355" s="116">
        <v>2019</v>
      </c>
      <c r="C2355" s="116" t="s">
        <v>16458</v>
      </c>
      <c r="D2355" s="73" t="s">
        <v>17794</v>
      </c>
      <c r="E2355" s="73" t="s">
        <v>17794</v>
      </c>
      <c r="F2355" s="73"/>
      <c r="G2355" s="125">
        <v>31.37</v>
      </c>
      <c r="H2355" s="140">
        <f t="shared" si="146"/>
        <v>23.586466165413533</v>
      </c>
      <c r="I2355" s="125">
        <f>G2355/('Total Revenue (Millions)'!D$172)*100</f>
        <v>2.0212889341357489</v>
      </c>
      <c r="K2355" s="143">
        <v>31.37</v>
      </c>
      <c r="Q2355" s="143"/>
      <c r="W2355" s="138"/>
      <c r="Z2355" s="138"/>
      <c r="AF2355" s="76" t="s">
        <v>17867</v>
      </c>
    </row>
    <row r="2356" spans="1:32" hidden="1" x14ac:dyDescent="0.25">
      <c r="A2356" s="116" t="s">
        <v>16384</v>
      </c>
      <c r="B2356" s="116">
        <v>2019</v>
      </c>
      <c r="C2356" s="116" t="s">
        <v>16458</v>
      </c>
      <c r="D2356" s="73" t="s">
        <v>17870</v>
      </c>
      <c r="E2356" s="73" t="s">
        <v>17870</v>
      </c>
      <c r="F2356" s="73"/>
      <c r="G2356" s="125">
        <v>22.58</v>
      </c>
      <c r="H2356" s="140">
        <f t="shared" si="146"/>
        <v>16.977443609022554</v>
      </c>
      <c r="I2356" s="125">
        <f>G2356/('Total Revenue (Millions)'!D$172)*100</f>
        <v>1.4549156561295888</v>
      </c>
      <c r="K2356" s="143">
        <v>22.58</v>
      </c>
      <c r="Q2356" s="143"/>
      <c r="W2356" s="138"/>
      <c r="Z2356" s="138"/>
      <c r="AF2356" s="76" t="s">
        <v>17867</v>
      </c>
    </row>
    <row r="2357" spans="1:32" hidden="1" x14ac:dyDescent="0.25">
      <c r="A2357" s="116" t="s">
        <v>16384</v>
      </c>
      <c r="B2357" s="116">
        <v>2019</v>
      </c>
      <c r="C2357" s="116" t="s">
        <v>16458</v>
      </c>
      <c r="D2357" s="73" t="s">
        <v>17871</v>
      </c>
      <c r="E2357" s="73" t="s">
        <v>17871</v>
      </c>
      <c r="F2357" s="73"/>
      <c r="G2357" s="125">
        <v>18.82</v>
      </c>
      <c r="H2357" s="140">
        <f t="shared" si="146"/>
        <v>14.150375939849624</v>
      </c>
      <c r="I2357" s="125">
        <f>G2357/('Total Revenue (Millions)'!D$172)*100</f>
        <v>1.2126444928414024</v>
      </c>
      <c r="K2357" s="143">
        <v>18.82</v>
      </c>
      <c r="Q2357" s="143"/>
      <c r="W2357" s="138"/>
      <c r="Z2357" s="138"/>
      <c r="AF2357" s="76" t="s">
        <v>17867</v>
      </c>
    </row>
    <row r="2358" spans="1:32" hidden="1" x14ac:dyDescent="0.25">
      <c r="A2358" s="116" t="s">
        <v>16384</v>
      </c>
      <c r="B2358" s="116">
        <v>2019</v>
      </c>
      <c r="C2358" s="116" t="s">
        <v>16458</v>
      </c>
      <c r="D2358" s="73" t="s">
        <v>17872</v>
      </c>
      <c r="E2358" s="73" t="s">
        <v>17873</v>
      </c>
      <c r="F2358" s="73" t="s">
        <v>17873</v>
      </c>
      <c r="G2358" s="125">
        <v>17.57</v>
      </c>
      <c r="H2358" s="140">
        <f t="shared" si="146"/>
        <v>13.210526315789473</v>
      </c>
      <c r="I2358" s="125">
        <f>G2358/('Total Revenue (Millions)'!D$172)*100</f>
        <v>1.132102217812085</v>
      </c>
      <c r="K2358" s="143">
        <v>17.57</v>
      </c>
      <c r="Q2358" s="143"/>
      <c r="W2358" s="138"/>
      <c r="Z2358" s="138"/>
      <c r="AF2358" s="76" t="s">
        <v>17867</v>
      </c>
    </row>
    <row r="2359" spans="1:32" hidden="1" x14ac:dyDescent="0.25">
      <c r="A2359" s="116" t="s">
        <v>16384</v>
      </c>
      <c r="B2359" s="116">
        <v>2019</v>
      </c>
      <c r="C2359" s="116" t="s">
        <v>16458</v>
      </c>
      <c r="D2359" s="73" t="s">
        <v>17874</v>
      </c>
      <c r="E2359" s="73" t="s">
        <v>17875</v>
      </c>
      <c r="F2359" s="73" t="s">
        <v>17875</v>
      </c>
      <c r="G2359" s="125">
        <v>16.309999999999999</v>
      </c>
      <c r="H2359" s="140">
        <f t="shared" si="146"/>
        <v>12.263157894736841</v>
      </c>
      <c r="I2359" s="125">
        <f>G2359/('Total Revenue (Millions)'!D$172)*100</f>
        <v>1.050915604582533</v>
      </c>
      <c r="K2359" s="143">
        <v>16.309999999999999</v>
      </c>
      <c r="Q2359" s="143"/>
      <c r="W2359" s="138"/>
      <c r="Z2359" s="138"/>
      <c r="AF2359" s="76" t="s">
        <v>17867</v>
      </c>
    </row>
    <row r="2360" spans="1:32" hidden="1" x14ac:dyDescent="0.25">
      <c r="A2360" s="116" t="s">
        <v>16384</v>
      </c>
      <c r="B2360" s="116">
        <v>2019</v>
      </c>
      <c r="C2360" s="116" t="s">
        <v>16458</v>
      </c>
      <c r="D2360" s="73" t="s">
        <v>17876</v>
      </c>
      <c r="E2360" s="73" t="s">
        <v>17876</v>
      </c>
      <c r="F2360" s="73"/>
      <c r="G2360" s="125">
        <v>12.55</v>
      </c>
      <c r="H2360" s="140">
        <f t="shared" si="146"/>
        <v>9.436090225563909</v>
      </c>
      <c r="I2360" s="125">
        <f>G2360/('Total Revenue (Millions)'!D$172)*100</f>
        <v>0.80864444129434654</v>
      </c>
      <c r="K2360" s="143">
        <v>12.55</v>
      </c>
      <c r="Q2360" s="143"/>
      <c r="W2360" s="138"/>
      <c r="Z2360" s="138"/>
      <c r="AF2360" s="76" t="s">
        <v>17867</v>
      </c>
    </row>
    <row r="2361" spans="1:32" hidden="1" x14ac:dyDescent="0.25">
      <c r="A2361" s="116" t="s">
        <v>16384</v>
      </c>
      <c r="B2361" s="116">
        <v>2019</v>
      </c>
      <c r="C2361" s="116" t="s">
        <v>16458</v>
      </c>
      <c r="D2361" s="73" t="s">
        <v>17357</v>
      </c>
      <c r="E2361" s="73" t="s">
        <v>17357</v>
      </c>
      <c r="F2361" s="73" t="s">
        <v>17357</v>
      </c>
      <c r="G2361" s="125">
        <v>8.81</v>
      </c>
      <c r="H2361" s="140">
        <f t="shared" si="146"/>
        <v>6.6240601503759402</v>
      </c>
      <c r="I2361" s="125">
        <f>G2361/('Total Revenue (Millions)'!D$172)*100</f>
        <v>0.56766195440662892</v>
      </c>
      <c r="K2361" s="143">
        <v>8.81</v>
      </c>
      <c r="Q2361" s="143"/>
      <c r="W2361" s="138"/>
      <c r="Z2361" s="138"/>
      <c r="AF2361" s="73" t="s">
        <v>17877</v>
      </c>
    </row>
    <row r="2362" spans="1:32" hidden="1" x14ac:dyDescent="0.25">
      <c r="A2362" s="116" t="s">
        <v>16384</v>
      </c>
      <c r="B2362" s="116">
        <v>2019</v>
      </c>
      <c r="C2362" s="116" t="s">
        <v>16458</v>
      </c>
      <c r="D2362" s="73" t="s">
        <v>17255</v>
      </c>
      <c r="E2362" s="73" t="s">
        <v>17256</v>
      </c>
      <c r="F2362" s="73" t="s">
        <v>17256</v>
      </c>
      <c r="G2362" s="125">
        <v>8.7799999999999994</v>
      </c>
      <c r="H2362" s="140">
        <f t="shared" si="146"/>
        <v>6.6015037593984953</v>
      </c>
      <c r="I2362" s="125">
        <f>G2362/('Total Revenue (Millions)'!D$172)*100</f>
        <v>0.5657289398059252</v>
      </c>
      <c r="K2362" s="143">
        <v>8.7799999999999994</v>
      </c>
      <c r="Q2362" s="143"/>
      <c r="W2362" s="138"/>
      <c r="Z2362" s="138"/>
      <c r="AF2362" s="76" t="s">
        <v>17867</v>
      </c>
    </row>
    <row r="2363" spans="1:32" hidden="1" x14ac:dyDescent="0.25">
      <c r="A2363" s="116" t="s">
        <v>16384</v>
      </c>
      <c r="B2363" s="116">
        <v>2019</v>
      </c>
      <c r="C2363" s="116" t="s">
        <v>16458</v>
      </c>
      <c r="D2363" s="73" t="s">
        <v>17797</v>
      </c>
      <c r="E2363" s="73" t="s">
        <v>17797</v>
      </c>
      <c r="F2363" s="73" t="s">
        <v>17797</v>
      </c>
      <c r="G2363" s="125">
        <v>8.7799999999999994</v>
      </c>
      <c r="H2363" s="140">
        <f t="shared" si="146"/>
        <v>6.6015037593984953</v>
      </c>
      <c r="I2363" s="125">
        <f>G2363/('Total Revenue (Millions)'!D$172)*100</f>
        <v>0.5657289398059252</v>
      </c>
      <c r="K2363" s="143">
        <v>8.7799999999999994</v>
      </c>
      <c r="Q2363" s="143"/>
      <c r="W2363" s="138"/>
      <c r="Z2363" s="138"/>
      <c r="AF2363" s="76" t="s">
        <v>17867</v>
      </c>
    </row>
    <row r="2364" spans="1:32" hidden="1" x14ac:dyDescent="0.25">
      <c r="A2364" s="116" t="s">
        <v>16384</v>
      </c>
      <c r="B2364" s="116">
        <v>2019</v>
      </c>
      <c r="C2364" s="116" t="s">
        <v>16458</v>
      </c>
      <c r="D2364" s="73" t="s">
        <v>17878</v>
      </c>
      <c r="E2364" s="73" t="s">
        <v>17878</v>
      </c>
      <c r="F2364" s="73"/>
      <c r="G2364" s="125">
        <v>6.27</v>
      </c>
      <c r="H2364" s="140">
        <f t="shared" si="146"/>
        <v>4.7142857142857135</v>
      </c>
      <c r="I2364" s="125">
        <f>G2364/('Total Revenue (Millions)'!D$172)*100</f>
        <v>0.40400005154705598</v>
      </c>
      <c r="K2364" s="143">
        <v>6.27</v>
      </c>
      <c r="Q2364" s="143"/>
      <c r="W2364" s="138"/>
      <c r="Z2364" s="138"/>
      <c r="AF2364" s="76" t="s">
        <v>17867</v>
      </c>
    </row>
    <row r="2365" spans="1:32" hidden="1" x14ac:dyDescent="0.25">
      <c r="A2365" s="116" t="s">
        <v>16384</v>
      </c>
      <c r="B2365" s="116">
        <v>2019</v>
      </c>
      <c r="C2365" s="116" t="s">
        <v>16458</v>
      </c>
      <c r="D2365" s="73" t="s">
        <v>17879</v>
      </c>
      <c r="E2365" s="73" t="s">
        <v>17879</v>
      </c>
      <c r="F2365" s="73"/>
      <c r="G2365" s="125">
        <v>6.27</v>
      </c>
      <c r="H2365" s="140">
        <f t="shared" si="146"/>
        <v>4.7142857142857135</v>
      </c>
      <c r="I2365" s="125">
        <f>G2365/('Total Revenue (Millions)'!D$172)*100</f>
        <v>0.40400005154705598</v>
      </c>
      <c r="K2365" s="143">
        <v>6.27</v>
      </c>
      <c r="Q2365" s="143"/>
      <c r="W2365" s="138"/>
      <c r="Z2365" s="138"/>
      <c r="AF2365" s="76" t="s">
        <v>17867</v>
      </c>
    </row>
    <row r="2366" spans="1:32" hidden="1" x14ac:dyDescent="0.25">
      <c r="A2366" s="116" t="s">
        <v>16384</v>
      </c>
      <c r="B2366" s="116">
        <v>2019</v>
      </c>
      <c r="C2366" s="116" t="s">
        <v>16458</v>
      </c>
      <c r="D2366" s="73" t="s">
        <v>17411</v>
      </c>
      <c r="E2366" s="73" t="s">
        <v>17880</v>
      </c>
      <c r="F2366" s="73" t="s">
        <v>17880</v>
      </c>
      <c r="G2366" s="125">
        <v>5.0199999999999996</v>
      </c>
      <c r="H2366" s="140">
        <f t="shared" si="146"/>
        <v>3.7744360902255636</v>
      </c>
      <c r="I2366" s="125">
        <f>G2366/('Total Revenue (Millions)'!D$172)*100</f>
        <v>0.32345777651773855</v>
      </c>
      <c r="K2366" s="143">
        <v>5.0199999999999996</v>
      </c>
      <c r="Q2366" s="143"/>
      <c r="W2366" s="138"/>
      <c r="Z2366" s="138"/>
      <c r="AF2366" s="76" t="s">
        <v>17881</v>
      </c>
    </row>
    <row r="2367" spans="1:32" hidden="1" x14ac:dyDescent="0.25">
      <c r="A2367" s="116" t="s">
        <v>16384</v>
      </c>
      <c r="B2367" s="116">
        <v>2019</v>
      </c>
      <c r="C2367" s="116" t="s">
        <v>16458</v>
      </c>
      <c r="D2367" s="73" t="s">
        <v>17882</v>
      </c>
      <c r="E2367" s="73" t="s">
        <v>17882</v>
      </c>
      <c r="F2367" s="73"/>
      <c r="G2367" s="125">
        <v>3.76</v>
      </c>
      <c r="H2367" s="140">
        <f t="shared" si="146"/>
        <v>2.8270676691729322</v>
      </c>
      <c r="I2367" s="125">
        <f>G2367/('Total Revenue (Millions)'!D$172)*100</f>
        <v>0.24227116328818665</v>
      </c>
      <c r="K2367" s="143">
        <v>3.76</v>
      </c>
      <c r="Q2367" s="143"/>
      <c r="W2367" s="138"/>
      <c r="Z2367" s="138"/>
      <c r="AF2367" s="76" t="s">
        <v>17867</v>
      </c>
    </row>
    <row r="2368" spans="1:32" hidden="1" x14ac:dyDescent="0.25">
      <c r="A2368" s="116" t="s">
        <v>16384</v>
      </c>
      <c r="B2368" s="116">
        <v>2019</v>
      </c>
      <c r="C2368" s="116" t="s">
        <v>16458</v>
      </c>
      <c r="D2368" s="76" t="s">
        <v>16556</v>
      </c>
      <c r="E2368" s="76" t="s">
        <v>16556</v>
      </c>
      <c r="F2368" s="76" t="s">
        <v>16556</v>
      </c>
      <c r="G2368" s="125">
        <v>176.66999999999962</v>
      </c>
      <c r="H2368" s="140">
        <f t="shared" si="146"/>
        <v>132.83458646616512</v>
      </c>
      <c r="I2368" s="125">
        <f>G2368/('Total Revenue (Millions)'!D$172)*100</f>
        <v>11.383522983543577</v>
      </c>
      <c r="K2368" s="149">
        <v>111.88999999999999</v>
      </c>
      <c r="Q2368" s="149"/>
      <c r="W2368" s="138"/>
      <c r="Z2368" s="138"/>
      <c r="AF2368" s="73"/>
    </row>
    <row r="2369" spans="1:32" hidden="1" x14ac:dyDescent="0.25">
      <c r="A2369" s="116" t="s">
        <v>16384</v>
      </c>
      <c r="B2369" s="116">
        <v>2020</v>
      </c>
      <c r="C2369" s="116" t="s">
        <v>16458</v>
      </c>
      <c r="D2369" s="73" t="s">
        <v>17833</v>
      </c>
      <c r="E2369" s="73" t="s">
        <v>17833</v>
      </c>
      <c r="F2369" s="73" t="s">
        <v>17833</v>
      </c>
      <c r="G2369" s="125">
        <v>433.79</v>
      </c>
      <c r="H2369" s="140">
        <f t="shared" ref="H2369:H2392" si="147">G2369/1.34</f>
        <v>323.7238805970149</v>
      </c>
      <c r="I2369" s="125">
        <f>G2369/('Total Revenue (Millions)'!D$173)*100</f>
        <v>23.133492608630732</v>
      </c>
      <c r="J2369" s="138">
        <v>433.79</v>
      </c>
      <c r="K2369" s="149"/>
      <c r="Q2369" s="149"/>
      <c r="W2369" s="138"/>
      <c r="Z2369" s="138"/>
      <c r="AF2369" s="73" t="s">
        <v>17909</v>
      </c>
    </row>
    <row r="2370" spans="1:32" hidden="1" x14ac:dyDescent="0.25">
      <c r="A2370" s="116" t="s">
        <v>16384</v>
      </c>
      <c r="B2370" s="116">
        <v>2020</v>
      </c>
      <c r="C2370" s="116" t="s">
        <v>16458</v>
      </c>
      <c r="D2370" s="73" t="s">
        <v>17230</v>
      </c>
      <c r="E2370" s="73" t="s">
        <v>17231</v>
      </c>
      <c r="F2370" s="73" t="s">
        <v>17785</v>
      </c>
      <c r="G2370" s="125">
        <v>371.6</v>
      </c>
      <c r="H2370" s="140">
        <f t="shared" si="147"/>
        <v>277.31343283582089</v>
      </c>
      <c r="I2370" s="125">
        <f>G2370/('Total Revenue (Millions)'!D$173)*100</f>
        <v>19.816975618080594</v>
      </c>
      <c r="K2370" s="145"/>
      <c r="L2370" s="138">
        <v>310.3</v>
      </c>
      <c r="Q2370" s="145"/>
      <c r="W2370" s="138"/>
      <c r="Z2370" s="138"/>
      <c r="AF2370" s="76" t="s">
        <v>17910</v>
      </c>
    </row>
    <row r="2371" spans="1:32" hidden="1" x14ac:dyDescent="0.25">
      <c r="A2371" s="116" t="s">
        <v>16384</v>
      </c>
      <c r="B2371" s="116">
        <v>2020</v>
      </c>
      <c r="C2371" s="116" t="s">
        <v>16458</v>
      </c>
      <c r="D2371" s="73" t="s">
        <v>16532</v>
      </c>
      <c r="E2371" s="73" t="s">
        <v>17320</v>
      </c>
      <c r="F2371" s="73"/>
      <c r="G2371" s="125">
        <v>256.60000000000002</v>
      </c>
      <c r="H2371" s="140">
        <f t="shared" si="147"/>
        <v>191.49253731343285</v>
      </c>
      <c r="I2371" s="125">
        <f>G2371/('Total Revenue (Millions)'!D$173)*100</f>
        <v>13.684165617867277</v>
      </c>
      <c r="K2371" s="149">
        <v>256.60000000000002</v>
      </c>
      <c r="Q2371" s="149"/>
      <c r="W2371" s="138"/>
      <c r="Z2371" s="138"/>
      <c r="AF2371" s="73" t="s">
        <v>17911</v>
      </c>
    </row>
    <row r="2372" spans="1:32" hidden="1" x14ac:dyDescent="0.25">
      <c r="A2372" s="116" t="s">
        <v>16384</v>
      </c>
      <c r="B2372" s="116">
        <v>2020</v>
      </c>
      <c r="C2372" s="116" t="s">
        <v>16458</v>
      </c>
      <c r="D2372" s="73" t="s">
        <v>17485</v>
      </c>
      <c r="E2372" s="73" t="s">
        <v>17906</v>
      </c>
      <c r="F2372" s="73"/>
      <c r="G2372" s="125">
        <v>177.15</v>
      </c>
      <c r="H2372" s="140">
        <f t="shared" si="147"/>
        <v>132.20149253731344</v>
      </c>
      <c r="I2372" s="125">
        <f>G2372/('Total Revenue (Millions)'!D$173)*100</f>
        <v>9.4471938394590342</v>
      </c>
      <c r="K2372" s="149">
        <v>123.1</v>
      </c>
      <c r="Q2372" s="149"/>
      <c r="W2372" s="138"/>
      <c r="Z2372" s="138"/>
      <c r="AF2372" s="73" t="s">
        <v>17912</v>
      </c>
    </row>
    <row r="2373" spans="1:32" hidden="1" x14ac:dyDescent="0.25">
      <c r="A2373" s="116" t="s">
        <v>16384</v>
      </c>
      <c r="B2373" s="116">
        <v>2020</v>
      </c>
      <c r="C2373" s="116" t="s">
        <v>16458</v>
      </c>
      <c r="D2373" s="73" t="s">
        <v>16602</v>
      </c>
      <c r="E2373" s="73" t="s">
        <v>16602</v>
      </c>
      <c r="F2373" s="73"/>
      <c r="G2373" s="125">
        <v>159.1</v>
      </c>
      <c r="H2373" s="140">
        <f t="shared" si="147"/>
        <v>118.73134328358208</v>
      </c>
      <c r="I2373" s="125">
        <f>G2373/('Total Revenue (Millions)'!D$173)*100</f>
        <v>8.4846093133385949</v>
      </c>
      <c r="K2373" s="149">
        <v>159.1</v>
      </c>
      <c r="Q2373" s="149"/>
      <c r="W2373" s="138"/>
      <c r="Z2373" s="138"/>
      <c r="AF2373" s="73" t="s">
        <v>17913</v>
      </c>
    </row>
    <row r="2374" spans="1:32" hidden="1" x14ac:dyDescent="0.25">
      <c r="A2374" s="116" t="s">
        <v>16384</v>
      </c>
      <c r="B2374" s="116">
        <v>2020</v>
      </c>
      <c r="C2374" s="116" t="s">
        <v>16458</v>
      </c>
      <c r="D2374" s="73" t="s">
        <v>16568</v>
      </c>
      <c r="E2374" s="73" t="s">
        <v>17292</v>
      </c>
      <c r="F2374" s="73" t="s">
        <v>17292</v>
      </c>
      <c r="G2374" s="125">
        <v>103</v>
      </c>
      <c r="H2374" s="140">
        <f t="shared" si="147"/>
        <v>76.865671641791039</v>
      </c>
      <c r="I2374" s="125">
        <f>G2374/('Total Revenue (Millions)'!D$173)*100</f>
        <v>5.4928646088867081</v>
      </c>
      <c r="K2374" s="149">
        <v>103</v>
      </c>
      <c r="Q2374" s="149"/>
      <c r="W2374" s="138"/>
      <c r="Z2374" s="138"/>
      <c r="AF2374" s="73" t="s">
        <v>17914</v>
      </c>
    </row>
    <row r="2375" spans="1:32" hidden="1" x14ac:dyDescent="0.25">
      <c r="A2375" s="116" t="s">
        <v>16384</v>
      </c>
      <c r="B2375" s="116">
        <v>2020</v>
      </c>
      <c r="C2375" s="116" t="s">
        <v>16458</v>
      </c>
      <c r="D2375" s="73" t="s">
        <v>16608</v>
      </c>
      <c r="E2375" s="73" t="s">
        <v>16608</v>
      </c>
      <c r="F2375" s="73" t="s">
        <v>16608</v>
      </c>
      <c r="G2375" s="125">
        <v>80.599999999999994</v>
      </c>
      <c r="H2375" s="140">
        <f t="shared" si="147"/>
        <v>60.149253731343279</v>
      </c>
      <c r="I2375" s="125">
        <f>G2375/('Total Revenue (Millions)'!D$173)*100</f>
        <v>4.2982998784103756</v>
      </c>
      <c r="K2375" s="149">
        <v>80.599999999999994</v>
      </c>
      <c r="Q2375" s="149"/>
      <c r="W2375" s="138"/>
      <c r="Z2375" s="138"/>
      <c r="AF2375" s="73" t="s">
        <v>17915</v>
      </c>
    </row>
    <row r="2376" spans="1:32" hidden="1" x14ac:dyDescent="0.25">
      <c r="A2376" s="116" t="s">
        <v>16384</v>
      </c>
      <c r="B2376" s="116">
        <v>2020</v>
      </c>
      <c r="C2376" s="116" t="s">
        <v>16458</v>
      </c>
      <c r="D2376" s="73" t="s">
        <v>17865</v>
      </c>
      <c r="E2376" s="73" t="s">
        <v>17866</v>
      </c>
      <c r="F2376" s="73"/>
      <c r="G2376" s="125">
        <v>54</v>
      </c>
      <c r="H2376" s="140">
        <f t="shared" si="147"/>
        <v>40.298507462686565</v>
      </c>
      <c r="I2376" s="125">
        <f>G2376/('Total Revenue (Millions)'!D$173)*100</f>
        <v>2.8797542609697309</v>
      </c>
      <c r="K2376" s="143">
        <v>54</v>
      </c>
      <c r="Q2376" s="143"/>
      <c r="W2376" s="138"/>
      <c r="Z2376" s="138"/>
      <c r="AF2376" s="76" t="s">
        <v>17867</v>
      </c>
    </row>
    <row r="2377" spans="1:32" hidden="1" x14ac:dyDescent="0.25">
      <c r="A2377" s="116" t="s">
        <v>16384</v>
      </c>
      <c r="B2377" s="116">
        <v>2020</v>
      </c>
      <c r="C2377" s="116" t="s">
        <v>16458</v>
      </c>
      <c r="D2377" s="73" t="s">
        <v>17810</v>
      </c>
      <c r="E2377" s="73" t="s">
        <v>17356</v>
      </c>
      <c r="F2377" s="73"/>
      <c r="G2377" s="125">
        <v>51.88</v>
      </c>
      <c r="H2377" s="140">
        <f t="shared" si="147"/>
        <v>38.71641791044776</v>
      </c>
      <c r="I2377" s="125">
        <f>G2377/('Total Revenue (Millions)'!D$173)*100</f>
        <v>2.7666972418353639</v>
      </c>
      <c r="K2377" s="143">
        <v>51.88</v>
      </c>
      <c r="Q2377" s="143"/>
      <c r="W2377" s="138"/>
      <c r="Z2377" s="138"/>
      <c r="AF2377" s="76" t="s">
        <v>17867</v>
      </c>
    </row>
    <row r="2378" spans="1:32" hidden="1" x14ac:dyDescent="0.25">
      <c r="A2378" s="116" t="s">
        <v>16384</v>
      </c>
      <c r="B2378" s="116">
        <v>2020</v>
      </c>
      <c r="C2378" s="116" t="s">
        <v>16458</v>
      </c>
      <c r="D2378" s="73" t="s">
        <v>17795</v>
      </c>
      <c r="E2378" s="73" t="s">
        <v>17796</v>
      </c>
      <c r="F2378" s="73"/>
      <c r="G2378" s="125">
        <v>38.119999999999997</v>
      </c>
      <c r="H2378" s="140">
        <f t="shared" si="147"/>
        <v>28.447761194029848</v>
      </c>
      <c r="I2378" s="125">
        <f>G2378/('Total Revenue (Millions)'!D$173)*100</f>
        <v>2.0328931931141878</v>
      </c>
      <c r="K2378" s="143">
        <v>38.119999999999997</v>
      </c>
      <c r="Q2378" s="143"/>
      <c r="W2378" s="138"/>
      <c r="Z2378" s="138"/>
      <c r="AF2378" s="76" t="s">
        <v>17867</v>
      </c>
    </row>
    <row r="2379" spans="1:32" hidden="1" x14ac:dyDescent="0.25">
      <c r="A2379" s="116" t="s">
        <v>16384</v>
      </c>
      <c r="B2379" s="116">
        <v>2020</v>
      </c>
      <c r="C2379" s="116" t="s">
        <v>16458</v>
      </c>
      <c r="D2379" s="73" t="s">
        <v>17794</v>
      </c>
      <c r="E2379" s="73" t="s">
        <v>17794</v>
      </c>
      <c r="F2379" s="73"/>
      <c r="G2379" s="125">
        <v>26.47</v>
      </c>
      <c r="H2379" s="140">
        <f t="shared" si="147"/>
        <v>19.753731343283579</v>
      </c>
      <c r="I2379" s="125">
        <f>G2379/('Total Revenue (Millions)'!D$173)*100</f>
        <v>1.4116128757012736</v>
      </c>
      <c r="K2379" s="143">
        <v>26.47</v>
      </c>
      <c r="Q2379" s="143"/>
      <c r="W2379" s="138"/>
      <c r="Z2379" s="138"/>
      <c r="AF2379" s="76" t="s">
        <v>17867</v>
      </c>
    </row>
    <row r="2380" spans="1:32" hidden="1" x14ac:dyDescent="0.25">
      <c r="A2380" s="116" t="s">
        <v>16384</v>
      </c>
      <c r="B2380" s="116">
        <v>2020</v>
      </c>
      <c r="C2380" s="116" t="s">
        <v>16458</v>
      </c>
      <c r="D2380" s="73" t="s">
        <v>17870</v>
      </c>
      <c r="E2380" s="73" t="s">
        <v>17870</v>
      </c>
      <c r="F2380" s="73"/>
      <c r="G2380" s="125">
        <v>19.059999999999999</v>
      </c>
      <c r="H2380" s="140">
        <f t="shared" si="147"/>
        <v>14.223880597014924</v>
      </c>
      <c r="I2380" s="125">
        <f>G2380/('Total Revenue (Millions)'!D$173)*100</f>
        <v>1.0164465965570939</v>
      </c>
      <c r="K2380" s="143">
        <v>19.059999999999999</v>
      </c>
      <c r="Q2380" s="143"/>
      <c r="W2380" s="138"/>
      <c r="Z2380" s="138"/>
      <c r="AF2380" s="76" t="s">
        <v>17867</v>
      </c>
    </row>
    <row r="2381" spans="1:32" hidden="1" x14ac:dyDescent="0.25">
      <c r="A2381" s="116" t="s">
        <v>16384</v>
      </c>
      <c r="B2381" s="116">
        <v>2020</v>
      </c>
      <c r="C2381" s="116" t="s">
        <v>16458</v>
      </c>
      <c r="D2381" s="73" t="s">
        <v>17871</v>
      </c>
      <c r="E2381" s="73" t="s">
        <v>17871</v>
      </c>
      <c r="F2381" s="73"/>
      <c r="G2381" s="125">
        <v>16.940000000000001</v>
      </c>
      <c r="H2381" s="140">
        <f t="shared" si="147"/>
        <v>12.64179104477612</v>
      </c>
      <c r="I2381" s="125">
        <f>G2381/('Total Revenue (Millions)'!D$173)*100</f>
        <v>0.90338957742272674</v>
      </c>
      <c r="K2381" s="143">
        <v>16.940000000000001</v>
      </c>
      <c r="Q2381" s="143"/>
      <c r="W2381" s="138"/>
      <c r="Z2381" s="138"/>
      <c r="AF2381" s="76" t="s">
        <v>17867</v>
      </c>
    </row>
    <row r="2382" spans="1:32" hidden="1" x14ac:dyDescent="0.25">
      <c r="A2382" s="116" t="s">
        <v>16384</v>
      </c>
      <c r="B2382" s="116">
        <v>2020</v>
      </c>
      <c r="C2382" s="116" t="s">
        <v>16458</v>
      </c>
      <c r="D2382" s="73" t="s">
        <v>17872</v>
      </c>
      <c r="E2382" s="73" t="s">
        <v>17873</v>
      </c>
      <c r="F2382" s="73" t="s">
        <v>17873</v>
      </c>
      <c r="G2382" s="125">
        <v>14.82</v>
      </c>
      <c r="H2382" s="140">
        <f t="shared" si="147"/>
        <v>11.059701492537313</v>
      </c>
      <c r="I2382" s="125">
        <f>G2382/('Total Revenue (Millions)'!D$173)*100</f>
        <v>0.79033255828835947</v>
      </c>
      <c r="K2382" s="143">
        <v>14.82</v>
      </c>
      <c r="Q2382" s="143"/>
      <c r="W2382" s="138"/>
      <c r="Z2382" s="138"/>
      <c r="AF2382" s="76" t="s">
        <v>17867</v>
      </c>
    </row>
    <row r="2383" spans="1:32" hidden="1" x14ac:dyDescent="0.25">
      <c r="A2383" s="116" t="s">
        <v>16384</v>
      </c>
      <c r="B2383" s="116">
        <v>2020</v>
      </c>
      <c r="C2383" s="116" t="s">
        <v>16458</v>
      </c>
      <c r="D2383" s="73" t="s">
        <v>17874</v>
      </c>
      <c r="E2383" s="73" t="s">
        <v>17875</v>
      </c>
      <c r="F2383" s="73" t="s">
        <v>17875</v>
      </c>
      <c r="G2383" s="125">
        <v>13.76</v>
      </c>
      <c r="H2383" s="140">
        <f t="shared" si="147"/>
        <v>10.26865671641791</v>
      </c>
      <c r="I2383" s="125">
        <f>G2383/('Total Revenue (Millions)'!D$173)*100</f>
        <v>0.73380404872117588</v>
      </c>
      <c r="K2383" s="143">
        <v>13.76</v>
      </c>
      <c r="Q2383" s="143"/>
      <c r="W2383" s="138"/>
      <c r="Z2383" s="138"/>
      <c r="AF2383" s="76" t="s">
        <v>17867</v>
      </c>
    </row>
    <row r="2384" spans="1:32" hidden="1" x14ac:dyDescent="0.25">
      <c r="A2384" s="116" t="s">
        <v>16384</v>
      </c>
      <c r="B2384" s="116">
        <v>2020</v>
      </c>
      <c r="C2384" s="116" t="s">
        <v>16458</v>
      </c>
      <c r="D2384" s="73" t="s">
        <v>17876</v>
      </c>
      <c r="E2384" s="73" t="s">
        <v>17876</v>
      </c>
      <c r="F2384" s="73"/>
      <c r="G2384" s="125">
        <v>10.59</v>
      </c>
      <c r="H2384" s="140">
        <f t="shared" si="147"/>
        <v>7.9029850746268648</v>
      </c>
      <c r="I2384" s="125">
        <f>G2384/('Total Revenue (Millions)'!D$173)*100</f>
        <v>0.56475180784573054</v>
      </c>
      <c r="K2384" s="143">
        <v>10.59</v>
      </c>
      <c r="Q2384" s="143"/>
      <c r="W2384" s="138"/>
      <c r="Z2384" s="138"/>
      <c r="AF2384" s="76" t="s">
        <v>17867</v>
      </c>
    </row>
    <row r="2385" spans="1:32" hidden="1" x14ac:dyDescent="0.25">
      <c r="A2385" s="116" t="s">
        <v>16384</v>
      </c>
      <c r="B2385" s="116">
        <v>2020</v>
      </c>
      <c r="C2385" s="116" t="s">
        <v>16458</v>
      </c>
      <c r="D2385" s="73" t="s">
        <v>17879</v>
      </c>
      <c r="E2385" s="73" t="s">
        <v>17879</v>
      </c>
      <c r="F2385" s="73"/>
      <c r="G2385" s="125">
        <v>7.41</v>
      </c>
      <c r="H2385" s="140">
        <f t="shared" si="147"/>
        <v>5.5298507462686564</v>
      </c>
      <c r="I2385" s="125">
        <f>G2385/('Total Revenue (Millions)'!D$173)*100</f>
        <v>0.39516627914417973</v>
      </c>
      <c r="K2385" s="143">
        <v>7.41</v>
      </c>
      <c r="Q2385" s="143"/>
      <c r="W2385" s="138"/>
      <c r="Z2385" s="138"/>
      <c r="AF2385" s="76" t="s">
        <v>17867</v>
      </c>
    </row>
    <row r="2386" spans="1:32" hidden="1" x14ac:dyDescent="0.25">
      <c r="A2386" s="116" t="s">
        <v>16384</v>
      </c>
      <c r="B2386" s="116">
        <v>2020</v>
      </c>
      <c r="C2386" s="116" t="s">
        <v>16458</v>
      </c>
      <c r="D2386" s="73" t="s">
        <v>17797</v>
      </c>
      <c r="E2386" s="73" t="s">
        <v>17797</v>
      </c>
      <c r="F2386" s="73" t="s">
        <v>17797</v>
      </c>
      <c r="G2386" s="125">
        <v>7.41</v>
      </c>
      <c r="H2386" s="140">
        <f t="shared" si="147"/>
        <v>5.5298507462686564</v>
      </c>
      <c r="I2386" s="125">
        <f>G2386/('Total Revenue (Millions)'!D$173)*100</f>
        <v>0.39516627914417973</v>
      </c>
      <c r="K2386" s="143">
        <v>7.41</v>
      </c>
      <c r="Q2386" s="143"/>
      <c r="W2386" s="138"/>
      <c r="Z2386" s="138"/>
      <c r="AF2386" s="76" t="s">
        <v>17867</v>
      </c>
    </row>
    <row r="2387" spans="1:32" hidden="1" x14ac:dyDescent="0.25">
      <c r="A2387" s="116" t="s">
        <v>16384</v>
      </c>
      <c r="B2387" s="116">
        <v>2020</v>
      </c>
      <c r="C2387" s="116" t="s">
        <v>16458</v>
      </c>
      <c r="D2387" s="73" t="s">
        <v>17357</v>
      </c>
      <c r="E2387" s="73" t="s">
        <v>17357</v>
      </c>
      <c r="F2387" s="73" t="s">
        <v>17357</v>
      </c>
      <c r="G2387" s="125">
        <v>6.79</v>
      </c>
      <c r="H2387" s="140">
        <f t="shared" si="147"/>
        <v>5.067164179104477</v>
      </c>
      <c r="I2387" s="125">
        <f>G2387/('Total Revenue (Millions)'!D$173)*100</f>
        <v>0.3621024339256384</v>
      </c>
      <c r="K2387" s="143">
        <v>6.79</v>
      </c>
      <c r="Q2387" s="143"/>
      <c r="W2387" s="138"/>
      <c r="Z2387" s="138"/>
      <c r="AF2387" s="73" t="s">
        <v>17877</v>
      </c>
    </row>
    <row r="2388" spans="1:32" hidden="1" x14ac:dyDescent="0.25">
      <c r="A2388" s="116" t="s">
        <v>16384</v>
      </c>
      <c r="B2388" s="116">
        <v>2020</v>
      </c>
      <c r="C2388" s="116" t="s">
        <v>16458</v>
      </c>
      <c r="D2388" s="73" t="s">
        <v>17255</v>
      </c>
      <c r="E2388" s="73" t="s">
        <v>17256</v>
      </c>
      <c r="F2388" s="73" t="s">
        <v>17256</v>
      </c>
      <c r="G2388" s="125">
        <v>5.29</v>
      </c>
      <c r="H2388" s="140">
        <f t="shared" si="147"/>
        <v>3.9477611940298507</v>
      </c>
      <c r="I2388" s="125">
        <f>G2388/('Total Revenue (Millions)'!D$173)*100</f>
        <v>0.28210926000981251</v>
      </c>
      <c r="K2388" s="143">
        <v>5.29</v>
      </c>
      <c r="Q2388" s="143"/>
      <c r="W2388" s="138"/>
      <c r="Z2388" s="138"/>
      <c r="AF2388" s="76" t="s">
        <v>17867</v>
      </c>
    </row>
    <row r="2389" spans="1:32" hidden="1" x14ac:dyDescent="0.25">
      <c r="A2389" s="116" t="s">
        <v>16384</v>
      </c>
      <c r="B2389" s="116">
        <v>2020</v>
      </c>
      <c r="C2389" s="116" t="s">
        <v>16458</v>
      </c>
      <c r="D2389" s="73" t="s">
        <v>17882</v>
      </c>
      <c r="E2389" s="73" t="s">
        <v>17882</v>
      </c>
      <c r="F2389" s="73"/>
      <c r="G2389" s="125">
        <v>3.18</v>
      </c>
      <c r="H2389" s="140">
        <f t="shared" si="147"/>
        <v>2.3731343283582089</v>
      </c>
      <c r="I2389" s="125">
        <f>G2389/('Total Revenue (Millions)'!D$173)*100</f>
        <v>0.1695855287015508</v>
      </c>
      <c r="K2389" s="143">
        <v>3.18</v>
      </c>
      <c r="Q2389" s="143"/>
      <c r="W2389" s="138"/>
      <c r="Z2389" s="138"/>
      <c r="AF2389" s="76" t="s">
        <v>17867</v>
      </c>
    </row>
    <row r="2390" spans="1:32" hidden="1" x14ac:dyDescent="0.25">
      <c r="A2390" s="116" t="s">
        <v>16384</v>
      </c>
      <c r="B2390" s="116">
        <v>2020</v>
      </c>
      <c r="C2390" s="116" t="s">
        <v>16458</v>
      </c>
      <c r="D2390" s="73" t="s">
        <v>17878</v>
      </c>
      <c r="E2390" s="73" t="s">
        <v>17878</v>
      </c>
      <c r="F2390" s="73"/>
      <c r="G2390" s="125">
        <v>5.29</v>
      </c>
      <c r="H2390" s="140">
        <f t="shared" si="147"/>
        <v>3.9477611940298507</v>
      </c>
      <c r="I2390" s="125">
        <f>G2390/('Total Revenue (Millions)'!D$173)*100</f>
        <v>0.28210926000981251</v>
      </c>
      <c r="K2390" s="143">
        <v>5.29</v>
      </c>
      <c r="Q2390" s="143"/>
      <c r="W2390" s="138"/>
      <c r="Z2390" s="138"/>
      <c r="AF2390" s="76" t="s">
        <v>17867</v>
      </c>
    </row>
    <row r="2391" spans="1:32" hidden="1" x14ac:dyDescent="0.25">
      <c r="A2391" s="116" t="s">
        <v>16384</v>
      </c>
      <c r="B2391" s="116">
        <v>2020</v>
      </c>
      <c r="C2391" s="116" t="s">
        <v>16458</v>
      </c>
      <c r="D2391" s="73" t="s">
        <v>17411</v>
      </c>
      <c r="E2391" s="73" t="s">
        <v>17880</v>
      </c>
      <c r="F2391" s="73" t="s">
        <v>17880</v>
      </c>
      <c r="G2391" s="125">
        <v>4.24</v>
      </c>
      <c r="H2391" s="140">
        <f t="shared" si="147"/>
        <v>3.1641791044776117</v>
      </c>
      <c r="I2391" s="125">
        <f>G2391/('Total Revenue (Millions)'!D$173)*100</f>
        <v>0.22611403826873444</v>
      </c>
      <c r="K2391" s="143">
        <v>4.24</v>
      </c>
      <c r="Q2391" s="143"/>
      <c r="W2391" s="138"/>
      <c r="Z2391" s="138"/>
      <c r="AF2391" s="76" t="s">
        <v>17881</v>
      </c>
    </row>
    <row r="2392" spans="1:32" hidden="1" x14ac:dyDescent="0.25">
      <c r="A2392" s="116" t="s">
        <v>16384</v>
      </c>
      <c r="B2392" s="116">
        <v>2020</v>
      </c>
      <c r="C2392" s="116" t="s">
        <v>16458</v>
      </c>
      <c r="D2392" s="76" t="s">
        <v>16556</v>
      </c>
      <c r="E2392" s="76" t="s">
        <v>16556</v>
      </c>
      <c r="F2392" s="76" t="s">
        <v>16556</v>
      </c>
      <c r="G2392" s="125">
        <v>142.29999999999973</v>
      </c>
      <c r="H2392" s="140">
        <f t="shared" si="147"/>
        <v>106.19402985074606</v>
      </c>
      <c r="I2392" s="125">
        <f>G2392/('Total Revenue (Millions)'!D$173)*100</f>
        <v>7.5886857654813316</v>
      </c>
      <c r="K2392" s="149">
        <v>122.92000000000002</v>
      </c>
      <c r="Q2392" s="149"/>
      <c r="W2392" s="138"/>
      <c r="Z2392" s="138"/>
      <c r="AF2392" s="73"/>
    </row>
    <row r="2393" spans="1:32" hidden="1" x14ac:dyDescent="0.25">
      <c r="A2393" s="116" t="s">
        <v>16384</v>
      </c>
      <c r="B2393" s="116">
        <v>2021</v>
      </c>
      <c r="C2393" s="116" t="s">
        <v>16458</v>
      </c>
      <c r="D2393" s="73" t="s">
        <v>17833</v>
      </c>
      <c r="E2393" s="73" t="s">
        <v>17833</v>
      </c>
      <c r="F2393" s="73" t="s">
        <v>17833</v>
      </c>
      <c r="G2393" s="125">
        <v>422.05</v>
      </c>
      <c r="H2393" s="140">
        <f t="shared" ref="H2393:H2416" si="148">G2393/1.25</f>
        <v>337.64</v>
      </c>
      <c r="I2393" s="125">
        <f>G2393/('Total Revenue (Millions)'!D$174)*100</f>
        <v>16.208894533422143</v>
      </c>
      <c r="J2393" s="138">
        <v>422.05</v>
      </c>
      <c r="K2393" s="149"/>
      <c r="Q2393" s="149"/>
      <c r="W2393" s="138"/>
      <c r="Z2393" s="138"/>
      <c r="AF2393" s="73" t="s">
        <v>17909</v>
      </c>
    </row>
    <row r="2394" spans="1:32" hidden="1" x14ac:dyDescent="0.25">
      <c r="A2394" s="116" t="s">
        <v>16384</v>
      </c>
      <c r="B2394" s="116">
        <v>2021</v>
      </c>
      <c r="C2394" s="116" t="s">
        <v>16458</v>
      </c>
      <c r="D2394" s="73" t="s">
        <v>17230</v>
      </c>
      <c r="E2394" s="73" t="s">
        <v>17231</v>
      </c>
      <c r="F2394" s="73" t="s">
        <v>17785</v>
      </c>
      <c r="G2394" s="125">
        <v>392.7</v>
      </c>
      <c r="H2394" s="140">
        <f t="shared" si="148"/>
        <v>314.15999999999997</v>
      </c>
      <c r="I2394" s="125">
        <f>G2394/('Total Revenue (Millions)'!D$174)*100</f>
        <v>15.081703313055032</v>
      </c>
      <c r="K2394" s="145"/>
      <c r="L2394" s="138">
        <v>366.90899999999999</v>
      </c>
      <c r="Q2394" s="145"/>
      <c r="W2394" s="138"/>
      <c r="Z2394" s="138"/>
      <c r="AF2394" s="76" t="s">
        <v>17916</v>
      </c>
    </row>
    <row r="2395" spans="1:32" hidden="1" x14ac:dyDescent="0.25">
      <c r="A2395" s="116" t="s">
        <v>16384</v>
      </c>
      <c r="B2395" s="116">
        <v>2021</v>
      </c>
      <c r="C2395" s="116" t="s">
        <v>16458</v>
      </c>
      <c r="D2395" s="73" t="s">
        <v>16532</v>
      </c>
      <c r="E2395" s="73" t="s">
        <v>17320</v>
      </c>
      <c r="F2395" s="73"/>
      <c r="G2395" s="125">
        <v>225.363</v>
      </c>
      <c r="H2395" s="140">
        <f t="shared" si="148"/>
        <v>180.29040000000001</v>
      </c>
      <c r="I2395" s="125">
        <f>G2395/('Total Revenue (Millions)'!D$174)*100</f>
        <v>8.6551003405653706</v>
      </c>
      <c r="K2395" s="149">
        <f>155.411+69.952</f>
        <v>225.363</v>
      </c>
      <c r="Q2395" s="149"/>
      <c r="W2395" s="138"/>
      <c r="Z2395" s="138"/>
      <c r="AF2395" s="73" t="s">
        <v>17917</v>
      </c>
    </row>
    <row r="2396" spans="1:32" hidden="1" x14ac:dyDescent="0.25">
      <c r="A2396" s="116" t="s">
        <v>16384</v>
      </c>
      <c r="B2396" s="116">
        <v>2021</v>
      </c>
      <c r="C2396" s="116" t="s">
        <v>16458</v>
      </c>
      <c r="D2396" s="73" t="s">
        <v>17485</v>
      </c>
      <c r="E2396" s="73" t="s">
        <v>17918</v>
      </c>
      <c r="F2396" s="73"/>
      <c r="G2396" s="125">
        <v>161.86000000000001</v>
      </c>
      <c r="H2396" s="140">
        <f t="shared" si="148"/>
        <v>129.488</v>
      </c>
      <c r="I2396" s="125">
        <f>G2396/('Total Revenue (Millions)'!D$174)*100</f>
        <v>6.2162579532749875</v>
      </c>
      <c r="J2396" s="138">
        <v>48.21</v>
      </c>
      <c r="K2396" s="149">
        <v>113.73699999999999</v>
      </c>
      <c r="Q2396" s="149"/>
      <c r="W2396" s="138"/>
      <c r="Z2396" s="138"/>
      <c r="AF2396" s="73" t="s">
        <v>17919</v>
      </c>
    </row>
    <row r="2397" spans="1:32" hidden="1" x14ac:dyDescent="0.25">
      <c r="A2397" s="116" t="s">
        <v>16384</v>
      </c>
      <c r="B2397" s="116">
        <v>2021</v>
      </c>
      <c r="C2397" s="116" t="s">
        <v>16458</v>
      </c>
      <c r="D2397" s="73" t="s">
        <v>16602</v>
      </c>
      <c r="E2397" s="73" t="s">
        <v>16602</v>
      </c>
      <c r="F2397" s="73"/>
      <c r="G2397" s="125">
        <v>125.44</v>
      </c>
      <c r="H2397" s="140">
        <f t="shared" si="148"/>
        <v>100.352</v>
      </c>
      <c r="I2397" s="125">
        <f>G2397/('Total Revenue (Millions)'!D$174)*100</f>
        <v>4.8175423060596456</v>
      </c>
      <c r="K2397" s="149">
        <v>125.44</v>
      </c>
      <c r="Q2397" s="149"/>
      <c r="W2397" s="138"/>
      <c r="Z2397" s="138"/>
      <c r="AF2397" s="73" t="s">
        <v>17920</v>
      </c>
    </row>
    <row r="2398" spans="1:32" hidden="1" x14ac:dyDescent="0.25">
      <c r="A2398" s="116" t="s">
        <v>16384</v>
      </c>
      <c r="B2398" s="116">
        <v>2021</v>
      </c>
      <c r="C2398" s="116" t="s">
        <v>16458</v>
      </c>
      <c r="D2398" s="73" t="s">
        <v>16568</v>
      </c>
      <c r="E2398" s="73" t="s">
        <v>17292</v>
      </c>
      <c r="F2398" s="73" t="s">
        <v>17292</v>
      </c>
      <c r="G2398" s="125">
        <v>97.2</v>
      </c>
      <c r="H2398" s="140">
        <f t="shared" si="148"/>
        <v>77.760000000000005</v>
      </c>
      <c r="I2398" s="125">
        <f>G2398/('Total Revenue (Millions)'!D$174)*100</f>
        <v>3.7329808047592286</v>
      </c>
      <c r="K2398" s="149">
        <v>97.2</v>
      </c>
      <c r="Q2398" s="149"/>
      <c r="W2398" s="138"/>
      <c r="Z2398" s="138"/>
      <c r="AF2398" s="73" t="s">
        <v>17914</v>
      </c>
    </row>
    <row r="2399" spans="1:32" hidden="1" x14ac:dyDescent="0.25">
      <c r="A2399" s="116" t="s">
        <v>16384</v>
      </c>
      <c r="B2399" s="116">
        <v>2021</v>
      </c>
      <c r="C2399" s="116" t="s">
        <v>16458</v>
      </c>
      <c r="D2399" s="73" t="s">
        <v>16608</v>
      </c>
      <c r="E2399" s="73" t="s">
        <v>16608</v>
      </c>
      <c r="F2399" s="73" t="s">
        <v>16608</v>
      </c>
      <c r="G2399" s="125">
        <v>80.557000000000002</v>
      </c>
      <c r="H2399" s="140">
        <f t="shared" si="148"/>
        <v>64.445599999999999</v>
      </c>
      <c r="I2399" s="125">
        <f>G2399/('Total Revenue (Millions)'!D$174)*100</f>
        <v>3.0938038548249915</v>
      </c>
      <c r="K2399" s="149">
        <v>80.557000000000002</v>
      </c>
      <c r="Q2399" s="149"/>
      <c r="W2399" s="138"/>
      <c r="Z2399" s="138"/>
      <c r="AF2399" s="73" t="s">
        <v>17921</v>
      </c>
    </row>
    <row r="2400" spans="1:32" hidden="1" x14ac:dyDescent="0.25">
      <c r="A2400" s="116" t="s">
        <v>16384</v>
      </c>
      <c r="B2400" s="116">
        <v>2021</v>
      </c>
      <c r="C2400" s="116" t="s">
        <v>16458</v>
      </c>
      <c r="D2400" s="73" t="s">
        <v>17865</v>
      </c>
      <c r="E2400" s="73" t="s">
        <v>17866</v>
      </c>
      <c r="F2400" s="73"/>
      <c r="G2400" s="125">
        <v>55.48</v>
      </c>
      <c r="H2400" s="140">
        <f t="shared" si="148"/>
        <v>44.384</v>
      </c>
      <c r="I2400" s="125">
        <f>G2400/('Total Revenue (Millions)'!D$174)*100</f>
        <v>2.1307178502884976</v>
      </c>
      <c r="K2400" s="143">
        <v>55.48</v>
      </c>
      <c r="Q2400" s="143"/>
      <c r="W2400" s="138"/>
      <c r="Z2400" s="138"/>
      <c r="AF2400" s="76" t="s">
        <v>17867</v>
      </c>
    </row>
    <row r="2401" spans="1:32" hidden="1" x14ac:dyDescent="0.25">
      <c r="A2401" s="116" t="s">
        <v>16384</v>
      </c>
      <c r="B2401" s="116">
        <v>2021</v>
      </c>
      <c r="C2401" s="116" t="s">
        <v>16458</v>
      </c>
      <c r="D2401" s="73" t="s">
        <v>17810</v>
      </c>
      <c r="E2401" s="73" t="s">
        <v>17356</v>
      </c>
      <c r="F2401" s="73"/>
      <c r="G2401" s="125">
        <v>53.31</v>
      </c>
      <c r="H2401" s="140">
        <f t="shared" si="148"/>
        <v>42.648000000000003</v>
      </c>
      <c r="I2401" s="125">
        <f>G2401/('Total Revenue (Millions)'!D$174)*100</f>
        <v>2.0473786697707252</v>
      </c>
      <c r="K2401" s="143">
        <v>53.31</v>
      </c>
      <c r="Q2401" s="143"/>
      <c r="W2401" s="138"/>
      <c r="Z2401" s="138"/>
      <c r="AF2401" s="76" t="s">
        <v>17867</v>
      </c>
    </row>
    <row r="2402" spans="1:32" hidden="1" x14ac:dyDescent="0.25">
      <c r="A2402" s="116" t="s">
        <v>16384</v>
      </c>
      <c r="B2402" s="116">
        <v>2021</v>
      </c>
      <c r="C2402" s="116" t="s">
        <v>16458</v>
      </c>
      <c r="D2402" s="73" t="s">
        <v>17795</v>
      </c>
      <c r="E2402" s="73" t="s">
        <v>17796</v>
      </c>
      <c r="F2402" s="73"/>
      <c r="G2402" s="125">
        <v>39.159999999999997</v>
      </c>
      <c r="H2402" s="140">
        <f t="shared" si="148"/>
        <v>31.327999999999996</v>
      </c>
      <c r="I2402" s="125">
        <f>G2402/('Total Revenue (Millions)'!D$174)*100</f>
        <v>1.5039457645511458</v>
      </c>
      <c r="K2402" s="143">
        <v>39.159999999999997</v>
      </c>
      <c r="Q2402" s="143"/>
      <c r="W2402" s="138"/>
      <c r="Z2402" s="138"/>
      <c r="AF2402" s="76" t="s">
        <v>17867</v>
      </c>
    </row>
    <row r="2403" spans="1:32" hidden="1" x14ac:dyDescent="0.25">
      <c r="A2403" s="116" t="s">
        <v>16384</v>
      </c>
      <c r="B2403" s="116">
        <v>2021</v>
      </c>
      <c r="C2403" s="116" t="s">
        <v>16458</v>
      </c>
      <c r="D2403" s="73" t="s">
        <v>17794</v>
      </c>
      <c r="E2403" s="73" t="s">
        <v>17794</v>
      </c>
      <c r="F2403" s="73"/>
      <c r="G2403" s="125">
        <v>27.2</v>
      </c>
      <c r="H2403" s="140">
        <f t="shared" si="148"/>
        <v>21.759999999999998</v>
      </c>
      <c r="I2403" s="125">
        <f>G2403/('Total Revenue (Millions)'!D$174)*100</f>
        <v>1.0446201428955864</v>
      </c>
      <c r="K2403" s="143">
        <v>27.2</v>
      </c>
      <c r="Q2403" s="143"/>
      <c r="W2403" s="138"/>
      <c r="Z2403" s="138"/>
      <c r="AF2403" s="76" t="s">
        <v>17867</v>
      </c>
    </row>
    <row r="2404" spans="1:32" hidden="1" x14ac:dyDescent="0.25">
      <c r="A2404" s="116" t="s">
        <v>16384</v>
      </c>
      <c r="B2404" s="116">
        <v>2021</v>
      </c>
      <c r="C2404" s="116" t="s">
        <v>16458</v>
      </c>
      <c r="D2404" s="73" t="s">
        <v>17871</v>
      </c>
      <c r="E2404" s="73" t="s">
        <v>17871</v>
      </c>
      <c r="F2404" s="73"/>
      <c r="G2404" s="125">
        <v>17.41</v>
      </c>
      <c r="H2404" s="140">
        <f t="shared" si="148"/>
        <v>13.928000000000001</v>
      </c>
      <c r="I2404" s="125">
        <f>G2404/('Total Revenue (Millions)'!D$174)*100</f>
        <v>0.66863370175780001</v>
      </c>
      <c r="K2404" s="143">
        <v>17.41</v>
      </c>
      <c r="Q2404" s="143"/>
      <c r="W2404" s="138"/>
      <c r="Z2404" s="138"/>
      <c r="AF2404" s="76" t="s">
        <v>17867</v>
      </c>
    </row>
    <row r="2405" spans="1:32" hidden="1" x14ac:dyDescent="0.25">
      <c r="A2405" s="116" t="s">
        <v>16384</v>
      </c>
      <c r="B2405" s="116">
        <v>2021</v>
      </c>
      <c r="C2405" s="116" t="s">
        <v>16458</v>
      </c>
      <c r="D2405" s="73" t="s">
        <v>17870</v>
      </c>
      <c r="E2405" s="73" t="s">
        <v>17870</v>
      </c>
      <c r="F2405" s="73"/>
      <c r="G2405" s="125">
        <v>17.41</v>
      </c>
      <c r="H2405" s="140">
        <f t="shared" si="148"/>
        <v>13.928000000000001</v>
      </c>
      <c r="I2405" s="125">
        <f>G2405/('Total Revenue (Millions)'!D$174)*100</f>
        <v>0.66863370175780001</v>
      </c>
      <c r="K2405" s="143">
        <v>17.41</v>
      </c>
      <c r="Q2405" s="143"/>
      <c r="W2405" s="138"/>
      <c r="Z2405" s="138"/>
      <c r="AF2405" s="76" t="s">
        <v>17867</v>
      </c>
    </row>
    <row r="2406" spans="1:32" hidden="1" x14ac:dyDescent="0.25">
      <c r="A2406" s="116" t="s">
        <v>16384</v>
      </c>
      <c r="B2406" s="116">
        <v>2021</v>
      </c>
      <c r="C2406" s="116" t="s">
        <v>16458</v>
      </c>
      <c r="D2406" s="73" t="s">
        <v>17872</v>
      </c>
      <c r="E2406" s="73" t="s">
        <v>17873</v>
      </c>
      <c r="F2406" s="73" t="s">
        <v>17873</v>
      </c>
      <c r="G2406" s="125">
        <v>14.14</v>
      </c>
      <c r="H2406" s="140">
        <f t="shared" si="148"/>
        <v>11.312000000000001</v>
      </c>
      <c r="I2406" s="125">
        <f>G2406/('Total Revenue (Millions)'!D$174)*100</f>
        <v>0.54304885369645572</v>
      </c>
      <c r="K2406" s="143">
        <v>14.14</v>
      </c>
      <c r="Q2406" s="143"/>
      <c r="W2406" s="138"/>
      <c r="Z2406" s="138"/>
      <c r="AF2406" s="76" t="s">
        <v>17867</v>
      </c>
    </row>
    <row r="2407" spans="1:32" hidden="1" x14ac:dyDescent="0.25">
      <c r="A2407" s="116" t="s">
        <v>16384</v>
      </c>
      <c r="B2407" s="116">
        <v>2021</v>
      </c>
      <c r="C2407" s="116" t="s">
        <v>16458</v>
      </c>
      <c r="D2407" s="73" t="s">
        <v>17874</v>
      </c>
      <c r="E2407" s="73" t="s">
        <v>17875</v>
      </c>
      <c r="F2407" s="73" t="s">
        <v>17875</v>
      </c>
      <c r="G2407" s="125">
        <v>14.14</v>
      </c>
      <c r="H2407" s="140">
        <f t="shared" si="148"/>
        <v>11.312000000000001</v>
      </c>
      <c r="I2407" s="125">
        <f>G2407/('Total Revenue (Millions)'!D$174)*100</f>
        <v>0.54304885369645572</v>
      </c>
      <c r="K2407" s="143">
        <v>14.14</v>
      </c>
      <c r="Q2407" s="143"/>
      <c r="W2407" s="138"/>
      <c r="Z2407" s="138"/>
      <c r="AF2407" s="76" t="s">
        <v>17867</v>
      </c>
    </row>
    <row r="2408" spans="1:32" hidden="1" x14ac:dyDescent="0.25">
      <c r="A2408" s="116" t="s">
        <v>16384</v>
      </c>
      <c r="B2408" s="116">
        <v>2021</v>
      </c>
      <c r="C2408" s="116" t="s">
        <v>16458</v>
      </c>
      <c r="D2408" s="73" t="s">
        <v>17876</v>
      </c>
      <c r="E2408" s="73" t="s">
        <v>17876</v>
      </c>
      <c r="F2408" s="73"/>
      <c r="G2408" s="125">
        <v>10.88</v>
      </c>
      <c r="H2408" s="140">
        <f t="shared" si="148"/>
        <v>8.7040000000000006</v>
      </c>
      <c r="I2408" s="125">
        <f>G2408/('Total Revenue (Millions)'!D$174)*100</f>
        <v>0.41784805715823464</v>
      </c>
      <c r="K2408" s="143">
        <v>10.88</v>
      </c>
      <c r="Q2408" s="143"/>
      <c r="W2408" s="138"/>
      <c r="Z2408" s="138"/>
      <c r="AF2408" s="76" t="s">
        <v>17867</v>
      </c>
    </row>
    <row r="2409" spans="1:32" hidden="1" x14ac:dyDescent="0.25">
      <c r="A2409" s="116" t="s">
        <v>16384</v>
      </c>
      <c r="B2409" s="116">
        <v>2021</v>
      </c>
      <c r="C2409" s="116" t="s">
        <v>16458</v>
      </c>
      <c r="D2409" s="73" t="s">
        <v>17879</v>
      </c>
      <c r="E2409" s="73" t="s">
        <v>17879</v>
      </c>
      <c r="F2409" s="73"/>
      <c r="G2409" s="125">
        <v>7.62</v>
      </c>
      <c r="H2409" s="140">
        <f t="shared" si="148"/>
        <v>6.0960000000000001</v>
      </c>
      <c r="I2409" s="125">
        <f>G2409/('Total Revenue (Millions)'!D$174)*100</f>
        <v>0.29264726062001362</v>
      </c>
      <c r="K2409" s="143">
        <v>7.62</v>
      </c>
      <c r="Q2409" s="143"/>
      <c r="W2409" s="138"/>
      <c r="Z2409" s="138"/>
      <c r="AF2409" s="76" t="s">
        <v>17867</v>
      </c>
    </row>
    <row r="2410" spans="1:32" hidden="1" x14ac:dyDescent="0.25">
      <c r="A2410" s="116" t="s">
        <v>16384</v>
      </c>
      <c r="B2410" s="116">
        <v>2021</v>
      </c>
      <c r="C2410" s="116" t="s">
        <v>16458</v>
      </c>
      <c r="D2410" s="73" t="s">
        <v>17797</v>
      </c>
      <c r="E2410" s="73" t="s">
        <v>17797</v>
      </c>
      <c r="F2410" s="73" t="s">
        <v>17797</v>
      </c>
      <c r="G2410" s="125">
        <v>7.62</v>
      </c>
      <c r="H2410" s="140">
        <f t="shared" si="148"/>
        <v>6.0960000000000001</v>
      </c>
      <c r="I2410" s="125">
        <f>G2410/('Total Revenue (Millions)'!D$174)*100</f>
        <v>0.29264726062001362</v>
      </c>
      <c r="K2410" s="143">
        <v>7.62</v>
      </c>
      <c r="Q2410" s="143"/>
      <c r="W2410" s="138"/>
      <c r="Z2410" s="138"/>
      <c r="AF2410" s="76" t="s">
        <v>17867</v>
      </c>
    </row>
    <row r="2411" spans="1:32" hidden="1" x14ac:dyDescent="0.25">
      <c r="A2411" s="116" t="s">
        <v>16384</v>
      </c>
      <c r="B2411" s="116">
        <v>2021</v>
      </c>
      <c r="C2411" s="116" t="s">
        <v>16458</v>
      </c>
      <c r="D2411" s="73" t="s">
        <v>17357</v>
      </c>
      <c r="E2411" s="73" t="s">
        <v>17357</v>
      </c>
      <c r="F2411" s="73" t="s">
        <v>17357</v>
      </c>
      <c r="G2411" s="125">
        <v>6.07</v>
      </c>
      <c r="H2411" s="140">
        <f t="shared" si="148"/>
        <v>4.8559999999999999</v>
      </c>
      <c r="I2411" s="125">
        <f>G2411/('Total Revenue (Millions)'!D$174)*100</f>
        <v>0.2331192745358901</v>
      </c>
      <c r="K2411" s="151">
        <v>6.07</v>
      </c>
      <c r="Q2411" s="151"/>
      <c r="W2411" s="138"/>
      <c r="Z2411" s="138"/>
      <c r="AF2411" s="73" t="s">
        <v>17877</v>
      </c>
    </row>
    <row r="2412" spans="1:32" hidden="1" x14ac:dyDescent="0.25">
      <c r="A2412" s="116" t="s">
        <v>16384</v>
      </c>
      <c r="B2412" s="116">
        <v>2021</v>
      </c>
      <c r="C2412" s="116" t="s">
        <v>16458</v>
      </c>
      <c r="D2412" s="73" t="s">
        <v>17255</v>
      </c>
      <c r="E2412" s="73" t="s">
        <v>17256</v>
      </c>
      <c r="F2412" s="73" t="s">
        <v>17256</v>
      </c>
      <c r="G2412" s="125">
        <v>5.44</v>
      </c>
      <c r="H2412" s="140">
        <f t="shared" si="148"/>
        <v>4.3520000000000003</v>
      </c>
      <c r="I2412" s="125">
        <f>G2412/('Total Revenue (Millions)'!D$174)*100</f>
        <v>0.20892402857911732</v>
      </c>
      <c r="K2412" s="143">
        <v>5.44</v>
      </c>
      <c r="Q2412" s="143"/>
      <c r="W2412" s="138"/>
      <c r="Z2412" s="138"/>
      <c r="AF2412" s="76" t="s">
        <v>17867</v>
      </c>
    </row>
    <row r="2413" spans="1:32" hidden="1" x14ac:dyDescent="0.25">
      <c r="A2413" s="116" t="s">
        <v>16384</v>
      </c>
      <c r="B2413" s="116">
        <v>2021</v>
      </c>
      <c r="C2413" s="116" t="s">
        <v>16458</v>
      </c>
      <c r="D2413" s="73" t="s">
        <v>17878</v>
      </c>
      <c r="E2413" s="73" t="s">
        <v>17878</v>
      </c>
      <c r="F2413" s="73"/>
      <c r="G2413" s="125">
        <v>5.44</v>
      </c>
      <c r="H2413" s="140">
        <f t="shared" si="148"/>
        <v>4.3520000000000003</v>
      </c>
      <c r="I2413" s="125">
        <f>G2413/('Total Revenue (Millions)'!D$174)*100</f>
        <v>0.20892402857911732</v>
      </c>
      <c r="K2413" s="143">
        <v>5.44</v>
      </c>
      <c r="Q2413" s="143"/>
      <c r="W2413" s="138"/>
      <c r="Z2413" s="138"/>
      <c r="AF2413" s="76" t="s">
        <v>17867</v>
      </c>
    </row>
    <row r="2414" spans="1:32" hidden="1" x14ac:dyDescent="0.25">
      <c r="A2414" s="116" t="s">
        <v>16384</v>
      </c>
      <c r="B2414" s="116">
        <v>2021</v>
      </c>
      <c r="C2414" s="116" t="s">
        <v>16458</v>
      </c>
      <c r="D2414" s="73" t="s">
        <v>17411</v>
      </c>
      <c r="E2414" s="73" t="s">
        <v>17880</v>
      </c>
      <c r="F2414" s="73" t="s">
        <v>17880</v>
      </c>
      <c r="G2414" s="125">
        <v>4.3499999999999996</v>
      </c>
      <c r="H2414" s="140">
        <f t="shared" si="148"/>
        <v>3.4799999999999995</v>
      </c>
      <c r="I2414" s="125">
        <f>G2414/('Total Revenue (Millions)'!D$174)*100</f>
        <v>0.16706241255866916</v>
      </c>
      <c r="K2414" s="143">
        <v>4.3499999999999996</v>
      </c>
      <c r="Q2414" s="143"/>
      <c r="W2414" s="138"/>
      <c r="Z2414" s="138"/>
      <c r="AF2414" s="76" t="s">
        <v>17881</v>
      </c>
    </row>
    <row r="2415" spans="1:32" hidden="1" x14ac:dyDescent="0.25">
      <c r="A2415" s="116" t="s">
        <v>16384</v>
      </c>
      <c r="B2415" s="116">
        <v>2021</v>
      </c>
      <c r="C2415" s="116" t="s">
        <v>16458</v>
      </c>
      <c r="D2415" s="73" t="s">
        <v>17882</v>
      </c>
      <c r="E2415" s="73" t="s">
        <v>17882</v>
      </c>
      <c r="F2415" s="73"/>
      <c r="G2415" s="125">
        <v>3.26</v>
      </c>
      <c r="H2415" s="140">
        <f t="shared" si="148"/>
        <v>2.6079999999999997</v>
      </c>
      <c r="I2415" s="125">
        <f>G2415/('Total Revenue (Millions)'!D$174)*100</f>
        <v>0.12520079653822103</v>
      </c>
      <c r="K2415" s="143">
        <v>3.26</v>
      </c>
      <c r="Q2415" s="143"/>
      <c r="W2415" s="138"/>
      <c r="Z2415" s="138"/>
      <c r="AF2415" s="76" t="s">
        <v>17867</v>
      </c>
    </row>
    <row r="2416" spans="1:32" hidden="1" x14ac:dyDescent="0.25">
      <c r="A2416" s="116" t="s">
        <v>16384</v>
      </c>
      <c r="B2416" s="116">
        <v>2021</v>
      </c>
      <c r="C2416" s="116" t="s">
        <v>16458</v>
      </c>
      <c r="D2416" s="76" t="s">
        <v>16556</v>
      </c>
      <c r="E2416" s="76" t="s">
        <v>16556</v>
      </c>
      <c r="F2416" s="76" t="s">
        <v>16556</v>
      </c>
      <c r="G2416" s="125">
        <v>142.50999999999976</v>
      </c>
      <c r="H2416" s="140">
        <f t="shared" si="148"/>
        <v>114.00799999999981</v>
      </c>
      <c r="I2416" s="125">
        <f>G2416/('Total Revenue (Millions)'!D$174)*100</f>
        <v>5.4731182560312428</v>
      </c>
      <c r="K2416" s="149">
        <v>205.78</v>
      </c>
      <c r="Q2416" s="149"/>
      <c r="W2416" s="138"/>
      <c r="Z2416" s="138"/>
      <c r="AF2416" s="73"/>
    </row>
    <row r="2417" spans="1:32" hidden="1" x14ac:dyDescent="0.25">
      <c r="A2417" s="116" t="s">
        <v>16384</v>
      </c>
      <c r="B2417" s="116">
        <v>2022</v>
      </c>
      <c r="C2417" s="116" t="s">
        <v>16458</v>
      </c>
      <c r="D2417" s="73" t="s">
        <v>17833</v>
      </c>
      <c r="E2417" s="73" t="s">
        <v>17833</v>
      </c>
      <c r="F2417" s="73" t="s">
        <v>17833</v>
      </c>
      <c r="G2417" s="125">
        <v>481.53</v>
      </c>
      <c r="H2417" s="140">
        <f t="shared" ref="H2417:H2464" si="149">G2417/1.3</f>
        <v>370.40769230769229</v>
      </c>
      <c r="I2417" s="125">
        <f>G2417/('Total Revenue (Millions)'!D$175)*100</f>
        <v>16.052526060144114</v>
      </c>
      <c r="J2417" s="138">
        <v>481.53</v>
      </c>
      <c r="K2417" s="149"/>
      <c r="Q2417" s="149"/>
      <c r="U2417" s="138">
        <v>2567</v>
      </c>
      <c r="W2417" s="138"/>
      <c r="Z2417" s="138"/>
      <c r="AF2417" s="73" t="s">
        <v>17922</v>
      </c>
    </row>
    <row r="2418" spans="1:32" hidden="1" x14ac:dyDescent="0.25">
      <c r="A2418" s="116" t="s">
        <v>16384</v>
      </c>
      <c r="B2418" s="116">
        <v>2022</v>
      </c>
      <c r="C2418" s="116" t="s">
        <v>16458</v>
      </c>
      <c r="D2418" s="73" t="s">
        <v>17230</v>
      </c>
      <c r="E2418" s="73" t="s">
        <v>17231</v>
      </c>
      <c r="F2418" s="73" t="s">
        <v>17785</v>
      </c>
      <c r="G2418" s="125">
        <v>358.4</v>
      </c>
      <c r="H2418" s="140">
        <f t="shared" si="149"/>
        <v>275.69230769230768</v>
      </c>
      <c r="I2418" s="125">
        <f>G2418/('Total Revenue (Millions)'!D$175)*100</f>
        <v>11.947802504424752</v>
      </c>
      <c r="K2418" s="145"/>
      <c r="L2418" s="138">
        <v>316.55900000000003</v>
      </c>
      <c r="Q2418" s="145"/>
      <c r="W2418" s="138"/>
      <c r="Z2418" s="138"/>
      <c r="AF2418" s="76" t="s">
        <v>17923</v>
      </c>
    </row>
    <row r="2419" spans="1:32" hidden="1" x14ac:dyDescent="0.25">
      <c r="A2419" s="116" t="s">
        <v>16384</v>
      </c>
      <c r="B2419" s="116">
        <v>2022</v>
      </c>
      <c r="C2419" s="116" t="s">
        <v>16458</v>
      </c>
      <c r="D2419" s="73" t="s">
        <v>16532</v>
      </c>
      <c r="E2419" s="73" t="s">
        <v>17320</v>
      </c>
      <c r="F2419" s="73"/>
      <c r="G2419" s="125">
        <v>226.702</v>
      </c>
      <c r="H2419" s="140">
        <f t="shared" si="149"/>
        <v>174.38615384615383</v>
      </c>
      <c r="I2419" s="125">
        <f>G2419/('Total Revenue (Millions)'!D$175)*100</f>
        <v>7.5574517950839857</v>
      </c>
      <c r="J2419" s="138">
        <v>226.839</v>
      </c>
      <c r="K2419" s="149">
        <f>161.686+65.016</f>
        <v>226.702</v>
      </c>
      <c r="Q2419" s="149"/>
      <c r="W2419" s="138"/>
      <c r="Z2419" s="138"/>
      <c r="AF2419" s="73" t="s">
        <v>17924</v>
      </c>
    </row>
    <row r="2420" spans="1:32" hidden="1" x14ac:dyDescent="0.25">
      <c r="A2420" s="116" t="s">
        <v>16384</v>
      </c>
      <c r="B2420" s="116">
        <v>2022</v>
      </c>
      <c r="C2420" s="116" t="s">
        <v>16458</v>
      </c>
      <c r="D2420" s="73" t="s">
        <v>17485</v>
      </c>
      <c r="E2420" s="73" t="s">
        <v>17918</v>
      </c>
      <c r="F2420" s="73"/>
      <c r="G2420" s="125">
        <v>175.58699999999999</v>
      </c>
      <c r="H2420" s="140">
        <f t="shared" si="149"/>
        <v>135.06692307692308</v>
      </c>
      <c r="I2420" s="125">
        <f>G2420/('Total Revenue (Millions)'!D$175)*100</f>
        <v>5.8534564685949464</v>
      </c>
      <c r="J2420" s="138">
        <v>50.204999999999998</v>
      </c>
      <c r="K2420" s="149">
        <v>125.38200000000001</v>
      </c>
      <c r="Q2420" s="149"/>
      <c r="W2420" s="138"/>
      <c r="Z2420" s="138"/>
      <c r="AF2420" s="73" t="s">
        <v>17925</v>
      </c>
    </row>
    <row r="2421" spans="1:32" hidden="1" x14ac:dyDescent="0.25">
      <c r="A2421" s="116" t="s">
        <v>16384</v>
      </c>
      <c r="B2421" s="116">
        <v>2022</v>
      </c>
      <c r="C2421" s="116" t="s">
        <v>16458</v>
      </c>
      <c r="D2421" s="73" t="s">
        <v>16602</v>
      </c>
      <c r="E2421" s="73" t="s">
        <v>16602</v>
      </c>
      <c r="F2421" s="73"/>
      <c r="G2421" s="125">
        <v>136.5</v>
      </c>
      <c r="H2421" s="140">
        <f t="shared" si="149"/>
        <v>105</v>
      </c>
      <c r="I2421" s="125">
        <f>G2421/('Total Revenue (Millions)'!D$175)*100</f>
        <v>4.5504325944586466</v>
      </c>
      <c r="K2421" s="149">
        <v>136.483</v>
      </c>
      <c r="Q2421" s="149"/>
      <c r="W2421" s="138"/>
      <c r="Z2421" s="138"/>
      <c r="AF2421" s="73" t="s">
        <v>17926</v>
      </c>
    </row>
    <row r="2422" spans="1:32" hidden="1" x14ac:dyDescent="0.25">
      <c r="A2422" s="116" t="s">
        <v>16384</v>
      </c>
      <c r="B2422" s="116">
        <v>2022</v>
      </c>
      <c r="C2422" s="116" t="s">
        <v>16458</v>
      </c>
      <c r="D2422" s="73" t="s">
        <v>16608</v>
      </c>
      <c r="E2422" s="73" t="s">
        <v>16608</v>
      </c>
      <c r="F2422" s="73" t="s">
        <v>16608</v>
      </c>
      <c r="G2422" s="125">
        <v>82</v>
      </c>
      <c r="H2422" s="140">
        <f t="shared" si="149"/>
        <v>63.076923076923073</v>
      </c>
      <c r="I2422" s="125">
        <f>G2422/('Total Revenue (Millions)'!D$175)*100</f>
        <v>2.7335932069275386</v>
      </c>
      <c r="K2422" s="149">
        <v>81.995000000000005</v>
      </c>
      <c r="Q2422" s="149"/>
      <c r="W2422" s="138"/>
      <c r="Z2422" s="138"/>
      <c r="AF2422" s="73" t="s">
        <v>17927</v>
      </c>
    </row>
    <row r="2423" spans="1:32" hidden="1" x14ac:dyDescent="0.25">
      <c r="A2423" s="116" t="s">
        <v>16384</v>
      </c>
      <c r="B2423" s="116">
        <v>2022</v>
      </c>
      <c r="C2423" s="116" t="s">
        <v>16458</v>
      </c>
      <c r="D2423" s="73" t="s">
        <v>16568</v>
      </c>
      <c r="E2423" s="73" t="s">
        <v>17292</v>
      </c>
      <c r="F2423" s="73" t="s">
        <v>17292</v>
      </c>
      <c r="G2423" s="125">
        <v>79.099999999999994</v>
      </c>
      <c r="H2423" s="140">
        <f t="shared" si="149"/>
        <v>60.84615384615384</v>
      </c>
      <c r="I2423" s="125">
        <f>G2423/('Total Revenue (Millions)'!D$175)*100</f>
        <v>2.6369173496093694</v>
      </c>
      <c r="K2423" s="149">
        <v>79.055000000000007</v>
      </c>
      <c r="Q2423" s="149"/>
      <c r="W2423" s="138"/>
      <c r="Z2423" s="138"/>
      <c r="AF2423" s="73" t="s">
        <v>17928</v>
      </c>
    </row>
    <row r="2424" spans="1:32" hidden="1" x14ac:dyDescent="0.25">
      <c r="A2424" s="116" t="s">
        <v>16384</v>
      </c>
      <c r="B2424" s="116">
        <v>2022</v>
      </c>
      <c r="C2424" s="116" t="s">
        <v>16458</v>
      </c>
      <c r="D2424" s="73" t="s">
        <v>17865</v>
      </c>
      <c r="E2424" s="73" t="s">
        <v>17866</v>
      </c>
      <c r="F2424" s="73"/>
      <c r="G2424" s="125">
        <v>56.49</v>
      </c>
      <c r="H2424" s="140">
        <f t="shared" si="149"/>
        <v>43.45384615384615</v>
      </c>
      <c r="I2424" s="125">
        <f>G2424/('Total Revenue (Millions)'!D$175)*100</f>
        <v>1.8831790275528861</v>
      </c>
      <c r="K2424" s="143">
        <v>56.49</v>
      </c>
      <c r="Q2424" s="143"/>
      <c r="W2424" s="138"/>
      <c r="Z2424" s="138"/>
      <c r="AF2424" s="76" t="s">
        <v>17867</v>
      </c>
    </row>
    <row r="2425" spans="1:32" hidden="1" x14ac:dyDescent="0.25">
      <c r="A2425" s="116" t="s">
        <v>16384</v>
      </c>
      <c r="B2425" s="116">
        <v>2022</v>
      </c>
      <c r="C2425" s="116" t="s">
        <v>16458</v>
      </c>
      <c r="D2425" s="73" t="s">
        <v>17810</v>
      </c>
      <c r="E2425" s="73" t="s">
        <v>17356</v>
      </c>
      <c r="F2425" s="73"/>
      <c r="G2425" s="125">
        <v>53.23</v>
      </c>
      <c r="H2425" s="140">
        <f t="shared" si="149"/>
        <v>40.946153846153841</v>
      </c>
      <c r="I2425" s="125">
        <f>G2425/('Total Revenue (Millions)'!D$175)*100</f>
        <v>1.7745020293262543</v>
      </c>
      <c r="K2425" s="143">
        <v>53.23</v>
      </c>
      <c r="Q2425" s="143"/>
      <c r="W2425" s="138"/>
      <c r="Z2425" s="138"/>
      <c r="AF2425" s="76" t="s">
        <v>17867</v>
      </c>
    </row>
    <row r="2426" spans="1:32" hidden="1" x14ac:dyDescent="0.25">
      <c r="A2426" s="116" t="s">
        <v>16384</v>
      </c>
      <c r="B2426" s="116">
        <v>2022</v>
      </c>
      <c r="C2426" s="116" t="s">
        <v>16458</v>
      </c>
      <c r="D2426" s="73" t="s">
        <v>17795</v>
      </c>
      <c r="E2426" s="73" t="s">
        <v>17796</v>
      </c>
      <c r="F2426" s="73"/>
      <c r="G2426" s="125">
        <v>39.11</v>
      </c>
      <c r="H2426" s="140">
        <f t="shared" si="149"/>
        <v>30.084615384615383</v>
      </c>
      <c r="I2426" s="125">
        <f>G2426/('Total Revenue (Millions)'!D$175)*100</f>
        <v>1.3037906136943418</v>
      </c>
      <c r="K2426" s="143">
        <v>39.11</v>
      </c>
      <c r="Q2426" s="143"/>
      <c r="W2426" s="138"/>
      <c r="Z2426" s="138"/>
      <c r="AF2426" s="76" t="s">
        <v>17867</v>
      </c>
    </row>
    <row r="2427" spans="1:32" hidden="1" x14ac:dyDescent="0.25">
      <c r="A2427" s="116" t="s">
        <v>16384</v>
      </c>
      <c r="B2427" s="116">
        <v>2022</v>
      </c>
      <c r="C2427" s="116" t="s">
        <v>16458</v>
      </c>
      <c r="D2427" s="73" t="s">
        <v>17794</v>
      </c>
      <c r="E2427" s="73" t="s">
        <v>17794</v>
      </c>
      <c r="F2427" s="73"/>
      <c r="G2427" s="125">
        <v>27.16</v>
      </c>
      <c r="H2427" s="140">
        <f t="shared" si="149"/>
        <v>20.892307692307693</v>
      </c>
      <c r="I2427" s="125">
        <f>G2427/('Total Revenue (Millions)'!D$175)*100</f>
        <v>0.90541940853843839</v>
      </c>
      <c r="K2427" s="143">
        <v>27.16</v>
      </c>
      <c r="Q2427" s="143"/>
      <c r="W2427" s="138"/>
      <c r="Z2427" s="138"/>
      <c r="AF2427" s="76" t="s">
        <v>17867</v>
      </c>
    </row>
    <row r="2428" spans="1:32" hidden="1" x14ac:dyDescent="0.25">
      <c r="A2428" s="116" t="s">
        <v>16384</v>
      </c>
      <c r="B2428" s="116">
        <v>2022</v>
      </c>
      <c r="C2428" s="116" t="s">
        <v>16458</v>
      </c>
      <c r="D2428" s="73" t="s">
        <v>17871</v>
      </c>
      <c r="E2428" s="73" t="s">
        <v>17871</v>
      </c>
      <c r="F2428" s="73"/>
      <c r="G2428" s="125">
        <v>17.38</v>
      </c>
      <c r="H2428" s="140">
        <f t="shared" si="149"/>
        <v>13.369230769230768</v>
      </c>
      <c r="I2428" s="125">
        <f>G2428/('Total Revenue (Millions)'!D$175)*100</f>
        <v>0.57938841385854412</v>
      </c>
      <c r="K2428" s="143">
        <v>17.38</v>
      </c>
      <c r="Q2428" s="143"/>
      <c r="W2428" s="138"/>
      <c r="Z2428" s="138"/>
      <c r="AF2428" s="76" t="s">
        <v>17867</v>
      </c>
    </row>
    <row r="2429" spans="1:32" hidden="1" x14ac:dyDescent="0.25">
      <c r="A2429" s="116" t="s">
        <v>16384</v>
      </c>
      <c r="B2429" s="116">
        <v>2022</v>
      </c>
      <c r="C2429" s="116" t="s">
        <v>16458</v>
      </c>
      <c r="D2429" s="73" t="s">
        <v>17870</v>
      </c>
      <c r="E2429" s="73" t="s">
        <v>17870</v>
      </c>
      <c r="F2429" s="73"/>
      <c r="G2429" s="125">
        <v>17.38</v>
      </c>
      <c r="H2429" s="140">
        <f t="shared" si="149"/>
        <v>13.369230769230768</v>
      </c>
      <c r="I2429" s="125">
        <f>G2429/('Total Revenue (Millions)'!D$175)*100</f>
        <v>0.57938841385854412</v>
      </c>
      <c r="K2429" s="143">
        <v>17.38</v>
      </c>
      <c r="Q2429" s="143"/>
      <c r="W2429" s="138"/>
      <c r="Z2429" s="138"/>
      <c r="AF2429" s="76" t="s">
        <v>17867</v>
      </c>
    </row>
    <row r="2430" spans="1:32" hidden="1" x14ac:dyDescent="0.25">
      <c r="A2430" s="116" t="s">
        <v>16384</v>
      </c>
      <c r="B2430" s="116">
        <v>2022</v>
      </c>
      <c r="C2430" s="116" t="s">
        <v>16458</v>
      </c>
      <c r="D2430" s="73" t="s">
        <v>17872</v>
      </c>
      <c r="E2430" s="73" t="s">
        <v>17873</v>
      </c>
      <c r="F2430" s="73" t="s">
        <v>17873</v>
      </c>
      <c r="G2430" s="125">
        <v>16.3</v>
      </c>
      <c r="H2430" s="140">
        <f t="shared" si="149"/>
        <v>12.538461538461538</v>
      </c>
      <c r="I2430" s="125">
        <f>G2430/('Total Revenue (Millions)'!D$175)*100</f>
        <v>0.54338499113315697</v>
      </c>
      <c r="K2430" s="143">
        <v>16.3</v>
      </c>
      <c r="Q2430" s="143"/>
      <c r="W2430" s="138"/>
      <c r="Z2430" s="138"/>
      <c r="AF2430" s="76" t="s">
        <v>17867</v>
      </c>
    </row>
    <row r="2431" spans="1:32" hidden="1" x14ac:dyDescent="0.25">
      <c r="A2431" s="116" t="s">
        <v>16384</v>
      </c>
      <c r="B2431" s="116">
        <v>2022</v>
      </c>
      <c r="C2431" s="116" t="s">
        <v>16458</v>
      </c>
      <c r="D2431" s="73" t="s">
        <v>17874</v>
      </c>
      <c r="E2431" s="73" t="s">
        <v>17875</v>
      </c>
      <c r="F2431" s="73" t="s">
        <v>17875</v>
      </c>
      <c r="G2431" s="125">
        <v>14.12</v>
      </c>
      <c r="H2431" s="140">
        <f t="shared" si="149"/>
        <v>10.86153846153846</v>
      </c>
      <c r="I2431" s="125">
        <f>G2431/('Total Revenue (Millions)'!D$175)*100</f>
        <v>0.47071141563191271</v>
      </c>
      <c r="K2431" s="143">
        <v>14.12</v>
      </c>
      <c r="Q2431" s="143"/>
      <c r="W2431" s="138"/>
      <c r="Z2431" s="138"/>
      <c r="AF2431" s="76" t="s">
        <v>17867</v>
      </c>
    </row>
    <row r="2432" spans="1:32" hidden="1" x14ac:dyDescent="0.25">
      <c r="A2432" s="116" t="s">
        <v>16384</v>
      </c>
      <c r="B2432" s="116">
        <v>2022</v>
      </c>
      <c r="C2432" s="116" t="s">
        <v>16458</v>
      </c>
      <c r="D2432" s="73" t="s">
        <v>17876</v>
      </c>
      <c r="E2432" s="73" t="s">
        <v>17876</v>
      </c>
      <c r="F2432" s="73"/>
      <c r="G2432" s="125">
        <v>10.86</v>
      </c>
      <c r="H2432" s="140">
        <f t="shared" si="149"/>
        <v>8.3538461538461526</v>
      </c>
      <c r="I2432" s="125">
        <f>G2432/('Total Revenue (Millions)'!D$175)*100</f>
        <v>0.36203441740528125</v>
      </c>
      <c r="K2432" s="143">
        <v>10.86</v>
      </c>
      <c r="Q2432" s="143"/>
      <c r="W2432" s="138"/>
      <c r="Z2432" s="138"/>
      <c r="AF2432" s="76" t="s">
        <v>17867</v>
      </c>
    </row>
    <row r="2433" spans="1:32" hidden="1" x14ac:dyDescent="0.25">
      <c r="A2433" s="116" t="s">
        <v>16384</v>
      </c>
      <c r="B2433" s="116">
        <v>2022</v>
      </c>
      <c r="C2433" s="116" t="s">
        <v>16458</v>
      </c>
      <c r="D2433" s="73" t="s">
        <v>17879</v>
      </c>
      <c r="E2433" s="73" t="s">
        <v>17879</v>
      </c>
      <c r="F2433" s="73"/>
      <c r="G2433" s="125">
        <v>7.6</v>
      </c>
      <c r="H2433" s="140">
        <f t="shared" si="149"/>
        <v>5.8461538461538458</v>
      </c>
      <c r="I2433" s="125">
        <f>G2433/('Total Revenue (Millions)'!D$175)*100</f>
        <v>0.2533574191786499</v>
      </c>
      <c r="K2433" s="143">
        <v>7.6</v>
      </c>
      <c r="Q2433" s="143"/>
      <c r="W2433" s="138"/>
      <c r="Z2433" s="138"/>
      <c r="AF2433" s="76" t="s">
        <v>17867</v>
      </c>
    </row>
    <row r="2434" spans="1:32" hidden="1" x14ac:dyDescent="0.25">
      <c r="A2434" s="116" t="s">
        <v>16384</v>
      </c>
      <c r="B2434" s="116">
        <v>2022</v>
      </c>
      <c r="C2434" s="116" t="s">
        <v>16458</v>
      </c>
      <c r="D2434" s="73" t="s">
        <v>17797</v>
      </c>
      <c r="E2434" s="73" t="s">
        <v>17797</v>
      </c>
      <c r="F2434" s="73" t="s">
        <v>17797</v>
      </c>
      <c r="G2434" s="125">
        <v>7.6</v>
      </c>
      <c r="H2434" s="140">
        <f t="shared" si="149"/>
        <v>5.8461538461538458</v>
      </c>
      <c r="I2434" s="125">
        <f>G2434/('Total Revenue (Millions)'!D$175)*100</f>
        <v>0.2533574191786499</v>
      </c>
      <c r="K2434" s="143">
        <v>7.6</v>
      </c>
      <c r="Q2434" s="143"/>
      <c r="W2434" s="138"/>
      <c r="Z2434" s="138"/>
      <c r="AF2434" s="76" t="s">
        <v>17867</v>
      </c>
    </row>
    <row r="2435" spans="1:32" hidden="1" x14ac:dyDescent="0.25">
      <c r="A2435" s="116" t="s">
        <v>16384</v>
      </c>
      <c r="B2435" s="116">
        <v>2022</v>
      </c>
      <c r="C2435" s="116" t="s">
        <v>16458</v>
      </c>
      <c r="D2435" s="73" t="s">
        <v>17357</v>
      </c>
      <c r="E2435" s="73" t="s">
        <v>17357</v>
      </c>
      <c r="F2435" s="73" t="s">
        <v>17357</v>
      </c>
      <c r="G2435" s="125">
        <v>7.08</v>
      </c>
      <c r="H2435" s="140">
        <f t="shared" si="149"/>
        <v>5.4461538461538463</v>
      </c>
      <c r="I2435" s="125">
        <f>G2435/('Total Revenue (Millions)'!D$175)*100</f>
        <v>0.23602243786642652</v>
      </c>
      <c r="K2435" s="143">
        <v>7.08</v>
      </c>
      <c r="Q2435" s="143"/>
      <c r="W2435" s="138"/>
      <c r="Z2435" s="138"/>
      <c r="AF2435" s="73" t="s">
        <v>17877</v>
      </c>
    </row>
    <row r="2436" spans="1:32" hidden="1" x14ac:dyDescent="0.25">
      <c r="A2436" s="116" t="s">
        <v>16384</v>
      </c>
      <c r="B2436" s="116">
        <v>2022</v>
      </c>
      <c r="C2436" s="116" t="s">
        <v>16458</v>
      </c>
      <c r="D2436" s="73" t="s">
        <v>17255</v>
      </c>
      <c r="E2436" s="73" t="s">
        <v>17256</v>
      </c>
      <c r="F2436" s="73" t="s">
        <v>17256</v>
      </c>
      <c r="G2436" s="125">
        <v>5.43</v>
      </c>
      <c r="H2436" s="140">
        <f t="shared" si="149"/>
        <v>4.1769230769230763</v>
      </c>
      <c r="I2436" s="125">
        <f>G2436/('Total Revenue (Millions)'!D$175)*100</f>
        <v>0.18101720870264063</v>
      </c>
      <c r="K2436" s="143">
        <v>5.43</v>
      </c>
      <c r="Q2436" s="143"/>
      <c r="W2436" s="138"/>
      <c r="Z2436" s="138"/>
      <c r="AF2436" s="76" t="s">
        <v>17867</v>
      </c>
    </row>
    <row r="2437" spans="1:32" hidden="1" x14ac:dyDescent="0.25">
      <c r="A2437" s="116" t="s">
        <v>16384</v>
      </c>
      <c r="B2437" s="116">
        <v>2022</v>
      </c>
      <c r="C2437" s="116" t="s">
        <v>16458</v>
      </c>
      <c r="D2437" s="73" t="s">
        <v>17878</v>
      </c>
      <c r="E2437" s="73" t="s">
        <v>17878</v>
      </c>
      <c r="F2437" s="73"/>
      <c r="G2437" s="125">
        <v>5.43</v>
      </c>
      <c r="H2437" s="140">
        <f t="shared" si="149"/>
        <v>4.1769230769230763</v>
      </c>
      <c r="I2437" s="125">
        <f>G2437/('Total Revenue (Millions)'!D$175)*100</f>
        <v>0.18101720870264063</v>
      </c>
      <c r="K2437" s="143">
        <v>5.43</v>
      </c>
      <c r="Q2437" s="143"/>
      <c r="W2437" s="138"/>
      <c r="Z2437" s="138"/>
      <c r="AF2437" s="76" t="s">
        <v>17867</v>
      </c>
    </row>
    <row r="2438" spans="1:32" hidden="1" x14ac:dyDescent="0.25">
      <c r="A2438" s="116" t="s">
        <v>16384</v>
      </c>
      <c r="B2438" s="116">
        <v>2022</v>
      </c>
      <c r="C2438" s="116" t="s">
        <v>16458</v>
      </c>
      <c r="D2438" s="73" t="s">
        <v>17411</v>
      </c>
      <c r="E2438" s="73" t="s">
        <v>17880</v>
      </c>
      <c r="F2438" s="73" t="s">
        <v>17880</v>
      </c>
      <c r="G2438" s="125">
        <v>4.3499999999999996</v>
      </c>
      <c r="H2438" s="140">
        <f t="shared" si="149"/>
        <v>3.3461538461538458</v>
      </c>
      <c r="I2438" s="125">
        <f>G2438/('Total Revenue (Millions)'!D$175)*100</f>
        <v>0.14501378597725356</v>
      </c>
      <c r="K2438" s="143">
        <v>4.3499999999999996</v>
      </c>
      <c r="Q2438" s="143"/>
      <c r="W2438" s="138"/>
      <c r="Z2438" s="138"/>
      <c r="AF2438" s="76" t="s">
        <v>17881</v>
      </c>
    </row>
    <row r="2439" spans="1:32" hidden="1" x14ac:dyDescent="0.25">
      <c r="A2439" s="116" t="s">
        <v>16384</v>
      </c>
      <c r="B2439" s="116">
        <v>2022</v>
      </c>
      <c r="C2439" s="116" t="s">
        <v>16458</v>
      </c>
      <c r="D2439" s="73" t="s">
        <v>17882</v>
      </c>
      <c r="E2439" s="73" t="s">
        <v>17882</v>
      </c>
      <c r="F2439" s="73"/>
      <c r="G2439" s="125">
        <v>3.26</v>
      </c>
      <c r="H2439" s="140">
        <f t="shared" si="149"/>
        <v>2.5076923076923072</v>
      </c>
      <c r="I2439" s="125">
        <f>G2439/('Total Revenue (Millions)'!D$175)*100</f>
        <v>0.10867699822663139</v>
      </c>
      <c r="K2439" s="143">
        <v>3.26</v>
      </c>
      <c r="Q2439" s="143"/>
      <c r="W2439" s="138"/>
      <c r="Z2439" s="138"/>
      <c r="AF2439" s="76" t="s">
        <v>17867</v>
      </c>
    </row>
    <row r="2440" spans="1:32" hidden="1" x14ac:dyDescent="0.25">
      <c r="A2440" s="116" t="s">
        <v>16384</v>
      </c>
      <c r="B2440" s="116">
        <v>2022</v>
      </c>
      <c r="C2440" s="116" t="s">
        <v>16458</v>
      </c>
      <c r="D2440" s="76" t="s">
        <v>16556</v>
      </c>
      <c r="E2440" s="76" t="s">
        <v>16556</v>
      </c>
      <c r="F2440" s="76" t="s">
        <v>16556</v>
      </c>
      <c r="G2440" s="125">
        <v>167.56100000000038</v>
      </c>
      <c r="H2440" s="140">
        <f t="shared" si="149"/>
        <v>128.89307692307722</v>
      </c>
      <c r="I2440" s="125">
        <f>G2440/('Total Revenue (Millions)'!D$175)*100</f>
        <v>5.5858976993412961</v>
      </c>
      <c r="K2440" s="149">
        <f>K2416*1.0321</f>
        <v>212.385538</v>
      </c>
      <c r="Q2440" s="149"/>
      <c r="W2440" s="138"/>
      <c r="Z2440" s="138"/>
      <c r="AF2440" s="73" t="s">
        <v>17929</v>
      </c>
    </row>
    <row r="2441" spans="1:32" hidden="1" x14ac:dyDescent="0.25">
      <c r="A2441" s="116" t="s">
        <v>16384</v>
      </c>
      <c r="B2441" s="116">
        <v>2023</v>
      </c>
      <c r="C2441" s="116" t="s">
        <v>16458</v>
      </c>
      <c r="D2441" s="73" t="s">
        <v>17833</v>
      </c>
      <c r="E2441" s="73" t="s">
        <v>17833</v>
      </c>
      <c r="F2441" s="73" t="s">
        <v>17833</v>
      </c>
      <c r="G2441" s="125">
        <v>467.59500000000003</v>
      </c>
      <c r="H2441" s="140">
        <f t="shared" si="149"/>
        <v>359.68846153846152</v>
      </c>
      <c r="I2441" s="125">
        <f>G2441/('Total Revenue (Millions)'!D$176)*100</f>
        <v>14.813295359866185</v>
      </c>
      <c r="J2441" s="138">
        <v>467.59500000000003</v>
      </c>
      <c r="K2441" s="149"/>
      <c r="Q2441" s="149"/>
      <c r="U2441" s="138">
        <v>2600</v>
      </c>
      <c r="W2441" s="138"/>
      <c r="Z2441" s="138"/>
      <c r="AF2441" s="73" t="s">
        <v>17930</v>
      </c>
    </row>
    <row r="2442" spans="1:32" hidden="1" x14ac:dyDescent="0.25">
      <c r="A2442" s="116" t="s">
        <v>16384</v>
      </c>
      <c r="B2442" s="116">
        <v>2023</v>
      </c>
      <c r="C2442" s="116" t="s">
        <v>16458</v>
      </c>
      <c r="D2442" s="73" t="s">
        <v>17230</v>
      </c>
      <c r="E2442" s="73" t="s">
        <v>17231</v>
      </c>
      <c r="F2442" s="73" t="s">
        <v>17785</v>
      </c>
      <c r="G2442" s="125">
        <v>375</v>
      </c>
      <c r="H2442" s="140">
        <f t="shared" si="149"/>
        <v>288.46153846153845</v>
      </c>
      <c r="I2442" s="125">
        <f>G2442/('Total Revenue (Millions)'!D$176)*100</f>
        <v>11.879908382146557</v>
      </c>
      <c r="K2442" s="149"/>
      <c r="L2442" s="138">
        <v>375</v>
      </c>
      <c r="Q2442" s="149"/>
      <c r="W2442" s="138"/>
      <c r="Z2442" s="138"/>
      <c r="AF2442" s="76" t="s">
        <v>17931</v>
      </c>
    </row>
    <row r="2443" spans="1:32" ht="17.25" hidden="1" customHeight="1" x14ac:dyDescent="0.25">
      <c r="A2443" s="116" t="s">
        <v>16384</v>
      </c>
      <c r="B2443" s="116">
        <v>2023</v>
      </c>
      <c r="C2443" s="116" t="s">
        <v>16458</v>
      </c>
      <c r="D2443" s="73" t="s">
        <v>16532</v>
      </c>
      <c r="E2443" s="73" t="s">
        <v>17320</v>
      </c>
      <c r="F2443" s="73"/>
      <c r="G2443" s="125">
        <v>221.88</v>
      </c>
      <c r="H2443" s="140">
        <f t="shared" si="149"/>
        <v>170.67692307692306</v>
      </c>
      <c r="I2443" s="125">
        <f>G2443/('Total Revenue (Millions)'!D$176)*100</f>
        <v>7.0291041915484742</v>
      </c>
      <c r="K2443" s="143">
        <v>221.88</v>
      </c>
      <c r="Q2443" s="143"/>
      <c r="W2443" s="138"/>
      <c r="Z2443" s="138"/>
      <c r="AF2443" s="100" t="s">
        <v>17932</v>
      </c>
    </row>
    <row r="2444" spans="1:32" hidden="1" x14ac:dyDescent="0.25">
      <c r="A2444" s="116" t="s">
        <v>16384</v>
      </c>
      <c r="B2444" s="116">
        <v>2023</v>
      </c>
      <c r="C2444" s="116" t="s">
        <v>16458</v>
      </c>
      <c r="D2444" s="73" t="s">
        <v>17485</v>
      </c>
      <c r="E2444" s="73" t="s">
        <v>17918</v>
      </c>
      <c r="F2444" s="73"/>
      <c r="G2444" s="125">
        <v>176.81</v>
      </c>
      <c r="H2444" s="140">
        <f t="shared" si="149"/>
        <v>136.00769230769231</v>
      </c>
      <c r="I2444" s="125">
        <f>G2444/('Total Revenue (Millions)'!D$176)*100</f>
        <v>5.6012976027928874</v>
      </c>
      <c r="J2444" s="138">
        <v>50.3</v>
      </c>
      <c r="K2444" s="143">
        <v>126.51</v>
      </c>
      <c r="Q2444" s="143"/>
      <c r="W2444" s="138"/>
      <c r="Z2444" s="138"/>
      <c r="AF2444" s="73" t="s">
        <v>17933</v>
      </c>
    </row>
    <row r="2445" spans="1:32" hidden="1" x14ac:dyDescent="0.25">
      <c r="A2445" s="116" t="s">
        <v>16384</v>
      </c>
      <c r="B2445" s="116">
        <v>2023</v>
      </c>
      <c r="C2445" s="116" t="s">
        <v>16458</v>
      </c>
      <c r="D2445" s="73" t="s">
        <v>16602</v>
      </c>
      <c r="E2445" s="73" t="s">
        <v>16602</v>
      </c>
      <c r="F2445" s="73"/>
      <c r="G2445" s="125">
        <v>136.41999999999999</v>
      </c>
      <c r="H2445" s="140">
        <f t="shared" si="149"/>
        <v>104.93846153846152</v>
      </c>
      <c r="I2445" s="125">
        <f>G2445/('Total Revenue (Millions)'!D$176)*100</f>
        <v>4.3217522706464884</v>
      </c>
      <c r="K2445" s="143">
        <v>136.41999999999999</v>
      </c>
      <c r="Q2445" s="143"/>
      <c r="W2445" s="138"/>
      <c r="Z2445" s="138"/>
      <c r="AF2445" s="73" t="s">
        <v>17934</v>
      </c>
    </row>
    <row r="2446" spans="1:32" hidden="1" x14ac:dyDescent="0.25">
      <c r="A2446" s="116" t="s">
        <v>16384</v>
      </c>
      <c r="B2446" s="116">
        <v>2023</v>
      </c>
      <c r="C2446" s="116" t="s">
        <v>16458</v>
      </c>
      <c r="D2446" s="73" t="s">
        <v>16608</v>
      </c>
      <c r="E2446" s="73" t="s">
        <v>16608</v>
      </c>
      <c r="F2446" s="73" t="s">
        <v>16608</v>
      </c>
      <c r="G2446" s="125">
        <v>83.65</v>
      </c>
      <c r="H2446" s="140">
        <f t="shared" si="149"/>
        <v>64.346153846153854</v>
      </c>
      <c r="I2446" s="125">
        <f>G2446/('Total Revenue (Millions)'!D$176)*100</f>
        <v>2.6500115631108252</v>
      </c>
      <c r="K2446" s="143">
        <v>83.65</v>
      </c>
      <c r="Q2446" s="143"/>
      <c r="W2446" s="138"/>
      <c r="Z2446" s="138"/>
      <c r="AF2446" s="73" t="s">
        <v>17935</v>
      </c>
    </row>
    <row r="2447" spans="1:32" hidden="1" x14ac:dyDescent="0.25">
      <c r="A2447" s="116" t="s">
        <v>16384</v>
      </c>
      <c r="B2447" s="116">
        <v>2023</v>
      </c>
      <c r="C2447" s="116" t="s">
        <v>16458</v>
      </c>
      <c r="D2447" s="73" t="s">
        <v>16568</v>
      </c>
      <c r="E2447" s="73" t="s">
        <v>17292</v>
      </c>
      <c r="F2447" s="73" t="s">
        <v>17292</v>
      </c>
      <c r="G2447" s="125">
        <v>76.25</v>
      </c>
      <c r="H2447" s="140">
        <f t="shared" si="149"/>
        <v>58.653846153846153</v>
      </c>
      <c r="I2447" s="125">
        <f>G2447/('Total Revenue (Millions)'!D$176)*100</f>
        <v>2.4155813710364664</v>
      </c>
      <c r="K2447" s="143">
        <v>76.25</v>
      </c>
      <c r="Q2447" s="143"/>
      <c r="W2447" s="138"/>
      <c r="Z2447" s="138"/>
      <c r="AF2447" s="73" t="s">
        <v>17936</v>
      </c>
    </row>
    <row r="2448" spans="1:32" hidden="1" x14ac:dyDescent="0.25">
      <c r="A2448" s="116" t="s">
        <v>16384</v>
      </c>
      <c r="B2448" s="116">
        <v>2023</v>
      </c>
      <c r="C2448" s="116" t="s">
        <v>16458</v>
      </c>
      <c r="D2448" s="73" t="s">
        <v>17810</v>
      </c>
      <c r="E2448" s="73" t="s">
        <v>17356</v>
      </c>
      <c r="F2448" s="73"/>
      <c r="G2448" s="125">
        <v>56.42</v>
      </c>
      <c r="H2448" s="140">
        <f t="shared" si="149"/>
        <v>43.4</v>
      </c>
      <c r="I2448" s="125">
        <f>G2448/('Total Revenue (Millions)'!D$176)*100</f>
        <v>1.7873718157885565</v>
      </c>
      <c r="K2448" s="143">
        <v>56.42</v>
      </c>
      <c r="Q2448" s="143"/>
      <c r="W2448" s="138"/>
      <c r="Z2448" s="138"/>
      <c r="AF2448" s="76" t="s">
        <v>17867</v>
      </c>
    </row>
    <row r="2449" spans="1:32" hidden="1" x14ac:dyDescent="0.25">
      <c r="A2449" s="116" t="s">
        <v>16384</v>
      </c>
      <c r="B2449" s="116">
        <v>2023</v>
      </c>
      <c r="C2449" s="116" t="s">
        <v>16458</v>
      </c>
      <c r="D2449" s="73" t="s">
        <v>17865</v>
      </c>
      <c r="E2449" s="73" t="s">
        <v>17866</v>
      </c>
      <c r="F2449" s="73"/>
      <c r="G2449" s="125">
        <v>55.33</v>
      </c>
      <c r="H2449" s="140">
        <f t="shared" si="149"/>
        <v>42.561538461538461</v>
      </c>
      <c r="I2449" s="125">
        <f>G2449/('Total Revenue (Millions)'!D$176)*100</f>
        <v>1.7528408820911172</v>
      </c>
      <c r="K2449" s="143">
        <v>55.33</v>
      </c>
      <c r="Q2449" s="143"/>
      <c r="W2449" s="138"/>
      <c r="Z2449" s="138"/>
      <c r="AF2449" s="76" t="s">
        <v>17867</v>
      </c>
    </row>
    <row r="2450" spans="1:32" hidden="1" x14ac:dyDescent="0.25">
      <c r="A2450" s="116" t="s">
        <v>16384</v>
      </c>
      <c r="B2450" s="116">
        <v>2023</v>
      </c>
      <c r="C2450" s="116" t="s">
        <v>16458</v>
      </c>
      <c r="D2450" s="73" t="s">
        <v>17795</v>
      </c>
      <c r="E2450" s="73" t="s">
        <v>17796</v>
      </c>
      <c r="F2450" s="73"/>
      <c r="G2450" s="125">
        <v>36.89</v>
      </c>
      <c r="H2450" s="140">
        <f t="shared" si="149"/>
        <v>28.376923076923077</v>
      </c>
      <c r="I2450" s="125">
        <f>G2450/('Total Revenue (Millions)'!D$176)*100</f>
        <v>1.168666187246364</v>
      </c>
      <c r="K2450" s="143">
        <v>36.89</v>
      </c>
      <c r="Q2450" s="143"/>
      <c r="W2450" s="138"/>
      <c r="Z2450" s="138"/>
      <c r="AF2450" s="76" t="s">
        <v>17867</v>
      </c>
    </row>
    <row r="2451" spans="1:32" hidden="1" x14ac:dyDescent="0.25">
      <c r="A2451" s="116" t="s">
        <v>16384</v>
      </c>
      <c r="B2451" s="116">
        <v>2023</v>
      </c>
      <c r="C2451" s="116" t="s">
        <v>16458</v>
      </c>
      <c r="D2451" s="73" t="s">
        <v>17794</v>
      </c>
      <c r="E2451" s="73" t="s">
        <v>17794</v>
      </c>
      <c r="F2451" s="73"/>
      <c r="G2451" s="125">
        <v>27.12</v>
      </c>
      <c r="H2451" s="140">
        <f t="shared" si="149"/>
        <v>20.861538461538462</v>
      </c>
      <c r="I2451" s="125">
        <f>G2451/('Total Revenue (Millions)'!D$176)*100</f>
        <v>0.85915497419683895</v>
      </c>
      <c r="K2451" s="153">
        <v>27.12</v>
      </c>
      <c r="Q2451" s="153"/>
      <c r="W2451" s="138"/>
      <c r="Z2451" s="138"/>
      <c r="AF2451" s="76" t="s">
        <v>17867</v>
      </c>
    </row>
    <row r="2452" spans="1:32" hidden="1" x14ac:dyDescent="0.25">
      <c r="A2452" s="116" t="s">
        <v>16384</v>
      </c>
      <c r="B2452" s="116">
        <v>2023</v>
      </c>
      <c r="C2452" s="116" t="s">
        <v>16458</v>
      </c>
      <c r="D2452" s="73" t="s">
        <v>17871</v>
      </c>
      <c r="E2452" s="73" t="s">
        <v>17871</v>
      </c>
      <c r="F2452" s="73"/>
      <c r="G2452" s="125">
        <v>20.61</v>
      </c>
      <c r="H2452" s="140">
        <f t="shared" si="149"/>
        <v>15.853846153846153</v>
      </c>
      <c r="I2452" s="125">
        <f>G2452/('Total Revenue (Millions)'!D$176)*100</f>
        <v>0.65291976468277468</v>
      </c>
      <c r="K2452" s="153">
        <v>20.61</v>
      </c>
      <c r="Q2452" s="153"/>
      <c r="W2452" s="138"/>
      <c r="Z2452" s="138"/>
      <c r="AF2452" s="76" t="s">
        <v>17867</v>
      </c>
    </row>
    <row r="2453" spans="1:32" hidden="1" x14ac:dyDescent="0.25">
      <c r="A2453" s="116" t="s">
        <v>16384</v>
      </c>
      <c r="B2453" s="116">
        <v>2023</v>
      </c>
      <c r="C2453" s="116" t="s">
        <v>16458</v>
      </c>
      <c r="D2453" s="73" t="s">
        <v>17870</v>
      </c>
      <c r="E2453" s="73" t="s">
        <v>17870</v>
      </c>
      <c r="F2453" s="73"/>
      <c r="G2453" s="125">
        <v>19.53</v>
      </c>
      <c r="H2453" s="140">
        <f t="shared" si="149"/>
        <v>15.023076923076923</v>
      </c>
      <c r="I2453" s="125">
        <f>G2453/('Total Revenue (Millions)'!D$176)*100</f>
        <v>0.61870562854219269</v>
      </c>
      <c r="K2453" s="153">
        <v>19.53</v>
      </c>
      <c r="Q2453" s="153"/>
      <c r="W2453" s="138"/>
      <c r="Z2453" s="138"/>
      <c r="AF2453" s="76" t="s">
        <v>17867</v>
      </c>
    </row>
    <row r="2454" spans="1:32" hidden="1" x14ac:dyDescent="0.25">
      <c r="A2454" s="116" t="s">
        <v>16384</v>
      </c>
      <c r="B2454" s="116">
        <v>2023</v>
      </c>
      <c r="C2454" s="116" t="s">
        <v>16458</v>
      </c>
      <c r="D2454" s="73" t="s">
        <v>17872</v>
      </c>
      <c r="E2454" s="73" t="s">
        <v>17873</v>
      </c>
      <c r="F2454" s="73" t="s">
        <v>17873</v>
      </c>
      <c r="G2454" s="125">
        <v>16.27</v>
      </c>
      <c r="H2454" s="140">
        <f t="shared" si="149"/>
        <v>12.515384615384615</v>
      </c>
      <c r="I2454" s="125">
        <f>G2454/('Total Revenue (Millions)'!D$176)*100</f>
        <v>0.51542962500673195</v>
      </c>
      <c r="K2454" s="153">
        <v>16.27</v>
      </c>
      <c r="Q2454" s="153"/>
      <c r="W2454" s="138"/>
      <c r="Z2454" s="138"/>
      <c r="AF2454" s="76" t="s">
        <v>17867</v>
      </c>
    </row>
    <row r="2455" spans="1:32" hidden="1" x14ac:dyDescent="0.25">
      <c r="A2455" s="116" t="s">
        <v>16384</v>
      </c>
      <c r="B2455" s="116">
        <v>2023</v>
      </c>
      <c r="C2455" s="116" t="s">
        <v>16458</v>
      </c>
      <c r="D2455" s="73" t="s">
        <v>17874</v>
      </c>
      <c r="E2455" s="73" t="s">
        <v>17875</v>
      </c>
      <c r="F2455" s="73" t="s">
        <v>17875</v>
      </c>
      <c r="G2455" s="125">
        <v>14.1</v>
      </c>
      <c r="H2455" s="140">
        <f t="shared" si="149"/>
        <v>10.846153846153845</v>
      </c>
      <c r="I2455" s="125">
        <f>G2455/('Total Revenue (Millions)'!D$176)*100</f>
        <v>0.44668455516871053</v>
      </c>
      <c r="K2455" s="153">
        <v>14.1</v>
      </c>
      <c r="Q2455" s="153"/>
      <c r="W2455" s="138"/>
      <c r="Z2455" s="138"/>
      <c r="AF2455" s="76" t="s">
        <v>17867</v>
      </c>
    </row>
    <row r="2456" spans="1:32" hidden="1" x14ac:dyDescent="0.25">
      <c r="A2456" s="116" t="s">
        <v>16384</v>
      </c>
      <c r="B2456" s="116">
        <v>2023</v>
      </c>
      <c r="C2456" s="116" t="s">
        <v>16458</v>
      </c>
      <c r="D2456" s="73" t="s">
        <v>17876</v>
      </c>
      <c r="E2456" s="73" t="s">
        <v>17876</v>
      </c>
      <c r="F2456" s="73"/>
      <c r="G2456" s="125">
        <v>10.85</v>
      </c>
      <c r="H2456" s="140">
        <f t="shared" si="149"/>
        <v>8.3461538461538449</v>
      </c>
      <c r="I2456" s="125">
        <f>G2456/('Total Revenue (Millions)'!D$176)*100</f>
        <v>0.343725349190107</v>
      </c>
      <c r="K2456" s="153">
        <v>10.85</v>
      </c>
      <c r="Q2456" s="153"/>
      <c r="W2456" s="138"/>
      <c r="Z2456" s="138"/>
      <c r="AF2456" s="76" t="s">
        <v>17867</v>
      </c>
    </row>
    <row r="2457" spans="1:32" hidden="1" x14ac:dyDescent="0.25">
      <c r="A2457" s="116" t="s">
        <v>16384</v>
      </c>
      <c r="B2457" s="116">
        <v>2023</v>
      </c>
      <c r="C2457" s="116" t="s">
        <v>16458</v>
      </c>
      <c r="D2457" s="73" t="s">
        <v>17879</v>
      </c>
      <c r="E2457" s="73" t="s">
        <v>17879</v>
      </c>
      <c r="F2457" s="73"/>
      <c r="G2457" s="125">
        <v>7.59</v>
      </c>
      <c r="H2457" s="140">
        <f t="shared" si="149"/>
        <v>5.8384615384615381</v>
      </c>
      <c r="I2457" s="125">
        <f>G2457/('Total Revenue (Millions)'!D$176)*100</f>
        <v>0.24044934565464632</v>
      </c>
      <c r="K2457" s="153">
        <v>7.59</v>
      </c>
      <c r="Q2457" s="153"/>
      <c r="W2457" s="138"/>
      <c r="Z2457" s="138"/>
      <c r="AF2457" s="76" t="s">
        <v>17867</v>
      </c>
    </row>
    <row r="2458" spans="1:32" hidden="1" x14ac:dyDescent="0.25">
      <c r="A2458" s="116" t="s">
        <v>16384</v>
      </c>
      <c r="B2458" s="116">
        <v>2023</v>
      </c>
      <c r="C2458" s="116" t="s">
        <v>16458</v>
      </c>
      <c r="D2458" s="73" t="s">
        <v>17882</v>
      </c>
      <c r="E2458" s="73" t="s">
        <v>17882</v>
      </c>
      <c r="F2458" s="73"/>
      <c r="G2458" s="125">
        <v>7.59</v>
      </c>
      <c r="H2458" s="140">
        <f t="shared" si="149"/>
        <v>5.8384615384615381</v>
      </c>
      <c r="I2458" s="125">
        <f>G2458/('Total Revenue (Millions)'!D$176)*100</f>
        <v>0.24044934565464632</v>
      </c>
      <c r="K2458" s="143">
        <v>7.59</v>
      </c>
      <c r="Q2458" s="143"/>
      <c r="W2458" s="138"/>
      <c r="Z2458" s="138"/>
      <c r="AF2458" s="76" t="s">
        <v>17867</v>
      </c>
    </row>
    <row r="2459" spans="1:32" hidden="1" x14ac:dyDescent="0.25">
      <c r="A2459" s="116" t="s">
        <v>16384</v>
      </c>
      <c r="B2459" s="116">
        <v>2023</v>
      </c>
      <c r="C2459" s="116" t="s">
        <v>16458</v>
      </c>
      <c r="D2459" s="73" t="s">
        <v>17357</v>
      </c>
      <c r="E2459" s="73" t="s">
        <v>17357</v>
      </c>
      <c r="F2459" s="73" t="s">
        <v>17357</v>
      </c>
      <c r="G2459" s="125">
        <v>6.77</v>
      </c>
      <c r="H2459" s="140">
        <f t="shared" si="149"/>
        <v>5.207692307692307</v>
      </c>
      <c r="I2459" s="125">
        <f>G2459/('Total Revenue (Millions)'!D$176)*100</f>
        <v>0.21447194599235248</v>
      </c>
      <c r="K2459" s="143">
        <v>7.08</v>
      </c>
      <c r="Q2459" s="143"/>
      <c r="W2459" s="138"/>
      <c r="Z2459" s="138"/>
      <c r="AF2459" s="73" t="s">
        <v>17937</v>
      </c>
    </row>
    <row r="2460" spans="1:32" hidden="1" x14ac:dyDescent="0.25">
      <c r="A2460" s="116" t="s">
        <v>16384</v>
      </c>
      <c r="B2460" s="116">
        <v>2023</v>
      </c>
      <c r="C2460" s="116" t="s">
        <v>16458</v>
      </c>
      <c r="D2460" s="73" t="s">
        <v>17797</v>
      </c>
      <c r="E2460" s="73" t="s">
        <v>17797</v>
      </c>
      <c r="F2460" s="73" t="s">
        <v>17797</v>
      </c>
      <c r="G2460" s="125">
        <v>5.42</v>
      </c>
      <c r="H2460" s="140">
        <f t="shared" si="149"/>
        <v>4.1692307692307686</v>
      </c>
      <c r="I2460" s="125">
        <f>G2460/('Total Revenue (Millions)'!D$176)*100</f>
        <v>0.1717042758166249</v>
      </c>
      <c r="K2460" s="143">
        <v>5.42</v>
      </c>
      <c r="Q2460" s="143"/>
      <c r="W2460" s="138"/>
      <c r="Z2460" s="138"/>
      <c r="AF2460" s="76" t="s">
        <v>17867</v>
      </c>
    </row>
    <row r="2461" spans="1:32" hidden="1" x14ac:dyDescent="0.25">
      <c r="A2461" s="116" t="s">
        <v>16384</v>
      </c>
      <c r="B2461" s="116">
        <v>2023</v>
      </c>
      <c r="C2461" s="116" t="s">
        <v>16458</v>
      </c>
      <c r="D2461" s="73" t="s">
        <v>17878</v>
      </c>
      <c r="E2461" s="73" t="s">
        <v>17878</v>
      </c>
      <c r="F2461" s="73"/>
      <c r="G2461" s="125">
        <v>5.42</v>
      </c>
      <c r="H2461" s="140">
        <f t="shared" si="149"/>
        <v>4.1692307692307686</v>
      </c>
      <c r="I2461" s="125">
        <f>G2461/('Total Revenue (Millions)'!D$176)*100</f>
        <v>0.1717042758166249</v>
      </c>
      <c r="K2461" s="143">
        <v>5.42</v>
      </c>
      <c r="Q2461" s="143"/>
      <c r="W2461" s="138"/>
      <c r="Z2461" s="138"/>
      <c r="AF2461" s="76" t="s">
        <v>17867</v>
      </c>
    </row>
    <row r="2462" spans="1:32" hidden="1" x14ac:dyDescent="0.25">
      <c r="A2462" s="116" t="s">
        <v>16384</v>
      </c>
      <c r="B2462" s="116">
        <v>2023</v>
      </c>
      <c r="C2462" s="116" t="s">
        <v>16458</v>
      </c>
      <c r="D2462" s="73" t="s">
        <v>17411</v>
      </c>
      <c r="E2462" s="73" t="s">
        <v>17880</v>
      </c>
      <c r="F2462" s="73" t="s">
        <v>17880</v>
      </c>
      <c r="G2462" s="125">
        <v>4.34</v>
      </c>
      <c r="H2462" s="140">
        <f t="shared" si="149"/>
        <v>3.3384615384615381</v>
      </c>
      <c r="I2462" s="125">
        <f>G2462/('Total Revenue (Millions)'!D$176)*100</f>
        <v>0.13749013967604282</v>
      </c>
      <c r="K2462" s="143">
        <v>4.34</v>
      </c>
      <c r="Q2462" s="143"/>
      <c r="W2462" s="138"/>
      <c r="Z2462" s="138"/>
      <c r="AF2462" s="73"/>
    </row>
    <row r="2463" spans="1:32" hidden="1" x14ac:dyDescent="0.25">
      <c r="A2463" s="116" t="s">
        <v>16384</v>
      </c>
      <c r="B2463" s="116">
        <v>2023</v>
      </c>
      <c r="C2463" s="116" t="s">
        <v>16458</v>
      </c>
      <c r="D2463" s="73" t="s">
        <v>17255</v>
      </c>
      <c r="E2463" s="73" t="s">
        <v>17256</v>
      </c>
      <c r="F2463" s="73" t="s">
        <v>17256</v>
      </c>
      <c r="G2463" s="125">
        <v>3.25</v>
      </c>
      <c r="H2463" s="140">
        <f t="shared" si="149"/>
        <v>2.5</v>
      </c>
      <c r="I2463" s="125">
        <f>G2463/('Total Revenue (Millions)'!D$176)*100</f>
        <v>0.10295920597860347</v>
      </c>
      <c r="K2463" s="143">
        <v>3.25</v>
      </c>
      <c r="Q2463" s="143"/>
      <c r="W2463" s="138"/>
      <c r="Z2463" s="138"/>
      <c r="AF2463" s="76" t="s">
        <v>17867</v>
      </c>
    </row>
    <row r="2464" spans="1:32" hidden="1" x14ac:dyDescent="0.25">
      <c r="A2464" s="116" t="s">
        <v>16384</v>
      </c>
      <c r="B2464" s="116">
        <v>2023</v>
      </c>
      <c r="C2464" s="116" t="s">
        <v>16458</v>
      </c>
      <c r="D2464" s="76" t="s">
        <v>16556</v>
      </c>
      <c r="E2464" s="76" t="s">
        <v>16556</v>
      </c>
      <c r="F2464" s="76" t="s">
        <v>16556</v>
      </c>
      <c r="G2464" s="125">
        <v>164.06500000000051</v>
      </c>
      <c r="H2464" s="140">
        <f t="shared" si="149"/>
        <v>126.20384615384654</v>
      </c>
      <c r="I2464" s="125">
        <f>G2464/('Total Revenue (Millions)'!D$176)*100</f>
        <v>5.1975391165783487</v>
      </c>
      <c r="K2464" s="153"/>
      <c r="Q2464" s="153"/>
      <c r="W2464" s="138"/>
      <c r="Z2464" s="138"/>
      <c r="AF2464" s="73"/>
    </row>
    <row r="2465" spans="1:32" x14ac:dyDescent="0.25">
      <c r="A2465" s="116" t="s">
        <v>16384</v>
      </c>
      <c r="B2465" s="116">
        <v>2024</v>
      </c>
      <c r="C2465" s="116" t="s">
        <v>16458</v>
      </c>
      <c r="D2465" s="73" t="s">
        <v>17833</v>
      </c>
      <c r="E2465" s="73" t="s">
        <v>17833</v>
      </c>
      <c r="F2465" s="73" t="s">
        <v>17833</v>
      </c>
      <c r="G2465" s="125"/>
      <c r="H2465" s="140"/>
      <c r="I2465" s="125"/>
      <c r="K2465" s="149"/>
      <c r="Q2465" s="149"/>
      <c r="W2465" s="138"/>
      <c r="Z2465" s="138"/>
      <c r="AF2465" s="73" t="s">
        <v>17930</v>
      </c>
    </row>
    <row r="2466" spans="1:32" ht="15.75" customHeight="1" x14ac:dyDescent="0.25">
      <c r="A2466" s="116" t="s">
        <v>16384</v>
      </c>
      <c r="B2466" s="116">
        <v>2024</v>
      </c>
      <c r="C2466" s="116" t="s">
        <v>16458</v>
      </c>
      <c r="D2466" s="73" t="s">
        <v>17230</v>
      </c>
      <c r="E2466" s="73" t="s">
        <v>17231</v>
      </c>
      <c r="F2466" s="73" t="s">
        <v>17785</v>
      </c>
      <c r="G2466" s="125"/>
      <c r="H2466" s="140"/>
      <c r="I2466" s="125"/>
      <c r="K2466" s="149"/>
      <c r="Q2466" s="149"/>
      <c r="W2466" s="138"/>
      <c r="Z2466" s="138"/>
      <c r="AF2466" s="282" t="s">
        <v>17931</v>
      </c>
    </row>
    <row r="2467" spans="1:32" x14ac:dyDescent="0.25">
      <c r="A2467" s="116" t="s">
        <v>16384</v>
      </c>
      <c r="B2467" s="116">
        <v>2024</v>
      </c>
      <c r="C2467" s="116" t="s">
        <v>16458</v>
      </c>
      <c r="D2467" s="73" t="s">
        <v>16532</v>
      </c>
      <c r="E2467" s="73" t="s">
        <v>17320</v>
      </c>
      <c r="F2467" s="73"/>
      <c r="G2467" s="125"/>
      <c r="H2467" s="140"/>
      <c r="I2467" s="125"/>
      <c r="K2467" s="143"/>
      <c r="Q2467" s="143"/>
      <c r="W2467" s="138"/>
      <c r="Z2467" s="138"/>
      <c r="AF2467" s="73" t="s">
        <v>17932</v>
      </c>
    </row>
    <row r="2468" spans="1:32" x14ac:dyDescent="0.25">
      <c r="A2468" s="116" t="s">
        <v>16384</v>
      </c>
      <c r="B2468" s="116">
        <v>2024</v>
      </c>
      <c r="C2468" s="116" t="s">
        <v>16458</v>
      </c>
      <c r="D2468" s="73" t="s">
        <v>17485</v>
      </c>
      <c r="E2468" s="73" t="s">
        <v>17918</v>
      </c>
      <c r="F2468" s="73"/>
      <c r="G2468" s="125"/>
      <c r="H2468" s="140"/>
      <c r="I2468" s="125"/>
      <c r="K2468" s="143"/>
      <c r="Q2468" s="143"/>
      <c r="W2468" s="138"/>
      <c r="Z2468" s="138"/>
      <c r="AF2468" s="73" t="s">
        <v>17933</v>
      </c>
    </row>
    <row r="2469" spans="1:32" x14ac:dyDescent="0.25">
      <c r="A2469" s="116" t="s">
        <v>16384</v>
      </c>
      <c r="B2469" s="116">
        <v>2024</v>
      </c>
      <c r="C2469" s="116" t="s">
        <v>16458</v>
      </c>
      <c r="D2469" s="73" t="s">
        <v>16602</v>
      </c>
      <c r="E2469" s="73" t="s">
        <v>16602</v>
      </c>
      <c r="F2469" s="73"/>
      <c r="G2469" s="125"/>
      <c r="H2469" s="140"/>
      <c r="I2469" s="125"/>
      <c r="K2469" s="143"/>
      <c r="Q2469" s="143"/>
      <c r="W2469" s="138"/>
      <c r="Z2469" s="138"/>
      <c r="AF2469" s="73" t="s">
        <v>17934</v>
      </c>
    </row>
    <row r="2470" spans="1:32" x14ac:dyDescent="0.25">
      <c r="A2470" s="116" t="s">
        <v>16384</v>
      </c>
      <c r="B2470" s="116">
        <v>2024</v>
      </c>
      <c r="C2470" s="116" t="s">
        <v>16458</v>
      </c>
      <c r="D2470" s="73" t="s">
        <v>16608</v>
      </c>
      <c r="E2470" s="73" t="s">
        <v>16608</v>
      </c>
      <c r="F2470" s="73" t="s">
        <v>16608</v>
      </c>
      <c r="G2470" s="125"/>
      <c r="H2470" s="140"/>
      <c r="I2470" s="125"/>
      <c r="K2470" s="143"/>
      <c r="Q2470" s="143"/>
      <c r="W2470" s="138"/>
      <c r="Z2470" s="138"/>
      <c r="AF2470" s="73" t="s">
        <v>17935</v>
      </c>
    </row>
    <row r="2471" spans="1:32" x14ac:dyDescent="0.25">
      <c r="A2471" s="116" t="s">
        <v>16384</v>
      </c>
      <c r="B2471" s="116">
        <v>2024</v>
      </c>
      <c r="C2471" s="116" t="s">
        <v>16458</v>
      </c>
      <c r="D2471" s="73" t="s">
        <v>16568</v>
      </c>
      <c r="E2471" s="73" t="s">
        <v>17292</v>
      </c>
      <c r="F2471" s="73" t="s">
        <v>17292</v>
      </c>
      <c r="G2471" s="125"/>
      <c r="H2471" s="140"/>
      <c r="I2471" s="125"/>
      <c r="K2471" s="143"/>
      <c r="Q2471" s="143"/>
      <c r="W2471" s="138"/>
      <c r="Z2471" s="138"/>
      <c r="AF2471" s="73" t="s">
        <v>17936</v>
      </c>
    </row>
    <row r="2472" spans="1:32" x14ac:dyDescent="0.25">
      <c r="A2472" s="116" t="s">
        <v>16384</v>
      </c>
      <c r="B2472" s="116">
        <v>2024</v>
      </c>
      <c r="C2472" s="116" t="s">
        <v>16458</v>
      </c>
      <c r="D2472" s="73" t="s">
        <v>17810</v>
      </c>
      <c r="E2472" s="73" t="s">
        <v>17356</v>
      </c>
      <c r="F2472" s="73"/>
      <c r="G2472" s="125"/>
      <c r="H2472" s="140"/>
      <c r="I2472" s="125"/>
      <c r="K2472" s="143"/>
      <c r="Q2472" s="143"/>
      <c r="W2472" s="138"/>
      <c r="Z2472" s="138"/>
      <c r="AF2472" s="76" t="s">
        <v>17867</v>
      </c>
    </row>
    <row r="2473" spans="1:32" x14ac:dyDescent="0.25">
      <c r="A2473" s="116" t="s">
        <v>16384</v>
      </c>
      <c r="B2473" s="116">
        <v>2024</v>
      </c>
      <c r="C2473" s="116" t="s">
        <v>16458</v>
      </c>
      <c r="D2473" s="73" t="s">
        <v>17865</v>
      </c>
      <c r="E2473" s="73" t="s">
        <v>17866</v>
      </c>
      <c r="F2473" s="73"/>
      <c r="G2473" s="125"/>
      <c r="H2473" s="140"/>
      <c r="I2473" s="125"/>
      <c r="K2473" s="143"/>
      <c r="Q2473" s="143"/>
      <c r="W2473" s="138"/>
      <c r="Z2473" s="138"/>
      <c r="AF2473" s="76" t="s">
        <v>17867</v>
      </c>
    </row>
    <row r="2474" spans="1:32" x14ac:dyDescent="0.25">
      <c r="A2474" s="116" t="s">
        <v>16384</v>
      </c>
      <c r="B2474" s="116">
        <v>2024</v>
      </c>
      <c r="C2474" s="116" t="s">
        <v>16458</v>
      </c>
      <c r="D2474" s="73" t="s">
        <v>17795</v>
      </c>
      <c r="E2474" s="73" t="s">
        <v>17796</v>
      </c>
      <c r="F2474" s="73"/>
      <c r="G2474" s="125"/>
      <c r="H2474" s="140"/>
      <c r="I2474" s="125"/>
      <c r="K2474" s="143"/>
      <c r="Q2474" s="143"/>
      <c r="W2474" s="138"/>
      <c r="Z2474" s="138"/>
      <c r="AF2474" s="76" t="s">
        <v>17867</v>
      </c>
    </row>
    <row r="2475" spans="1:32" x14ac:dyDescent="0.25">
      <c r="A2475" s="116" t="s">
        <v>16384</v>
      </c>
      <c r="B2475" s="116">
        <v>2024</v>
      </c>
      <c r="C2475" s="116" t="s">
        <v>16458</v>
      </c>
      <c r="D2475" s="73" t="s">
        <v>17794</v>
      </c>
      <c r="E2475" s="73" t="s">
        <v>17794</v>
      </c>
      <c r="F2475" s="73"/>
      <c r="G2475" s="125"/>
      <c r="H2475" s="140"/>
      <c r="I2475" s="125"/>
      <c r="K2475" s="153"/>
      <c r="Q2475" s="153"/>
      <c r="W2475" s="138"/>
      <c r="Z2475" s="138"/>
      <c r="AF2475" s="76" t="s">
        <v>17867</v>
      </c>
    </row>
    <row r="2476" spans="1:32" x14ac:dyDescent="0.25">
      <c r="A2476" s="116" t="s">
        <v>16384</v>
      </c>
      <c r="B2476" s="116">
        <v>2024</v>
      </c>
      <c r="C2476" s="116" t="s">
        <v>16458</v>
      </c>
      <c r="D2476" s="73" t="s">
        <v>17871</v>
      </c>
      <c r="E2476" s="73" t="s">
        <v>17871</v>
      </c>
      <c r="F2476" s="73"/>
      <c r="G2476" s="125"/>
      <c r="H2476" s="140"/>
      <c r="I2476" s="125"/>
      <c r="K2476" s="153"/>
      <c r="Q2476" s="153"/>
      <c r="W2476" s="138"/>
      <c r="Z2476" s="138"/>
      <c r="AF2476" s="76" t="s">
        <v>17867</v>
      </c>
    </row>
    <row r="2477" spans="1:32" x14ac:dyDescent="0.25">
      <c r="A2477" s="116" t="s">
        <v>16384</v>
      </c>
      <c r="B2477" s="116">
        <v>2024</v>
      </c>
      <c r="C2477" s="116" t="s">
        <v>16458</v>
      </c>
      <c r="D2477" s="73" t="s">
        <v>17870</v>
      </c>
      <c r="E2477" s="73" t="s">
        <v>17870</v>
      </c>
      <c r="F2477" s="73"/>
      <c r="G2477" s="125"/>
      <c r="H2477" s="140"/>
      <c r="I2477" s="125"/>
      <c r="K2477" s="153"/>
      <c r="Q2477" s="153"/>
      <c r="W2477" s="138"/>
      <c r="Z2477" s="138"/>
      <c r="AF2477" s="76" t="s">
        <v>17867</v>
      </c>
    </row>
    <row r="2478" spans="1:32" x14ac:dyDescent="0.25">
      <c r="A2478" s="116" t="s">
        <v>16384</v>
      </c>
      <c r="B2478" s="116">
        <v>2024</v>
      </c>
      <c r="C2478" s="116" t="s">
        <v>16458</v>
      </c>
      <c r="D2478" s="73" t="s">
        <v>17872</v>
      </c>
      <c r="E2478" s="73" t="s">
        <v>17873</v>
      </c>
      <c r="F2478" s="73" t="s">
        <v>17873</v>
      </c>
      <c r="G2478" s="125"/>
      <c r="H2478" s="140"/>
      <c r="I2478" s="125"/>
      <c r="K2478" s="153"/>
      <c r="Q2478" s="153"/>
      <c r="W2478" s="138"/>
      <c r="Z2478" s="138"/>
      <c r="AF2478" s="76" t="s">
        <v>17867</v>
      </c>
    </row>
    <row r="2479" spans="1:32" x14ac:dyDescent="0.25">
      <c r="A2479" s="116" t="s">
        <v>16384</v>
      </c>
      <c r="B2479" s="116">
        <v>2024</v>
      </c>
      <c r="C2479" s="116" t="s">
        <v>16458</v>
      </c>
      <c r="D2479" s="73" t="s">
        <v>17874</v>
      </c>
      <c r="E2479" s="73" t="s">
        <v>17875</v>
      </c>
      <c r="F2479" s="73" t="s">
        <v>17875</v>
      </c>
      <c r="G2479" s="125"/>
      <c r="H2479" s="140"/>
      <c r="I2479" s="125"/>
      <c r="K2479" s="153"/>
      <c r="Q2479" s="153"/>
      <c r="W2479" s="138"/>
      <c r="Z2479" s="138"/>
      <c r="AF2479" s="76" t="s">
        <v>17867</v>
      </c>
    </row>
    <row r="2480" spans="1:32" x14ac:dyDescent="0.25">
      <c r="A2480" s="116" t="s">
        <v>16384</v>
      </c>
      <c r="B2480" s="116">
        <v>2024</v>
      </c>
      <c r="C2480" s="116" t="s">
        <v>16458</v>
      </c>
      <c r="D2480" s="73" t="s">
        <v>17876</v>
      </c>
      <c r="E2480" s="73" t="s">
        <v>17876</v>
      </c>
      <c r="F2480" s="73"/>
      <c r="G2480" s="125"/>
      <c r="H2480" s="140"/>
      <c r="I2480" s="125"/>
      <c r="K2480" s="153"/>
      <c r="Q2480" s="153"/>
      <c r="W2480" s="138"/>
      <c r="Z2480" s="138"/>
      <c r="AF2480" s="76" t="s">
        <v>17867</v>
      </c>
    </row>
    <row r="2481" spans="1:32" x14ac:dyDescent="0.25">
      <c r="A2481" s="116" t="s">
        <v>16384</v>
      </c>
      <c r="B2481" s="116">
        <v>2024</v>
      </c>
      <c r="C2481" s="116" t="s">
        <v>16458</v>
      </c>
      <c r="D2481" s="73" t="s">
        <v>17879</v>
      </c>
      <c r="E2481" s="73" t="s">
        <v>17879</v>
      </c>
      <c r="F2481" s="73"/>
      <c r="G2481" s="125"/>
      <c r="H2481" s="140"/>
      <c r="I2481" s="125"/>
      <c r="K2481" s="153"/>
      <c r="Q2481" s="153"/>
      <c r="W2481" s="138"/>
      <c r="Z2481" s="138"/>
      <c r="AF2481" s="76" t="s">
        <v>17867</v>
      </c>
    </row>
    <row r="2482" spans="1:32" x14ac:dyDescent="0.25">
      <c r="A2482" s="116" t="s">
        <v>16384</v>
      </c>
      <c r="B2482" s="116">
        <v>2024</v>
      </c>
      <c r="C2482" s="116" t="s">
        <v>16458</v>
      </c>
      <c r="D2482" s="73" t="s">
        <v>17882</v>
      </c>
      <c r="E2482" s="73" t="s">
        <v>17882</v>
      </c>
      <c r="F2482" s="73"/>
      <c r="G2482" s="125"/>
      <c r="H2482" s="140"/>
      <c r="I2482" s="125"/>
      <c r="K2482" s="143"/>
      <c r="Q2482" s="143"/>
      <c r="W2482" s="138"/>
      <c r="Z2482" s="138"/>
      <c r="AF2482" s="76" t="s">
        <v>17867</v>
      </c>
    </row>
    <row r="2483" spans="1:32" x14ac:dyDescent="0.25">
      <c r="A2483" s="116" t="s">
        <v>16384</v>
      </c>
      <c r="B2483" s="116">
        <v>2024</v>
      </c>
      <c r="C2483" s="116" t="s">
        <v>16458</v>
      </c>
      <c r="D2483" s="73" t="s">
        <v>17357</v>
      </c>
      <c r="E2483" s="73" t="s">
        <v>17357</v>
      </c>
      <c r="F2483" s="73" t="s">
        <v>17357</v>
      </c>
      <c r="G2483" s="125"/>
      <c r="H2483" s="140"/>
      <c r="I2483" s="125"/>
      <c r="K2483" s="143"/>
      <c r="Q2483" s="143"/>
      <c r="W2483" s="138"/>
      <c r="Z2483" s="138"/>
      <c r="AF2483" s="73"/>
    </row>
    <row r="2484" spans="1:32" x14ac:dyDescent="0.25">
      <c r="A2484" s="116" t="s">
        <v>16384</v>
      </c>
      <c r="B2484" s="116">
        <v>2024</v>
      </c>
      <c r="C2484" s="116" t="s">
        <v>16458</v>
      </c>
      <c r="D2484" s="73" t="s">
        <v>17797</v>
      </c>
      <c r="E2484" s="73" t="s">
        <v>17797</v>
      </c>
      <c r="F2484" s="73" t="s">
        <v>17797</v>
      </c>
      <c r="G2484" s="125"/>
      <c r="H2484" s="140"/>
      <c r="I2484" s="125"/>
      <c r="K2484" s="143"/>
      <c r="Q2484" s="143"/>
      <c r="W2484" s="138"/>
      <c r="Z2484" s="138"/>
      <c r="AF2484" s="76" t="s">
        <v>17867</v>
      </c>
    </row>
    <row r="2485" spans="1:32" x14ac:dyDescent="0.25">
      <c r="A2485" s="116" t="s">
        <v>16384</v>
      </c>
      <c r="B2485" s="116">
        <v>2024</v>
      </c>
      <c r="C2485" s="116" t="s">
        <v>16458</v>
      </c>
      <c r="D2485" s="73" t="s">
        <v>17878</v>
      </c>
      <c r="E2485" s="73" t="s">
        <v>17878</v>
      </c>
      <c r="F2485" s="73"/>
      <c r="G2485" s="125"/>
      <c r="H2485" s="140"/>
      <c r="I2485" s="125"/>
      <c r="K2485" s="143"/>
      <c r="Q2485" s="143"/>
      <c r="W2485" s="138"/>
      <c r="Z2485" s="138"/>
      <c r="AF2485" s="76" t="s">
        <v>17867</v>
      </c>
    </row>
    <row r="2486" spans="1:32" x14ac:dyDescent="0.25">
      <c r="A2486" s="116" t="s">
        <v>16384</v>
      </c>
      <c r="B2486" s="116">
        <v>2024</v>
      </c>
      <c r="C2486" s="116" t="s">
        <v>16458</v>
      </c>
      <c r="D2486" s="73" t="s">
        <v>17411</v>
      </c>
      <c r="E2486" s="73" t="s">
        <v>17880</v>
      </c>
      <c r="F2486" s="73" t="s">
        <v>17880</v>
      </c>
      <c r="G2486" s="125"/>
      <c r="H2486" s="140"/>
      <c r="I2486" s="125"/>
      <c r="K2486" s="143"/>
      <c r="Q2486" s="143"/>
      <c r="W2486" s="138"/>
      <c r="Z2486" s="138"/>
      <c r="AF2486" s="73"/>
    </row>
    <row r="2487" spans="1:32" x14ac:dyDescent="0.25">
      <c r="A2487" s="116" t="s">
        <v>16384</v>
      </c>
      <c r="B2487" s="116">
        <v>2024</v>
      </c>
      <c r="C2487" s="116" t="s">
        <v>16458</v>
      </c>
      <c r="D2487" s="73" t="s">
        <v>17255</v>
      </c>
      <c r="E2487" s="73" t="s">
        <v>17256</v>
      </c>
      <c r="F2487" s="73" t="s">
        <v>17256</v>
      </c>
      <c r="G2487" s="125"/>
      <c r="H2487" s="140"/>
      <c r="I2487" s="125"/>
      <c r="K2487" s="143"/>
      <c r="Q2487" s="143"/>
      <c r="W2487" s="138"/>
      <c r="Z2487" s="138"/>
      <c r="AF2487" s="76" t="s">
        <v>17867</v>
      </c>
    </row>
    <row r="2488" spans="1:32" x14ac:dyDescent="0.25">
      <c r="A2488" s="116" t="s">
        <v>16384</v>
      </c>
      <c r="B2488" s="116">
        <v>2024</v>
      </c>
      <c r="C2488" s="116" t="s">
        <v>16458</v>
      </c>
      <c r="D2488" s="76" t="s">
        <v>16556</v>
      </c>
      <c r="E2488" s="76" t="s">
        <v>16556</v>
      </c>
      <c r="F2488" s="76" t="s">
        <v>16556</v>
      </c>
      <c r="G2488" s="125"/>
      <c r="H2488" s="140"/>
      <c r="I2488" s="125"/>
      <c r="K2488" s="153"/>
      <c r="Q2488" s="153"/>
      <c r="W2488" s="138"/>
      <c r="Z2488" s="138"/>
      <c r="AF2488" s="73"/>
    </row>
    <row r="2489" spans="1:32" hidden="1" x14ac:dyDescent="0.25">
      <c r="A2489" s="116" t="s">
        <v>16384</v>
      </c>
      <c r="B2489" s="116">
        <v>2011</v>
      </c>
      <c r="C2489" s="116" t="s">
        <v>16474</v>
      </c>
      <c r="D2489" s="73" t="s">
        <v>17938</v>
      </c>
      <c r="E2489" s="73" t="s">
        <v>17938</v>
      </c>
      <c r="F2489" s="73" t="s">
        <v>17938</v>
      </c>
      <c r="G2489" s="125">
        <v>145.81</v>
      </c>
      <c r="H2489" s="47">
        <f t="shared" ref="H2489:H2495" si="150">G2489/0.99</f>
        <v>147.28282828282829</v>
      </c>
      <c r="I2489" s="125">
        <f>G2489/('Total Revenue (Millions)'!D$185)*100</f>
        <v>3.4196673675174991</v>
      </c>
      <c r="J2489" s="73"/>
      <c r="K2489" s="73"/>
      <c r="M2489" s="73"/>
      <c r="Q2489" s="73"/>
      <c r="R2489" s="17"/>
      <c r="S2489" s="17"/>
      <c r="T2489" s="17">
        <v>145.81</v>
      </c>
      <c r="U2489" s="73"/>
      <c r="V2489" s="73" t="s">
        <v>16841</v>
      </c>
      <c r="W2489" s="138"/>
      <c r="Z2489" s="138"/>
      <c r="AD2489" s="17" t="s">
        <v>16841</v>
      </c>
      <c r="AE2489" s="143"/>
      <c r="AF2489" s="61" t="s">
        <v>17939</v>
      </c>
    </row>
    <row r="2490" spans="1:32" hidden="1" x14ac:dyDescent="0.25">
      <c r="A2490" s="116" t="s">
        <v>16384</v>
      </c>
      <c r="B2490" s="116">
        <v>2011</v>
      </c>
      <c r="C2490" s="116" t="s">
        <v>16474</v>
      </c>
      <c r="D2490" s="73" t="s">
        <v>17940</v>
      </c>
      <c r="E2490" s="73" t="s">
        <v>17941</v>
      </c>
      <c r="F2490" s="73" t="s">
        <v>17941</v>
      </c>
      <c r="G2490" s="125">
        <v>111.84</v>
      </c>
      <c r="H2490" s="47">
        <f t="shared" si="150"/>
        <v>112.96969696969697</v>
      </c>
      <c r="I2490" s="125">
        <f>G2490/('Total Revenue (Millions)'!D$185)*100</f>
        <v>2.6229723502033955</v>
      </c>
      <c r="J2490" s="73">
        <v>45.68</v>
      </c>
      <c r="K2490" s="73"/>
      <c r="M2490" s="73"/>
      <c r="Q2490" s="73"/>
      <c r="R2490" s="17">
        <v>56.58</v>
      </c>
      <c r="S2490" s="17">
        <v>9.48</v>
      </c>
      <c r="T2490" s="17"/>
      <c r="U2490" s="73"/>
      <c r="V2490" s="73"/>
      <c r="W2490" s="138"/>
      <c r="Z2490" s="138"/>
      <c r="AD2490" s="17"/>
      <c r="AE2490" s="143"/>
      <c r="AF2490" s="17" t="s">
        <v>17942</v>
      </c>
    </row>
    <row r="2491" spans="1:32" hidden="1" x14ac:dyDescent="0.25">
      <c r="A2491" s="116" t="s">
        <v>16384</v>
      </c>
      <c r="B2491" s="116">
        <v>2011</v>
      </c>
      <c r="C2491" s="116" t="s">
        <v>16474</v>
      </c>
      <c r="D2491" s="73" t="s">
        <v>17943</v>
      </c>
      <c r="E2491" s="73" t="s">
        <v>17944</v>
      </c>
      <c r="F2491" s="73" t="s">
        <v>17944</v>
      </c>
      <c r="G2491" s="125">
        <v>69.400000000000006</v>
      </c>
      <c r="H2491" s="47">
        <f t="shared" si="150"/>
        <v>70.101010101010104</v>
      </c>
      <c r="I2491" s="125">
        <f>G2491/('Total Revenue (Millions)'!D$185)*100</f>
        <v>1.6276312688136236</v>
      </c>
      <c r="J2491" s="73">
        <v>18.510000000000002</v>
      </c>
      <c r="K2491" s="73"/>
      <c r="M2491" s="73"/>
      <c r="Q2491" s="73"/>
      <c r="R2491" s="17">
        <v>43.97</v>
      </c>
      <c r="S2491" s="17">
        <v>6.93</v>
      </c>
      <c r="T2491" s="17"/>
      <c r="U2491" s="73"/>
      <c r="V2491" s="73"/>
      <c r="W2491" s="138"/>
      <c r="Z2491" s="138"/>
      <c r="AD2491" s="17"/>
      <c r="AE2491" s="143"/>
      <c r="AF2491" s="17" t="s">
        <v>17945</v>
      </c>
    </row>
    <row r="2492" spans="1:32" hidden="1" x14ac:dyDescent="0.25">
      <c r="A2492" s="116" t="s">
        <v>16384</v>
      </c>
      <c r="B2492" s="116">
        <v>2011</v>
      </c>
      <c r="C2492" s="116" t="s">
        <v>16474</v>
      </c>
      <c r="D2492" s="73" t="s">
        <v>17661</v>
      </c>
      <c r="E2492" s="73" t="s">
        <v>17946</v>
      </c>
      <c r="F2492" s="73" t="s">
        <v>17947</v>
      </c>
      <c r="G2492" s="125">
        <v>47.519999999999996</v>
      </c>
      <c r="H2492" s="47">
        <f t="shared" si="150"/>
        <v>47.999999999999993</v>
      </c>
      <c r="I2492" s="125">
        <f>G2492/('Total Revenue (Millions)'!D$185)*100</f>
        <v>1.1144818140349189</v>
      </c>
      <c r="J2492" s="218">
        <v>8.25</v>
      </c>
      <c r="K2492" s="205"/>
      <c r="M2492" s="73"/>
      <c r="Q2492" s="73"/>
      <c r="R2492" s="218">
        <v>35.94</v>
      </c>
      <c r="S2492" s="17">
        <v>3.33</v>
      </c>
      <c r="T2492" s="17"/>
      <c r="U2492" s="73"/>
      <c r="V2492" s="73"/>
      <c r="W2492" s="138"/>
      <c r="Z2492" s="138"/>
      <c r="AD2492" s="17"/>
      <c r="AE2492" s="143"/>
      <c r="AF2492" s="17" t="s">
        <v>17948</v>
      </c>
    </row>
    <row r="2493" spans="1:32" hidden="1" x14ac:dyDescent="0.25">
      <c r="A2493" s="116" t="s">
        <v>16384</v>
      </c>
      <c r="B2493" s="116">
        <v>2011</v>
      </c>
      <c r="C2493" s="116" t="s">
        <v>16474</v>
      </c>
      <c r="D2493" s="73" t="s">
        <v>17533</v>
      </c>
      <c r="E2493" s="73" t="s">
        <v>17534</v>
      </c>
      <c r="F2493" s="73" t="s">
        <v>17534</v>
      </c>
      <c r="G2493" s="125">
        <v>0.8</v>
      </c>
      <c r="H2493" s="47">
        <f t="shared" si="150"/>
        <v>0.80808080808080818</v>
      </c>
      <c r="I2493" s="125">
        <f>G2493/('Total Revenue (Millions)'!D$185)*100</f>
        <v>1.8762320101597965E-2</v>
      </c>
      <c r="J2493" s="73">
        <v>0.05</v>
      </c>
      <c r="K2493" s="73"/>
      <c r="M2493" s="73"/>
      <c r="Q2493" s="73">
        <v>0.75</v>
      </c>
      <c r="R2493" s="212"/>
      <c r="S2493" s="212"/>
      <c r="T2493" s="212"/>
      <c r="U2493" s="73"/>
      <c r="V2493" s="73"/>
      <c r="W2493" s="138"/>
      <c r="Z2493" s="138"/>
      <c r="AD2493" s="17" t="s">
        <v>17949</v>
      </c>
      <c r="AE2493" s="143"/>
      <c r="AF2493" s="17" t="s">
        <v>17950</v>
      </c>
    </row>
    <row r="2494" spans="1:32" hidden="1" x14ac:dyDescent="0.25">
      <c r="A2494" s="116" t="s">
        <v>16384</v>
      </c>
      <c r="B2494" s="116">
        <v>2011</v>
      </c>
      <c r="C2494" s="116" t="s">
        <v>16474</v>
      </c>
      <c r="D2494" s="73" t="s">
        <v>17951</v>
      </c>
      <c r="E2494" s="73" t="s">
        <v>17951</v>
      </c>
      <c r="F2494" s="73" t="s">
        <v>17951</v>
      </c>
      <c r="G2494" s="125">
        <v>0</v>
      </c>
      <c r="H2494" s="47">
        <f t="shared" si="150"/>
        <v>0</v>
      </c>
      <c r="I2494" s="125">
        <f>G2494/('Total Revenue (Millions)'!D$185)*100</f>
        <v>0</v>
      </c>
      <c r="J2494" s="73"/>
      <c r="K2494" s="73"/>
      <c r="M2494" s="73"/>
      <c r="Q2494" s="73"/>
      <c r="R2494" s="212"/>
      <c r="S2494" s="212"/>
      <c r="T2494" s="212"/>
      <c r="U2494" s="73"/>
      <c r="V2494" s="73"/>
      <c r="W2494" s="138"/>
      <c r="Z2494" s="138"/>
      <c r="AD2494" s="17" t="s">
        <v>17952</v>
      </c>
      <c r="AE2494" s="143"/>
      <c r="AF2494" s="17"/>
    </row>
    <row r="2495" spans="1:32" hidden="1" x14ac:dyDescent="0.25">
      <c r="A2495" s="116" t="s">
        <v>16384</v>
      </c>
      <c r="B2495" s="116">
        <v>2011</v>
      </c>
      <c r="C2495" s="116" t="s">
        <v>16474</v>
      </c>
      <c r="D2495" s="73" t="s">
        <v>16556</v>
      </c>
      <c r="E2495" s="73" t="s">
        <v>16556</v>
      </c>
      <c r="F2495" s="73" t="s">
        <v>16556</v>
      </c>
      <c r="G2495" s="125">
        <v>969.91</v>
      </c>
      <c r="H2495" s="47">
        <f t="shared" si="150"/>
        <v>979.70707070707067</v>
      </c>
      <c r="I2495" s="125">
        <f>G2495/('Total Revenue (Millions)'!D$185)*100</f>
        <v>22.7472023621761</v>
      </c>
      <c r="J2495" s="73"/>
      <c r="K2495" s="73"/>
      <c r="M2495" s="73"/>
      <c r="Q2495" s="73"/>
      <c r="R2495" s="212"/>
      <c r="S2495" s="212"/>
      <c r="T2495" s="212"/>
      <c r="U2495" s="73"/>
      <c r="V2495" s="73"/>
      <c r="W2495" s="138"/>
      <c r="Z2495" s="138"/>
      <c r="AD2495" s="17"/>
      <c r="AE2495" s="143"/>
      <c r="AF2495" s="17"/>
    </row>
    <row r="2496" spans="1:32" hidden="1" x14ac:dyDescent="0.25">
      <c r="A2496" s="116" t="s">
        <v>16384</v>
      </c>
      <c r="B2496" s="116">
        <v>2012</v>
      </c>
      <c r="C2496" s="116" t="s">
        <v>16474</v>
      </c>
      <c r="D2496" s="73" t="s">
        <v>17938</v>
      </c>
      <c r="E2496" s="73" t="s">
        <v>17938</v>
      </c>
      <c r="F2496" s="73" t="s">
        <v>17938</v>
      </c>
      <c r="G2496" s="125">
        <v>169.96</v>
      </c>
      <c r="H2496" s="47">
        <f t="shared" ref="H2496:H2501" si="151">G2496/1</f>
        <v>169.96</v>
      </c>
      <c r="I2496" s="125">
        <f>G2496/('Total Revenue (Millions)'!D$186)*100</f>
        <v>3.919944203759604</v>
      </c>
      <c r="J2496" s="73"/>
      <c r="K2496" s="73"/>
      <c r="M2496" s="73"/>
      <c r="Q2496" s="73"/>
      <c r="R2496" s="17"/>
      <c r="S2496" s="17"/>
      <c r="T2496" s="17">
        <v>169.96</v>
      </c>
      <c r="U2496" s="73"/>
      <c r="V2496" s="73" t="s">
        <v>16841</v>
      </c>
      <c r="W2496" s="138"/>
      <c r="Z2496" s="138"/>
      <c r="AD2496" s="17" t="s">
        <v>16841</v>
      </c>
      <c r="AE2496" s="143"/>
      <c r="AF2496" s="61" t="s">
        <v>17939</v>
      </c>
    </row>
    <row r="2497" spans="1:32" hidden="1" x14ac:dyDescent="0.25">
      <c r="A2497" s="116" t="s">
        <v>16384</v>
      </c>
      <c r="B2497" s="116">
        <v>2012</v>
      </c>
      <c r="C2497" s="116" t="s">
        <v>16474</v>
      </c>
      <c r="D2497" s="73" t="s">
        <v>17940</v>
      </c>
      <c r="E2497" s="73" t="s">
        <v>17941</v>
      </c>
      <c r="F2497" s="73" t="s">
        <v>17941</v>
      </c>
      <c r="G2497" s="125">
        <v>116.65</v>
      </c>
      <c r="H2497" s="47">
        <f t="shared" si="151"/>
        <v>116.65</v>
      </c>
      <c r="I2497" s="125">
        <f>G2497/('Total Revenue (Millions)'!D$186)*100</f>
        <v>2.6904065154657437</v>
      </c>
      <c r="J2497" s="73">
        <v>52.67</v>
      </c>
      <c r="K2497" s="73"/>
      <c r="M2497" s="73"/>
      <c r="Q2497" s="73"/>
      <c r="R2497" s="17">
        <v>54.56</v>
      </c>
      <c r="S2497" s="17">
        <v>9.42</v>
      </c>
      <c r="T2497" s="17"/>
      <c r="U2497" s="73"/>
      <c r="V2497" s="73"/>
      <c r="W2497" s="138"/>
      <c r="Z2497" s="138"/>
      <c r="AD2497" s="17"/>
      <c r="AE2497" s="143"/>
      <c r="AF2497" s="17" t="s">
        <v>17942</v>
      </c>
    </row>
    <row r="2498" spans="1:32" hidden="1" x14ac:dyDescent="0.25">
      <c r="A2498" s="116" t="s">
        <v>16384</v>
      </c>
      <c r="B2498" s="116">
        <v>2012</v>
      </c>
      <c r="C2498" s="116" t="s">
        <v>16474</v>
      </c>
      <c r="D2498" s="73" t="s">
        <v>17943</v>
      </c>
      <c r="E2498" s="73" t="s">
        <v>17944</v>
      </c>
      <c r="F2498" s="73" t="s">
        <v>17944</v>
      </c>
      <c r="G2498" s="125">
        <v>72.349999999999994</v>
      </c>
      <c r="H2498" s="47">
        <f t="shared" si="151"/>
        <v>72.349999999999994</v>
      </c>
      <c r="I2498" s="125">
        <f>G2498/('Total Revenue (Millions)'!D$186)*100</f>
        <v>1.6686747654860397</v>
      </c>
      <c r="J2498" s="73">
        <v>22.21</v>
      </c>
      <c r="K2498" s="73"/>
      <c r="M2498" s="73"/>
      <c r="Q2498" s="73"/>
      <c r="R2498" s="17">
        <v>43.02</v>
      </c>
      <c r="S2498" s="17">
        <v>7.13</v>
      </c>
      <c r="T2498" s="17"/>
      <c r="U2498" s="73"/>
      <c r="V2498" s="73"/>
      <c r="W2498" s="138"/>
      <c r="Z2498" s="138"/>
      <c r="AD2498" s="17"/>
      <c r="AE2498" s="143"/>
      <c r="AF2498" s="17" t="s">
        <v>17945</v>
      </c>
    </row>
    <row r="2499" spans="1:32" hidden="1" x14ac:dyDescent="0.25">
      <c r="A2499" s="116" t="s">
        <v>16384</v>
      </c>
      <c r="B2499" s="116">
        <v>2012</v>
      </c>
      <c r="C2499" s="116" t="s">
        <v>16474</v>
      </c>
      <c r="D2499" s="73" t="s">
        <v>17661</v>
      </c>
      <c r="E2499" s="73" t="s">
        <v>17946</v>
      </c>
      <c r="F2499" s="73" t="s">
        <v>17947</v>
      </c>
      <c r="G2499" s="125">
        <v>40.14</v>
      </c>
      <c r="H2499" s="47">
        <f t="shared" si="151"/>
        <v>40.14</v>
      </c>
      <c r="I2499" s="125">
        <f>G2499/('Total Revenue (Millions)'!D$186)*100</f>
        <v>0.92578583395452174</v>
      </c>
      <c r="J2499" s="218">
        <v>5.8</v>
      </c>
      <c r="K2499" s="205"/>
      <c r="M2499" s="73"/>
      <c r="Q2499" s="73"/>
      <c r="R2499" s="218">
        <v>31.22</v>
      </c>
      <c r="S2499" s="17">
        <v>3.11</v>
      </c>
      <c r="T2499" s="17"/>
      <c r="U2499" s="73"/>
      <c r="V2499" s="73"/>
      <c r="W2499" s="138"/>
      <c r="Z2499" s="138"/>
      <c r="AD2499" s="17"/>
      <c r="AE2499" s="143"/>
      <c r="AF2499" s="17" t="s">
        <v>17948</v>
      </c>
    </row>
    <row r="2500" spans="1:32" hidden="1" x14ac:dyDescent="0.25">
      <c r="A2500" s="116" t="s">
        <v>16384</v>
      </c>
      <c r="B2500" s="116">
        <v>2012</v>
      </c>
      <c r="C2500" s="116" t="s">
        <v>16474</v>
      </c>
      <c r="D2500" s="73" t="s">
        <v>17533</v>
      </c>
      <c r="E2500" s="73" t="s">
        <v>17534</v>
      </c>
      <c r="F2500" s="73" t="s">
        <v>17534</v>
      </c>
      <c r="G2500" s="125">
        <v>1.66</v>
      </c>
      <c r="H2500" s="47">
        <f t="shared" si="151"/>
        <v>1.66</v>
      </c>
      <c r="I2500" s="125">
        <f>G2500/('Total Revenue (Millions)'!D$186)*100</f>
        <v>3.8286110721587094E-2</v>
      </c>
      <c r="J2500" s="73">
        <v>0.14000000000000001</v>
      </c>
      <c r="K2500" s="73"/>
      <c r="M2500" s="73"/>
      <c r="Q2500" s="73">
        <v>1.52</v>
      </c>
      <c r="R2500" s="212"/>
      <c r="S2500" s="212"/>
      <c r="T2500" s="212"/>
      <c r="U2500" s="73"/>
      <c r="V2500" s="73"/>
      <c r="W2500" s="138"/>
      <c r="Z2500" s="138"/>
      <c r="AD2500" s="17" t="s">
        <v>17949</v>
      </c>
      <c r="AE2500" s="143"/>
      <c r="AF2500" s="17" t="s">
        <v>17953</v>
      </c>
    </row>
    <row r="2501" spans="1:32" hidden="1" x14ac:dyDescent="0.25">
      <c r="A2501" s="116" t="s">
        <v>16384</v>
      </c>
      <c r="B2501" s="116">
        <v>2012</v>
      </c>
      <c r="C2501" s="116" t="s">
        <v>16474</v>
      </c>
      <c r="D2501" s="73" t="s">
        <v>16556</v>
      </c>
      <c r="E2501" s="73" t="s">
        <v>16556</v>
      </c>
      <c r="F2501" s="73" t="s">
        <v>16556</v>
      </c>
      <c r="G2501" s="125">
        <v>949.54</v>
      </c>
      <c r="H2501" s="47">
        <f t="shared" si="151"/>
        <v>949.54</v>
      </c>
      <c r="I2501" s="125">
        <f>G2501/('Total Revenue (Millions)'!D$186)*100</f>
        <v>21.900116611190246</v>
      </c>
      <c r="J2501" s="73"/>
      <c r="K2501" s="73"/>
      <c r="M2501" s="73"/>
      <c r="Q2501" s="73"/>
      <c r="R2501" s="212"/>
      <c r="S2501" s="212"/>
      <c r="T2501" s="212"/>
      <c r="U2501" s="73"/>
      <c r="V2501" s="73"/>
      <c r="W2501" s="138"/>
      <c r="Z2501" s="138"/>
      <c r="AD2501" s="17"/>
      <c r="AE2501" s="143"/>
      <c r="AF2501" s="17"/>
    </row>
    <row r="2502" spans="1:32" hidden="1" x14ac:dyDescent="0.25">
      <c r="A2502" s="116" t="s">
        <v>16384</v>
      </c>
      <c r="B2502" s="116">
        <v>2013</v>
      </c>
      <c r="C2502" s="116" t="s">
        <v>16474</v>
      </c>
      <c r="D2502" s="73" t="s">
        <v>17938</v>
      </c>
      <c r="E2502" s="73" t="s">
        <v>17938</v>
      </c>
      <c r="F2502" s="73" t="s">
        <v>17938</v>
      </c>
      <c r="G2502" s="125">
        <v>188.13</v>
      </c>
      <c r="H2502" s="47">
        <f t="shared" ref="H2502:H2507" si="152">G2502/1.03</f>
        <v>182.65048543689321</v>
      </c>
      <c r="I2502" s="125">
        <f>G2502/('Total Revenue (Millions)'!D$187)*100</f>
        <v>5.0479397306101879</v>
      </c>
      <c r="J2502" s="73"/>
      <c r="K2502" s="73"/>
      <c r="M2502" s="73"/>
      <c r="Q2502" s="73"/>
      <c r="R2502" s="17"/>
      <c r="S2502" s="17"/>
      <c r="T2502" s="17">
        <v>188.13</v>
      </c>
      <c r="U2502" s="73"/>
      <c r="V2502" s="73" t="s">
        <v>16841</v>
      </c>
      <c r="W2502" s="138"/>
      <c r="Z2502" s="138"/>
      <c r="AD2502" s="17" t="s">
        <v>16841</v>
      </c>
      <c r="AE2502" s="143"/>
      <c r="AF2502" s="61" t="s">
        <v>17939</v>
      </c>
    </row>
    <row r="2503" spans="1:32" hidden="1" x14ac:dyDescent="0.25">
      <c r="A2503" s="116" t="s">
        <v>16384</v>
      </c>
      <c r="B2503" s="116">
        <v>2013</v>
      </c>
      <c r="C2503" s="116" t="s">
        <v>16474</v>
      </c>
      <c r="D2503" s="73" t="s">
        <v>17940</v>
      </c>
      <c r="E2503" s="73" t="s">
        <v>17941</v>
      </c>
      <c r="F2503" s="73" t="s">
        <v>17941</v>
      </c>
      <c r="G2503" s="125">
        <v>144.63</v>
      </c>
      <c r="H2503" s="47">
        <f>G2503/1.03</f>
        <v>140.41747572815532</v>
      </c>
      <c r="I2503" s="125">
        <f>G2503/('Total Revenue (Millions)'!D$187)*100</f>
        <v>3.8807395058637719</v>
      </c>
      <c r="J2503" s="73">
        <v>70.08</v>
      </c>
      <c r="K2503" s="73"/>
      <c r="M2503" s="73"/>
      <c r="Q2503" s="73"/>
      <c r="R2503" s="17">
        <v>63.8</v>
      </c>
      <c r="S2503" s="17">
        <v>10.75</v>
      </c>
      <c r="T2503" s="17"/>
      <c r="U2503" s="73"/>
      <c r="V2503" s="73"/>
      <c r="W2503" s="138"/>
      <c r="Z2503" s="138"/>
      <c r="AD2503" s="17"/>
      <c r="AE2503" s="143"/>
      <c r="AF2503" s="17" t="s">
        <v>17942</v>
      </c>
    </row>
    <row r="2504" spans="1:32" hidden="1" x14ac:dyDescent="0.25">
      <c r="A2504" s="116" t="s">
        <v>16384</v>
      </c>
      <c r="B2504" s="116">
        <v>2013</v>
      </c>
      <c r="C2504" s="116" t="s">
        <v>16474</v>
      </c>
      <c r="D2504" s="73" t="s">
        <v>17943</v>
      </c>
      <c r="E2504" s="73" t="s">
        <v>17944</v>
      </c>
      <c r="F2504" s="73" t="s">
        <v>17944</v>
      </c>
      <c r="G2504" s="125">
        <v>76.23</v>
      </c>
      <c r="H2504" s="47">
        <f t="shared" si="152"/>
        <v>74.009708737864074</v>
      </c>
      <c r="I2504" s="125">
        <f>G2504/('Total Revenue (Millions)'!D$187)*100</f>
        <v>2.0454177731590635</v>
      </c>
      <c r="J2504" s="73">
        <v>26.56</v>
      </c>
      <c r="K2504" s="73"/>
      <c r="M2504" s="73"/>
      <c r="Q2504" s="73"/>
      <c r="R2504" s="17">
        <v>42.47</v>
      </c>
      <c r="S2504" s="17">
        <v>7.41</v>
      </c>
      <c r="T2504" s="17"/>
      <c r="U2504" s="73"/>
      <c r="V2504" s="73"/>
      <c r="W2504" s="138"/>
      <c r="Z2504" s="138"/>
      <c r="AD2504" s="17"/>
      <c r="AE2504" s="143"/>
      <c r="AF2504" s="17" t="s">
        <v>17945</v>
      </c>
    </row>
    <row r="2505" spans="1:32" hidden="1" x14ac:dyDescent="0.25">
      <c r="A2505" s="116" t="s">
        <v>16384</v>
      </c>
      <c r="B2505" s="116">
        <v>2013</v>
      </c>
      <c r="C2505" s="116" t="s">
        <v>16474</v>
      </c>
      <c r="D2505" s="73" t="s">
        <v>17661</v>
      </c>
      <c r="E2505" s="73" t="s">
        <v>17946</v>
      </c>
      <c r="F2505" s="73" t="s">
        <v>17947</v>
      </c>
      <c r="G2505" s="125">
        <v>41.269999999999996</v>
      </c>
      <c r="H2505" s="47">
        <f t="shared" si="152"/>
        <v>40.067961165048537</v>
      </c>
      <c r="I2505" s="125">
        <f>G2505/('Total Revenue (Millions)'!D$187)*100</f>
        <v>1.10736444310999</v>
      </c>
      <c r="J2505" s="218">
        <v>6.32</v>
      </c>
      <c r="K2505" s="205"/>
      <c r="M2505" s="73"/>
      <c r="Q2505" s="73"/>
      <c r="R2505" s="218">
        <v>31.4</v>
      </c>
      <c r="S2505" s="17">
        <v>3.55</v>
      </c>
      <c r="T2505" s="17"/>
      <c r="U2505" s="73"/>
      <c r="V2505" s="73"/>
      <c r="W2505" s="138"/>
      <c r="Z2505" s="138"/>
      <c r="AD2505" s="17"/>
      <c r="AE2505" s="143"/>
      <c r="AF2505" s="17" t="s">
        <v>17948</v>
      </c>
    </row>
    <row r="2506" spans="1:32" hidden="1" x14ac:dyDescent="0.25">
      <c r="A2506" s="116" t="s">
        <v>16384</v>
      </c>
      <c r="B2506" s="116">
        <v>2013</v>
      </c>
      <c r="C2506" s="116" t="s">
        <v>16474</v>
      </c>
      <c r="D2506" s="73" t="s">
        <v>17533</v>
      </c>
      <c r="E2506" s="73" t="s">
        <v>17534</v>
      </c>
      <c r="F2506" s="73" t="s">
        <v>17534</v>
      </c>
      <c r="G2506" s="125">
        <v>3.12</v>
      </c>
      <c r="H2506" s="47">
        <f t="shared" si="152"/>
        <v>3.029126213592233</v>
      </c>
      <c r="I2506" s="125">
        <f>G2506/('Total Revenue (Millions)'!D$187)*100</f>
        <v>8.3716429912846363E-2</v>
      </c>
      <c r="J2506" s="73">
        <v>0.45</v>
      </c>
      <c r="K2506" s="73"/>
      <c r="M2506" s="73"/>
      <c r="Q2506" s="73">
        <v>2.67</v>
      </c>
      <c r="R2506" s="212"/>
      <c r="S2506" s="212"/>
      <c r="T2506" s="212"/>
      <c r="U2506" s="73"/>
      <c r="V2506" s="73"/>
      <c r="W2506" s="138"/>
      <c r="Z2506" s="138"/>
      <c r="AD2506" s="17" t="s">
        <v>17949</v>
      </c>
      <c r="AE2506" s="143"/>
      <c r="AF2506" s="17" t="s">
        <v>17954</v>
      </c>
    </row>
    <row r="2507" spans="1:32" hidden="1" x14ac:dyDescent="0.25">
      <c r="A2507" s="116" t="s">
        <v>16384</v>
      </c>
      <c r="B2507" s="116">
        <v>2013</v>
      </c>
      <c r="C2507" s="116" t="s">
        <v>16474</v>
      </c>
      <c r="D2507" s="73" t="s">
        <v>16556</v>
      </c>
      <c r="E2507" s="73" t="s">
        <v>16556</v>
      </c>
      <c r="F2507" s="73" t="s">
        <v>16556</v>
      </c>
      <c r="G2507" s="125">
        <v>933.33600000000001</v>
      </c>
      <c r="H2507" s="47">
        <f t="shared" si="152"/>
        <v>906.15145631067958</v>
      </c>
      <c r="I2507" s="125">
        <f>G2507/('Total Revenue (Millions)'!D$187)*100</f>
        <v>25.043448022159094</v>
      </c>
      <c r="J2507" s="73"/>
      <c r="K2507" s="73"/>
      <c r="M2507" s="73"/>
      <c r="Q2507" s="73"/>
      <c r="R2507" s="212"/>
      <c r="S2507" s="212"/>
      <c r="T2507" s="212"/>
      <c r="U2507" s="73"/>
      <c r="V2507" s="73"/>
      <c r="W2507" s="138"/>
      <c r="Z2507" s="138"/>
      <c r="AD2507" s="17"/>
      <c r="AE2507" s="143"/>
      <c r="AF2507" s="17"/>
    </row>
    <row r="2508" spans="1:32" hidden="1" x14ac:dyDescent="0.25">
      <c r="A2508" s="116" t="s">
        <v>16384</v>
      </c>
      <c r="B2508" s="116">
        <v>2014</v>
      </c>
      <c r="C2508" s="116" t="s">
        <v>16474</v>
      </c>
      <c r="D2508" s="73" t="s">
        <v>17938</v>
      </c>
      <c r="E2508" s="73" t="s">
        <v>17938</v>
      </c>
      <c r="F2508" s="73" t="s">
        <v>17938</v>
      </c>
      <c r="G2508" s="125">
        <v>209.08</v>
      </c>
      <c r="H2508" s="47">
        <f t="shared" ref="H2508:H2515" si="153">G2508/1.1</f>
        <v>190.07272727272726</v>
      </c>
      <c r="I2508" s="125">
        <f>G2508/('Total Revenue (Millions)'!D$188)*100</f>
        <v>5.8384213811100203</v>
      </c>
      <c r="J2508" s="73"/>
      <c r="K2508" s="73"/>
      <c r="M2508" s="73"/>
      <c r="Q2508" s="73"/>
      <c r="R2508" s="17"/>
      <c r="S2508" s="17"/>
      <c r="T2508" s="17">
        <v>209.08</v>
      </c>
      <c r="U2508" s="73"/>
      <c r="V2508" s="73" t="s">
        <v>16841</v>
      </c>
      <c r="W2508" s="138"/>
      <c r="Z2508" s="138"/>
      <c r="AD2508" s="17" t="s">
        <v>16841</v>
      </c>
      <c r="AE2508" s="143"/>
      <c r="AF2508" s="61" t="s">
        <v>17939</v>
      </c>
    </row>
    <row r="2509" spans="1:32" hidden="1" x14ac:dyDescent="0.25">
      <c r="A2509" s="116" t="s">
        <v>16384</v>
      </c>
      <c r="B2509" s="116">
        <v>2014</v>
      </c>
      <c r="C2509" s="116" t="s">
        <v>16474</v>
      </c>
      <c r="D2509" s="73" t="s">
        <v>17940</v>
      </c>
      <c r="E2509" s="73" t="s">
        <v>17941</v>
      </c>
      <c r="F2509" s="73" t="s">
        <v>17941</v>
      </c>
      <c r="G2509" s="125">
        <v>151.63</v>
      </c>
      <c r="H2509" s="47">
        <f>G2509/1.1</f>
        <v>137.84545454545454</v>
      </c>
      <c r="I2509" s="125">
        <f>G2509/('Total Revenue (Millions)'!D$188)*100</f>
        <v>4.2341679453688181</v>
      </c>
      <c r="J2509" s="73">
        <v>26.87</v>
      </c>
      <c r="K2509" s="73"/>
      <c r="M2509" s="73"/>
      <c r="Q2509" s="73"/>
      <c r="R2509" s="17">
        <v>112.32</v>
      </c>
      <c r="S2509" s="17">
        <v>12.43</v>
      </c>
      <c r="T2509" s="17"/>
      <c r="U2509" s="73"/>
      <c r="V2509" s="73"/>
      <c r="W2509" s="138"/>
      <c r="Z2509" s="138"/>
      <c r="AD2509" s="17"/>
      <c r="AE2509" s="143"/>
      <c r="AF2509" s="17" t="s">
        <v>17942</v>
      </c>
    </row>
    <row r="2510" spans="1:32" hidden="1" x14ac:dyDescent="0.25">
      <c r="A2510" s="116" t="s">
        <v>16384</v>
      </c>
      <c r="B2510" s="116">
        <v>2014</v>
      </c>
      <c r="C2510" s="116" t="s">
        <v>16474</v>
      </c>
      <c r="D2510" s="73" t="s">
        <v>17943</v>
      </c>
      <c r="E2510" s="73" t="s">
        <v>17944</v>
      </c>
      <c r="F2510" s="73" t="s">
        <v>17944</v>
      </c>
      <c r="G2510" s="125">
        <v>81.89</v>
      </c>
      <c r="H2510" s="47">
        <f t="shared" si="153"/>
        <v>74.445454545454538</v>
      </c>
      <c r="I2510" s="125">
        <f>G2510/('Total Revenue (Millions)'!D$188)*100</f>
        <v>2.2867243490486877</v>
      </c>
      <c r="J2510" s="73">
        <v>33.14</v>
      </c>
      <c r="K2510" s="73"/>
      <c r="M2510" s="73"/>
      <c r="Q2510" s="73"/>
      <c r="R2510" s="17">
        <v>40.9</v>
      </c>
      <c r="S2510" s="17">
        <v>7.85</v>
      </c>
      <c r="T2510" s="17"/>
      <c r="U2510" s="73"/>
      <c r="V2510" s="73"/>
      <c r="W2510" s="138"/>
      <c r="Z2510" s="138"/>
      <c r="AD2510" s="17"/>
      <c r="AE2510" s="143"/>
      <c r="AF2510" s="17" t="s">
        <v>17945</v>
      </c>
    </row>
    <row r="2511" spans="1:32" hidden="1" x14ac:dyDescent="0.25">
      <c r="A2511" s="116" t="s">
        <v>16384</v>
      </c>
      <c r="B2511" s="116">
        <v>2014</v>
      </c>
      <c r="C2511" s="116" t="s">
        <v>16474</v>
      </c>
      <c r="D2511" s="73" t="s">
        <v>17661</v>
      </c>
      <c r="E2511" s="73" t="s">
        <v>17946</v>
      </c>
      <c r="F2511" s="73" t="s">
        <v>17947</v>
      </c>
      <c r="G2511" s="125">
        <v>45.309999999999995</v>
      </c>
      <c r="H2511" s="47">
        <f t="shared" si="153"/>
        <v>41.190909090909081</v>
      </c>
      <c r="I2511" s="125">
        <f>G2511/('Total Revenue (Millions)'!D$188)*100</f>
        <v>1.2652519264305291</v>
      </c>
      <c r="J2511" s="218">
        <v>7.7</v>
      </c>
      <c r="K2511" s="205"/>
      <c r="M2511" s="73"/>
      <c r="Q2511" s="73"/>
      <c r="R2511" s="218">
        <v>33.71</v>
      </c>
      <c r="S2511" s="17">
        <v>3.9</v>
      </c>
      <c r="T2511" s="17"/>
      <c r="U2511" s="73"/>
      <c r="V2511" s="73"/>
      <c r="W2511" s="138"/>
      <c r="Z2511" s="138"/>
      <c r="AD2511" s="17"/>
      <c r="AE2511" s="143"/>
      <c r="AF2511" s="17" t="s">
        <v>17948</v>
      </c>
    </row>
    <row r="2512" spans="1:32" hidden="1" x14ac:dyDescent="0.25">
      <c r="A2512" s="116" t="s">
        <v>16384</v>
      </c>
      <c r="B2512" s="116">
        <v>2014</v>
      </c>
      <c r="C2512" s="116" t="s">
        <v>16474</v>
      </c>
      <c r="D2512" s="73" t="s">
        <v>17533</v>
      </c>
      <c r="E2512" s="73" t="s">
        <v>17534</v>
      </c>
      <c r="F2512" s="73" t="s">
        <v>17534</v>
      </c>
      <c r="G2512" s="125">
        <v>5.74</v>
      </c>
      <c r="H2512" s="47">
        <f t="shared" si="153"/>
        <v>5.2181818181818178</v>
      </c>
      <c r="I2512" s="125">
        <f>G2512/('Total Revenue (Millions)'!D$188)*100</f>
        <v>0.16028572186517848</v>
      </c>
      <c r="J2512" s="73">
        <v>1.01</v>
      </c>
      <c r="K2512" s="73"/>
      <c r="M2512" s="73"/>
      <c r="Q2512" s="73">
        <v>4.7300000000000004</v>
      </c>
      <c r="R2512" s="212"/>
      <c r="S2512" s="212"/>
      <c r="T2512" s="212"/>
      <c r="U2512" s="73"/>
      <c r="V2512" s="73"/>
      <c r="W2512" s="138"/>
      <c r="Z2512" s="138"/>
      <c r="AD2512" s="17" t="s">
        <v>17949</v>
      </c>
      <c r="AE2512" s="143"/>
      <c r="AF2512" s="17" t="s">
        <v>17955</v>
      </c>
    </row>
    <row r="2513" spans="1:32" hidden="1" x14ac:dyDescent="0.25">
      <c r="A2513" s="116" t="s">
        <v>16384</v>
      </c>
      <c r="B2513" s="116">
        <v>2014</v>
      </c>
      <c r="C2513" s="116" t="s">
        <v>16474</v>
      </c>
      <c r="D2513" s="73" t="s">
        <v>17553</v>
      </c>
      <c r="E2513" s="73" t="s">
        <v>17528</v>
      </c>
      <c r="F2513" s="73" t="s">
        <v>17956</v>
      </c>
      <c r="G2513" s="125">
        <v>5.51</v>
      </c>
      <c r="H2513" s="47">
        <f t="shared" ref="H2513" si="154">G2513/1.3</f>
        <v>4.2384615384615385</v>
      </c>
      <c r="I2513" s="125">
        <f>G2513/('Total Revenue (Millions)'!D$191)*100</f>
        <v>0.21782797440936397</v>
      </c>
      <c r="J2513" s="73"/>
      <c r="K2513" s="73"/>
      <c r="M2513" s="73"/>
      <c r="Q2513" s="73">
        <v>5.51</v>
      </c>
      <c r="R2513" s="212"/>
      <c r="S2513" s="212"/>
      <c r="T2513" s="212"/>
      <c r="U2513" s="73"/>
      <c r="V2513" s="73"/>
      <c r="W2513" s="138"/>
      <c r="Z2513" s="138"/>
      <c r="AD2513" s="17"/>
      <c r="AE2513" s="143"/>
      <c r="AF2513" s="17" t="s">
        <v>17957</v>
      </c>
    </row>
    <row r="2514" spans="1:32" hidden="1" x14ac:dyDescent="0.25">
      <c r="A2514" s="116" t="s">
        <v>16384</v>
      </c>
      <c r="B2514" s="116">
        <v>2014</v>
      </c>
      <c r="C2514" s="116" t="s">
        <v>16474</v>
      </c>
      <c r="D2514" s="73" t="s">
        <v>17951</v>
      </c>
      <c r="E2514" s="73" t="s">
        <v>17951</v>
      </c>
      <c r="F2514" s="73" t="s">
        <v>17951</v>
      </c>
      <c r="G2514" s="125">
        <v>6.09</v>
      </c>
      <c r="H2514" s="47">
        <f t="shared" si="153"/>
        <v>5.5363636363636362</v>
      </c>
      <c r="I2514" s="125">
        <f>G2514/('Total Revenue (Millions)'!D$188)*100</f>
        <v>0.17005924149110399</v>
      </c>
      <c r="J2514" s="73">
        <v>5.53</v>
      </c>
      <c r="K2514" s="73">
        <v>0.56000000000000005</v>
      </c>
      <c r="M2514" s="73"/>
      <c r="Q2514" s="73"/>
      <c r="R2514" s="212"/>
      <c r="S2514" s="212"/>
      <c r="T2514" s="212"/>
      <c r="U2514" s="73">
        <v>64.87</v>
      </c>
      <c r="V2514" s="73">
        <v>7.1</v>
      </c>
      <c r="W2514" s="138"/>
      <c r="Z2514" s="138"/>
      <c r="AD2514" s="17" t="s">
        <v>17952</v>
      </c>
      <c r="AE2514" s="143"/>
      <c r="AF2514" s="17" t="s">
        <v>17958</v>
      </c>
    </row>
    <row r="2515" spans="1:32" hidden="1" x14ac:dyDescent="0.25">
      <c r="A2515" s="116" t="s">
        <v>16384</v>
      </c>
      <c r="B2515" s="116">
        <v>2014</v>
      </c>
      <c r="C2515" s="116" t="s">
        <v>16474</v>
      </c>
      <c r="D2515" s="73" t="s">
        <v>16556</v>
      </c>
      <c r="E2515" s="73" t="s">
        <v>16556</v>
      </c>
      <c r="F2515" s="73" t="s">
        <v>16556</v>
      </c>
      <c r="G2515" s="125">
        <v>871.524</v>
      </c>
      <c r="H2515" s="47">
        <f t="shared" si="153"/>
        <v>792.29454545454541</v>
      </c>
      <c r="I2515" s="125">
        <f>G2515/('Total Revenue (Millions)'!D$188)*100</f>
        <v>24.336734052757457</v>
      </c>
      <c r="J2515" s="73"/>
      <c r="K2515" s="73"/>
      <c r="M2515" s="73"/>
      <c r="Q2515" s="73"/>
      <c r="R2515" s="212"/>
      <c r="S2515" s="212"/>
      <c r="T2515" s="212"/>
      <c r="U2515" s="73"/>
      <c r="V2515" s="73"/>
      <c r="W2515" s="138"/>
      <c r="Z2515" s="138"/>
      <c r="AD2515" s="17"/>
      <c r="AE2515" s="143"/>
      <c r="AF2515" s="17"/>
    </row>
    <row r="2516" spans="1:32" hidden="1" x14ac:dyDescent="0.25">
      <c r="A2516" s="116" t="s">
        <v>16384</v>
      </c>
      <c r="B2516" s="116">
        <v>2015</v>
      </c>
      <c r="C2516" s="116" t="s">
        <v>16474</v>
      </c>
      <c r="D2516" s="73" t="s">
        <v>17938</v>
      </c>
      <c r="E2516" s="73" t="s">
        <v>17938</v>
      </c>
      <c r="F2516" s="73" t="s">
        <v>17938</v>
      </c>
      <c r="G2516" s="125">
        <v>233.55</v>
      </c>
      <c r="H2516" s="47">
        <f t="shared" ref="H2516:H2523" si="155">G2516/1.28</f>
        <v>182.4609375</v>
      </c>
      <c r="I2516" s="125">
        <f>G2516/('Total Revenue (Millions)'!D$189)*100</f>
        <v>7.3200407703234172</v>
      </c>
      <c r="J2516" s="73"/>
      <c r="K2516" s="73"/>
      <c r="M2516" s="73"/>
      <c r="Q2516" s="73"/>
      <c r="R2516" s="17"/>
      <c r="S2516" s="17"/>
      <c r="T2516" s="17">
        <v>233.55</v>
      </c>
      <c r="U2516" s="73"/>
      <c r="V2516" s="73" t="s">
        <v>16841</v>
      </c>
      <c r="W2516" s="138"/>
      <c r="Z2516" s="138"/>
      <c r="AD2516" s="17" t="s">
        <v>16841</v>
      </c>
      <c r="AE2516" s="143"/>
      <c r="AF2516" s="61" t="s">
        <v>17939</v>
      </c>
    </row>
    <row r="2517" spans="1:32" hidden="1" x14ac:dyDescent="0.25">
      <c r="A2517" s="116" t="s">
        <v>16384</v>
      </c>
      <c r="B2517" s="116">
        <v>2015</v>
      </c>
      <c r="C2517" s="116" t="s">
        <v>16474</v>
      </c>
      <c r="D2517" s="73" t="s">
        <v>17940</v>
      </c>
      <c r="E2517" s="73" t="s">
        <v>17941</v>
      </c>
      <c r="F2517" s="73" t="s">
        <v>17941</v>
      </c>
      <c r="G2517" s="125">
        <v>163.66</v>
      </c>
      <c r="H2517" s="47">
        <f t="shared" si="155"/>
        <v>127.859375</v>
      </c>
      <c r="I2517" s="125">
        <f>G2517/('Total Revenue (Millions)'!D$189)*100</f>
        <v>5.1295134766479578</v>
      </c>
      <c r="J2517" s="73">
        <v>40.65</v>
      </c>
      <c r="K2517" s="73"/>
      <c r="M2517" s="73"/>
      <c r="Q2517" s="73"/>
      <c r="R2517" s="17">
        <v>109.5</v>
      </c>
      <c r="S2517" s="17">
        <v>13.51</v>
      </c>
      <c r="T2517" s="17"/>
      <c r="U2517" s="73"/>
      <c r="V2517" s="73"/>
      <c r="W2517" s="138"/>
      <c r="Z2517" s="138"/>
      <c r="AD2517" s="17"/>
      <c r="AE2517" s="143"/>
      <c r="AF2517" s="17" t="s">
        <v>17942</v>
      </c>
    </row>
    <row r="2518" spans="1:32" hidden="1" x14ac:dyDescent="0.25">
      <c r="A2518" s="116" t="s">
        <v>16384</v>
      </c>
      <c r="B2518" s="116">
        <v>2015</v>
      </c>
      <c r="C2518" s="116" t="s">
        <v>16474</v>
      </c>
      <c r="D2518" s="73" t="s">
        <v>17943</v>
      </c>
      <c r="E2518" s="73" t="s">
        <v>17944</v>
      </c>
      <c r="F2518" s="73" t="s">
        <v>17944</v>
      </c>
      <c r="G2518" s="125">
        <v>91.18</v>
      </c>
      <c r="H2518" s="47">
        <f t="shared" si="155"/>
        <v>71.234375</v>
      </c>
      <c r="I2518" s="125">
        <f>G2518/('Total Revenue (Millions)'!D$189)*100</f>
        <v>2.85780910913333</v>
      </c>
      <c r="J2518" s="73">
        <v>38.65</v>
      </c>
      <c r="K2518" s="73"/>
      <c r="M2518" s="73"/>
      <c r="Q2518" s="73"/>
      <c r="R2518" s="17">
        <v>43.91</v>
      </c>
      <c r="S2518" s="17">
        <v>8.6300000000000008</v>
      </c>
      <c r="T2518" s="17"/>
      <c r="U2518" s="73"/>
      <c r="V2518" s="73"/>
      <c r="W2518" s="138"/>
      <c r="Z2518" s="138"/>
      <c r="AD2518" s="17"/>
      <c r="AE2518" s="143"/>
      <c r="AF2518" s="17" t="s">
        <v>17945</v>
      </c>
    </row>
    <row r="2519" spans="1:32" hidden="1" x14ac:dyDescent="0.25">
      <c r="A2519" s="116" t="s">
        <v>16384</v>
      </c>
      <c r="B2519" s="116">
        <v>2015</v>
      </c>
      <c r="C2519" s="116" t="s">
        <v>16474</v>
      </c>
      <c r="D2519" s="73" t="s">
        <v>17661</v>
      </c>
      <c r="E2519" s="73" t="s">
        <v>17946</v>
      </c>
      <c r="F2519" s="73" t="s">
        <v>17947</v>
      </c>
      <c r="G2519" s="125">
        <v>57.89</v>
      </c>
      <c r="H2519" s="47">
        <f t="shared" si="155"/>
        <v>45.2265625</v>
      </c>
      <c r="I2519" s="125">
        <f>G2519/('Total Revenue (Millions)'!D$189)*100</f>
        <v>1.8144172990538325</v>
      </c>
      <c r="J2519" s="218">
        <v>11.35</v>
      </c>
      <c r="K2519" s="205"/>
      <c r="M2519" s="73"/>
      <c r="Q2519" s="73"/>
      <c r="R2519" s="218">
        <v>41.72</v>
      </c>
      <c r="S2519" s="17">
        <v>4.8099999999999996</v>
      </c>
      <c r="T2519" s="17"/>
      <c r="U2519" s="73"/>
      <c r="V2519" s="73"/>
      <c r="W2519" s="138"/>
      <c r="Z2519" s="138"/>
      <c r="AD2519" s="17"/>
      <c r="AE2519" s="143"/>
      <c r="AF2519" s="17" t="s">
        <v>17948</v>
      </c>
    </row>
    <row r="2520" spans="1:32" hidden="1" x14ac:dyDescent="0.25">
      <c r="A2520" s="116" t="s">
        <v>16384</v>
      </c>
      <c r="B2520" s="116">
        <v>2015</v>
      </c>
      <c r="C2520" s="116" t="s">
        <v>16474</v>
      </c>
      <c r="D2520" s="73" t="s">
        <v>17951</v>
      </c>
      <c r="E2520" s="73" t="s">
        <v>17951</v>
      </c>
      <c r="F2520" s="73" t="s">
        <v>17951</v>
      </c>
      <c r="G2520" s="125">
        <v>47.04</v>
      </c>
      <c r="H2520" s="47">
        <f t="shared" si="155"/>
        <v>36.75</v>
      </c>
      <c r="I2520" s="125">
        <f>G2520/('Total Revenue (Millions)'!D$189)*100</f>
        <v>1.474351178916778</v>
      </c>
      <c r="J2520" s="73">
        <v>42.68</v>
      </c>
      <c r="K2520" s="73">
        <v>4.3600000000000003</v>
      </c>
      <c r="M2520" s="73"/>
      <c r="Q2520" s="73"/>
      <c r="R2520" s="212"/>
      <c r="S2520" s="212"/>
      <c r="T2520" s="212"/>
      <c r="U2520" s="73">
        <v>221.506</v>
      </c>
      <c r="V2520" s="73">
        <v>16.059999999999999</v>
      </c>
      <c r="W2520" s="138"/>
      <c r="Z2520" s="138"/>
      <c r="AD2520" s="17" t="s">
        <v>17952</v>
      </c>
      <c r="AE2520" s="143"/>
      <c r="AF2520" s="17" t="s">
        <v>17959</v>
      </c>
    </row>
    <row r="2521" spans="1:32" hidden="1" x14ac:dyDescent="0.25">
      <c r="A2521" s="116" t="s">
        <v>16384</v>
      </c>
      <c r="B2521" s="116">
        <v>2015</v>
      </c>
      <c r="C2521" s="116" t="s">
        <v>16474</v>
      </c>
      <c r="D2521" s="73" t="s">
        <v>17533</v>
      </c>
      <c r="E2521" s="73" t="s">
        <v>17534</v>
      </c>
      <c r="F2521" s="73" t="s">
        <v>17534</v>
      </c>
      <c r="G2521" s="125">
        <v>4.17</v>
      </c>
      <c r="H2521" s="47">
        <f t="shared" si="155"/>
        <v>3.2578125</v>
      </c>
      <c r="I2521" s="125">
        <f>G2521/('Total Revenue (Millions)'!D$189)*100</f>
        <v>0.13069822313101542</v>
      </c>
      <c r="J2521" s="73">
        <v>0.53</v>
      </c>
      <c r="K2521" s="73"/>
      <c r="M2521" s="73"/>
      <c r="Q2521" s="73">
        <v>3.65</v>
      </c>
      <c r="R2521" s="212"/>
      <c r="S2521" s="212"/>
      <c r="T2521" s="212"/>
      <c r="U2521" s="73">
        <v>128.81</v>
      </c>
      <c r="V2521" s="73">
        <v>3.61</v>
      </c>
      <c r="W2521" s="138"/>
      <c r="Z2521" s="138"/>
      <c r="AD2521" s="17" t="s">
        <v>17949</v>
      </c>
      <c r="AE2521" s="143"/>
      <c r="AF2521" s="17" t="s">
        <v>17960</v>
      </c>
    </row>
    <row r="2522" spans="1:32" hidden="1" x14ac:dyDescent="0.25">
      <c r="A2522" s="116" t="s">
        <v>16384</v>
      </c>
      <c r="B2522" s="116">
        <v>2015</v>
      </c>
      <c r="C2522" s="116" t="s">
        <v>16474</v>
      </c>
      <c r="D2522" s="73" t="s">
        <v>17553</v>
      </c>
      <c r="E2522" s="73" t="s">
        <v>17528</v>
      </c>
      <c r="F2522" s="73" t="s">
        <v>17956</v>
      </c>
      <c r="G2522" s="125">
        <v>9.8800000000000008</v>
      </c>
      <c r="H2522" s="47">
        <f t="shared" ref="H2522" si="156">G2522/1.3</f>
        <v>7.6000000000000005</v>
      </c>
      <c r="I2522" s="125">
        <f>G2522/('Total Revenue (Millions)'!D$191)*100</f>
        <v>0.39058809204437683</v>
      </c>
      <c r="J2522" s="73"/>
      <c r="K2522" s="73"/>
      <c r="M2522" s="73"/>
      <c r="Q2522" s="73">
        <v>9.8800000000000008</v>
      </c>
      <c r="R2522" s="212"/>
      <c r="S2522" s="212"/>
      <c r="T2522" s="212"/>
      <c r="U2522" s="73"/>
      <c r="V2522" s="73"/>
      <c r="W2522" s="138"/>
      <c r="Z2522" s="138"/>
      <c r="AD2522" s="17"/>
      <c r="AE2522" s="143"/>
      <c r="AF2522" s="17" t="s">
        <v>17961</v>
      </c>
    </row>
    <row r="2523" spans="1:32" hidden="1" x14ac:dyDescent="0.25">
      <c r="A2523" s="116" t="s">
        <v>16384</v>
      </c>
      <c r="B2523" s="116">
        <v>2015</v>
      </c>
      <c r="C2523" s="116" t="s">
        <v>16474</v>
      </c>
      <c r="D2523" s="73" t="s">
        <v>16556</v>
      </c>
      <c r="E2523" s="73" t="s">
        <v>16556</v>
      </c>
      <c r="F2523" s="73" t="s">
        <v>16556</v>
      </c>
      <c r="G2523" s="125">
        <v>864.09</v>
      </c>
      <c r="H2523" s="47">
        <f t="shared" si="155"/>
        <v>675.0703125</v>
      </c>
      <c r="I2523" s="125">
        <f>G2523/('Total Revenue (Millions)'!D$189)*100</f>
        <v>27.082740437716811</v>
      </c>
      <c r="J2523" s="73"/>
      <c r="K2523" s="73"/>
      <c r="M2523" s="73"/>
      <c r="Q2523" s="73"/>
      <c r="R2523" s="212"/>
      <c r="S2523" s="212"/>
      <c r="T2523" s="212"/>
      <c r="U2523" s="73"/>
      <c r="V2523" s="73"/>
      <c r="W2523" s="138"/>
      <c r="Z2523" s="138"/>
      <c r="AD2523" s="17"/>
      <c r="AE2523" s="143"/>
      <c r="AF2523" s="17"/>
    </row>
    <row r="2524" spans="1:32" hidden="1" x14ac:dyDescent="0.25">
      <c r="A2524" s="116" t="s">
        <v>16384</v>
      </c>
      <c r="B2524" s="116">
        <v>2016</v>
      </c>
      <c r="C2524" s="116" t="s">
        <v>16474</v>
      </c>
      <c r="D2524" s="73" t="s">
        <v>17938</v>
      </c>
      <c r="E2524" s="73" t="s">
        <v>17938</v>
      </c>
      <c r="F2524" s="73" t="s">
        <v>17938</v>
      </c>
      <c r="G2524" s="125">
        <v>292.77</v>
      </c>
      <c r="H2524" s="47">
        <f t="shared" ref="H2524:H2531" si="157">G2524/1.33</f>
        <v>220.12781954887217</v>
      </c>
      <c r="I2524" s="125">
        <f>G2524/('Total Revenue (Millions)'!D$190)*100</f>
        <v>10.285967245253055</v>
      </c>
      <c r="J2524" s="73"/>
      <c r="K2524" s="73"/>
      <c r="M2524" s="73"/>
      <c r="Q2524" s="73"/>
      <c r="R2524" s="17"/>
      <c r="S2524" s="17"/>
      <c r="T2524" s="17">
        <v>292.77</v>
      </c>
      <c r="U2524" s="73"/>
      <c r="V2524" s="73" t="s">
        <v>16841</v>
      </c>
      <c r="W2524" s="138"/>
      <c r="Z2524" s="138"/>
      <c r="AD2524" s="17" t="s">
        <v>16841</v>
      </c>
      <c r="AE2524" s="143"/>
      <c r="AF2524" s="61" t="s">
        <v>17939</v>
      </c>
    </row>
    <row r="2525" spans="1:32" hidden="1" x14ac:dyDescent="0.25">
      <c r="A2525" s="116" t="s">
        <v>16384</v>
      </c>
      <c r="B2525" s="116">
        <v>2016</v>
      </c>
      <c r="C2525" s="116" t="s">
        <v>16474</v>
      </c>
      <c r="D2525" s="73" t="s">
        <v>17940</v>
      </c>
      <c r="E2525" s="73" t="s">
        <v>17941</v>
      </c>
      <c r="F2525" s="73" t="s">
        <v>17941</v>
      </c>
      <c r="G2525" s="125">
        <v>130.63999999999999</v>
      </c>
      <c r="H2525" s="47">
        <f t="shared" si="157"/>
        <v>98.225563909774422</v>
      </c>
      <c r="I2525" s="125">
        <f>G2525/('Total Revenue (Millions)'!D$190)*100</f>
        <v>4.5898102979125559</v>
      </c>
      <c r="J2525" s="73">
        <v>65.3</v>
      </c>
      <c r="K2525" s="73"/>
      <c r="M2525" s="73"/>
      <c r="Q2525" s="73"/>
      <c r="R2525" s="17">
        <v>96.91</v>
      </c>
      <c r="S2525" s="17">
        <v>23.01</v>
      </c>
      <c r="T2525" s="17"/>
      <c r="U2525" s="73"/>
      <c r="V2525" s="73"/>
      <c r="W2525" s="138"/>
      <c r="Z2525" s="138"/>
      <c r="AD2525" s="17"/>
      <c r="AE2525" s="143"/>
      <c r="AF2525" s="17" t="s">
        <v>17942</v>
      </c>
    </row>
    <row r="2526" spans="1:32" hidden="1" x14ac:dyDescent="0.25">
      <c r="A2526" s="116" t="s">
        <v>16384</v>
      </c>
      <c r="B2526" s="116">
        <v>2016</v>
      </c>
      <c r="C2526" s="116" t="s">
        <v>16474</v>
      </c>
      <c r="D2526" s="73" t="s">
        <v>17943</v>
      </c>
      <c r="E2526" s="73" t="s">
        <v>17944</v>
      </c>
      <c r="F2526" s="73" t="s">
        <v>17944</v>
      </c>
      <c r="G2526" s="125">
        <v>112.35</v>
      </c>
      <c r="H2526" s="47">
        <f t="shared" si="157"/>
        <v>84.473684210526301</v>
      </c>
      <c r="I2526" s="125">
        <f>G2526/('Total Revenue (Millions)'!D$190)*100</f>
        <v>3.9472228028970888</v>
      </c>
      <c r="J2526" s="73">
        <v>48.88</v>
      </c>
      <c r="K2526" s="73"/>
      <c r="M2526" s="73"/>
      <c r="Q2526" s="73"/>
      <c r="R2526" s="17">
        <v>52.99</v>
      </c>
      <c r="S2526" s="17">
        <v>10.49</v>
      </c>
      <c r="T2526" s="17"/>
      <c r="U2526" s="73"/>
      <c r="V2526" s="73"/>
      <c r="W2526" s="138"/>
      <c r="Z2526" s="138"/>
      <c r="AD2526" s="17"/>
      <c r="AE2526" s="143"/>
      <c r="AF2526" s="17" t="s">
        <v>17945</v>
      </c>
    </row>
    <row r="2527" spans="1:32" hidden="1" x14ac:dyDescent="0.25">
      <c r="A2527" s="116" t="s">
        <v>16384</v>
      </c>
      <c r="B2527" s="116">
        <v>2016</v>
      </c>
      <c r="C2527" s="116" t="s">
        <v>16474</v>
      </c>
      <c r="D2527" s="73" t="s">
        <v>17951</v>
      </c>
      <c r="E2527" s="73" t="s">
        <v>17951</v>
      </c>
      <c r="F2527" s="73" t="s">
        <v>17951</v>
      </c>
      <c r="G2527" s="125">
        <v>108.17</v>
      </c>
      <c r="H2527" s="47">
        <f t="shared" si="157"/>
        <v>81.330827067669176</v>
      </c>
      <c r="I2527" s="125">
        <f>G2527/('Total Revenue (Millions)'!D$190)*100</f>
        <v>3.8003657373331383</v>
      </c>
      <c r="J2527" s="73">
        <v>98.3</v>
      </c>
      <c r="K2527" s="73">
        <v>9.8699999999999992</v>
      </c>
      <c r="M2527" s="73"/>
      <c r="Q2527" s="73"/>
      <c r="R2527" s="212"/>
      <c r="S2527" s="212"/>
      <c r="T2527" s="212"/>
      <c r="U2527" s="73">
        <v>450.31099999999998</v>
      </c>
      <c r="V2527" s="73">
        <v>18.190000000000001</v>
      </c>
      <c r="W2527" s="138"/>
      <c r="Z2527" s="138"/>
      <c r="AD2527" s="17" t="s">
        <v>17952</v>
      </c>
      <c r="AE2527" s="143"/>
      <c r="AF2527" s="17" t="s">
        <v>17962</v>
      </c>
    </row>
    <row r="2528" spans="1:32" hidden="1" x14ac:dyDescent="0.25">
      <c r="A2528" s="116" t="s">
        <v>16384</v>
      </c>
      <c r="B2528" s="116">
        <v>2016</v>
      </c>
      <c r="C2528" s="116" t="s">
        <v>16474</v>
      </c>
      <c r="D2528" s="73" t="s">
        <v>17661</v>
      </c>
      <c r="E2528" s="73" t="s">
        <v>17946</v>
      </c>
      <c r="F2528" s="73" t="s">
        <v>17947</v>
      </c>
      <c r="G2528" s="125">
        <v>73.67</v>
      </c>
      <c r="H2528" s="47">
        <f t="shared" si="157"/>
        <v>55.390977443609017</v>
      </c>
      <c r="I2528" s="125">
        <f>G2528/('Total Revenue (Millions)'!D$190)*100</f>
        <v>2.5882679473914423</v>
      </c>
      <c r="J2528" s="218">
        <v>14.95</v>
      </c>
      <c r="K2528" s="205"/>
      <c r="M2528" s="73"/>
      <c r="Q2528" s="73"/>
      <c r="R2528" s="218">
        <v>52.98</v>
      </c>
      <c r="S2528" s="17">
        <v>5.74</v>
      </c>
      <c r="T2528" s="17"/>
      <c r="U2528" s="73"/>
      <c r="V2528" s="73"/>
      <c r="W2528" s="138"/>
      <c r="Z2528" s="138"/>
      <c r="AD2528" s="17"/>
      <c r="AE2528" s="143"/>
      <c r="AF2528" s="17" t="s">
        <v>17948</v>
      </c>
    </row>
    <row r="2529" spans="1:32" hidden="1" x14ac:dyDescent="0.25">
      <c r="A2529" s="116" t="s">
        <v>16384</v>
      </c>
      <c r="B2529" s="116">
        <v>2016</v>
      </c>
      <c r="C2529" s="116" t="s">
        <v>16474</v>
      </c>
      <c r="D2529" s="73" t="s">
        <v>17533</v>
      </c>
      <c r="E2529" s="73" t="s">
        <v>17534</v>
      </c>
      <c r="F2529" s="73" t="s">
        <v>17534</v>
      </c>
      <c r="G2529" s="125">
        <v>17.96</v>
      </c>
      <c r="H2529" s="47">
        <f t="shared" si="157"/>
        <v>13.503759398496241</v>
      </c>
      <c r="I2529" s="125">
        <f>G2529/('Total Revenue (Millions)'!D$190)*100</f>
        <v>0.63099351615515553</v>
      </c>
      <c r="J2529" s="73">
        <v>9.09</v>
      </c>
      <c r="K2529" s="73"/>
      <c r="M2529" s="73"/>
      <c r="Q2529" s="73">
        <v>8.8699999999999992</v>
      </c>
      <c r="R2529" s="212"/>
      <c r="S2529" s="212"/>
      <c r="T2529" s="212"/>
      <c r="U2529" s="73">
        <v>363.02</v>
      </c>
      <c r="V2529" s="73">
        <v>5.77</v>
      </c>
      <c r="W2529" s="138"/>
      <c r="Z2529" s="138"/>
      <c r="AD2529" s="17" t="s">
        <v>17952</v>
      </c>
      <c r="AE2529" s="143"/>
      <c r="AF2529" s="17" t="s">
        <v>17963</v>
      </c>
    </row>
    <row r="2530" spans="1:32" hidden="1" x14ac:dyDescent="0.25">
      <c r="A2530" s="116" t="s">
        <v>16384</v>
      </c>
      <c r="B2530" s="116">
        <v>2016</v>
      </c>
      <c r="C2530" s="116" t="s">
        <v>16474</v>
      </c>
      <c r="D2530" s="73" t="s">
        <v>17553</v>
      </c>
      <c r="E2530" s="73" t="s">
        <v>17528</v>
      </c>
      <c r="F2530" s="73" t="s">
        <v>17956</v>
      </c>
      <c r="G2530" s="125">
        <v>13</v>
      </c>
      <c r="H2530" s="47">
        <f t="shared" ref="H2530" si="158">G2530/1.3</f>
        <v>10</v>
      </c>
      <c r="I2530" s="125">
        <f>G2530/('Total Revenue (Millions)'!D$191)*100</f>
        <v>0.51393170005839051</v>
      </c>
      <c r="J2530" s="73"/>
      <c r="K2530" s="73"/>
      <c r="M2530" s="73"/>
      <c r="Q2530" s="73">
        <v>13</v>
      </c>
      <c r="R2530" s="212"/>
      <c r="S2530" s="212"/>
      <c r="T2530" s="212"/>
      <c r="U2530" s="73"/>
      <c r="V2530" s="73"/>
      <c r="W2530" s="138"/>
      <c r="Z2530" s="138"/>
      <c r="AD2530" s="17"/>
      <c r="AE2530" s="143"/>
      <c r="AF2530" s="17" t="s">
        <v>17964</v>
      </c>
    </row>
    <row r="2531" spans="1:32" hidden="1" x14ac:dyDescent="0.25">
      <c r="A2531" s="116" t="s">
        <v>16384</v>
      </c>
      <c r="B2531" s="116">
        <v>2016</v>
      </c>
      <c r="C2531" s="116" t="s">
        <v>16474</v>
      </c>
      <c r="D2531" s="73" t="s">
        <v>16556</v>
      </c>
      <c r="E2531" s="73" t="s">
        <v>16556</v>
      </c>
      <c r="F2531" s="73" t="s">
        <v>16556</v>
      </c>
      <c r="G2531" s="125">
        <v>851.41</v>
      </c>
      <c r="H2531" s="47">
        <f t="shared" si="157"/>
        <v>640.15789473684208</v>
      </c>
      <c r="I2531" s="125">
        <f>G2531/('Total Revenue (Millions)'!D$190)*100</f>
        <v>29.912816792297374</v>
      </c>
      <c r="J2531" s="73"/>
      <c r="K2531" s="73"/>
      <c r="M2531" s="73"/>
      <c r="Q2531" s="73"/>
      <c r="R2531" s="212"/>
      <c r="S2531" s="212"/>
      <c r="T2531" s="212"/>
      <c r="U2531" s="73"/>
      <c r="V2531" s="73"/>
      <c r="W2531" s="138"/>
      <c r="Z2531" s="138"/>
      <c r="AD2531" s="17"/>
      <c r="AE2531" s="143"/>
      <c r="AF2531" s="17"/>
    </row>
    <row r="2532" spans="1:32" hidden="1" x14ac:dyDescent="0.25">
      <c r="A2532" s="116" t="s">
        <v>16384</v>
      </c>
      <c r="B2532" s="116">
        <v>2017</v>
      </c>
      <c r="C2532" s="116" t="s">
        <v>16474</v>
      </c>
      <c r="D2532" s="73" t="s">
        <v>17938</v>
      </c>
      <c r="E2532" s="73" t="s">
        <v>17938</v>
      </c>
      <c r="F2532" s="73" t="s">
        <v>17938</v>
      </c>
      <c r="G2532" s="125">
        <v>346.03</v>
      </c>
      <c r="H2532" s="47">
        <f t="shared" ref="H2532:H2548" si="159">G2532/1.3</f>
        <v>266.17692307692306</v>
      </c>
      <c r="I2532" s="125">
        <f>G2532/('Total Revenue (Millions)'!D$191)*100</f>
        <v>13.679675859323451</v>
      </c>
      <c r="J2532" s="73"/>
      <c r="K2532" s="73"/>
      <c r="M2532" s="73"/>
      <c r="Q2532" s="73"/>
      <c r="R2532" s="17"/>
      <c r="S2532" s="17"/>
      <c r="T2532" s="17">
        <v>346.03</v>
      </c>
      <c r="U2532" s="73"/>
      <c r="V2532" s="73" t="s">
        <v>16841</v>
      </c>
      <c r="W2532" s="138"/>
      <c r="Z2532" s="138"/>
      <c r="AD2532" s="17" t="s">
        <v>16841</v>
      </c>
      <c r="AE2532" s="143"/>
      <c r="AF2532" s="61" t="s">
        <v>17939</v>
      </c>
    </row>
    <row r="2533" spans="1:32" hidden="1" x14ac:dyDescent="0.25">
      <c r="A2533" s="116" t="s">
        <v>16384</v>
      </c>
      <c r="B2533" s="116">
        <v>2017</v>
      </c>
      <c r="C2533" s="116" t="s">
        <v>16474</v>
      </c>
      <c r="D2533" s="73" t="s">
        <v>17940</v>
      </c>
      <c r="E2533" s="73" t="s">
        <v>17941</v>
      </c>
      <c r="F2533" s="73" t="s">
        <v>17941</v>
      </c>
      <c r="G2533" s="125">
        <v>130.63999999999999</v>
      </c>
      <c r="H2533" s="47">
        <f t="shared" si="159"/>
        <v>100.49230769230768</v>
      </c>
      <c r="I2533" s="125">
        <f>G2533/('Total Revenue (Millions)'!D$191)*100</f>
        <v>5.1646182535098557</v>
      </c>
      <c r="J2533" s="73">
        <v>86.74</v>
      </c>
      <c r="K2533" s="73"/>
      <c r="M2533" s="73"/>
      <c r="Q2533" s="73"/>
      <c r="R2533" s="17">
        <v>100.87</v>
      </c>
      <c r="S2533" s="17">
        <v>23.01</v>
      </c>
      <c r="T2533" s="17"/>
      <c r="U2533" s="73"/>
      <c r="V2533" s="73"/>
      <c r="W2533" s="138"/>
      <c r="Z2533" s="138"/>
      <c r="AD2533" s="17"/>
      <c r="AE2533" s="143"/>
      <c r="AF2533" s="17" t="s">
        <v>17942</v>
      </c>
    </row>
    <row r="2534" spans="1:32" hidden="1" x14ac:dyDescent="0.25">
      <c r="A2534" s="116" t="s">
        <v>16384</v>
      </c>
      <c r="B2534" s="116">
        <v>2017</v>
      </c>
      <c r="C2534" s="116" t="s">
        <v>16474</v>
      </c>
      <c r="D2534" s="73" t="s">
        <v>17951</v>
      </c>
      <c r="E2534" s="73" t="s">
        <v>17951</v>
      </c>
      <c r="F2534" s="73" t="s">
        <v>17951</v>
      </c>
      <c r="G2534" s="125">
        <v>146.04</v>
      </c>
      <c r="H2534" s="47">
        <f t="shared" si="159"/>
        <v>112.33846153846153</v>
      </c>
      <c r="I2534" s="125">
        <f>G2534/('Total Revenue (Millions)'!D$191)*100</f>
        <v>5.7734296520405648</v>
      </c>
      <c r="J2534" s="73">
        <v>132.47999999999999</v>
      </c>
      <c r="K2534" s="73">
        <v>13.56</v>
      </c>
      <c r="M2534" s="73"/>
      <c r="Q2534" s="73"/>
      <c r="R2534" s="212"/>
      <c r="S2534" s="212"/>
      <c r="T2534" s="212"/>
      <c r="U2534" s="73">
        <v>868.07299999999998</v>
      </c>
      <c r="V2534" s="73">
        <v>12.72</v>
      </c>
      <c r="W2534" s="138"/>
      <c r="Z2534" s="138"/>
      <c r="AD2534" s="17" t="s">
        <v>17952</v>
      </c>
      <c r="AE2534" s="143"/>
      <c r="AF2534" s="17" t="s">
        <v>17965</v>
      </c>
    </row>
    <row r="2535" spans="1:32" hidden="1" x14ac:dyDescent="0.25">
      <c r="A2535" s="116" t="s">
        <v>16384</v>
      </c>
      <c r="B2535" s="116">
        <v>2017</v>
      </c>
      <c r="C2535" s="116" t="s">
        <v>16474</v>
      </c>
      <c r="D2535" s="73" t="s">
        <v>17943</v>
      </c>
      <c r="E2535" s="73" t="s">
        <v>17944</v>
      </c>
      <c r="F2535" s="73" t="s">
        <v>17944</v>
      </c>
      <c r="G2535" s="125">
        <v>117.14</v>
      </c>
      <c r="H2535" s="47">
        <f t="shared" si="159"/>
        <v>90.107692307692304</v>
      </c>
      <c r="I2535" s="125">
        <f>G2535/('Total Revenue (Millions)'!D$191)*100</f>
        <v>4.630919949603066</v>
      </c>
      <c r="J2535" s="73">
        <v>52.3</v>
      </c>
      <c r="K2535" s="73"/>
      <c r="M2535" s="73"/>
      <c r="Q2535" s="73"/>
      <c r="R2535" s="17">
        <v>54.05</v>
      </c>
      <c r="S2535" s="17">
        <v>10.79</v>
      </c>
      <c r="T2535" s="17"/>
      <c r="U2535" s="73"/>
      <c r="V2535" s="73"/>
      <c r="W2535" s="138"/>
      <c r="Z2535" s="138"/>
      <c r="AD2535" s="17"/>
      <c r="AE2535" s="143"/>
      <c r="AF2535" s="17" t="s">
        <v>17945</v>
      </c>
    </row>
    <row r="2536" spans="1:32" hidden="1" x14ac:dyDescent="0.25">
      <c r="A2536" s="116" t="s">
        <v>16384</v>
      </c>
      <c r="B2536" s="116">
        <v>2017</v>
      </c>
      <c r="C2536" s="116" t="s">
        <v>16474</v>
      </c>
      <c r="D2536" s="73" t="s">
        <v>17661</v>
      </c>
      <c r="E2536" s="73" t="s">
        <v>17946</v>
      </c>
      <c r="F2536" s="73" t="s">
        <v>17947</v>
      </c>
      <c r="G2536" s="125">
        <v>73.649999999999991</v>
      </c>
      <c r="H2536" s="47">
        <f t="shared" si="159"/>
        <v>56.653846153846146</v>
      </c>
      <c r="I2536" s="125">
        <f>G2536/('Total Revenue (Millions)'!D$191)*100</f>
        <v>2.9116207468692661</v>
      </c>
      <c r="J2536" s="218">
        <v>14.63</v>
      </c>
      <c r="K2536" s="205"/>
      <c r="M2536" s="73"/>
      <c r="Q2536" s="73"/>
      <c r="R2536" s="218">
        <v>53.46</v>
      </c>
      <c r="S2536" s="17">
        <v>5.55</v>
      </c>
      <c r="T2536" s="17"/>
      <c r="U2536" s="73"/>
      <c r="V2536" s="73"/>
      <c r="W2536" s="138"/>
      <c r="Z2536" s="138"/>
      <c r="AD2536" s="17"/>
      <c r="AE2536" s="143"/>
      <c r="AF2536" s="17" t="s">
        <v>17948</v>
      </c>
    </row>
    <row r="2537" spans="1:32" hidden="1" x14ac:dyDescent="0.25">
      <c r="A2537" s="116" t="s">
        <v>16384</v>
      </c>
      <c r="B2537" s="116">
        <v>2017</v>
      </c>
      <c r="C2537" s="116" t="s">
        <v>16474</v>
      </c>
      <c r="D2537" s="73" t="s">
        <v>17533</v>
      </c>
      <c r="E2537" s="73" t="s">
        <v>17534</v>
      </c>
      <c r="F2537" s="73" t="s">
        <v>17534</v>
      </c>
      <c r="G2537" s="125">
        <v>32.520000000000003</v>
      </c>
      <c r="H2537" s="47">
        <f t="shared" si="159"/>
        <v>25.015384615384615</v>
      </c>
      <c r="I2537" s="125">
        <f>G2537/('Total Revenue (Millions)'!D$191)*100</f>
        <v>1.2856199142999123</v>
      </c>
      <c r="J2537" s="73">
        <v>22.42</v>
      </c>
      <c r="K2537" s="73"/>
      <c r="M2537" s="73"/>
      <c r="Q2537" s="73">
        <v>10.1</v>
      </c>
      <c r="R2537" s="212"/>
      <c r="S2537" s="212"/>
      <c r="T2537" s="212"/>
      <c r="U2537" s="73">
        <v>550.38</v>
      </c>
      <c r="V2537" s="73">
        <v>6.83</v>
      </c>
      <c r="W2537" s="138"/>
      <c r="Z2537" s="138"/>
      <c r="AD2537" s="17" t="s">
        <v>17952</v>
      </c>
      <c r="AE2537" s="143"/>
      <c r="AF2537" s="17" t="s">
        <v>17966</v>
      </c>
    </row>
    <row r="2538" spans="1:32" hidden="1" x14ac:dyDescent="0.25">
      <c r="A2538" s="116" t="s">
        <v>16384</v>
      </c>
      <c r="B2538" s="116">
        <v>2017</v>
      </c>
      <c r="C2538" s="116" t="s">
        <v>16474</v>
      </c>
      <c r="D2538" s="73" t="s">
        <v>17553</v>
      </c>
      <c r="E2538" s="73" t="s">
        <v>17528</v>
      </c>
      <c r="F2538" s="73" t="s">
        <v>17956</v>
      </c>
      <c r="G2538" s="125">
        <v>19.13</v>
      </c>
      <c r="H2538" s="47">
        <f t="shared" ref="H2538" si="160">G2538/1.3</f>
        <v>14.715384615384615</v>
      </c>
      <c r="I2538" s="125">
        <f>G2538/('Total Revenue (Millions)'!D$191)*100</f>
        <v>0.75627026323976998</v>
      </c>
      <c r="J2538" s="73"/>
      <c r="K2538" s="73"/>
      <c r="M2538" s="73"/>
      <c r="Q2538" s="73">
        <v>19.13</v>
      </c>
      <c r="R2538" s="212"/>
      <c r="S2538" s="212"/>
      <c r="T2538" s="212"/>
      <c r="U2538" s="73"/>
      <c r="V2538" s="73"/>
      <c r="W2538" s="138"/>
      <c r="Z2538" s="138"/>
      <c r="AD2538" s="17"/>
      <c r="AE2538" s="143"/>
      <c r="AF2538" s="17" t="s">
        <v>17967</v>
      </c>
    </row>
    <row r="2539" spans="1:32" hidden="1" x14ac:dyDescent="0.25">
      <c r="A2539" s="116" t="s">
        <v>16384</v>
      </c>
      <c r="B2539" s="116">
        <v>2017</v>
      </c>
      <c r="C2539" s="116" t="s">
        <v>16474</v>
      </c>
      <c r="D2539" s="73" t="s">
        <v>16556</v>
      </c>
      <c r="E2539" s="73" t="s">
        <v>16556</v>
      </c>
      <c r="F2539" s="73" t="s">
        <v>16556</v>
      </c>
      <c r="G2539" s="125">
        <v>841.53</v>
      </c>
      <c r="H2539" s="47">
        <f t="shared" si="159"/>
        <v>647.33076923076919</v>
      </c>
      <c r="I2539" s="125">
        <f>G2539/('Total Revenue (Millions)'!D$191)*100</f>
        <v>33.268380273087487</v>
      </c>
      <c r="J2539" s="73"/>
      <c r="K2539" s="73"/>
      <c r="M2539" s="73"/>
      <c r="Q2539" s="73"/>
      <c r="R2539" s="212"/>
      <c r="S2539" s="212"/>
      <c r="T2539" s="212"/>
      <c r="U2539" s="73"/>
      <c r="V2539" s="73"/>
      <c r="W2539" s="138"/>
      <c r="Z2539" s="138"/>
      <c r="AD2539" s="17"/>
      <c r="AE2539" s="143"/>
      <c r="AF2539" s="17"/>
    </row>
    <row r="2540" spans="1:32" hidden="1" x14ac:dyDescent="0.25">
      <c r="A2540" s="116" t="s">
        <v>16384</v>
      </c>
      <c r="B2540" s="116">
        <v>2018</v>
      </c>
      <c r="C2540" s="116" t="s">
        <v>16474</v>
      </c>
      <c r="D2540" s="73" t="s">
        <v>17938</v>
      </c>
      <c r="E2540" s="73" t="s">
        <v>17938</v>
      </c>
      <c r="F2540" s="73" t="s">
        <v>17938</v>
      </c>
      <c r="G2540" s="125">
        <v>423.49</v>
      </c>
      <c r="H2540" s="47">
        <f t="shared" si="159"/>
        <v>325.76153846153846</v>
      </c>
      <c r="I2540" s="125">
        <f>G2540/('Total Revenue (Millions)'!D$192)*100</f>
        <v>17.674210901927722</v>
      </c>
      <c r="J2540" s="73"/>
      <c r="K2540" s="73"/>
      <c r="M2540" s="73"/>
      <c r="Q2540" s="73"/>
      <c r="R2540" s="17"/>
      <c r="S2540" s="17"/>
      <c r="T2540" s="17">
        <v>423.49</v>
      </c>
      <c r="U2540" s="73"/>
      <c r="V2540" s="73" t="s">
        <v>16841</v>
      </c>
      <c r="W2540" s="138"/>
      <c r="Z2540" s="138"/>
      <c r="AD2540" s="17" t="s">
        <v>16841</v>
      </c>
      <c r="AE2540" s="143"/>
      <c r="AF2540" s="61" t="s">
        <v>17939</v>
      </c>
    </row>
    <row r="2541" spans="1:32" hidden="1" x14ac:dyDescent="0.25">
      <c r="A2541" s="116" t="s">
        <v>16384</v>
      </c>
      <c r="B2541" s="116">
        <v>2018</v>
      </c>
      <c r="C2541" s="116" t="s">
        <v>16474</v>
      </c>
      <c r="D2541" s="73" t="s">
        <v>17940</v>
      </c>
      <c r="E2541" s="73" t="s">
        <v>17941</v>
      </c>
      <c r="F2541" s="73" t="s">
        <v>17941</v>
      </c>
      <c r="G2541" s="125">
        <v>239.53</v>
      </c>
      <c r="H2541" s="47">
        <f t="shared" si="159"/>
        <v>184.25384615384615</v>
      </c>
      <c r="I2541" s="125">
        <f>G2541/('Total Revenue (Millions)'!D$192)*100</f>
        <v>9.9967029619087757</v>
      </c>
      <c r="J2541" s="73">
        <v>160.85</v>
      </c>
      <c r="K2541" s="73"/>
      <c r="M2541" s="73"/>
      <c r="Q2541" s="73"/>
      <c r="R2541" s="17">
        <v>55.68</v>
      </c>
      <c r="S2541" s="17">
        <v>23.01</v>
      </c>
      <c r="T2541" s="17"/>
      <c r="U2541" s="73"/>
      <c r="V2541" s="73"/>
      <c r="W2541" s="138"/>
      <c r="Z2541" s="138"/>
      <c r="AD2541" s="17"/>
      <c r="AE2541" s="143"/>
      <c r="AF2541" s="17" t="s">
        <v>17942</v>
      </c>
    </row>
    <row r="2542" spans="1:32" hidden="1" x14ac:dyDescent="0.25">
      <c r="A2542" s="116" t="s">
        <v>16384</v>
      </c>
      <c r="B2542" s="116">
        <v>2018</v>
      </c>
      <c r="C2542" s="116" t="s">
        <v>16474</v>
      </c>
      <c r="D2542" s="73" t="s">
        <v>17951</v>
      </c>
      <c r="E2542" s="73" t="s">
        <v>17951</v>
      </c>
      <c r="F2542" s="73" t="s">
        <v>17951</v>
      </c>
      <c r="G2542" s="125">
        <v>188.32</v>
      </c>
      <c r="H2542" s="47">
        <f t="shared" si="159"/>
        <v>144.86153846153846</v>
      </c>
      <c r="I2542" s="125">
        <f>G2542/('Total Revenue (Millions)'!D$192)*100</f>
        <v>7.8594710549269848</v>
      </c>
      <c r="J2542" s="73">
        <v>169.01</v>
      </c>
      <c r="K2542" s="73">
        <v>19.309999999999999</v>
      </c>
      <c r="M2542" s="73"/>
      <c r="Q2542" s="73"/>
      <c r="R2542" s="212"/>
      <c r="S2542" s="212"/>
      <c r="T2542" s="212"/>
      <c r="U2542" s="73">
        <v>1312.809</v>
      </c>
      <c r="V2542" s="73">
        <v>10.73</v>
      </c>
      <c r="W2542" s="138"/>
      <c r="Z2542" s="138"/>
      <c r="AD2542" s="17" t="s">
        <v>17952</v>
      </c>
      <c r="AE2542" s="143"/>
      <c r="AF2542" s="17" t="s">
        <v>17968</v>
      </c>
    </row>
    <row r="2543" spans="1:32" hidden="1" x14ac:dyDescent="0.25">
      <c r="A2543" s="116" t="s">
        <v>16384</v>
      </c>
      <c r="B2543" s="116">
        <v>2018</v>
      </c>
      <c r="C2543" s="116" t="s">
        <v>16474</v>
      </c>
      <c r="D2543" s="73" t="s">
        <v>17943</v>
      </c>
      <c r="E2543" s="73" t="s">
        <v>17944</v>
      </c>
      <c r="F2543" s="73" t="s">
        <v>17944</v>
      </c>
      <c r="G2543" s="125">
        <v>120.13</v>
      </c>
      <c r="H2543" s="47">
        <f t="shared" si="159"/>
        <v>92.407692307692301</v>
      </c>
      <c r="I2543" s="125">
        <f>G2543/('Total Revenue (Millions)'!D$192)*100</f>
        <v>5.013584631629028</v>
      </c>
      <c r="J2543" s="73">
        <v>55.05</v>
      </c>
      <c r="K2543" s="73"/>
      <c r="M2543" s="73"/>
      <c r="Q2543" s="73"/>
      <c r="R2543" s="17">
        <v>54.16</v>
      </c>
      <c r="S2543" s="17">
        <v>10.92</v>
      </c>
      <c r="T2543" s="17"/>
      <c r="U2543" s="73"/>
      <c r="V2543" s="73"/>
      <c r="W2543" s="138"/>
      <c r="Z2543" s="138"/>
      <c r="AD2543" s="17"/>
      <c r="AE2543" s="143"/>
      <c r="AF2543" s="17" t="s">
        <v>17945</v>
      </c>
    </row>
    <row r="2544" spans="1:32" hidden="1" x14ac:dyDescent="0.25">
      <c r="A2544" s="116" t="s">
        <v>16384</v>
      </c>
      <c r="B2544" s="116">
        <v>2018</v>
      </c>
      <c r="C2544" s="116" t="s">
        <v>16474</v>
      </c>
      <c r="D2544" s="73" t="s">
        <v>17533</v>
      </c>
      <c r="E2544" s="73" t="s">
        <v>17534</v>
      </c>
      <c r="F2544" s="73" t="s">
        <v>17534</v>
      </c>
      <c r="G2544" s="125">
        <v>48.75</v>
      </c>
      <c r="H2544" s="47">
        <f t="shared" si="159"/>
        <v>37.5</v>
      </c>
      <c r="I2544" s="125">
        <f>G2544/('Total Revenue (Millions)'!D$192)*100</f>
        <v>2.0345646449006503</v>
      </c>
      <c r="J2544" s="73">
        <v>33.299999999999997</v>
      </c>
      <c r="K2544" s="73"/>
      <c r="M2544" s="73"/>
      <c r="Q2544" s="73">
        <v>15.45</v>
      </c>
      <c r="R2544" s="212"/>
      <c r="S2544" s="212"/>
      <c r="T2544" s="212"/>
      <c r="U2544" s="73">
        <v>768.82</v>
      </c>
      <c r="V2544" s="73">
        <v>7.82</v>
      </c>
      <c r="W2544" s="138"/>
      <c r="Z2544" s="138"/>
      <c r="AD2544" s="17" t="s">
        <v>17952</v>
      </c>
      <c r="AE2544" s="143"/>
      <c r="AF2544" s="17" t="s">
        <v>17969</v>
      </c>
    </row>
    <row r="2545" spans="1:32" ht="14.1" hidden="1" customHeight="1" x14ac:dyDescent="0.25">
      <c r="A2545" s="116" t="s">
        <v>16384</v>
      </c>
      <c r="B2545" s="116">
        <v>2018</v>
      </c>
      <c r="C2545" s="116" t="s">
        <v>16474</v>
      </c>
      <c r="D2545" s="73" t="s">
        <v>17553</v>
      </c>
      <c r="E2545" s="73" t="s">
        <v>17528</v>
      </c>
      <c r="F2545" s="73" t="s">
        <v>17956</v>
      </c>
      <c r="G2545" s="125">
        <v>91.88</v>
      </c>
      <c r="H2545" s="47">
        <f t="shared" si="159"/>
        <v>70.676923076923075</v>
      </c>
      <c r="I2545" s="125">
        <f>G2545/('Total Revenue (Millions)'!D$192)*100</f>
        <v>3.8345805040712153</v>
      </c>
      <c r="J2545" s="73">
        <v>61.78</v>
      </c>
      <c r="K2545" s="73"/>
      <c r="M2545" s="73"/>
      <c r="Q2545" s="73">
        <v>30.1</v>
      </c>
      <c r="R2545" s="212"/>
      <c r="S2545" s="212"/>
      <c r="T2545" s="212"/>
      <c r="U2545" s="73">
        <v>89</v>
      </c>
      <c r="V2545" s="73">
        <v>8.6</v>
      </c>
      <c r="W2545" s="138"/>
      <c r="Z2545" s="138"/>
      <c r="AD2545" s="17" t="s">
        <v>17952</v>
      </c>
      <c r="AE2545" s="143"/>
      <c r="AF2545" s="17" t="s">
        <v>17970</v>
      </c>
    </row>
    <row r="2546" spans="1:32" hidden="1" x14ac:dyDescent="0.25">
      <c r="A2546" s="116" t="s">
        <v>16384</v>
      </c>
      <c r="B2546" s="116">
        <v>2018</v>
      </c>
      <c r="C2546" s="116" t="s">
        <v>16474</v>
      </c>
      <c r="D2546" s="73" t="s">
        <v>17661</v>
      </c>
      <c r="E2546" s="73" t="s">
        <v>17946</v>
      </c>
      <c r="F2546" s="73" t="s">
        <v>17947</v>
      </c>
      <c r="G2546" s="125">
        <v>82.89</v>
      </c>
      <c r="H2546" s="47">
        <f t="shared" si="159"/>
        <v>63.761538461538457</v>
      </c>
      <c r="I2546" s="125">
        <f>G2546/('Total Revenue (Millions)'!D$192)*100</f>
        <v>3.4593859162218443</v>
      </c>
      <c r="J2546" s="218">
        <v>16.690000000000001</v>
      </c>
      <c r="K2546" s="205"/>
      <c r="M2546" s="73"/>
      <c r="Q2546" s="73"/>
      <c r="R2546" s="218">
        <v>56.26</v>
      </c>
      <c r="S2546" s="17">
        <v>9.94</v>
      </c>
      <c r="T2546" s="17"/>
      <c r="U2546" s="73"/>
      <c r="V2546" s="73"/>
      <c r="W2546" s="138"/>
      <c r="Z2546" s="138"/>
      <c r="AD2546" s="17"/>
      <c r="AE2546" s="143"/>
      <c r="AF2546" s="17" t="s">
        <v>17948</v>
      </c>
    </row>
    <row r="2547" spans="1:32" hidden="1" x14ac:dyDescent="0.25">
      <c r="A2547" s="116" t="s">
        <v>16384</v>
      </c>
      <c r="B2547" s="116">
        <v>2018</v>
      </c>
      <c r="C2547" s="116" t="s">
        <v>16474</v>
      </c>
      <c r="D2547" s="73" t="s">
        <v>17560</v>
      </c>
      <c r="E2547" s="73" t="s">
        <v>17971</v>
      </c>
      <c r="F2547" s="73" t="s">
        <v>17971</v>
      </c>
      <c r="G2547" s="125">
        <v>46.62</v>
      </c>
      <c r="H2547" s="47">
        <f t="shared" si="159"/>
        <v>35.861538461538458</v>
      </c>
      <c r="I2547" s="125">
        <f>G2547/('Total Revenue (Millions)'!D$192)*100</f>
        <v>1.9456698204157605</v>
      </c>
      <c r="J2547" s="73">
        <v>47.52</v>
      </c>
      <c r="K2547" s="73"/>
      <c r="M2547" s="73">
        <v>7.94</v>
      </c>
      <c r="Q2547" s="73"/>
      <c r="R2547" s="212"/>
      <c r="S2547" s="212"/>
      <c r="T2547" s="212"/>
      <c r="U2547" s="73">
        <v>1307</v>
      </c>
      <c r="V2547" s="217">
        <v>2.2959999999999998</v>
      </c>
      <c r="W2547" s="138"/>
      <c r="Z2547" s="138"/>
      <c r="AD2547" s="17" t="s">
        <v>17952</v>
      </c>
      <c r="AE2547" s="143"/>
      <c r="AF2547" s="17" t="s">
        <v>17972</v>
      </c>
    </row>
    <row r="2548" spans="1:32" hidden="1" x14ac:dyDescent="0.25">
      <c r="A2548" s="116" t="s">
        <v>16384</v>
      </c>
      <c r="B2548" s="116">
        <v>2018</v>
      </c>
      <c r="C2548" s="116" t="s">
        <v>16474</v>
      </c>
      <c r="D2548" s="73" t="s">
        <v>16556</v>
      </c>
      <c r="E2548" s="73" t="s">
        <v>16556</v>
      </c>
      <c r="F2548" s="73" t="s">
        <v>16556</v>
      </c>
      <c r="G2548" s="125">
        <v>618.41999999999996</v>
      </c>
      <c r="H2548" s="47">
        <f t="shared" si="159"/>
        <v>475.70769230769224</v>
      </c>
      <c r="I2548" s="125">
        <f>G2548/('Total Revenue (Millions)'!D$192)*100</f>
        <v>25.809548055373543</v>
      </c>
      <c r="J2548" s="73"/>
      <c r="K2548" s="73"/>
      <c r="M2548" s="73"/>
      <c r="Q2548" s="73"/>
      <c r="R2548" s="212"/>
      <c r="S2548" s="212"/>
      <c r="T2548" s="212"/>
      <c r="U2548" s="73"/>
      <c r="V2548" s="73"/>
      <c r="W2548" s="138"/>
      <c r="Z2548" s="138"/>
      <c r="AD2548" s="17"/>
      <c r="AE2548" s="143"/>
      <c r="AF2548" s="17"/>
    </row>
    <row r="2549" spans="1:32" hidden="1" x14ac:dyDescent="0.25">
      <c r="A2549" s="116" t="s">
        <v>16384</v>
      </c>
      <c r="B2549" s="116">
        <v>2019</v>
      </c>
      <c r="C2549" s="116" t="s">
        <v>16474</v>
      </c>
      <c r="D2549" s="73" t="s">
        <v>17938</v>
      </c>
      <c r="E2549" s="73" t="s">
        <v>17938</v>
      </c>
      <c r="F2549" s="73" t="s">
        <v>17938</v>
      </c>
      <c r="G2549" s="125">
        <v>448.94</v>
      </c>
      <c r="H2549" s="47">
        <f t="shared" ref="H2549:H2557" si="161">G2549/1.33</f>
        <v>337.5488721804511</v>
      </c>
      <c r="I2549" s="125">
        <f>G2549/('Total Revenue (Millions)'!D$193)*100</f>
        <v>21.492805410974384</v>
      </c>
      <c r="J2549" s="73"/>
      <c r="K2549" s="73"/>
      <c r="M2549" s="73"/>
      <c r="Q2549" s="73"/>
      <c r="R2549" s="17"/>
      <c r="S2549" s="17"/>
      <c r="T2549" s="17">
        <v>448.94</v>
      </c>
      <c r="U2549" s="73"/>
      <c r="V2549" s="73" t="s">
        <v>16841</v>
      </c>
      <c r="W2549" s="138"/>
      <c r="Z2549" s="138"/>
      <c r="AD2549" s="17" t="s">
        <v>16841</v>
      </c>
      <c r="AE2549" s="143"/>
      <c r="AF2549" s="61" t="s">
        <v>17939</v>
      </c>
    </row>
    <row r="2550" spans="1:32" hidden="1" x14ac:dyDescent="0.25">
      <c r="A2550" s="116" t="s">
        <v>16384</v>
      </c>
      <c r="B2550" s="116">
        <v>2019</v>
      </c>
      <c r="C2550" s="116" t="s">
        <v>16474</v>
      </c>
      <c r="D2550" s="73" t="s">
        <v>17940</v>
      </c>
      <c r="E2550" s="73" t="s">
        <v>17941</v>
      </c>
      <c r="F2550" s="73" t="s">
        <v>17941</v>
      </c>
      <c r="G2550" s="125">
        <v>259.55</v>
      </c>
      <c r="H2550" s="47">
        <f t="shared" si="161"/>
        <v>195.15037593984962</v>
      </c>
      <c r="I2550" s="125">
        <f>G2550/('Total Revenue (Millions)'!D$193)*100</f>
        <v>12.425842305026064</v>
      </c>
      <c r="J2550" s="73">
        <v>176.46</v>
      </c>
      <c r="K2550" s="73"/>
      <c r="M2550" s="73"/>
      <c r="Q2550" s="73"/>
      <c r="R2550" s="17">
        <v>66.739999999999995</v>
      </c>
      <c r="S2550" s="17">
        <v>26.34</v>
      </c>
      <c r="T2550" s="17"/>
      <c r="U2550" s="73"/>
      <c r="V2550" s="73"/>
      <c r="W2550" s="138"/>
      <c r="Z2550" s="138"/>
      <c r="AD2550" s="17"/>
      <c r="AE2550" s="143"/>
      <c r="AF2550" s="17" t="s">
        <v>17942</v>
      </c>
    </row>
    <row r="2551" spans="1:32" hidden="1" x14ac:dyDescent="0.25">
      <c r="A2551" s="116" t="s">
        <v>16384</v>
      </c>
      <c r="B2551" s="116">
        <v>2019</v>
      </c>
      <c r="C2551" s="116" t="s">
        <v>16474</v>
      </c>
      <c r="D2551" s="73" t="s">
        <v>17951</v>
      </c>
      <c r="E2551" s="73" t="s">
        <v>17951</v>
      </c>
      <c r="F2551" s="73" t="s">
        <v>17951</v>
      </c>
      <c r="G2551" s="125">
        <v>242.02</v>
      </c>
      <c r="H2551" s="47">
        <f t="shared" si="161"/>
        <v>181.96992481203009</v>
      </c>
      <c r="I2551" s="125">
        <f>G2551/('Total Revenue (Millions)'!D$193)*100</f>
        <v>11.586601250866531</v>
      </c>
      <c r="J2551" s="73">
        <v>220.56</v>
      </c>
      <c r="K2551" s="73">
        <v>21.46</v>
      </c>
      <c r="M2551" s="73"/>
      <c r="Q2551" s="73"/>
      <c r="R2551" s="212"/>
      <c r="S2551" s="212"/>
      <c r="T2551" s="212"/>
      <c r="U2551" s="73">
        <v>1755.73</v>
      </c>
      <c r="V2551" s="73">
        <v>10.47</v>
      </c>
      <c r="W2551" s="138"/>
      <c r="Z2551" s="138"/>
      <c r="AD2551" s="17" t="s">
        <v>17952</v>
      </c>
      <c r="AE2551" s="143"/>
      <c r="AF2551" s="17" t="s">
        <v>17973</v>
      </c>
    </row>
    <row r="2552" spans="1:32" hidden="1" x14ac:dyDescent="0.25">
      <c r="A2552" s="116" t="s">
        <v>16384</v>
      </c>
      <c r="B2552" s="116">
        <v>2019</v>
      </c>
      <c r="C2552" s="116" t="s">
        <v>16474</v>
      </c>
      <c r="D2552" s="73" t="s">
        <v>17553</v>
      </c>
      <c r="E2552" s="73" t="s">
        <v>17528</v>
      </c>
      <c r="F2552" s="73" t="s">
        <v>17956</v>
      </c>
      <c r="G2552" s="125">
        <v>167.19</v>
      </c>
      <c r="H2552" s="47">
        <f t="shared" si="161"/>
        <v>125.70676691729322</v>
      </c>
      <c r="I2552" s="125">
        <f>G2552/('Total Revenue (Millions)'!D$193)*100</f>
        <v>8.0041478519641984</v>
      </c>
      <c r="J2552" s="73">
        <v>133.51</v>
      </c>
      <c r="K2552" s="73"/>
      <c r="M2552" s="73"/>
      <c r="Q2552" s="73">
        <v>33.68</v>
      </c>
      <c r="R2552" s="212"/>
      <c r="S2552" s="212"/>
      <c r="T2552" s="212"/>
      <c r="U2552" s="73">
        <v>1870</v>
      </c>
      <c r="V2552" s="73">
        <v>8.1199999999999992</v>
      </c>
      <c r="W2552" s="138"/>
      <c r="Z2552" s="138"/>
      <c r="AD2552" s="17" t="s">
        <v>17952</v>
      </c>
      <c r="AE2552" s="143"/>
      <c r="AF2552" s="17" t="s">
        <v>17974</v>
      </c>
    </row>
    <row r="2553" spans="1:32" hidden="1" x14ac:dyDescent="0.25">
      <c r="A2553" s="116" t="s">
        <v>16384</v>
      </c>
      <c r="B2553" s="116">
        <v>2019</v>
      </c>
      <c r="C2553" s="116" t="s">
        <v>16474</v>
      </c>
      <c r="D2553" s="73" t="s">
        <v>17943</v>
      </c>
      <c r="E2553" s="73" t="s">
        <v>17944</v>
      </c>
      <c r="F2553" s="73" t="s">
        <v>17944</v>
      </c>
      <c r="G2553" s="125">
        <v>131.44</v>
      </c>
      <c r="H2553" s="47">
        <f t="shared" si="161"/>
        <v>98.827067669172919</v>
      </c>
      <c r="I2553" s="125">
        <f>G2553/('Total Revenue (Millions)'!D$193)*100</f>
        <v>6.2926322965618411</v>
      </c>
      <c r="J2553" s="73">
        <v>62.2</v>
      </c>
      <c r="K2553" s="73"/>
      <c r="M2553" s="73"/>
      <c r="Q2553" s="73"/>
      <c r="R2553" s="17">
        <v>56.24</v>
      </c>
      <c r="S2553" s="17">
        <v>13.01</v>
      </c>
      <c r="T2553" s="17"/>
      <c r="U2553" s="73"/>
      <c r="V2553" s="73"/>
      <c r="W2553" s="138"/>
      <c r="Z2553" s="138"/>
      <c r="AD2553" s="17"/>
      <c r="AE2553" s="143"/>
      <c r="AF2553" s="17" t="s">
        <v>17945</v>
      </c>
    </row>
    <row r="2554" spans="1:32" hidden="1" x14ac:dyDescent="0.25">
      <c r="A2554" s="116" t="s">
        <v>16384</v>
      </c>
      <c r="B2554" s="116">
        <v>2019</v>
      </c>
      <c r="C2554" s="116" t="s">
        <v>16474</v>
      </c>
      <c r="D2554" s="73" t="s">
        <v>17533</v>
      </c>
      <c r="E2554" s="73" t="s">
        <v>17534</v>
      </c>
      <c r="F2554" s="73" t="s">
        <v>17534</v>
      </c>
      <c r="G2554" s="125">
        <v>71.760000000000005</v>
      </c>
      <c r="H2554" s="47">
        <f t="shared" si="161"/>
        <v>53.954887218045116</v>
      </c>
      <c r="I2554" s="125">
        <f>G2554/('Total Revenue (Millions)'!D$193)*100</f>
        <v>3.4354784966621859</v>
      </c>
      <c r="J2554" s="73">
        <v>59.33</v>
      </c>
      <c r="K2554" s="73"/>
      <c r="M2554" s="73"/>
      <c r="Q2554" s="73">
        <v>12.43</v>
      </c>
      <c r="R2554" s="212"/>
      <c r="S2554" s="212"/>
      <c r="T2554" s="212"/>
      <c r="U2554" s="73">
        <v>1056.46</v>
      </c>
      <c r="V2554" s="73">
        <v>8.16</v>
      </c>
      <c r="W2554" s="138"/>
      <c r="Z2554" s="138"/>
      <c r="AD2554" s="17" t="s">
        <v>17952</v>
      </c>
      <c r="AE2554" s="143"/>
      <c r="AF2554" s="17" t="s">
        <v>17975</v>
      </c>
    </row>
    <row r="2555" spans="1:32" hidden="1" x14ac:dyDescent="0.25">
      <c r="A2555" s="116" t="s">
        <v>16384</v>
      </c>
      <c r="B2555" s="116">
        <v>2019</v>
      </c>
      <c r="C2555" s="116" t="s">
        <v>16474</v>
      </c>
      <c r="D2555" s="73" t="s">
        <v>17661</v>
      </c>
      <c r="E2555" s="73" t="s">
        <v>17946</v>
      </c>
      <c r="F2555" s="73" t="s">
        <v>17947</v>
      </c>
      <c r="G2555" s="125">
        <v>95.28</v>
      </c>
      <c r="H2555" s="47">
        <f t="shared" si="161"/>
        <v>71.639097744360896</v>
      </c>
      <c r="I2555" s="125">
        <f>G2555/('Total Revenue (Millions)'!D$193)*100</f>
        <v>4.5614881711534707</v>
      </c>
      <c r="J2555" s="218">
        <v>17.989999999999998</v>
      </c>
      <c r="K2555" s="205"/>
      <c r="M2555" s="73"/>
      <c r="Q2555" s="73"/>
      <c r="R2555" s="218">
        <v>61.71</v>
      </c>
      <c r="S2555" s="17">
        <v>15.58</v>
      </c>
      <c r="T2555" s="17"/>
      <c r="U2555" s="73"/>
      <c r="V2555" s="73"/>
      <c r="W2555" s="138"/>
      <c r="Z2555" s="138"/>
      <c r="AD2555" s="17"/>
      <c r="AE2555" s="143"/>
      <c r="AF2555" s="17" t="s">
        <v>17948</v>
      </c>
    </row>
    <row r="2556" spans="1:32" hidden="1" x14ac:dyDescent="0.25">
      <c r="A2556" s="116" t="s">
        <v>16384</v>
      </c>
      <c r="B2556" s="116">
        <v>2019</v>
      </c>
      <c r="C2556" s="116" t="s">
        <v>16474</v>
      </c>
      <c r="D2556" s="73" t="s">
        <v>17560</v>
      </c>
      <c r="E2556" s="73" t="s">
        <v>17971</v>
      </c>
      <c r="F2556" s="73" t="s">
        <v>17971</v>
      </c>
      <c r="G2556" s="125">
        <v>63.44</v>
      </c>
      <c r="H2556" s="47">
        <f t="shared" si="161"/>
        <v>47.699248120300744</v>
      </c>
      <c r="I2556" s="125">
        <f>G2556/('Total Revenue (Millions)'!D$193)*100</f>
        <v>3.0371621492230916</v>
      </c>
      <c r="J2556" s="73">
        <v>49.06</v>
      </c>
      <c r="K2556" s="73"/>
      <c r="M2556" s="73">
        <v>15.92</v>
      </c>
      <c r="Q2556" s="73"/>
      <c r="R2556" s="212"/>
      <c r="S2556" s="212"/>
      <c r="T2556" s="212"/>
      <c r="U2556" s="73">
        <v>2803</v>
      </c>
      <c r="V2556" s="73">
        <v>2.93</v>
      </c>
      <c r="W2556" s="138"/>
      <c r="Z2556" s="138"/>
      <c r="AD2556" s="17" t="s">
        <v>17952</v>
      </c>
      <c r="AE2556" s="143"/>
      <c r="AF2556" s="17" t="s">
        <v>17972</v>
      </c>
    </row>
    <row r="2557" spans="1:32" hidden="1" x14ac:dyDescent="0.25">
      <c r="A2557" s="116" t="s">
        <v>16384</v>
      </c>
      <c r="B2557" s="116">
        <v>2019</v>
      </c>
      <c r="C2557" s="116" t="s">
        <v>16474</v>
      </c>
      <c r="D2557" s="73" t="s">
        <v>16556</v>
      </c>
      <c r="E2557" s="73" t="s">
        <v>16556</v>
      </c>
      <c r="F2557" s="73" t="s">
        <v>16556</v>
      </c>
      <c r="G2557" s="125">
        <v>570455</v>
      </c>
      <c r="H2557" s="47">
        <f t="shared" si="161"/>
        <v>428913.53383458644</v>
      </c>
      <c r="I2557" s="125">
        <f>G2557/('Total Revenue (Millions)'!D$193)*100</f>
        <v>27310.282689707736</v>
      </c>
      <c r="J2557" s="73"/>
      <c r="K2557" s="73"/>
      <c r="M2557" s="73"/>
      <c r="Q2557" s="73"/>
      <c r="R2557" s="212"/>
      <c r="S2557" s="212"/>
      <c r="T2557" s="212"/>
      <c r="U2557" s="73"/>
      <c r="V2557" s="73"/>
      <c r="W2557" s="138"/>
      <c r="Z2557" s="138"/>
      <c r="AD2557" s="17"/>
      <c r="AE2557" s="143"/>
      <c r="AF2557" s="17"/>
    </row>
    <row r="2558" spans="1:32" hidden="1" x14ac:dyDescent="0.25">
      <c r="A2558" s="116" t="s">
        <v>16384</v>
      </c>
      <c r="B2558" s="116">
        <v>2020</v>
      </c>
      <c r="C2558" s="116" t="s">
        <v>16474</v>
      </c>
      <c r="D2558" s="73" t="s">
        <v>17940</v>
      </c>
      <c r="E2558" s="73" t="s">
        <v>17941</v>
      </c>
      <c r="F2558" s="73" t="s">
        <v>17941</v>
      </c>
      <c r="G2558" s="125">
        <v>301.08999999999997</v>
      </c>
      <c r="H2558" s="47">
        <f t="shared" ref="H2558:H2566" si="162">G2558/1.34</f>
        <v>224.69402985074623</v>
      </c>
      <c r="I2558" s="125">
        <f>G2558/('Total Revenue (Millions)'!D$194)*100</f>
        <v>17.758183426717782</v>
      </c>
      <c r="J2558" s="73">
        <v>177.12</v>
      </c>
      <c r="K2558" s="73"/>
      <c r="M2558" s="73"/>
      <c r="Q2558" s="73"/>
      <c r="R2558" s="17">
        <v>102.84</v>
      </c>
      <c r="S2558" s="17">
        <v>21.13</v>
      </c>
      <c r="T2558" s="17"/>
      <c r="U2558" s="73"/>
      <c r="V2558" s="73"/>
      <c r="W2558" s="138"/>
      <c r="Z2558" s="138"/>
      <c r="AD2558" s="17"/>
      <c r="AE2558" s="143"/>
      <c r="AF2558" s="17" t="s">
        <v>17942</v>
      </c>
    </row>
    <row r="2559" spans="1:32" hidden="1" x14ac:dyDescent="0.25">
      <c r="A2559" s="116" t="s">
        <v>16384</v>
      </c>
      <c r="B2559" s="116">
        <v>2020</v>
      </c>
      <c r="C2559" s="116" t="s">
        <v>16474</v>
      </c>
      <c r="D2559" s="73" t="s">
        <v>17951</v>
      </c>
      <c r="E2559" s="73" t="s">
        <v>17951</v>
      </c>
      <c r="F2559" s="73" t="s">
        <v>17951</v>
      </c>
      <c r="G2559" s="125">
        <v>300.62</v>
      </c>
      <c r="H2559" s="47">
        <f t="shared" si="162"/>
        <v>224.34328358208955</v>
      </c>
      <c r="I2559" s="125">
        <f>G2559/('Total Revenue (Millions)'!D$194)*100</f>
        <v>17.730462990268357</v>
      </c>
      <c r="J2559" s="73">
        <v>276.51</v>
      </c>
      <c r="K2559" s="73">
        <v>24.11</v>
      </c>
      <c r="M2559" s="73"/>
      <c r="Q2559" s="73"/>
      <c r="R2559" s="212"/>
      <c r="S2559" s="212"/>
      <c r="T2559" s="212"/>
      <c r="U2559" s="73">
        <v>2350.4659999999999</v>
      </c>
      <c r="V2559" s="73">
        <v>9.8000000000000007</v>
      </c>
      <c r="W2559" s="138"/>
      <c r="Z2559" s="138"/>
      <c r="AD2559" s="17" t="s">
        <v>17952</v>
      </c>
      <c r="AE2559" s="143"/>
      <c r="AF2559" s="17" t="s">
        <v>17976</v>
      </c>
    </row>
    <row r="2560" spans="1:32" hidden="1" x14ac:dyDescent="0.25">
      <c r="A2560" s="116" t="s">
        <v>16384</v>
      </c>
      <c r="B2560" s="116">
        <v>2020</v>
      </c>
      <c r="C2560" s="116" t="s">
        <v>16474</v>
      </c>
      <c r="D2560" s="73" t="s">
        <v>17533</v>
      </c>
      <c r="E2560" s="73" t="s">
        <v>17534</v>
      </c>
      <c r="F2560" s="73" t="s">
        <v>17534</v>
      </c>
      <c r="G2560" s="125">
        <v>115.66</v>
      </c>
      <c r="H2560" s="47">
        <f t="shared" si="162"/>
        <v>86.31343283582089</v>
      </c>
      <c r="I2560" s="125">
        <f>G2560/('Total Revenue (Millions)'!D$194)*100</f>
        <v>6.8215865526393387</v>
      </c>
      <c r="J2560" s="73">
        <v>105.34</v>
      </c>
      <c r="K2560" s="73"/>
      <c r="M2560" s="73"/>
      <c r="Q2560" s="73">
        <v>10.33</v>
      </c>
      <c r="R2560" s="212"/>
      <c r="S2560" s="212"/>
      <c r="T2560" s="212"/>
      <c r="U2560" s="73">
        <v>1492.68</v>
      </c>
      <c r="V2560" s="73">
        <v>9.14</v>
      </c>
      <c r="W2560" s="138"/>
      <c r="Z2560" s="138"/>
      <c r="AD2560" s="17" t="s">
        <v>17952</v>
      </c>
      <c r="AE2560" s="143"/>
      <c r="AF2560" s="17" t="s">
        <v>17977</v>
      </c>
    </row>
    <row r="2561" spans="1:32" hidden="1" x14ac:dyDescent="0.25">
      <c r="A2561" s="116" t="s">
        <v>16384</v>
      </c>
      <c r="B2561" s="116">
        <v>2020</v>
      </c>
      <c r="C2561" s="116" t="s">
        <v>16474</v>
      </c>
      <c r="D2561" s="73" t="s">
        <v>17553</v>
      </c>
      <c r="E2561" s="73" t="s">
        <v>17528</v>
      </c>
      <c r="F2561" s="73" t="s">
        <v>17956</v>
      </c>
      <c r="G2561" s="125">
        <v>159.30000000000001</v>
      </c>
      <c r="H2561" s="47">
        <f t="shared" si="162"/>
        <v>118.88059701492537</v>
      </c>
      <c r="I2561" s="125">
        <f>G2561/('Total Revenue (Millions)'!D$194)*100</f>
        <v>9.3954585667944563</v>
      </c>
      <c r="J2561" s="73">
        <v>120.77</v>
      </c>
      <c r="K2561" s="73"/>
      <c r="M2561" s="73"/>
      <c r="Q2561" s="73">
        <v>38.54</v>
      </c>
      <c r="R2561" s="212"/>
      <c r="S2561" s="212"/>
      <c r="T2561" s="212"/>
      <c r="U2561" s="73">
        <v>1990</v>
      </c>
      <c r="V2561" s="73">
        <v>7.11</v>
      </c>
      <c r="W2561" s="138"/>
      <c r="Z2561" s="138"/>
      <c r="AD2561" s="17" t="s">
        <v>17952</v>
      </c>
      <c r="AE2561" s="143"/>
      <c r="AF2561" s="17" t="s">
        <v>17978</v>
      </c>
    </row>
    <row r="2562" spans="1:32" hidden="1" x14ac:dyDescent="0.25">
      <c r="A2562" s="116" t="s">
        <v>16384</v>
      </c>
      <c r="B2562" s="116">
        <v>2020</v>
      </c>
      <c r="C2562" s="116" t="s">
        <v>16474</v>
      </c>
      <c r="D2562" s="73" t="s">
        <v>17943</v>
      </c>
      <c r="E2562" s="73" t="s">
        <v>17944</v>
      </c>
      <c r="F2562" s="73" t="s">
        <v>17944</v>
      </c>
      <c r="G2562" s="125">
        <v>150.81</v>
      </c>
      <c r="H2562" s="47">
        <f t="shared" si="162"/>
        <v>112.54477611940298</v>
      </c>
      <c r="I2562" s="125">
        <f>G2562/('Total Revenue (Millions)'!D$194)*100</f>
        <v>8.8947213211442051</v>
      </c>
      <c r="J2562" s="73">
        <v>72.72</v>
      </c>
      <c r="K2562" s="73"/>
      <c r="M2562" s="73"/>
      <c r="Q2562" s="73"/>
      <c r="R2562" s="17">
        <v>63.74</v>
      </c>
      <c r="S2562" s="17">
        <v>14.34</v>
      </c>
      <c r="T2562" s="17"/>
      <c r="U2562" s="73"/>
      <c r="V2562" s="73"/>
      <c r="W2562" s="138"/>
      <c r="Z2562" s="138"/>
      <c r="AD2562" s="17"/>
      <c r="AE2562" s="143"/>
      <c r="AF2562" s="17" t="s">
        <v>17945</v>
      </c>
    </row>
    <row r="2563" spans="1:32" hidden="1" x14ac:dyDescent="0.25">
      <c r="A2563" s="116" t="s">
        <v>16384</v>
      </c>
      <c r="B2563" s="116">
        <v>2020</v>
      </c>
      <c r="C2563" s="116" t="s">
        <v>16474</v>
      </c>
      <c r="D2563" s="73" t="s">
        <v>17661</v>
      </c>
      <c r="E2563" s="73" t="s">
        <v>17946</v>
      </c>
      <c r="F2563" s="73" t="s">
        <v>17947</v>
      </c>
      <c r="G2563" s="125">
        <v>110.22999999999999</v>
      </c>
      <c r="H2563" s="47">
        <f t="shared" si="162"/>
        <v>82.261194029850728</v>
      </c>
      <c r="I2563" s="125">
        <f>G2563/('Total Revenue (Millions)'!D$194)*100</f>
        <v>6.5013270421704501</v>
      </c>
      <c r="J2563" s="218">
        <v>23</v>
      </c>
      <c r="K2563" s="205"/>
      <c r="M2563" s="73"/>
      <c r="Q2563" s="73"/>
      <c r="R2563" s="218">
        <v>73.37</v>
      </c>
      <c r="S2563" s="17">
        <v>13.85</v>
      </c>
      <c r="T2563" s="17"/>
      <c r="U2563" s="73"/>
      <c r="V2563" s="73"/>
      <c r="W2563" s="138"/>
      <c r="Z2563" s="138"/>
      <c r="AD2563" s="17"/>
      <c r="AE2563" s="143"/>
      <c r="AF2563" s="17" t="s">
        <v>17948</v>
      </c>
    </row>
    <row r="2564" spans="1:32" hidden="1" x14ac:dyDescent="0.25">
      <c r="A2564" s="116" t="s">
        <v>16384</v>
      </c>
      <c r="B2564" s="116">
        <v>2020</v>
      </c>
      <c r="C2564" s="116" t="s">
        <v>16474</v>
      </c>
      <c r="D2564" s="73" t="s">
        <v>17560</v>
      </c>
      <c r="E2564" s="73" t="s">
        <v>17971</v>
      </c>
      <c r="F2564" s="73" t="s">
        <v>17971</v>
      </c>
      <c r="G2564" s="125">
        <v>73.22</v>
      </c>
      <c r="H2564" s="47">
        <f t="shared" si="162"/>
        <v>54.641791044776113</v>
      </c>
      <c r="I2564" s="125">
        <f>G2564/('Total Revenue (Millions)'!D$194)*100</f>
        <v>4.3184901209082867</v>
      </c>
      <c r="J2564" s="73">
        <v>42.97</v>
      </c>
      <c r="K2564" s="73"/>
      <c r="M2564" s="73">
        <v>24.16</v>
      </c>
      <c r="Q2564" s="73"/>
      <c r="R2564" s="212"/>
      <c r="S2564" s="212"/>
      <c r="T2564" s="212"/>
      <c r="U2564" s="73">
        <v>4371</v>
      </c>
      <c r="V2564" s="73">
        <v>2.2850000000000001</v>
      </c>
      <c r="W2564" s="138"/>
      <c r="Z2564" s="138"/>
      <c r="AD2564" s="17" t="s">
        <v>17952</v>
      </c>
      <c r="AE2564" s="143"/>
      <c r="AF2564" s="17" t="s">
        <v>17972</v>
      </c>
    </row>
    <row r="2565" spans="1:32" hidden="1" x14ac:dyDescent="0.25">
      <c r="A2565" s="116" t="s">
        <v>16384</v>
      </c>
      <c r="B2565" s="116">
        <v>2020</v>
      </c>
      <c r="C2565" s="116" t="s">
        <v>16474</v>
      </c>
      <c r="D2565" s="73" t="s">
        <v>17938</v>
      </c>
      <c r="E2565" s="73" t="s">
        <v>17938</v>
      </c>
      <c r="F2565" s="73" t="s">
        <v>17938</v>
      </c>
      <c r="G2565" s="125">
        <v>62.34</v>
      </c>
      <c r="H2565" s="47">
        <f t="shared" si="162"/>
        <v>46.522388059701491</v>
      </c>
      <c r="I2565" s="125">
        <f>G2565/('Total Revenue (Millions)'!D$194)*100</f>
        <v>3.6767915069301091</v>
      </c>
      <c r="J2565" s="73"/>
      <c r="K2565" s="73"/>
      <c r="M2565" s="73"/>
      <c r="Q2565" s="73"/>
      <c r="R2565" s="17"/>
      <c r="S2565" s="17"/>
      <c r="T2565" s="17">
        <v>62.34</v>
      </c>
      <c r="U2565" s="73"/>
      <c r="V2565" s="73" t="s">
        <v>16841</v>
      </c>
      <c r="W2565" s="138"/>
      <c r="Z2565" s="138"/>
      <c r="AD2565" s="17" t="s">
        <v>16841</v>
      </c>
      <c r="AE2565" s="143"/>
      <c r="AF2565" s="61" t="s">
        <v>17939</v>
      </c>
    </row>
    <row r="2566" spans="1:32" hidden="1" x14ac:dyDescent="0.25">
      <c r="A2566" s="116" t="s">
        <v>16384</v>
      </c>
      <c r="B2566" s="116">
        <v>2020</v>
      </c>
      <c r="C2566" s="116" t="s">
        <v>16474</v>
      </c>
      <c r="D2566" s="73" t="s">
        <v>16556</v>
      </c>
      <c r="E2566" s="73" t="s">
        <v>16556</v>
      </c>
      <c r="F2566" s="73" t="s">
        <v>16556</v>
      </c>
      <c r="G2566" s="125">
        <v>214.77699999999999</v>
      </c>
      <c r="H2566" s="47">
        <f t="shared" si="162"/>
        <v>160.28134328358206</v>
      </c>
      <c r="I2566" s="125">
        <f>G2566/('Total Revenue (Millions)'!D$194)*100</f>
        <v>12.667472721910942</v>
      </c>
      <c r="J2566" s="73"/>
      <c r="K2566" s="73"/>
      <c r="M2566" s="73"/>
      <c r="Q2566" s="73"/>
      <c r="R2566" s="212"/>
      <c r="S2566" s="212"/>
      <c r="T2566" s="212"/>
      <c r="U2566" s="73"/>
      <c r="V2566" s="73"/>
      <c r="W2566" s="138"/>
      <c r="Z2566" s="138"/>
      <c r="AD2566" s="17"/>
      <c r="AE2566" s="143"/>
      <c r="AF2566" s="17"/>
    </row>
    <row r="2567" spans="1:32" hidden="1" x14ac:dyDescent="0.25">
      <c r="A2567" s="116" t="s">
        <v>16384</v>
      </c>
      <c r="B2567" s="116">
        <v>2021</v>
      </c>
      <c r="C2567" s="116" t="s">
        <v>16474</v>
      </c>
      <c r="D2567" s="73" t="s">
        <v>17951</v>
      </c>
      <c r="E2567" s="73" t="s">
        <v>17951</v>
      </c>
      <c r="F2567" s="73" t="s">
        <v>17951</v>
      </c>
      <c r="G2567" s="125">
        <v>343.26</v>
      </c>
      <c r="H2567" s="47">
        <f t="shared" ref="H2567:H2575" si="163">G2567/1.25</f>
        <v>274.608</v>
      </c>
      <c r="I2567" s="125">
        <f>G2567/('Total Revenue (Millions)'!D$195)*100</f>
        <v>20.076825274847092</v>
      </c>
      <c r="J2567" s="73">
        <v>305.25</v>
      </c>
      <c r="K2567" s="73">
        <v>38.01</v>
      </c>
      <c r="M2567" s="73"/>
      <c r="Q2567" s="73"/>
      <c r="R2567" s="212"/>
      <c r="S2567" s="212"/>
      <c r="T2567" s="212"/>
      <c r="U2567" s="73">
        <v>2724.982</v>
      </c>
      <c r="V2567" s="73">
        <v>9.33</v>
      </c>
      <c r="W2567" s="138"/>
      <c r="Z2567" s="138"/>
      <c r="AD2567" s="17" t="s">
        <v>17952</v>
      </c>
      <c r="AE2567" s="143"/>
      <c r="AF2567" s="17" t="s">
        <v>17979</v>
      </c>
    </row>
    <row r="2568" spans="1:32" hidden="1" x14ac:dyDescent="0.25">
      <c r="A2568" s="116" t="s">
        <v>16384</v>
      </c>
      <c r="B2568" s="116">
        <v>2021</v>
      </c>
      <c r="C2568" s="116" t="s">
        <v>16474</v>
      </c>
      <c r="D2568" s="73" t="s">
        <v>17941</v>
      </c>
      <c r="E2568" s="73" t="s">
        <v>17941</v>
      </c>
      <c r="F2568" s="73" t="s">
        <v>17941</v>
      </c>
      <c r="G2568" s="125">
        <v>315</v>
      </c>
      <c r="H2568" s="47">
        <f t="shared" si="163"/>
        <v>252</v>
      </c>
      <c r="I2568" s="125">
        <f>G2568/('Total Revenue (Millions)'!D$195)*100</f>
        <v>18.423935097526176</v>
      </c>
      <c r="J2568" s="73">
        <v>191.2</v>
      </c>
      <c r="K2568" s="73"/>
      <c r="M2568" s="73"/>
      <c r="Q2568" s="73"/>
      <c r="R2568" s="17">
        <v>103.83</v>
      </c>
      <c r="S2568" s="17">
        <v>19.97</v>
      </c>
      <c r="T2568" s="17"/>
      <c r="U2568" s="73"/>
      <c r="V2568" s="73"/>
      <c r="W2568" s="138"/>
      <c r="Z2568" s="138"/>
      <c r="AD2568" s="17"/>
      <c r="AE2568" s="143"/>
      <c r="AF2568" s="17" t="s">
        <v>17942</v>
      </c>
    </row>
    <row r="2569" spans="1:32" hidden="1" x14ac:dyDescent="0.25">
      <c r="A2569" s="116" t="s">
        <v>16384</v>
      </c>
      <c r="B2569" s="116">
        <v>2021</v>
      </c>
      <c r="C2569" s="116" t="s">
        <v>16474</v>
      </c>
      <c r="D2569" s="73" t="s">
        <v>17938</v>
      </c>
      <c r="E2569" s="73" t="s">
        <v>17938</v>
      </c>
      <c r="F2569" s="73" t="s">
        <v>17938</v>
      </c>
      <c r="G2569" s="125">
        <v>258.37</v>
      </c>
      <c r="H2569" s="47">
        <f t="shared" si="163"/>
        <v>206.696</v>
      </c>
      <c r="I2569" s="125">
        <f>G2569/('Total Revenue (Millions)'!D$195)*100</f>
        <v>15.111720987770912</v>
      </c>
      <c r="J2569" s="73"/>
      <c r="K2569" s="73"/>
      <c r="M2569" s="73"/>
      <c r="Q2569" s="73"/>
      <c r="R2569" s="17"/>
      <c r="S2569" s="17"/>
      <c r="T2569" s="17">
        <v>258.37</v>
      </c>
      <c r="U2569" s="73"/>
      <c r="V2569" s="73" t="s">
        <v>16841</v>
      </c>
      <c r="W2569" s="138"/>
      <c r="Z2569" s="138"/>
      <c r="AD2569" s="17" t="s">
        <v>16841</v>
      </c>
      <c r="AE2569" s="143"/>
      <c r="AF2569" s="61" t="s">
        <v>17939</v>
      </c>
    </row>
    <row r="2570" spans="1:32" ht="18" hidden="1" customHeight="1" x14ac:dyDescent="0.25">
      <c r="A2570" s="116" t="s">
        <v>16384</v>
      </c>
      <c r="B2570" s="116">
        <v>2021</v>
      </c>
      <c r="C2570" s="116" t="s">
        <v>16474</v>
      </c>
      <c r="D2570" s="73" t="s">
        <v>17553</v>
      </c>
      <c r="E2570" s="73" t="s">
        <v>17980</v>
      </c>
      <c r="F2570" s="73" t="s">
        <v>17956</v>
      </c>
      <c r="G2570" s="125">
        <v>201.97</v>
      </c>
      <c r="H2570" s="47">
        <f t="shared" si="163"/>
        <v>161.57599999999999</v>
      </c>
      <c r="I2570" s="125">
        <f>G2570/('Total Revenue (Millions)'!D$195)*100</f>
        <v>11.812959275070989</v>
      </c>
      <c r="J2570" s="73">
        <v>161.55000000000001</v>
      </c>
      <c r="K2570" s="73"/>
      <c r="M2570" s="73"/>
      <c r="Q2570" s="73">
        <v>40.409999999999997</v>
      </c>
      <c r="R2570" s="212"/>
      <c r="S2570" s="212"/>
      <c r="T2570" s="212"/>
      <c r="U2570" s="73">
        <v>2200</v>
      </c>
      <c r="V2570" s="73">
        <v>7.91</v>
      </c>
      <c r="W2570" s="138"/>
      <c r="Z2570" s="138"/>
      <c r="AD2570" s="17" t="s">
        <v>17952</v>
      </c>
      <c r="AE2570" s="143"/>
      <c r="AF2570" s="17" t="s">
        <v>17981</v>
      </c>
    </row>
    <row r="2571" spans="1:32" hidden="1" x14ac:dyDescent="0.25">
      <c r="A2571" s="116" t="s">
        <v>16384</v>
      </c>
      <c r="B2571" s="116">
        <v>2021</v>
      </c>
      <c r="C2571" s="116" t="s">
        <v>16474</v>
      </c>
      <c r="D2571" s="73" t="s">
        <v>17533</v>
      </c>
      <c r="E2571" s="73" t="s">
        <v>17982</v>
      </c>
      <c r="F2571" s="73" t="s">
        <v>17982</v>
      </c>
      <c r="G2571" s="125">
        <v>123.64</v>
      </c>
      <c r="H2571" s="47">
        <f t="shared" si="163"/>
        <v>98.912000000000006</v>
      </c>
      <c r="I2571" s="125">
        <f>G2571/('Total Revenue (Millions)'!D$195)*100</f>
        <v>7.2315407474861466</v>
      </c>
      <c r="J2571" s="73">
        <v>116.95</v>
      </c>
      <c r="K2571" s="73"/>
      <c r="M2571" s="73"/>
      <c r="Q2571" s="73">
        <v>6.69</v>
      </c>
      <c r="R2571" s="17"/>
      <c r="S2571" s="17"/>
      <c r="T2571" s="17"/>
      <c r="U2571" s="73">
        <v>1751.92</v>
      </c>
      <c r="V2571" s="73">
        <v>8.39</v>
      </c>
      <c r="W2571" s="138"/>
      <c r="Z2571" s="138"/>
      <c r="AD2571" s="17" t="s">
        <v>17952</v>
      </c>
      <c r="AE2571" s="143"/>
      <c r="AF2571" s="17" t="s">
        <v>17983</v>
      </c>
    </row>
    <row r="2572" spans="1:32" hidden="1" x14ac:dyDescent="0.25">
      <c r="A2572" s="116" t="s">
        <v>16384</v>
      </c>
      <c r="B2572" s="116">
        <v>2021</v>
      </c>
      <c r="C2572" s="116" t="s">
        <v>16474</v>
      </c>
      <c r="D2572" s="73" t="s">
        <v>17943</v>
      </c>
      <c r="E2572" s="73" t="s">
        <v>17944</v>
      </c>
      <c r="F2572" s="73" t="s">
        <v>17944</v>
      </c>
      <c r="G2572" s="125">
        <v>147.13999999999999</v>
      </c>
      <c r="H2572" s="47">
        <f t="shared" si="163"/>
        <v>117.71199999999999</v>
      </c>
      <c r="I2572" s="125">
        <f>G2572/('Total Revenue (Millions)'!D$195)*100</f>
        <v>8.6060247944444495</v>
      </c>
      <c r="J2572" s="73">
        <v>84.75</v>
      </c>
      <c r="K2572" s="73"/>
      <c r="M2572" s="73"/>
      <c r="Q2572" s="73"/>
      <c r="R2572" s="17">
        <v>49.56</v>
      </c>
      <c r="S2572" s="17">
        <v>12.83</v>
      </c>
      <c r="T2572" s="17"/>
      <c r="U2572" s="73"/>
      <c r="V2572" s="73"/>
      <c r="W2572" s="138"/>
      <c r="Z2572" s="138"/>
      <c r="AD2572" s="17"/>
      <c r="AE2572" s="143"/>
      <c r="AF2572" s="17" t="s">
        <v>17945</v>
      </c>
    </row>
    <row r="2573" spans="1:32" hidden="1" x14ac:dyDescent="0.25">
      <c r="A2573" s="116" t="s">
        <v>16384</v>
      </c>
      <c r="B2573" s="116">
        <v>2021</v>
      </c>
      <c r="C2573" s="116" t="s">
        <v>16474</v>
      </c>
      <c r="D2573" s="73" t="s">
        <v>17661</v>
      </c>
      <c r="E2573" s="73" t="s">
        <v>17947</v>
      </c>
      <c r="F2573" s="73" t="s">
        <v>17947</v>
      </c>
      <c r="G2573" s="125">
        <v>141.03</v>
      </c>
      <c r="H2573" s="47">
        <f t="shared" si="163"/>
        <v>112.824</v>
      </c>
      <c r="I2573" s="125">
        <f>G2573/('Total Revenue (Millions)'!D$195)*100</f>
        <v>8.2486589422352896</v>
      </c>
      <c r="J2573" s="218">
        <v>34.82</v>
      </c>
      <c r="K2573" s="205"/>
      <c r="M2573" s="73"/>
      <c r="Q2573" s="73"/>
      <c r="R2573" s="218">
        <v>90.08</v>
      </c>
      <c r="S2573" s="17">
        <v>16.13</v>
      </c>
      <c r="T2573" s="17"/>
      <c r="U2573" s="73"/>
      <c r="V2573" s="73"/>
      <c r="W2573" s="138"/>
      <c r="Z2573" s="138"/>
      <c r="AD2573" s="17"/>
      <c r="AE2573" s="143"/>
      <c r="AF2573" s="17" t="s">
        <v>17948</v>
      </c>
    </row>
    <row r="2574" spans="1:32" hidden="1" x14ac:dyDescent="0.25">
      <c r="A2574" s="116" t="s">
        <v>16384</v>
      </c>
      <c r="B2574" s="116">
        <v>2021</v>
      </c>
      <c r="C2574" s="116" t="s">
        <v>16474</v>
      </c>
      <c r="D2574" s="73" t="s">
        <v>17560</v>
      </c>
      <c r="E2574" s="73" t="s">
        <v>17971</v>
      </c>
      <c r="F2574" s="73" t="s">
        <v>17971</v>
      </c>
      <c r="G2574" s="125">
        <v>77.95</v>
      </c>
      <c r="H2574" s="47">
        <f t="shared" si="163"/>
        <v>62.36</v>
      </c>
      <c r="I2574" s="125">
        <f>G2574/('Total Revenue (Millions)'!D$195)*100</f>
        <v>4.5591928281021126</v>
      </c>
      <c r="J2574" s="73">
        <v>60.05</v>
      </c>
      <c r="K2574" s="73"/>
      <c r="M2574" s="73">
        <v>34.97</v>
      </c>
      <c r="Q2574" s="73"/>
      <c r="R2574" s="212"/>
      <c r="S2574" s="212"/>
      <c r="T2574" s="212"/>
      <c r="U2574" s="73">
        <v>5455</v>
      </c>
      <c r="V2574" s="73">
        <v>1.9770000000000001</v>
      </c>
      <c r="W2574" s="138"/>
      <c r="Z2574" s="138"/>
      <c r="AD2574" s="17" t="s">
        <v>17952</v>
      </c>
      <c r="AE2574" s="143"/>
      <c r="AF2574" s="17" t="s">
        <v>17984</v>
      </c>
    </row>
    <row r="2575" spans="1:32" hidden="1" x14ac:dyDescent="0.25">
      <c r="A2575" s="116" t="s">
        <v>16384</v>
      </c>
      <c r="B2575" s="116">
        <v>2021</v>
      </c>
      <c r="C2575" s="116" t="s">
        <v>16474</v>
      </c>
      <c r="D2575" s="73" t="s">
        <v>16556</v>
      </c>
      <c r="E2575" s="73" t="s">
        <v>16556</v>
      </c>
      <c r="F2575" s="73" t="s">
        <v>16556</v>
      </c>
      <c r="G2575" s="125">
        <v>203.75800000000001</v>
      </c>
      <c r="H2575" s="47">
        <f t="shared" si="163"/>
        <v>163.00640000000001</v>
      </c>
      <c r="I2575" s="125">
        <f>G2575/('Total Revenue (Millions)'!D$195)*100</f>
        <v>11.917537040005518</v>
      </c>
      <c r="J2575" s="73"/>
      <c r="K2575" s="73"/>
      <c r="M2575" s="73"/>
      <c r="Q2575" s="73"/>
      <c r="R2575" s="212"/>
      <c r="S2575" s="212"/>
      <c r="T2575" s="212"/>
      <c r="U2575" s="73"/>
      <c r="V2575" s="73"/>
      <c r="W2575" s="138"/>
      <c r="Z2575" s="138"/>
      <c r="AD2575" s="17"/>
      <c r="AE2575" s="143"/>
      <c r="AF2575" s="17"/>
    </row>
    <row r="2576" spans="1:32" hidden="1" x14ac:dyDescent="0.25">
      <c r="A2576" s="116" t="s">
        <v>16384</v>
      </c>
      <c r="B2576" s="116">
        <v>2022</v>
      </c>
      <c r="C2576" s="116" t="s">
        <v>16474</v>
      </c>
      <c r="D2576" s="73" t="s">
        <v>17938</v>
      </c>
      <c r="E2576" s="73" t="s">
        <v>17938</v>
      </c>
      <c r="F2576" s="73" t="s">
        <v>17938</v>
      </c>
      <c r="G2576" s="125">
        <v>533.35</v>
      </c>
      <c r="H2576" s="47">
        <f t="shared" ref="H2576:H2619" si="164">G2576/1.3</f>
        <v>410.26923076923077</v>
      </c>
      <c r="I2576" s="125">
        <f>G2576/('Total Revenue (Millions)'!D$196)*100</f>
        <v>31.224159156742999</v>
      </c>
      <c r="J2576" s="73"/>
      <c r="K2576" s="73"/>
      <c r="M2576" s="73"/>
      <c r="Q2576" s="73"/>
      <c r="R2576" s="17"/>
      <c r="S2576" s="17"/>
      <c r="T2576" s="17">
        <v>533.35</v>
      </c>
      <c r="U2576" s="73"/>
      <c r="V2576" s="73" t="s">
        <v>16841</v>
      </c>
      <c r="W2576" s="138"/>
      <c r="Z2576" s="138"/>
      <c r="AD2576" s="17" t="s">
        <v>16841</v>
      </c>
      <c r="AE2576" s="143"/>
      <c r="AF2576" s="61" t="s">
        <v>17985</v>
      </c>
    </row>
    <row r="2577" spans="1:34" ht="13.35" hidden="1" customHeight="1" x14ac:dyDescent="0.25">
      <c r="A2577" s="116" t="s">
        <v>16384</v>
      </c>
      <c r="B2577" s="116">
        <v>2022</v>
      </c>
      <c r="C2577" s="116" t="s">
        <v>16474</v>
      </c>
      <c r="D2577" s="73" t="s">
        <v>17951</v>
      </c>
      <c r="E2577" s="73" t="s">
        <v>17951</v>
      </c>
      <c r="F2577" s="73" t="s">
        <v>17951</v>
      </c>
      <c r="G2577" s="125">
        <v>410.9</v>
      </c>
      <c r="H2577" s="47">
        <f t="shared" si="164"/>
        <v>316.07692307692304</v>
      </c>
      <c r="I2577" s="125">
        <f>G2577/('Total Revenue (Millions)'!D$196)*100</f>
        <v>24.055511385592379</v>
      </c>
      <c r="J2577" s="73">
        <v>361.44</v>
      </c>
      <c r="K2577" s="73">
        <v>49.46</v>
      </c>
      <c r="M2577" s="73"/>
      <c r="Q2577" s="73"/>
      <c r="R2577" s="212"/>
      <c r="S2577" s="212"/>
      <c r="T2577" s="212"/>
      <c r="U2577" s="73">
        <v>3130.7</v>
      </c>
      <c r="V2577" s="73">
        <v>9.6199999999999992</v>
      </c>
      <c r="W2577" s="138"/>
      <c r="Z2577" s="138"/>
      <c r="AD2577" s="17" t="s">
        <v>17952</v>
      </c>
      <c r="AE2577" s="143"/>
      <c r="AF2577" s="17" t="s">
        <v>17986</v>
      </c>
    </row>
    <row r="2578" spans="1:34" ht="15" hidden="1" customHeight="1" x14ac:dyDescent="0.25">
      <c r="A2578" s="116" t="s">
        <v>16384</v>
      </c>
      <c r="B2578" s="116">
        <v>2022</v>
      </c>
      <c r="C2578" s="116" t="s">
        <v>16474</v>
      </c>
      <c r="D2578" s="73" t="s">
        <v>17941</v>
      </c>
      <c r="E2578" s="73" t="s">
        <v>17941</v>
      </c>
      <c r="F2578" s="73" t="s">
        <v>17941</v>
      </c>
      <c r="G2578" s="125">
        <v>358.54</v>
      </c>
      <c r="H2578" s="47">
        <f t="shared" si="164"/>
        <v>275.8</v>
      </c>
      <c r="I2578" s="125">
        <f>G2578/('Total Revenue (Millions)'!D$196)*100</f>
        <v>20.990175352130187</v>
      </c>
      <c r="J2578" s="73">
        <v>205.89</v>
      </c>
      <c r="K2578" s="73"/>
      <c r="L2578" s="76"/>
      <c r="M2578" s="73"/>
      <c r="N2578" s="76"/>
      <c r="O2578" s="76"/>
      <c r="P2578" s="76"/>
      <c r="Q2578" s="73"/>
      <c r="R2578" s="213">
        <v>127.36</v>
      </c>
      <c r="S2578" s="214">
        <v>25.28</v>
      </c>
      <c r="T2578" s="17"/>
      <c r="U2578" s="73"/>
      <c r="V2578" s="73"/>
      <c r="W2578" s="138"/>
      <c r="Z2578" s="138"/>
      <c r="AD2578" s="17"/>
      <c r="AE2578" s="143"/>
      <c r="AF2578" s="17" t="s">
        <v>17987</v>
      </c>
    </row>
    <row r="2579" spans="1:34" ht="18" hidden="1" customHeight="1" x14ac:dyDescent="0.25">
      <c r="A2579" s="116" t="s">
        <v>16384</v>
      </c>
      <c r="B2579" s="116">
        <v>2022</v>
      </c>
      <c r="C2579" s="116" t="s">
        <v>16474</v>
      </c>
      <c r="D2579" s="73" t="s">
        <v>17553</v>
      </c>
      <c r="E2579" s="73" t="s">
        <v>17980</v>
      </c>
      <c r="F2579" s="73" t="s">
        <v>17956</v>
      </c>
      <c r="G2579" s="125">
        <v>175.91</v>
      </c>
      <c r="H2579" s="47">
        <f t="shared" si="164"/>
        <v>135.3153846153846</v>
      </c>
      <c r="I2579" s="125">
        <f>G2579/('Total Revenue (Millions)'!D$196)*100</f>
        <v>10.298381620441848</v>
      </c>
      <c r="J2579" s="73">
        <v>138.87</v>
      </c>
      <c r="K2579" s="73"/>
      <c r="M2579" s="73"/>
      <c r="Q2579" s="73">
        <v>37.04</v>
      </c>
      <c r="R2579" s="212"/>
      <c r="S2579" s="212"/>
      <c r="T2579" s="212"/>
      <c r="U2579" s="73">
        <v>2510</v>
      </c>
      <c r="V2579" s="73">
        <v>7.95</v>
      </c>
      <c r="W2579" s="138"/>
      <c r="Z2579" s="138"/>
      <c r="AD2579" s="17" t="s">
        <v>17952</v>
      </c>
      <c r="AE2579" s="143"/>
      <c r="AF2579" s="17" t="s">
        <v>17988</v>
      </c>
    </row>
    <row r="2580" spans="1:34" hidden="1" x14ac:dyDescent="0.25">
      <c r="A2580" s="116" t="s">
        <v>16384</v>
      </c>
      <c r="B2580" s="116">
        <v>2022</v>
      </c>
      <c r="C2580" s="116" t="s">
        <v>16474</v>
      </c>
      <c r="D2580" s="73" t="s">
        <v>17533</v>
      </c>
      <c r="E2580" s="73" t="s">
        <v>17982</v>
      </c>
      <c r="F2580" s="73" t="s">
        <v>17982</v>
      </c>
      <c r="G2580" s="125">
        <v>149.97</v>
      </c>
      <c r="H2580" s="47">
        <f t="shared" si="164"/>
        <v>115.36153846153846</v>
      </c>
      <c r="I2580" s="125">
        <f>G2580/('Total Revenue (Millions)'!D$196)*100</f>
        <v>8.7797640362552674</v>
      </c>
      <c r="J2580" s="73">
        <v>143.83000000000001</v>
      </c>
      <c r="K2580" s="73"/>
      <c r="M2580" s="73"/>
      <c r="Q2580" s="73">
        <v>6.13</v>
      </c>
      <c r="R2580" s="17"/>
      <c r="S2580" s="17"/>
      <c r="T2580" s="212"/>
      <c r="U2580" s="73">
        <v>1969.23</v>
      </c>
      <c r="V2580" s="73">
        <v>9.25</v>
      </c>
      <c r="W2580" s="138"/>
      <c r="Z2580" s="138"/>
      <c r="AD2580" s="17" t="s">
        <v>17952</v>
      </c>
      <c r="AE2580" s="143"/>
      <c r="AF2580" s="17" t="s">
        <v>17989</v>
      </c>
    </row>
    <row r="2581" spans="1:34" hidden="1" x14ac:dyDescent="0.25">
      <c r="A2581" s="116" t="s">
        <v>16384</v>
      </c>
      <c r="B2581" s="116">
        <v>2022</v>
      </c>
      <c r="C2581" s="116" t="s">
        <v>16474</v>
      </c>
      <c r="D2581" s="73" t="s">
        <v>17943</v>
      </c>
      <c r="E2581" s="73" t="s">
        <v>17944</v>
      </c>
      <c r="F2581" s="73" t="s">
        <v>17944</v>
      </c>
      <c r="G2581" s="125">
        <v>157.94</v>
      </c>
      <c r="H2581" s="47">
        <f t="shared" si="164"/>
        <v>121.49230769230769</v>
      </c>
      <c r="I2581" s="125">
        <f>G2581/('Total Revenue (Millions)'!D$196)*100</f>
        <v>9.2463554836711133</v>
      </c>
      <c r="J2581" s="73">
        <v>101.77</v>
      </c>
      <c r="K2581" s="73"/>
      <c r="M2581" s="73"/>
      <c r="Q2581" s="73"/>
      <c r="R2581" s="17">
        <v>44.18</v>
      </c>
      <c r="S2581" s="17">
        <v>11.99</v>
      </c>
      <c r="T2581" s="17"/>
      <c r="U2581" s="73"/>
      <c r="V2581" s="73"/>
      <c r="W2581" s="138"/>
      <c r="Z2581" s="138"/>
      <c r="AD2581" s="17"/>
      <c r="AE2581" s="143"/>
      <c r="AF2581" s="17" t="s">
        <v>17990</v>
      </c>
    </row>
    <row r="2582" spans="1:34" hidden="1" x14ac:dyDescent="0.25">
      <c r="A2582" s="116" t="s">
        <v>16384</v>
      </c>
      <c r="B2582" s="116">
        <v>2022</v>
      </c>
      <c r="C2582" s="116" t="s">
        <v>16474</v>
      </c>
      <c r="D2582" s="73" t="s">
        <v>17661</v>
      </c>
      <c r="E2582" s="73" t="s">
        <v>17947</v>
      </c>
      <c r="F2582" s="73" t="s">
        <v>17947</v>
      </c>
      <c r="G2582" s="125">
        <v>174.62</v>
      </c>
      <c r="H2582" s="47">
        <f t="shared" si="164"/>
        <v>134.32307692307691</v>
      </c>
      <c r="I2582" s="125">
        <f>G2582/('Total Revenue (Millions)'!D$196)*100</f>
        <v>10.22286054551507</v>
      </c>
      <c r="J2582" s="218">
        <v>45.62</v>
      </c>
      <c r="K2582" s="205"/>
      <c r="M2582" s="73"/>
      <c r="Q2582" s="73"/>
      <c r="R2582" s="218">
        <v>109.15</v>
      </c>
      <c r="S2582" s="17">
        <v>19.84</v>
      </c>
      <c r="T2582" s="17"/>
      <c r="U2582" s="73"/>
      <c r="V2582" s="73"/>
      <c r="W2582" s="138"/>
      <c r="Z2582" s="138"/>
      <c r="AD2582" s="17"/>
      <c r="AE2582" s="143"/>
      <c r="AF2582" s="17" t="s">
        <v>17991</v>
      </c>
    </row>
    <row r="2583" spans="1:34" hidden="1" x14ac:dyDescent="0.25">
      <c r="A2583" s="116" t="s">
        <v>16384</v>
      </c>
      <c r="B2583" s="116">
        <v>2022</v>
      </c>
      <c r="C2583" s="116" t="s">
        <v>16474</v>
      </c>
      <c r="D2583" s="73" t="s">
        <v>17560</v>
      </c>
      <c r="E2583" s="73" t="s">
        <v>17971</v>
      </c>
      <c r="F2583" s="73" t="s">
        <v>17971</v>
      </c>
      <c r="G2583" s="125">
        <v>100.05</v>
      </c>
      <c r="H2583" s="47">
        <f t="shared" si="164"/>
        <v>76.961538461538453</v>
      </c>
      <c r="I2583" s="125">
        <f>G2583/('Total Revenue (Millions)'!D$196)*100</f>
        <v>5.8572740669956627</v>
      </c>
      <c r="J2583" s="73">
        <v>65.349999999999994</v>
      </c>
      <c r="K2583" s="73"/>
      <c r="M2583" s="73">
        <v>40.01</v>
      </c>
      <c r="Q2583" s="73"/>
      <c r="R2583" s="212"/>
      <c r="S2583" s="212"/>
      <c r="T2583" s="212"/>
      <c r="U2583" s="73">
        <v>6106</v>
      </c>
      <c r="V2583" s="73">
        <v>2.4649999999999999</v>
      </c>
      <c r="W2583" s="138"/>
      <c r="Z2583" s="138"/>
      <c r="AD2583" s="17" t="s">
        <v>17952</v>
      </c>
      <c r="AE2583" s="143"/>
      <c r="AF2583" s="17" t="s">
        <v>17992</v>
      </c>
    </row>
    <row r="2584" spans="1:34" hidden="1" x14ac:dyDescent="0.25">
      <c r="A2584" s="116" t="s">
        <v>16384</v>
      </c>
      <c r="B2584" s="116">
        <v>2022</v>
      </c>
      <c r="C2584" s="116" t="s">
        <v>16474</v>
      </c>
      <c r="D2584" s="73" t="s">
        <v>16556</v>
      </c>
      <c r="E2584" s="73" t="s">
        <v>16556</v>
      </c>
      <c r="F2584" s="73" t="s">
        <v>16556</v>
      </c>
      <c r="G2584" s="125">
        <v>464.41800000000001</v>
      </c>
      <c r="H2584" s="47">
        <f t="shared" si="164"/>
        <v>357.24461538461537</v>
      </c>
      <c r="I2584" s="125">
        <f>G2584/('Total Revenue (Millions)'!D$196)*100</f>
        <v>27.188640756081877</v>
      </c>
      <c r="J2584" s="73"/>
      <c r="K2584" s="73"/>
      <c r="L2584" s="73"/>
      <c r="M2584" s="73"/>
      <c r="N2584" s="73"/>
      <c r="O2584" s="73"/>
      <c r="P2584" s="73"/>
      <c r="Q2584" s="73"/>
      <c r="R2584" s="212"/>
      <c r="S2584" s="212"/>
      <c r="T2584" s="212"/>
      <c r="U2584" s="73"/>
      <c r="V2584" s="73"/>
      <c r="W2584" s="73"/>
      <c r="X2584" s="73"/>
      <c r="Y2584" s="73"/>
      <c r="Z2584" s="73"/>
      <c r="AA2584" s="194"/>
      <c r="AB2584" s="73"/>
      <c r="AC2584" s="73"/>
      <c r="AD2584" s="67"/>
      <c r="AE2584" s="67"/>
      <c r="AF2584" s="67"/>
    </row>
    <row r="2585" spans="1:34" hidden="1" x14ac:dyDescent="0.25">
      <c r="A2585" s="116" t="s">
        <v>16384</v>
      </c>
      <c r="B2585" s="116">
        <v>2023</v>
      </c>
      <c r="C2585" s="116" t="s">
        <v>16474</v>
      </c>
      <c r="D2585" s="73" t="s">
        <v>17938</v>
      </c>
      <c r="E2585" s="73" t="s">
        <v>17938</v>
      </c>
      <c r="F2585" s="73" t="s">
        <v>17938</v>
      </c>
      <c r="G2585" s="125">
        <v>798.57</v>
      </c>
      <c r="H2585" s="47">
        <f t="shared" si="164"/>
        <v>614.28461538461545</v>
      </c>
      <c r="I2585" s="125">
        <f>G2585/('Total Revenue (Millions)'!D$197)*100</f>
        <v>47.264886383582599</v>
      </c>
      <c r="J2585" s="73"/>
      <c r="K2585" s="73"/>
      <c r="L2585" s="76"/>
      <c r="M2585" s="73"/>
      <c r="N2585" s="76"/>
      <c r="O2585" s="76"/>
      <c r="P2585" s="76"/>
      <c r="Q2585" s="73"/>
      <c r="R2585" s="212"/>
      <c r="S2585" s="212"/>
      <c r="T2585" s="125">
        <v>798.57</v>
      </c>
      <c r="U2585" s="73"/>
      <c r="V2585" s="73"/>
      <c r="W2585" s="76"/>
      <c r="X2585" s="76"/>
      <c r="Y2585" s="76"/>
      <c r="Z2585" s="76"/>
      <c r="AA2585" s="193"/>
      <c r="AB2585" s="76"/>
      <c r="AC2585" s="76"/>
      <c r="AD2585" s="67"/>
      <c r="AE2585" s="132"/>
      <c r="AF2585" s="61" t="s">
        <v>17993</v>
      </c>
      <c r="AG2585" s="76"/>
      <c r="AH2585" s="76"/>
    </row>
    <row r="2586" spans="1:34" hidden="1" x14ac:dyDescent="0.25">
      <c r="A2586" s="116" t="s">
        <v>16384</v>
      </c>
      <c r="B2586" s="116">
        <v>2023</v>
      </c>
      <c r="C2586" s="116" t="s">
        <v>16474</v>
      </c>
      <c r="D2586" s="73" t="s">
        <v>17951</v>
      </c>
      <c r="E2586" s="73" t="s">
        <v>17951</v>
      </c>
      <c r="F2586" s="73" t="s">
        <v>17951</v>
      </c>
      <c r="G2586" s="125">
        <v>465.39</v>
      </c>
      <c r="H2586" s="47">
        <f t="shared" si="164"/>
        <v>357.99230769230769</v>
      </c>
      <c r="I2586" s="125">
        <f>G2586/('Total Revenue (Millions)'!D$197)*100</f>
        <v>27.544993518483668</v>
      </c>
      <c r="J2586" s="73">
        <v>406.49</v>
      </c>
      <c r="K2586" s="73">
        <v>58.9</v>
      </c>
      <c r="L2586" s="76"/>
      <c r="M2586" s="73"/>
      <c r="N2586" s="76"/>
      <c r="O2586" s="76"/>
      <c r="P2586" s="76"/>
      <c r="Q2586" s="73"/>
      <c r="R2586" s="67"/>
      <c r="S2586" s="79"/>
      <c r="T2586" s="67"/>
      <c r="U2586" s="73">
        <v>3624.4</v>
      </c>
      <c r="V2586" s="73">
        <v>9.35</v>
      </c>
      <c r="W2586" s="76"/>
      <c r="X2586" s="76"/>
      <c r="Y2586" s="76"/>
      <c r="Z2586" s="76"/>
      <c r="AA2586" s="193"/>
      <c r="AB2586" s="76"/>
      <c r="AC2586" s="76"/>
      <c r="AD2586" s="17" t="s">
        <v>17952</v>
      </c>
      <c r="AE2586" s="54"/>
      <c r="AF2586" s="67" t="s">
        <v>17994</v>
      </c>
      <c r="AG2586" s="76"/>
      <c r="AH2586" s="76"/>
    </row>
    <row r="2587" spans="1:34" ht="17.100000000000001" hidden="1" customHeight="1" x14ac:dyDescent="0.25">
      <c r="A2587" s="116" t="s">
        <v>16384</v>
      </c>
      <c r="B2587" s="116">
        <v>2023</v>
      </c>
      <c r="C2587" s="116" t="s">
        <v>16474</v>
      </c>
      <c r="D2587" s="73" t="s">
        <v>17941</v>
      </c>
      <c r="E2587" s="73" t="s">
        <v>17941</v>
      </c>
      <c r="F2587" s="73" t="s">
        <v>17941</v>
      </c>
      <c r="G2587" s="125">
        <v>414.81</v>
      </c>
      <c r="H2587" s="47">
        <f t="shared" si="164"/>
        <v>319.0846153846154</v>
      </c>
      <c r="I2587" s="125">
        <f>G2587/('Total Revenue (Millions)'!D$197)*100</f>
        <v>24.551319885262277</v>
      </c>
      <c r="J2587" s="73">
        <v>239.88</v>
      </c>
      <c r="K2587" s="73"/>
      <c r="M2587" s="73"/>
      <c r="Q2587" s="73"/>
      <c r="R2587" s="73">
        <v>145.75</v>
      </c>
      <c r="S2587" s="73">
        <v>29.18</v>
      </c>
      <c r="T2587" s="67"/>
      <c r="U2587" s="73"/>
      <c r="V2587" s="73"/>
      <c r="W2587" s="76"/>
      <c r="X2587" s="76"/>
      <c r="Y2587" s="76"/>
      <c r="Z2587" s="76"/>
      <c r="AA2587" s="193"/>
      <c r="AB2587" s="76"/>
      <c r="AC2587" s="76"/>
      <c r="AD2587" s="67"/>
      <c r="AE2587" s="132"/>
      <c r="AF2587" s="215" t="s">
        <v>17995</v>
      </c>
      <c r="AG2587" s="76"/>
      <c r="AH2587" s="76"/>
    </row>
    <row r="2588" spans="1:34" hidden="1" x14ac:dyDescent="0.25">
      <c r="A2588" s="116" t="s">
        <v>16384</v>
      </c>
      <c r="B2588" s="116">
        <v>2023</v>
      </c>
      <c r="C2588" s="116" t="s">
        <v>16474</v>
      </c>
      <c r="D2588" s="73" t="s">
        <v>17553</v>
      </c>
      <c r="E2588" s="73" t="s">
        <v>17980</v>
      </c>
      <c r="F2588" s="73" t="s">
        <v>17956</v>
      </c>
      <c r="G2588" s="125">
        <v>168.06</v>
      </c>
      <c r="H2588" s="47">
        <f t="shared" si="164"/>
        <v>129.27692307692308</v>
      </c>
      <c r="I2588" s="125">
        <f>G2588/('Total Revenue (Millions)'!D$197)*100</f>
        <v>9.9469511822694194</v>
      </c>
      <c r="J2588" s="73">
        <v>123.21</v>
      </c>
      <c r="K2588" s="73"/>
      <c r="L2588" s="76"/>
      <c r="M2588" s="73"/>
      <c r="N2588" s="76"/>
      <c r="O2588" s="76"/>
      <c r="P2588" s="76"/>
      <c r="Q2588" s="73">
        <v>44.84</v>
      </c>
      <c r="R2588" s="67"/>
      <c r="S2588" s="79"/>
      <c r="T2588" s="67"/>
      <c r="U2588" s="73">
        <v>2690</v>
      </c>
      <c r="V2588" s="73"/>
      <c r="W2588" s="76"/>
      <c r="X2588" s="76"/>
      <c r="Y2588" s="76"/>
      <c r="Z2588" s="76"/>
      <c r="AA2588" s="193"/>
      <c r="AB2588" s="76"/>
      <c r="AC2588" s="76"/>
      <c r="AD2588" s="17" t="s">
        <v>17952</v>
      </c>
      <c r="AE2588" s="54"/>
      <c r="AF2588" s="73" t="s">
        <v>17996</v>
      </c>
      <c r="AG2588" s="76"/>
      <c r="AH2588" s="76"/>
    </row>
    <row r="2589" spans="1:34" hidden="1" x14ac:dyDescent="0.25">
      <c r="A2589" s="116" t="s">
        <v>16384</v>
      </c>
      <c r="B2589" s="116">
        <v>2023</v>
      </c>
      <c r="C2589" s="116" t="s">
        <v>16474</v>
      </c>
      <c r="D2589" s="73" t="s">
        <v>17533</v>
      </c>
      <c r="E2589" s="73" t="s">
        <v>17982</v>
      </c>
      <c r="F2589" s="73" t="s">
        <v>17982</v>
      </c>
      <c r="G2589" s="125">
        <v>153.66</v>
      </c>
      <c r="H2589" s="47">
        <f t="shared" si="164"/>
        <v>118.19999999999999</v>
      </c>
      <c r="I2589" s="125">
        <f>G2589/('Total Revenue (Millions)'!D$197)*100</f>
        <v>9.0946597564412652</v>
      </c>
      <c r="J2589" s="73">
        <v>150.01</v>
      </c>
      <c r="K2589" s="73"/>
      <c r="L2589" s="76"/>
      <c r="M2589" s="73"/>
      <c r="N2589" s="76"/>
      <c r="O2589" s="76"/>
      <c r="P2589" s="76"/>
      <c r="Q2589" s="73">
        <v>3.65</v>
      </c>
      <c r="R2589" s="67"/>
      <c r="S2589" s="79"/>
      <c r="T2589" s="67"/>
      <c r="U2589" s="73">
        <v>2007.72</v>
      </c>
      <c r="V2589" s="73">
        <v>9.58</v>
      </c>
      <c r="W2589" s="76"/>
      <c r="X2589" s="76"/>
      <c r="Y2589" s="76"/>
      <c r="Z2589" s="76"/>
      <c r="AA2589" s="193"/>
      <c r="AB2589" s="76"/>
      <c r="AC2589" s="76"/>
      <c r="AD2589" s="17" t="s">
        <v>17952</v>
      </c>
      <c r="AE2589" s="54"/>
      <c r="AF2589" s="67" t="s">
        <v>17997</v>
      </c>
      <c r="AG2589" s="76"/>
      <c r="AH2589" s="76"/>
    </row>
    <row r="2590" spans="1:34" hidden="1" x14ac:dyDescent="0.25">
      <c r="A2590" s="116" t="s">
        <v>16384</v>
      </c>
      <c r="B2590" s="116">
        <v>2023</v>
      </c>
      <c r="C2590" s="116" t="s">
        <v>16474</v>
      </c>
      <c r="D2590" s="73" t="s">
        <v>17943</v>
      </c>
      <c r="E2590" s="73" t="s">
        <v>17944</v>
      </c>
      <c r="F2590" s="73" t="s">
        <v>17944</v>
      </c>
      <c r="G2590" s="125">
        <v>189.61</v>
      </c>
      <c r="H2590" s="47">
        <f t="shared" si="164"/>
        <v>145.85384615384615</v>
      </c>
      <c r="I2590" s="125">
        <f>G2590/('Total Revenue (Millions)'!D$197)*100</f>
        <v>11.222428975783084</v>
      </c>
      <c r="J2590" s="73">
        <v>119</v>
      </c>
      <c r="K2590" s="73"/>
      <c r="L2590" s="76"/>
      <c r="M2590" s="73"/>
      <c r="N2590" s="76"/>
      <c r="O2590" s="76"/>
      <c r="P2590" s="76"/>
      <c r="Q2590" s="73"/>
      <c r="R2590" s="213">
        <v>54.27</v>
      </c>
      <c r="S2590" s="214">
        <v>16.34</v>
      </c>
      <c r="T2590" s="67"/>
      <c r="U2590" s="73"/>
      <c r="V2590" s="73"/>
      <c r="W2590" s="76"/>
      <c r="X2590" s="76"/>
      <c r="Y2590" s="76"/>
      <c r="Z2590" s="76"/>
      <c r="AA2590" s="193"/>
      <c r="AB2590" s="76"/>
      <c r="AC2590" s="76"/>
      <c r="AD2590" s="67"/>
      <c r="AE2590" s="132"/>
      <c r="AF2590" s="68" t="s">
        <v>17998</v>
      </c>
      <c r="AG2590" s="76"/>
      <c r="AH2590" s="76"/>
    </row>
    <row r="2591" spans="1:34" hidden="1" x14ac:dyDescent="0.25">
      <c r="A2591" s="116" t="s">
        <v>16384</v>
      </c>
      <c r="B2591" s="116">
        <v>2023</v>
      </c>
      <c r="C2591" s="116" t="s">
        <v>16474</v>
      </c>
      <c r="D2591" s="73" t="s">
        <v>17661</v>
      </c>
      <c r="E2591" s="73" t="s">
        <v>17947</v>
      </c>
      <c r="F2591" s="73" t="s">
        <v>17947</v>
      </c>
      <c r="G2591" s="125">
        <v>219.17</v>
      </c>
      <c r="H2591" s="47">
        <f t="shared" si="164"/>
        <v>168.59230769230768</v>
      </c>
      <c r="I2591" s="125">
        <f>G2591/('Total Revenue (Millions)'!D$197)*100</f>
        <v>12.971993874913654</v>
      </c>
      <c r="J2591" s="218">
        <v>60.37</v>
      </c>
      <c r="K2591" s="205"/>
      <c r="L2591" s="76"/>
      <c r="M2591" s="73"/>
      <c r="N2591" s="76"/>
      <c r="O2591" s="76"/>
      <c r="P2591" s="76"/>
      <c r="Q2591" s="73"/>
      <c r="R2591" s="218">
        <v>134.4</v>
      </c>
      <c r="S2591" s="214">
        <v>24.39</v>
      </c>
      <c r="T2591" s="67"/>
      <c r="U2591" s="73"/>
      <c r="V2591" s="73"/>
      <c r="W2591" s="76"/>
      <c r="X2591" s="76"/>
      <c r="Y2591" s="76"/>
      <c r="Z2591" s="76"/>
      <c r="AA2591" s="193"/>
      <c r="AB2591" s="76"/>
      <c r="AC2591" s="76"/>
      <c r="AD2591" s="67"/>
      <c r="AE2591" s="132"/>
      <c r="AF2591" s="62" t="s">
        <v>17999</v>
      </c>
      <c r="AG2591" s="76"/>
      <c r="AH2591" s="76"/>
    </row>
    <row r="2592" spans="1:34" hidden="1" x14ac:dyDescent="0.25">
      <c r="A2592" s="116" t="s">
        <v>16384</v>
      </c>
      <c r="B2592" s="116">
        <v>2023</v>
      </c>
      <c r="C2592" s="116" t="s">
        <v>16474</v>
      </c>
      <c r="D2592" s="73" t="s">
        <v>17560</v>
      </c>
      <c r="E2592" s="73" t="s">
        <v>17971</v>
      </c>
      <c r="F2592" s="73" t="s">
        <v>17971</v>
      </c>
      <c r="G2592" s="281">
        <v>98.67</v>
      </c>
      <c r="H2592" s="47">
        <f t="shared" si="164"/>
        <v>75.900000000000006</v>
      </c>
      <c r="I2592" s="125">
        <f>G2592/('Total Revenue (Millions)'!D$197)*100</f>
        <v>5.8399718740600006</v>
      </c>
      <c r="J2592" s="73">
        <v>65.349999999999994</v>
      </c>
      <c r="K2592" s="73"/>
      <c r="L2592" s="76"/>
      <c r="M2592" s="216">
        <v>33.33</v>
      </c>
      <c r="N2592" s="76"/>
      <c r="O2592" s="76"/>
      <c r="P2592" s="76"/>
      <c r="Q2592" s="73"/>
      <c r="R2592" s="67"/>
      <c r="S2592" s="79"/>
      <c r="T2592" s="67"/>
      <c r="U2592" s="216">
        <v>6522</v>
      </c>
      <c r="V2592" s="73">
        <v>2.4849999999999999</v>
      </c>
      <c r="W2592" s="76"/>
      <c r="X2592" s="76"/>
      <c r="Y2592" s="76"/>
      <c r="Z2592" s="76"/>
      <c r="AA2592" s="193"/>
      <c r="AB2592" s="76"/>
      <c r="AC2592" s="76"/>
      <c r="AD2592" s="17" t="s">
        <v>17952</v>
      </c>
      <c r="AE2592" s="54"/>
      <c r="AF2592" s="67" t="s">
        <v>18000</v>
      </c>
      <c r="AG2592" s="76"/>
      <c r="AH2592" s="76"/>
    </row>
    <row r="2593" spans="1:34" hidden="1" x14ac:dyDescent="0.25">
      <c r="A2593" s="116" t="s">
        <v>16384</v>
      </c>
      <c r="B2593" s="116">
        <v>2023</v>
      </c>
      <c r="C2593" s="116" t="s">
        <v>16474</v>
      </c>
      <c r="D2593" s="73" t="s">
        <v>16556</v>
      </c>
      <c r="E2593" s="73" t="s">
        <v>16556</v>
      </c>
      <c r="F2593" s="73" t="s">
        <v>16556</v>
      </c>
      <c r="G2593" s="125">
        <v>408.52</v>
      </c>
      <c r="H2593" s="47">
        <f t="shared" si="164"/>
        <v>314.24615384615385</v>
      </c>
      <c r="I2593" s="125">
        <f>G2593/('Total Revenue (Millions)'!D$197)*100</f>
        <v>24.179034255508171</v>
      </c>
      <c r="J2593" s="73"/>
      <c r="K2593" s="73"/>
      <c r="L2593" s="76"/>
      <c r="M2593" s="73"/>
      <c r="N2593" s="76"/>
      <c r="O2593" s="76"/>
      <c r="P2593" s="76"/>
      <c r="Q2593" s="73"/>
      <c r="R2593" s="67"/>
      <c r="S2593" s="79"/>
      <c r="T2593" s="67"/>
      <c r="U2593" s="73"/>
      <c r="V2593" s="73"/>
      <c r="W2593" s="76"/>
      <c r="X2593" s="76"/>
      <c r="Y2593" s="76"/>
      <c r="Z2593" s="76"/>
      <c r="AA2593" s="193"/>
      <c r="AB2593" s="76"/>
      <c r="AC2593" s="76"/>
      <c r="AD2593" s="67"/>
      <c r="AE2593" s="132"/>
      <c r="AF2593" s="67"/>
      <c r="AG2593" s="76"/>
      <c r="AH2593" s="76"/>
    </row>
    <row r="2594" spans="1:34" x14ac:dyDescent="0.25">
      <c r="A2594" s="116" t="s">
        <v>16384</v>
      </c>
      <c r="B2594" s="116">
        <v>2024</v>
      </c>
      <c r="C2594" s="116" t="s">
        <v>16474</v>
      </c>
      <c r="D2594" s="73" t="s">
        <v>17938</v>
      </c>
      <c r="E2594" s="73" t="s">
        <v>17938</v>
      </c>
      <c r="F2594" s="73" t="s">
        <v>17938</v>
      </c>
      <c r="G2594" s="125"/>
      <c r="H2594" s="47">
        <f t="shared" si="164"/>
        <v>0</v>
      </c>
      <c r="I2594" s="125">
        <f>G2594/('Total Revenue (Millions)'!D$197)*100</f>
        <v>0</v>
      </c>
      <c r="J2594" s="73"/>
      <c r="K2594" s="73"/>
      <c r="M2594" s="73"/>
      <c r="Q2594" s="73"/>
      <c r="R2594" s="73"/>
      <c r="S2594" s="73"/>
      <c r="T2594" s="73"/>
      <c r="U2594" s="73" t="s">
        <v>16841</v>
      </c>
      <c r="V2594" s="73"/>
      <c r="W2594" s="138"/>
      <c r="Z2594" s="138"/>
      <c r="AD2594" s="67"/>
      <c r="AE2594" s="153"/>
      <c r="AF2594" s="80"/>
    </row>
    <row r="2595" spans="1:34" x14ac:dyDescent="0.25">
      <c r="A2595" s="116" t="s">
        <v>16384</v>
      </c>
      <c r="B2595" s="116">
        <v>2024</v>
      </c>
      <c r="C2595" s="116" t="s">
        <v>16474</v>
      </c>
      <c r="D2595" s="73" t="s">
        <v>17951</v>
      </c>
      <c r="E2595" s="73" t="s">
        <v>17951</v>
      </c>
      <c r="F2595" s="73" t="s">
        <v>17951</v>
      </c>
      <c r="G2595" s="125"/>
      <c r="H2595" s="140">
        <f t="shared" si="164"/>
        <v>0</v>
      </c>
      <c r="I2595" s="125">
        <f>G2595/('Total Revenue (Millions)'!D$197)*100</f>
        <v>0</v>
      </c>
      <c r="W2595" s="138"/>
      <c r="Z2595" s="138"/>
      <c r="AD2595" s="153"/>
      <c r="AE2595" s="153"/>
      <c r="AF2595" s="67"/>
    </row>
    <row r="2596" spans="1:34" x14ac:dyDescent="0.25">
      <c r="A2596" s="116" t="s">
        <v>16384</v>
      </c>
      <c r="B2596" s="116">
        <v>2024</v>
      </c>
      <c r="C2596" s="116" t="s">
        <v>16474</v>
      </c>
      <c r="D2596" s="73" t="s">
        <v>17941</v>
      </c>
      <c r="E2596" s="73" t="s">
        <v>17941</v>
      </c>
      <c r="F2596" s="73" t="s">
        <v>17941</v>
      </c>
      <c r="G2596" s="125"/>
      <c r="H2596" s="140">
        <f t="shared" si="164"/>
        <v>0</v>
      </c>
      <c r="I2596" s="125">
        <f>G2596/('Total Revenue (Millions)'!D$197)*100</f>
        <v>0</v>
      </c>
      <c r="J2596" s="73"/>
      <c r="K2596" s="73"/>
      <c r="L2596" s="73"/>
      <c r="M2596" s="73"/>
      <c r="N2596" s="73"/>
      <c r="O2596" s="73"/>
      <c r="P2596" s="73"/>
      <c r="Q2596" s="73"/>
      <c r="R2596" s="73"/>
      <c r="S2596" s="73"/>
      <c r="W2596" s="138"/>
      <c r="Z2596" s="138"/>
      <c r="AD2596" s="153"/>
      <c r="AE2596" s="153"/>
      <c r="AF2596" s="67"/>
    </row>
    <row r="2597" spans="1:34" x14ac:dyDescent="0.25">
      <c r="A2597" s="116" t="s">
        <v>16384</v>
      </c>
      <c r="B2597" s="116">
        <v>2024</v>
      </c>
      <c r="C2597" s="116" t="s">
        <v>16474</v>
      </c>
      <c r="D2597" s="73" t="s">
        <v>17553</v>
      </c>
      <c r="E2597" s="73" t="s">
        <v>17980</v>
      </c>
      <c r="F2597" s="73" t="s">
        <v>17980</v>
      </c>
      <c r="G2597" s="125"/>
      <c r="H2597" s="140">
        <f t="shared" si="164"/>
        <v>0</v>
      </c>
      <c r="I2597" s="125">
        <f>G2597/('Total Revenue (Millions)'!D$197)*100</f>
        <v>0</v>
      </c>
      <c r="W2597" s="138"/>
      <c r="Z2597" s="138"/>
      <c r="AD2597" s="153"/>
      <c r="AE2597" s="153"/>
      <c r="AF2597" s="67"/>
    </row>
    <row r="2598" spans="1:34" x14ac:dyDescent="0.25">
      <c r="A2598" s="116" t="s">
        <v>16384</v>
      </c>
      <c r="B2598" s="116">
        <v>2024</v>
      </c>
      <c r="C2598" s="116" t="s">
        <v>16474</v>
      </c>
      <c r="D2598" s="73" t="s">
        <v>17533</v>
      </c>
      <c r="E2598" s="73" t="s">
        <v>17982</v>
      </c>
      <c r="F2598" s="73" t="s">
        <v>17982</v>
      </c>
      <c r="G2598" s="125"/>
      <c r="H2598" s="140">
        <f t="shared" si="164"/>
        <v>0</v>
      </c>
      <c r="I2598" s="125">
        <f>G2598/('Total Revenue (Millions)'!D$197)*100</f>
        <v>0</v>
      </c>
      <c r="W2598" s="138"/>
      <c r="Z2598" s="138"/>
      <c r="AD2598" s="153"/>
      <c r="AE2598" s="153"/>
      <c r="AF2598" s="67"/>
    </row>
    <row r="2599" spans="1:34" x14ac:dyDescent="0.25">
      <c r="A2599" s="116" t="s">
        <v>16384</v>
      </c>
      <c r="B2599" s="116">
        <v>2024</v>
      </c>
      <c r="C2599" s="116" t="s">
        <v>16474</v>
      </c>
      <c r="D2599" s="73" t="s">
        <v>17943</v>
      </c>
      <c r="E2599" s="73" t="s">
        <v>17944</v>
      </c>
      <c r="F2599" s="73" t="s">
        <v>17944</v>
      </c>
      <c r="G2599" s="125"/>
      <c r="H2599" s="140">
        <f t="shared" si="164"/>
        <v>0</v>
      </c>
      <c r="I2599" s="125">
        <f>G2599/('Total Revenue (Millions)'!D$197)*100</f>
        <v>0</v>
      </c>
      <c r="W2599" s="138"/>
      <c r="Z2599" s="138"/>
      <c r="AD2599" s="153"/>
      <c r="AE2599" s="153"/>
      <c r="AF2599" s="67"/>
    </row>
    <row r="2600" spans="1:34" x14ac:dyDescent="0.25">
      <c r="A2600" s="116" t="s">
        <v>16384</v>
      </c>
      <c r="B2600" s="116">
        <v>2024</v>
      </c>
      <c r="C2600" s="116" t="s">
        <v>16474</v>
      </c>
      <c r="D2600" s="73" t="s">
        <v>17661</v>
      </c>
      <c r="E2600" s="73" t="s">
        <v>17947</v>
      </c>
      <c r="F2600" s="73" t="s">
        <v>17947</v>
      </c>
      <c r="G2600" s="125"/>
      <c r="H2600" s="140">
        <f t="shared" si="164"/>
        <v>0</v>
      </c>
      <c r="I2600" s="125">
        <f>G2600/('Total Revenue (Millions)'!D$197)*100</f>
        <v>0</v>
      </c>
      <c r="W2600" s="138"/>
      <c r="Z2600" s="138"/>
      <c r="AD2600" s="153"/>
      <c r="AE2600" s="153"/>
      <c r="AF2600" s="67"/>
    </row>
    <row r="2601" spans="1:34" x14ac:dyDescent="0.25">
      <c r="A2601" s="116" t="s">
        <v>16384</v>
      </c>
      <c r="B2601" s="116">
        <v>2024</v>
      </c>
      <c r="C2601" s="116" t="s">
        <v>16474</v>
      </c>
      <c r="D2601" s="73" t="s">
        <v>17560</v>
      </c>
      <c r="E2601" s="73" t="s">
        <v>17971</v>
      </c>
      <c r="F2601" s="73" t="s">
        <v>17971</v>
      </c>
      <c r="G2601" s="125"/>
      <c r="H2601" s="140">
        <f t="shared" si="164"/>
        <v>0</v>
      </c>
      <c r="I2601" s="125">
        <f>G2601/('Total Revenue (Millions)'!D$197)*100</f>
        <v>0</v>
      </c>
      <c r="W2601" s="138"/>
      <c r="Z2601" s="138"/>
      <c r="AD2601" s="153"/>
      <c r="AE2601" s="153"/>
      <c r="AF2601" s="67"/>
    </row>
    <row r="2602" spans="1:34" x14ac:dyDescent="0.25">
      <c r="A2602" s="116" t="s">
        <v>16384</v>
      </c>
      <c r="B2602" s="116">
        <v>2024</v>
      </c>
      <c r="C2602" s="116" t="s">
        <v>16474</v>
      </c>
      <c r="D2602" s="205" t="s">
        <v>16556</v>
      </c>
      <c r="E2602" s="205" t="s">
        <v>16556</v>
      </c>
      <c r="F2602" s="205" t="s">
        <v>16556</v>
      </c>
      <c r="G2602" s="125"/>
      <c r="H2602" s="140">
        <f t="shared" si="164"/>
        <v>0</v>
      </c>
      <c r="I2602" s="125">
        <f>G2602/('Total Revenue (Millions)'!D$197)*100</f>
        <v>0</v>
      </c>
      <c r="W2602" s="138"/>
      <c r="Z2602" s="138"/>
      <c r="AD2602" s="153"/>
      <c r="AE2602" s="153"/>
      <c r="AF2602" s="67"/>
    </row>
    <row r="2603" spans="1:34" hidden="1" x14ac:dyDescent="0.25">
      <c r="A2603" s="116" t="s">
        <v>16384</v>
      </c>
      <c r="B2603" s="116">
        <v>1984</v>
      </c>
      <c r="C2603" s="116" t="s">
        <v>16477</v>
      </c>
      <c r="D2603" s="73" t="s">
        <v>18001</v>
      </c>
      <c r="E2603" s="73" t="s">
        <v>18001</v>
      </c>
      <c r="F2603" s="73" t="s">
        <v>17418</v>
      </c>
      <c r="G2603" s="125">
        <v>548.5</v>
      </c>
      <c r="H2603" s="140">
        <f t="shared" si="164"/>
        <v>421.92307692307691</v>
      </c>
      <c r="I2603" s="125">
        <f>G2603/('Total Revenue (Millions)'!D$198)*100</f>
        <v>322.45737801293359</v>
      </c>
      <c r="W2603" s="138"/>
      <c r="Z2603" s="138"/>
      <c r="AD2603" s="163"/>
      <c r="AE2603" s="163"/>
      <c r="AF2603" s="84" t="s">
        <v>18002</v>
      </c>
    </row>
    <row r="2604" spans="1:34" hidden="1" x14ac:dyDescent="0.25">
      <c r="A2604" s="116" t="s">
        <v>16384</v>
      </c>
      <c r="B2604" s="116">
        <v>1984</v>
      </c>
      <c r="C2604" s="116" t="s">
        <v>16477</v>
      </c>
      <c r="D2604" s="73" t="s">
        <v>18003</v>
      </c>
      <c r="E2604" s="73" t="s">
        <v>18004</v>
      </c>
      <c r="F2604" s="73" t="s">
        <v>18004</v>
      </c>
      <c r="G2604" s="125">
        <v>390.61200000000002</v>
      </c>
      <c r="H2604" s="140">
        <f t="shared" si="164"/>
        <v>300.47076923076924</v>
      </c>
      <c r="I2604" s="125">
        <f>G2604/('Total Revenue (Millions)'!D$198)*100</f>
        <v>229.63668430335099</v>
      </c>
      <c r="W2604" s="138"/>
      <c r="Z2604" s="138"/>
      <c r="AD2604" s="163"/>
      <c r="AE2604" s="163"/>
      <c r="AF2604" s="84" t="s">
        <v>18005</v>
      </c>
    </row>
    <row r="2605" spans="1:34" hidden="1" x14ac:dyDescent="0.25">
      <c r="A2605" s="116" t="s">
        <v>16384</v>
      </c>
      <c r="B2605" s="116">
        <v>1984</v>
      </c>
      <c r="C2605" s="116" t="s">
        <v>16477</v>
      </c>
      <c r="D2605" s="73" t="s">
        <v>18006</v>
      </c>
      <c r="E2605" s="73" t="s">
        <v>18006</v>
      </c>
      <c r="F2605" s="73" t="s">
        <v>18007</v>
      </c>
      <c r="G2605" s="125">
        <v>315.47031579968257</v>
      </c>
      <c r="H2605" s="140">
        <f t="shared" si="164"/>
        <v>242.66947369206349</v>
      </c>
      <c r="I2605" s="125">
        <f>G2605/('Total Revenue (Millions)'!D$198)*100</f>
        <v>185.46167889458118</v>
      </c>
      <c r="W2605" s="138"/>
      <c r="Z2605" s="138"/>
      <c r="AD2605" s="163"/>
      <c r="AE2605" s="163"/>
      <c r="AF2605" s="59"/>
    </row>
    <row r="2606" spans="1:34" hidden="1" x14ac:dyDescent="0.25">
      <c r="A2606" s="116" t="s">
        <v>16384</v>
      </c>
      <c r="B2606" s="116">
        <v>1984</v>
      </c>
      <c r="C2606" s="116" t="s">
        <v>16477</v>
      </c>
      <c r="D2606" s="73" t="s">
        <v>17050</v>
      </c>
      <c r="E2606" s="73" t="s">
        <v>17050</v>
      </c>
      <c r="F2606" s="73" t="s">
        <v>18008</v>
      </c>
      <c r="G2606" s="125">
        <v>153.69999999999999</v>
      </c>
      <c r="H2606" s="140">
        <f t="shared" si="164"/>
        <v>118.23076923076921</v>
      </c>
      <c r="I2606" s="125">
        <f>G2606/('Total Revenue (Millions)'!D$198)*100</f>
        <v>90.358612580834802</v>
      </c>
      <c r="W2606" s="138"/>
      <c r="Z2606" s="138"/>
      <c r="AD2606" s="163"/>
      <c r="AE2606" s="163"/>
      <c r="AF2606" s="59" t="s">
        <v>18009</v>
      </c>
    </row>
    <row r="2607" spans="1:34" hidden="1" x14ac:dyDescent="0.25">
      <c r="A2607" s="116" t="s">
        <v>16384</v>
      </c>
      <c r="B2607" s="116">
        <v>1984</v>
      </c>
      <c r="C2607" s="116" t="s">
        <v>16477</v>
      </c>
      <c r="D2607" s="73" t="s">
        <v>16593</v>
      </c>
      <c r="E2607" s="73" t="s">
        <v>17289</v>
      </c>
      <c r="F2607" s="73" t="s">
        <v>18010</v>
      </c>
      <c r="G2607" s="125">
        <v>150.73050000000001</v>
      </c>
      <c r="H2607" s="140">
        <f t="shared" si="164"/>
        <v>115.94653846153847</v>
      </c>
      <c r="I2607" s="125">
        <f>G2607/('Total Revenue (Millions)'!D$198)*100</f>
        <v>88.612874779541457</v>
      </c>
      <c r="W2607" s="138"/>
      <c r="Z2607" s="138"/>
      <c r="AD2607" s="163"/>
      <c r="AE2607" s="163"/>
      <c r="AF2607" s="59"/>
    </row>
    <row r="2608" spans="1:34" hidden="1" x14ac:dyDescent="0.25">
      <c r="A2608" s="116" t="s">
        <v>16384</v>
      </c>
      <c r="B2608" s="116">
        <v>1984</v>
      </c>
      <c r="C2608" s="116" t="s">
        <v>16477</v>
      </c>
      <c r="D2608" s="73" t="s">
        <v>18011</v>
      </c>
      <c r="E2608" s="73" t="s">
        <v>18012</v>
      </c>
      <c r="F2608" s="73" t="s">
        <v>18013</v>
      </c>
      <c r="G2608" s="125">
        <v>127.02000000000001</v>
      </c>
      <c r="H2608" s="140">
        <f t="shared" si="164"/>
        <v>97.707692307692312</v>
      </c>
      <c r="I2608" s="125">
        <f>G2608/('Total Revenue (Millions)'!D$198)*100</f>
        <v>74.673721340388013</v>
      </c>
      <c r="W2608" s="138"/>
      <c r="Z2608" s="138"/>
      <c r="AD2608" s="163"/>
      <c r="AE2608" s="163"/>
      <c r="AF2608" s="59"/>
    </row>
    <row r="2609" spans="1:32" hidden="1" x14ac:dyDescent="0.25">
      <c r="A2609" s="116" t="s">
        <v>16384</v>
      </c>
      <c r="B2609" s="116">
        <v>1984</v>
      </c>
      <c r="C2609" s="116" t="s">
        <v>16477</v>
      </c>
      <c r="D2609" s="73" t="s">
        <v>18014</v>
      </c>
      <c r="E2609" s="73" t="s">
        <v>18014</v>
      </c>
      <c r="F2609" s="73"/>
      <c r="G2609" s="125">
        <v>70.542604772483742</v>
      </c>
      <c r="H2609" s="140">
        <f t="shared" si="164"/>
        <v>54.263542132679802</v>
      </c>
      <c r="I2609" s="125">
        <f>G2609/('Total Revenue (Millions)'!D$198)*100</f>
        <v>41.471255010278504</v>
      </c>
      <c r="W2609" s="138"/>
      <c r="Z2609" s="138"/>
      <c r="AD2609" s="163"/>
      <c r="AE2609" s="163"/>
      <c r="AF2609" s="59" t="s">
        <v>18015</v>
      </c>
    </row>
    <row r="2610" spans="1:32" hidden="1" x14ac:dyDescent="0.25">
      <c r="A2610" s="116" t="s">
        <v>16384</v>
      </c>
      <c r="B2610" s="116">
        <v>1984</v>
      </c>
      <c r="C2610" s="116" t="s">
        <v>16477</v>
      </c>
      <c r="D2610" s="73" t="s">
        <v>18016</v>
      </c>
      <c r="E2610" s="73" t="s">
        <v>18016</v>
      </c>
      <c r="F2610" s="73"/>
      <c r="G2610" s="125">
        <v>56.745600000000003</v>
      </c>
      <c r="H2610" s="140">
        <f t="shared" si="164"/>
        <v>43.650461538461542</v>
      </c>
      <c r="I2610" s="125">
        <f>G2610/('Total Revenue (Millions)'!D$198)*100</f>
        <v>33.360141093474432</v>
      </c>
      <c r="W2610" s="138"/>
      <c r="Z2610" s="138"/>
      <c r="AD2610" s="163"/>
      <c r="AE2610" s="163"/>
      <c r="AF2610" s="59"/>
    </row>
    <row r="2611" spans="1:32" hidden="1" x14ac:dyDescent="0.25">
      <c r="A2611" s="116" t="s">
        <v>16384</v>
      </c>
      <c r="B2611" s="116">
        <v>1984</v>
      </c>
      <c r="C2611" s="116" t="s">
        <v>16477</v>
      </c>
      <c r="D2611" s="73" t="s">
        <v>18017</v>
      </c>
      <c r="E2611" s="73" t="s">
        <v>18018</v>
      </c>
      <c r="F2611" s="73" t="s">
        <v>18019</v>
      </c>
      <c r="G2611" s="125">
        <v>46.080049144761816</v>
      </c>
      <c r="H2611" s="140">
        <f t="shared" si="164"/>
        <v>35.446191649816782</v>
      </c>
      <c r="I2611" s="125">
        <f>G2611/('Total Revenue (Millions)'!D$198)*100</f>
        <v>27.089975981635401</v>
      </c>
      <c r="W2611" s="138"/>
      <c r="Z2611" s="138"/>
      <c r="AD2611" s="163"/>
      <c r="AE2611" s="163"/>
      <c r="AF2611" s="59"/>
    </row>
    <row r="2612" spans="1:32" hidden="1" x14ac:dyDescent="0.25">
      <c r="A2612" s="116" t="s">
        <v>16384</v>
      </c>
      <c r="B2612" s="116">
        <v>1984</v>
      </c>
      <c r="C2612" s="116" t="s">
        <v>16477</v>
      </c>
      <c r="D2612" s="73" t="s">
        <v>18020</v>
      </c>
      <c r="E2612" s="73" t="s">
        <v>18021</v>
      </c>
      <c r="F2612" s="73"/>
      <c r="G2612" s="125">
        <v>42.559199999999997</v>
      </c>
      <c r="H2612" s="140">
        <f t="shared" si="164"/>
        <v>32.737846153846149</v>
      </c>
      <c r="I2612" s="125">
        <f>G2612/('Total Revenue (Millions)'!D$198)*100</f>
        <v>25.020105820105819</v>
      </c>
      <c r="W2612" s="138"/>
      <c r="Z2612" s="138"/>
      <c r="AD2612" s="163"/>
      <c r="AE2612" s="163"/>
      <c r="AF2612" s="59"/>
    </row>
    <row r="2613" spans="1:32" hidden="1" x14ac:dyDescent="0.25">
      <c r="A2613" s="116" t="s">
        <v>16384</v>
      </c>
      <c r="B2613" s="116">
        <v>1984</v>
      </c>
      <c r="C2613" s="116" t="s">
        <v>16477</v>
      </c>
      <c r="D2613" s="73" t="s">
        <v>18022</v>
      </c>
      <c r="E2613" s="73" t="s">
        <v>18022</v>
      </c>
      <c r="F2613" s="73" t="s">
        <v>18022</v>
      </c>
      <c r="G2613" s="125">
        <v>38.125949999999996</v>
      </c>
      <c r="H2613" s="140">
        <f t="shared" si="164"/>
        <v>29.327653846153844</v>
      </c>
      <c r="I2613" s="125">
        <f>G2613/('Total Revenue (Millions)'!D$198)*100</f>
        <v>22.413844797178129</v>
      </c>
      <c r="W2613" s="138"/>
      <c r="Z2613" s="138"/>
      <c r="AD2613" s="163"/>
      <c r="AE2613" s="163"/>
      <c r="AF2613" s="59"/>
    </row>
    <row r="2614" spans="1:32" hidden="1" x14ac:dyDescent="0.25">
      <c r="A2614" s="116" t="s">
        <v>16384</v>
      </c>
      <c r="B2614" s="116">
        <v>1984</v>
      </c>
      <c r="C2614" s="116" t="s">
        <v>16477</v>
      </c>
      <c r="D2614" s="73" t="s">
        <v>18023</v>
      </c>
      <c r="E2614" s="73" t="s">
        <v>18023</v>
      </c>
      <c r="F2614" s="73" t="s">
        <v>18023</v>
      </c>
      <c r="G2614" s="125">
        <v>26.599499999999999</v>
      </c>
      <c r="H2614" s="140">
        <f t="shared" si="164"/>
        <v>20.461153846153845</v>
      </c>
      <c r="I2614" s="125">
        <f>G2614/('Total Revenue (Millions)'!D$198)*100</f>
        <v>15.637566137566136</v>
      </c>
      <c r="W2614" s="138"/>
      <c r="Z2614" s="138"/>
      <c r="AD2614" s="163"/>
      <c r="AE2614" s="163"/>
      <c r="AF2614" s="59"/>
    </row>
    <row r="2615" spans="1:32" hidden="1" x14ac:dyDescent="0.25">
      <c r="A2615" s="116" t="s">
        <v>16384</v>
      </c>
      <c r="B2615" s="116">
        <v>1984</v>
      </c>
      <c r="C2615" s="116" t="s">
        <v>16477</v>
      </c>
      <c r="D2615" s="73" t="s">
        <v>18024</v>
      </c>
      <c r="E2615" s="73" t="s">
        <v>18024</v>
      </c>
      <c r="F2615" s="73"/>
      <c r="G2615" s="125">
        <v>15.959699999999998</v>
      </c>
      <c r="H2615" s="140">
        <f t="shared" si="164"/>
        <v>12.276692307692306</v>
      </c>
      <c r="I2615" s="125">
        <f>G2615/('Total Revenue (Millions)'!D$198)*100</f>
        <v>9.3825396825396812</v>
      </c>
      <c r="W2615" s="138"/>
      <c r="Z2615" s="138"/>
      <c r="AD2615" s="163"/>
      <c r="AE2615" s="163"/>
      <c r="AF2615" s="59"/>
    </row>
    <row r="2616" spans="1:32" hidden="1" x14ac:dyDescent="0.25">
      <c r="A2616" s="116" t="s">
        <v>16384</v>
      </c>
      <c r="B2616" s="116">
        <v>1984</v>
      </c>
      <c r="C2616" s="116" t="s">
        <v>16477</v>
      </c>
      <c r="D2616" s="73" t="s">
        <v>18025</v>
      </c>
      <c r="E2616" s="73" t="s">
        <v>18026</v>
      </c>
      <c r="F2616" s="73"/>
      <c r="G2616" s="125">
        <v>15.959699999999998</v>
      </c>
      <c r="H2616" s="140">
        <f t="shared" si="164"/>
        <v>12.276692307692306</v>
      </c>
      <c r="I2616" s="125">
        <f>G2616/('Total Revenue (Millions)'!D$198)*100</f>
        <v>9.3825396825396812</v>
      </c>
      <c r="W2616" s="138"/>
      <c r="Z2616" s="138"/>
      <c r="AD2616" s="163"/>
      <c r="AE2616" s="163"/>
      <c r="AF2616" s="59"/>
    </row>
    <row r="2617" spans="1:32" hidden="1" x14ac:dyDescent="0.25">
      <c r="A2617" s="116" t="s">
        <v>16384</v>
      </c>
      <c r="B2617" s="116">
        <v>1984</v>
      </c>
      <c r="C2617" s="116" t="s">
        <v>16477</v>
      </c>
      <c r="D2617" s="73" t="s">
        <v>18027</v>
      </c>
      <c r="E2617" s="73" t="s">
        <v>18027</v>
      </c>
      <c r="F2617" s="73" t="s">
        <v>18027</v>
      </c>
      <c r="G2617" s="125">
        <v>12.264000000000001</v>
      </c>
      <c r="H2617" s="140">
        <f t="shared" si="164"/>
        <v>9.4338461538461544</v>
      </c>
      <c r="I2617" s="125">
        <f>G2617/('Total Revenue (Millions)'!D$198)*100</f>
        <v>7.2098765432098766</v>
      </c>
      <c r="W2617" s="138"/>
      <c r="Z2617" s="138"/>
      <c r="AD2617" s="163"/>
      <c r="AE2617" s="163"/>
      <c r="AF2617" s="120" t="s">
        <v>18028</v>
      </c>
    </row>
    <row r="2618" spans="1:32" hidden="1" x14ac:dyDescent="0.25">
      <c r="A2618" s="116" t="s">
        <v>16384</v>
      </c>
      <c r="B2618" s="116">
        <v>1984</v>
      </c>
      <c r="C2618" s="116" t="s">
        <v>16477</v>
      </c>
      <c r="D2618" s="73" t="s">
        <v>18029</v>
      </c>
      <c r="E2618" s="73" t="s">
        <v>18029</v>
      </c>
      <c r="F2618" s="73"/>
      <c r="G2618" s="125">
        <v>10.937316278756873</v>
      </c>
      <c r="H2618" s="140">
        <f t="shared" si="164"/>
        <v>8.4133202144283636</v>
      </c>
      <c r="I2618" s="125">
        <f>G2618/('Total Revenue (Millions)'!D$198)*100</f>
        <v>6.4299331444778796</v>
      </c>
      <c r="W2618" s="138"/>
      <c r="Z2618" s="138"/>
      <c r="AD2618" s="163"/>
      <c r="AE2618" s="163"/>
      <c r="AF2618" s="59"/>
    </row>
    <row r="2619" spans="1:32" hidden="1" x14ac:dyDescent="0.25">
      <c r="A2619" s="116" t="s">
        <v>16384</v>
      </c>
      <c r="B2619" s="116">
        <v>1984</v>
      </c>
      <c r="C2619" s="116" t="s">
        <v>16477</v>
      </c>
      <c r="D2619" s="73" t="s">
        <v>18030</v>
      </c>
      <c r="E2619" s="73" t="s">
        <v>18030</v>
      </c>
      <c r="F2619" s="73"/>
      <c r="G2619" s="125">
        <v>5.6</v>
      </c>
      <c r="H2619" s="140">
        <f t="shared" si="164"/>
        <v>4.3076923076923075</v>
      </c>
      <c r="I2619" s="125">
        <f>G2619/('Total Revenue (Millions)'!D$198)*100</f>
        <v>3.2921810699588474</v>
      </c>
      <c r="W2619" s="138"/>
      <c r="Z2619" s="138"/>
      <c r="AD2619" s="163"/>
      <c r="AE2619" s="163"/>
      <c r="AF2619" s="59"/>
    </row>
    <row r="2620" spans="1:32" hidden="1" x14ac:dyDescent="0.25">
      <c r="A2620" s="116" t="s">
        <v>16384</v>
      </c>
      <c r="B2620" s="116">
        <v>1988</v>
      </c>
      <c r="C2620" s="116" t="s">
        <v>16477</v>
      </c>
      <c r="D2620" s="73" t="s">
        <v>18001</v>
      </c>
      <c r="E2620" s="73" t="s">
        <v>18001</v>
      </c>
      <c r="F2620" s="73" t="s">
        <v>17418</v>
      </c>
      <c r="G2620" s="125">
        <v>752.9</v>
      </c>
      <c r="H2620" s="140">
        <f t="shared" ref="H2620:H2634" si="165">G2620/1.23</f>
        <v>612.11382113821139</v>
      </c>
      <c r="I2620" s="125">
        <f>G2620/('Total Revenue (Millions)'!D$199)*100</f>
        <v>260.39288925779897</v>
      </c>
      <c r="W2620" s="138"/>
      <c r="Z2620" s="138"/>
      <c r="AD2620" s="163"/>
      <c r="AE2620" s="163"/>
      <c r="AF2620" s="59" t="s">
        <v>18031</v>
      </c>
    </row>
    <row r="2621" spans="1:32" hidden="1" x14ac:dyDescent="0.25">
      <c r="A2621" s="116" t="s">
        <v>16384</v>
      </c>
      <c r="B2621" s="116">
        <v>1988</v>
      </c>
      <c r="C2621" s="116" t="s">
        <v>16477</v>
      </c>
      <c r="D2621" s="73" t="s">
        <v>18003</v>
      </c>
      <c r="E2621" s="73" t="s">
        <v>18004</v>
      </c>
      <c r="F2621" s="73" t="s">
        <v>18004</v>
      </c>
      <c r="G2621" s="125">
        <v>531.39600000000007</v>
      </c>
      <c r="H2621" s="140">
        <f t="shared" si="165"/>
        <v>432.02926829268301</v>
      </c>
      <c r="I2621" s="125">
        <f>G2621/('Total Revenue (Millions)'!D$199)*100</f>
        <v>183.78501763851426</v>
      </c>
      <c r="W2621" s="138"/>
      <c r="Z2621" s="138"/>
      <c r="AD2621" s="163"/>
      <c r="AE2621" s="163"/>
      <c r="AF2621" s="84" t="s">
        <v>18032</v>
      </c>
    </row>
    <row r="2622" spans="1:32" hidden="1" x14ac:dyDescent="0.25">
      <c r="A2622" s="116" t="s">
        <v>16384</v>
      </c>
      <c r="B2622" s="116">
        <v>1988</v>
      </c>
      <c r="C2622" s="116" t="s">
        <v>16477</v>
      </c>
      <c r="D2622" s="73" t="s">
        <v>18006</v>
      </c>
      <c r="E2622" s="73" t="s">
        <v>18006</v>
      </c>
      <c r="F2622" s="73" t="s">
        <v>18007</v>
      </c>
      <c r="G2622" s="125">
        <v>404.23543413720972</v>
      </c>
      <c r="H2622" s="140">
        <f t="shared" si="165"/>
        <v>328.64669442049569</v>
      </c>
      <c r="I2622" s="125">
        <f>G2622/('Total Revenue (Millions)'!D$199)*100</f>
        <v>139.80612649139161</v>
      </c>
      <c r="W2622" s="138"/>
      <c r="Z2622" s="138"/>
      <c r="AD2622" s="163"/>
      <c r="AE2622" s="163"/>
      <c r="AF2622" s="59"/>
    </row>
    <row r="2623" spans="1:32" hidden="1" x14ac:dyDescent="0.25">
      <c r="A2623" s="116" t="s">
        <v>16384</v>
      </c>
      <c r="B2623" s="116">
        <v>1988</v>
      </c>
      <c r="C2623" s="116" t="s">
        <v>16477</v>
      </c>
      <c r="D2623" s="73" t="s">
        <v>17050</v>
      </c>
      <c r="E2623" s="73" t="s">
        <v>17050</v>
      </c>
      <c r="F2623" s="73" t="s">
        <v>18008</v>
      </c>
      <c r="G2623" s="125">
        <v>278.3</v>
      </c>
      <c r="H2623" s="140">
        <f t="shared" si="165"/>
        <v>226.26016260162604</v>
      </c>
      <c r="I2623" s="125">
        <f>G2623/('Total Revenue (Millions)'!D$199)*100</f>
        <v>96.250951096354726</v>
      </c>
      <c r="W2623" s="138"/>
      <c r="Z2623" s="138"/>
      <c r="AD2623" s="163"/>
      <c r="AE2623" s="163"/>
      <c r="AF2623" s="59" t="s">
        <v>18009</v>
      </c>
    </row>
    <row r="2624" spans="1:32" hidden="1" x14ac:dyDescent="0.25">
      <c r="A2624" s="116" t="s">
        <v>16384</v>
      </c>
      <c r="B2624" s="116">
        <v>1988</v>
      </c>
      <c r="C2624" s="116" t="s">
        <v>16477</v>
      </c>
      <c r="D2624" s="73" t="s">
        <v>16593</v>
      </c>
      <c r="E2624" s="73" t="s">
        <v>17289</v>
      </c>
      <c r="F2624" s="73" t="s">
        <v>18010</v>
      </c>
      <c r="G2624" s="125">
        <v>169.71525000000003</v>
      </c>
      <c r="H2624" s="140">
        <f t="shared" si="165"/>
        <v>137.97987804878051</v>
      </c>
      <c r="I2624" s="125">
        <f>G2624/('Total Revenue (Millions)'!D$199)*100</f>
        <v>58.696565677526472</v>
      </c>
      <c r="W2624" s="138"/>
      <c r="Z2624" s="138"/>
      <c r="AD2624" s="163"/>
      <c r="AE2624" s="163"/>
      <c r="AF2624" s="59"/>
    </row>
    <row r="2625" spans="1:32" hidden="1" x14ac:dyDescent="0.25">
      <c r="A2625" s="116" t="s">
        <v>16384</v>
      </c>
      <c r="B2625" s="116">
        <v>1988</v>
      </c>
      <c r="C2625" s="116" t="s">
        <v>16477</v>
      </c>
      <c r="D2625" s="73" t="s">
        <v>18011</v>
      </c>
      <c r="E2625" s="73" t="s">
        <v>18012</v>
      </c>
      <c r="F2625" s="73" t="s">
        <v>18013</v>
      </c>
      <c r="G2625" s="125">
        <v>169.65</v>
      </c>
      <c r="H2625" s="140">
        <f t="shared" si="165"/>
        <v>137.92682926829269</v>
      </c>
      <c r="I2625" s="125">
        <f>G2625/('Total Revenue (Millions)'!D$199)*100</f>
        <v>58.673998754928412</v>
      </c>
      <c r="W2625" s="138"/>
      <c r="Z2625" s="138"/>
      <c r="AD2625" s="163"/>
      <c r="AE2625" s="163"/>
      <c r="AF2625" s="59"/>
    </row>
    <row r="2626" spans="1:32" hidden="1" x14ac:dyDescent="0.25">
      <c r="A2626" s="116" t="s">
        <v>16384</v>
      </c>
      <c r="B2626" s="116">
        <v>1988</v>
      </c>
      <c r="C2626" s="116" t="s">
        <v>16477</v>
      </c>
      <c r="D2626" s="73" t="s">
        <v>18014</v>
      </c>
      <c r="E2626" s="73" t="s">
        <v>18014</v>
      </c>
      <c r="F2626" s="73"/>
      <c r="G2626" s="125">
        <v>82.502852017926443</v>
      </c>
      <c r="H2626" s="140">
        <f t="shared" si="165"/>
        <v>67.075489445468648</v>
      </c>
      <c r="I2626" s="125">
        <f>G2626/('Total Revenue (Millions)'!D$199)*100</f>
        <v>28.533877020794922</v>
      </c>
      <c r="W2626" s="138"/>
      <c r="Z2626" s="138"/>
      <c r="AD2626" s="163"/>
      <c r="AE2626" s="163"/>
      <c r="AF2626" s="59" t="s">
        <v>18015</v>
      </c>
    </row>
    <row r="2627" spans="1:32" hidden="1" x14ac:dyDescent="0.25">
      <c r="A2627" s="116" t="s">
        <v>16384</v>
      </c>
      <c r="B2627" s="116">
        <v>1988</v>
      </c>
      <c r="C2627" s="116" t="s">
        <v>16477</v>
      </c>
      <c r="D2627" s="73" t="s">
        <v>18033</v>
      </c>
      <c r="E2627" s="73" t="s">
        <v>18033</v>
      </c>
      <c r="F2627" s="73" t="s">
        <v>18034</v>
      </c>
      <c r="G2627" s="125">
        <v>78.004800000000003</v>
      </c>
      <c r="H2627" s="140">
        <f t="shared" si="165"/>
        <v>63.418536585365857</v>
      </c>
      <c r="I2627" s="125">
        <f>G2627/('Total Revenue (Millions)'!D$199)*100</f>
        <v>26.97821124714671</v>
      </c>
      <c r="W2627" s="138"/>
      <c r="Z2627" s="138"/>
      <c r="AD2627" s="163"/>
      <c r="AE2627" s="163"/>
      <c r="AF2627" s="84" t="s">
        <v>18035</v>
      </c>
    </row>
    <row r="2628" spans="1:32" hidden="1" x14ac:dyDescent="0.25">
      <c r="A2628" s="116" t="s">
        <v>16384</v>
      </c>
      <c r="B2628" s="116">
        <v>1988</v>
      </c>
      <c r="C2628" s="116" t="s">
        <v>16477</v>
      </c>
      <c r="D2628" s="73" t="s">
        <v>18017</v>
      </c>
      <c r="E2628" s="73" t="s">
        <v>18018</v>
      </c>
      <c r="F2628" s="73" t="s">
        <v>18019</v>
      </c>
      <c r="G2628" s="125">
        <v>62.985089874489255</v>
      </c>
      <c r="H2628" s="140">
        <f t="shared" si="165"/>
        <v>51.207390141861183</v>
      </c>
      <c r="I2628" s="125">
        <f>G2628/('Total Revenue (Millions)'!D$199)*100</f>
        <v>21.783596138372157</v>
      </c>
      <c r="W2628" s="138"/>
      <c r="Z2628" s="138"/>
      <c r="AD2628" s="163"/>
      <c r="AE2628" s="163"/>
      <c r="AF2628" s="59"/>
    </row>
    <row r="2629" spans="1:32" hidden="1" x14ac:dyDescent="0.25">
      <c r="A2629" s="116" t="s">
        <v>16384</v>
      </c>
      <c r="B2629" s="116">
        <v>1988</v>
      </c>
      <c r="C2629" s="116" t="s">
        <v>16477</v>
      </c>
      <c r="D2629" s="73" t="s">
        <v>18020</v>
      </c>
      <c r="E2629" s="73" t="s">
        <v>18021</v>
      </c>
      <c r="F2629" s="73"/>
      <c r="G2629" s="125">
        <v>58.503600000000006</v>
      </c>
      <c r="H2629" s="140">
        <f t="shared" si="165"/>
        <v>47.563902439024396</v>
      </c>
      <c r="I2629" s="125">
        <f>G2629/('Total Revenue (Millions)'!D$199)*100</f>
        <v>20.233658435360034</v>
      </c>
      <c r="W2629" s="138"/>
      <c r="Z2629" s="138"/>
      <c r="AD2629" s="163"/>
      <c r="AE2629" s="163"/>
      <c r="AF2629" s="59"/>
    </row>
    <row r="2630" spans="1:32" hidden="1" x14ac:dyDescent="0.25">
      <c r="A2630" s="116" t="s">
        <v>16384</v>
      </c>
      <c r="B2630" s="116">
        <v>1988</v>
      </c>
      <c r="C2630" s="116" t="s">
        <v>16477</v>
      </c>
      <c r="D2630" s="73" t="s">
        <v>18022</v>
      </c>
      <c r="E2630" s="73" t="s">
        <v>18022</v>
      </c>
      <c r="F2630" s="73" t="s">
        <v>18022</v>
      </c>
      <c r="G2630" s="125">
        <v>52.409475</v>
      </c>
      <c r="H2630" s="140">
        <f t="shared" si="165"/>
        <v>42.609329268292683</v>
      </c>
      <c r="I2630" s="125">
        <f>G2630/('Total Revenue (Millions)'!D$199)*100</f>
        <v>18.125985681676699</v>
      </c>
      <c r="W2630" s="138"/>
      <c r="Z2630" s="138"/>
      <c r="AD2630" s="163"/>
      <c r="AE2630" s="163"/>
      <c r="AF2630" s="59"/>
    </row>
    <row r="2631" spans="1:32" hidden="1" x14ac:dyDescent="0.25">
      <c r="A2631" s="116" t="s">
        <v>16384</v>
      </c>
      <c r="B2631" s="116">
        <v>1988</v>
      </c>
      <c r="C2631" s="116" t="s">
        <v>16477</v>
      </c>
      <c r="D2631" s="73" t="s">
        <v>18023</v>
      </c>
      <c r="E2631" s="73" t="s">
        <v>18023</v>
      </c>
      <c r="F2631" s="73" t="s">
        <v>18023</v>
      </c>
      <c r="G2631" s="125">
        <v>36.564749999999997</v>
      </c>
      <c r="H2631" s="140">
        <f t="shared" si="165"/>
        <v>29.727439024390243</v>
      </c>
      <c r="I2631" s="125">
        <f>G2631/('Total Revenue (Millions)'!D$199)*100</f>
        <v>12.646036522100021</v>
      </c>
      <c r="W2631" s="138"/>
      <c r="Z2631" s="138"/>
      <c r="AD2631" s="163"/>
      <c r="AE2631" s="163"/>
      <c r="AF2631" s="59"/>
    </row>
    <row r="2632" spans="1:32" hidden="1" x14ac:dyDescent="0.25">
      <c r="A2632" s="116" t="s">
        <v>16384</v>
      </c>
      <c r="B2632" s="116">
        <v>1988</v>
      </c>
      <c r="C2632" s="116" t="s">
        <v>16477</v>
      </c>
      <c r="D2632" s="73" t="s">
        <v>18025</v>
      </c>
      <c r="E2632" s="73" t="s">
        <v>18026</v>
      </c>
      <c r="F2632" s="73"/>
      <c r="G2632" s="125">
        <v>21.938849999999999</v>
      </c>
      <c r="H2632" s="140">
        <f t="shared" si="165"/>
        <v>17.836463414634146</v>
      </c>
      <c r="I2632" s="125">
        <f>G2632/('Total Revenue (Millions)'!D$199)*100</f>
        <v>7.587621913260012</v>
      </c>
      <c r="W2632" s="138"/>
      <c r="Z2632" s="138"/>
      <c r="AD2632" s="163"/>
      <c r="AE2632" s="163"/>
      <c r="AF2632" s="59"/>
    </row>
    <row r="2633" spans="1:32" hidden="1" x14ac:dyDescent="0.25">
      <c r="A2633" s="116" t="s">
        <v>16384</v>
      </c>
      <c r="B2633" s="116">
        <v>1988</v>
      </c>
      <c r="C2633" s="116" t="s">
        <v>16477</v>
      </c>
      <c r="D2633" s="73" t="s">
        <v>18027</v>
      </c>
      <c r="E2633" s="73" t="s">
        <v>18027</v>
      </c>
      <c r="F2633" s="73" t="s">
        <v>18027</v>
      </c>
      <c r="G2633" s="125">
        <v>16.380000000000003</v>
      </c>
      <c r="H2633" s="140">
        <f t="shared" si="165"/>
        <v>13.31707317073171</v>
      </c>
      <c r="I2633" s="125">
        <f>G2633/('Total Revenue (Millions)'!D$199)*100</f>
        <v>5.6650757418551576</v>
      </c>
      <c r="W2633" s="138"/>
      <c r="Z2633" s="138"/>
      <c r="AD2633" s="163"/>
      <c r="AE2633" s="163"/>
      <c r="AF2633" s="120" t="s">
        <v>18028</v>
      </c>
    </row>
    <row r="2634" spans="1:32" hidden="1" x14ac:dyDescent="0.25">
      <c r="A2634" s="116" t="s">
        <v>16384</v>
      </c>
      <c r="B2634" s="116">
        <v>1988</v>
      </c>
      <c r="C2634" s="116" t="s">
        <v>16477</v>
      </c>
      <c r="D2634" s="73" t="s">
        <v>18029</v>
      </c>
      <c r="E2634" s="73" t="s">
        <v>18029</v>
      </c>
      <c r="F2634" s="73"/>
      <c r="G2634" s="125">
        <v>12.791699276343081</v>
      </c>
      <c r="H2634" s="140">
        <f t="shared" si="165"/>
        <v>10.399755509222018</v>
      </c>
      <c r="I2634" s="125">
        <f>G2634/('Total Revenue (Millions)'!D$199)*100</f>
        <v>4.4240503826323172</v>
      </c>
      <c r="W2634" s="138"/>
      <c r="Z2634" s="138"/>
      <c r="AD2634" s="163"/>
      <c r="AE2634" s="163"/>
      <c r="AF2634" s="59"/>
    </row>
    <row r="2635" spans="1:32" hidden="1" x14ac:dyDescent="0.25">
      <c r="A2635" s="116" t="s">
        <v>16384</v>
      </c>
      <c r="B2635" s="116">
        <v>1992</v>
      </c>
      <c r="C2635" s="116" t="s">
        <v>16477</v>
      </c>
      <c r="D2635" s="73" t="s">
        <v>18001</v>
      </c>
      <c r="E2635" s="73" t="s">
        <v>18001</v>
      </c>
      <c r="F2635" s="73" t="s">
        <v>17418</v>
      </c>
      <c r="G2635" s="125">
        <v>809.5</v>
      </c>
      <c r="H2635" s="140">
        <f t="shared" ref="H2635:H2649" si="166">G2635/1.21</f>
        <v>669.00826446280996</v>
      </c>
      <c r="I2635" s="125">
        <f>G2635/('Total Revenue (Millions)'!D$200)*100</f>
        <v>203.82726929371771</v>
      </c>
      <c r="W2635" s="138"/>
      <c r="Z2635" s="138"/>
      <c r="AD2635" s="163"/>
      <c r="AE2635" s="163"/>
      <c r="AF2635" s="59" t="s">
        <v>18036</v>
      </c>
    </row>
    <row r="2636" spans="1:32" hidden="1" x14ac:dyDescent="0.25">
      <c r="A2636" s="116" t="s">
        <v>16384</v>
      </c>
      <c r="B2636" s="116">
        <v>1992</v>
      </c>
      <c r="C2636" s="116" t="s">
        <v>16477</v>
      </c>
      <c r="D2636" s="73" t="s">
        <v>18003</v>
      </c>
      <c r="E2636" s="73" t="s">
        <v>18004</v>
      </c>
      <c r="F2636" s="73" t="s">
        <v>18004</v>
      </c>
      <c r="G2636" s="125">
        <v>492.15</v>
      </c>
      <c r="H2636" s="140">
        <f t="shared" si="166"/>
        <v>406.73553719008265</v>
      </c>
      <c r="I2636" s="125">
        <f>G2636/('Total Revenue (Millions)'!D$200)*100</f>
        <v>123.92043308573587</v>
      </c>
      <c r="W2636" s="138"/>
      <c r="Z2636" s="138"/>
      <c r="AD2636" s="163"/>
      <c r="AE2636" s="163"/>
      <c r="AF2636" s="84" t="s">
        <v>18032</v>
      </c>
    </row>
    <row r="2637" spans="1:32" hidden="1" x14ac:dyDescent="0.25">
      <c r="A2637" s="116" t="s">
        <v>16384</v>
      </c>
      <c r="B2637" s="116">
        <v>1992</v>
      </c>
      <c r="C2637" s="116" t="s">
        <v>16477</v>
      </c>
      <c r="D2637" s="73" t="s">
        <v>18006</v>
      </c>
      <c r="E2637" s="73" t="s">
        <v>18006</v>
      </c>
      <c r="F2637" s="73" t="s">
        <v>18007</v>
      </c>
      <c r="G2637" s="125">
        <v>411.57787618387101</v>
      </c>
      <c r="H2637" s="140">
        <f t="shared" si="166"/>
        <v>340.14700511063722</v>
      </c>
      <c r="I2637" s="125">
        <f>G2637/('Total Revenue (Millions)'!D$200)*100</f>
        <v>103.63285312447965</v>
      </c>
      <c r="W2637" s="138"/>
      <c r="Z2637" s="138"/>
      <c r="AD2637" s="163"/>
      <c r="AE2637" s="163"/>
      <c r="AF2637" s="59"/>
    </row>
    <row r="2638" spans="1:32" hidden="1" x14ac:dyDescent="0.25">
      <c r="A2638" s="116" t="s">
        <v>16384</v>
      </c>
      <c r="B2638" s="116">
        <v>1992</v>
      </c>
      <c r="C2638" s="116" t="s">
        <v>16477</v>
      </c>
      <c r="D2638" s="73" t="s">
        <v>17050</v>
      </c>
      <c r="E2638" s="73" t="s">
        <v>17050</v>
      </c>
      <c r="F2638" s="73" t="s">
        <v>18008</v>
      </c>
      <c r="G2638" s="125">
        <v>244.2</v>
      </c>
      <c r="H2638" s="140">
        <f t="shared" si="166"/>
        <v>201.81818181818181</v>
      </c>
      <c r="I2638" s="125">
        <f>G2638/('Total Revenue (Millions)'!D$200)*100</f>
        <v>61.488102731965242</v>
      </c>
      <c r="W2638" s="138"/>
      <c r="Z2638" s="138"/>
      <c r="AD2638" s="163"/>
      <c r="AE2638" s="163"/>
      <c r="AF2638" s="59"/>
    </row>
    <row r="2639" spans="1:32" hidden="1" x14ac:dyDescent="0.25">
      <c r="A2639" s="116" t="s">
        <v>16384</v>
      </c>
      <c r="B2639" s="116">
        <v>1992</v>
      </c>
      <c r="C2639" s="116" t="s">
        <v>16477</v>
      </c>
      <c r="D2639" s="73" t="s">
        <v>16593</v>
      </c>
      <c r="E2639" s="73" t="s">
        <v>17289</v>
      </c>
      <c r="F2639" s="73" t="s">
        <v>18010</v>
      </c>
      <c r="G2639" s="125">
        <v>188.70000000000002</v>
      </c>
      <c r="H2639" s="140">
        <f t="shared" si="166"/>
        <v>155.95041322314052</v>
      </c>
      <c r="I2639" s="125">
        <f>G2639/('Total Revenue (Millions)'!D$200)*100</f>
        <v>47.513533929245874</v>
      </c>
      <c r="W2639" s="138"/>
      <c r="Z2639" s="138"/>
      <c r="AD2639" s="163"/>
      <c r="AE2639" s="163"/>
      <c r="AF2639" s="59"/>
    </row>
    <row r="2640" spans="1:32" hidden="1" x14ac:dyDescent="0.25">
      <c r="A2640" s="116" t="s">
        <v>16384</v>
      </c>
      <c r="B2640" s="116">
        <v>1992</v>
      </c>
      <c r="C2640" s="116" t="s">
        <v>16477</v>
      </c>
      <c r="D2640" s="73" t="s">
        <v>18011</v>
      </c>
      <c r="E2640" s="73" t="s">
        <v>18012</v>
      </c>
      <c r="F2640" s="73" t="s">
        <v>18013</v>
      </c>
      <c r="G2640" s="125">
        <v>161.82000000000002</v>
      </c>
      <c r="H2640" s="140">
        <f t="shared" si="166"/>
        <v>133.73553719008265</v>
      </c>
      <c r="I2640" s="125">
        <f>G2640/('Total Revenue (Millions)'!D$200)*100</f>
        <v>40.745310336145039</v>
      </c>
      <c r="W2640" s="138"/>
      <c r="Z2640" s="138"/>
      <c r="AD2640" s="163"/>
      <c r="AE2640" s="163"/>
      <c r="AF2640" s="59"/>
    </row>
    <row r="2641" spans="1:32" hidden="1" x14ac:dyDescent="0.25">
      <c r="A2641" s="116" t="s">
        <v>16384</v>
      </c>
      <c r="B2641" s="116">
        <v>1992</v>
      </c>
      <c r="C2641" s="116" t="s">
        <v>16477</v>
      </c>
      <c r="D2641" s="73" t="s">
        <v>18014</v>
      </c>
      <c r="E2641" s="73" t="s">
        <v>18014</v>
      </c>
      <c r="F2641" s="73"/>
      <c r="G2641" s="125">
        <v>96.494563763656672</v>
      </c>
      <c r="H2641" s="140">
        <f t="shared" si="166"/>
        <v>79.74757335839395</v>
      </c>
      <c r="I2641" s="125">
        <f>G2641/('Total Revenue (Millions)'!D$200)*100</f>
        <v>24.2967553225876</v>
      </c>
      <c r="W2641" s="138"/>
      <c r="Z2641" s="138"/>
      <c r="AD2641" s="163"/>
      <c r="AE2641" s="163"/>
      <c r="AF2641" s="59" t="s">
        <v>18015</v>
      </c>
    </row>
    <row r="2642" spans="1:32" hidden="1" x14ac:dyDescent="0.25">
      <c r="A2642" s="116" t="s">
        <v>16384</v>
      </c>
      <c r="B2642" s="116">
        <v>1992</v>
      </c>
      <c r="C2642" s="116" t="s">
        <v>16477</v>
      </c>
      <c r="D2642" s="73" t="s">
        <v>18033</v>
      </c>
      <c r="E2642" s="73" t="s">
        <v>18033</v>
      </c>
      <c r="F2642" s="73" t="s">
        <v>18034</v>
      </c>
      <c r="G2642" s="125">
        <v>91.02000000000001</v>
      </c>
      <c r="H2642" s="140">
        <f t="shared" si="166"/>
        <v>75.223140495867781</v>
      </c>
      <c r="I2642" s="125">
        <f>G2642/('Total Revenue (Millions)'!D$200)*100</f>
        <v>22.918292836459777</v>
      </c>
      <c r="W2642" s="138"/>
      <c r="Z2642" s="138"/>
      <c r="AD2642" s="163"/>
      <c r="AE2642" s="163"/>
      <c r="AF2642" s="59"/>
    </row>
    <row r="2643" spans="1:32" hidden="1" x14ac:dyDescent="0.25">
      <c r="A2643" s="116" t="s">
        <v>16384</v>
      </c>
      <c r="B2643" s="116">
        <v>1992</v>
      </c>
      <c r="C2643" s="116" t="s">
        <v>16477</v>
      </c>
      <c r="D2643" s="73" t="s">
        <v>18017</v>
      </c>
      <c r="E2643" s="73" t="s">
        <v>18018</v>
      </c>
      <c r="F2643" s="73" t="s">
        <v>18019</v>
      </c>
      <c r="G2643" s="125">
        <v>53.28</v>
      </c>
      <c r="H2643" s="140">
        <f t="shared" si="166"/>
        <v>44.033057851239668</v>
      </c>
      <c r="I2643" s="125">
        <f>G2643/('Total Revenue (Millions)'!D$200)*100</f>
        <v>13.415586050610601</v>
      </c>
      <c r="W2643" s="138"/>
      <c r="Z2643" s="138"/>
      <c r="AD2643" s="163"/>
      <c r="AE2643" s="163"/>
      <c r="AF2643" s="59"/>
    </row>
    <row r="2644" spans="1:32" hidden="1" x14ac:dyDescent="0.25">
      <c r="A2644" s="116" t="s">
        <v>16384</v>
      </c>
      <c r="B2644" s="116">
        <v>1992</v>
      </c>
      <c r="C2644" s="116" t="s">
        <v>16477</v>
      </c>
      <c r="D2644" s="73" t="s">
        <v>18020</v>
      </c>
      <c r="E2644" s="73" t="s">
        <v>18021</v>
      </c>
      <c r="F2644" s="73"/>
      <c r="G2644" s="125">
        <v>53.28</v>
      </c>
      <c r="H2644" s="140">
        <f t="shared" si="166"/>
        <v>44.033057851239668</v>
      </c>
      <c r="I2644" s="125">
        <f>G2644/('Total Revenue (Millions)'!D$200)*100</f>
        <v>13.415586050610601</v>
      </c>
      <c r="W2644" s="138"/>
      <c r="Z2644" s="138"/>
      <c r="AD2644" s="163"/>
      <c r="AE2644" s="163"/>
      <c r="AF2644" s="59"/>
    </row>
    <row r="2645" spans="1:32" hidden="1" x14ac:dyDescent="0.25">
      <c r="A2645" s="116" t="s">
        <v>16384</v>
      </c>
      <c r="B2645" s="116">
        <v>1992</v>
      </c>
      <c r="C2645" s="116" t="s">
        <v>16477</v>
      </c>
      <c r="D2645" s="73" t="s">
        <v>18022</v>
      </c>
      <c r="E2645" s="73" t="s">
        <v>18022</v>
      </c>
      <c r="F2645" s="73" t="s">
        <v>18022</v>
      </c>
      <c r="G2645" s="125">
        <v>47.73</v>
      </c>
      <c r="H2645" s="140">
        <f t="shared" si="166"/>
        <v>39.446280991735534</v>
      </c>
      <c r="I2645" s="125">
        <f>G2645/('Total Revenue (Millions)'!D$200)*100</f>
        <v>12.018129170338661</v>
      </c>
      <c r="W2645" s="138"/>
      <c r="Z2645" s="138"/>
      <c r="AD2645" s="163"/>
      <c r="AE2645" s="163"/>
      <c r="AF2645" s="59"/>
    </row>
    <row r="2646" spans="1:32" hidden="1" x14ac:dyDescent="0.25">
      <c r="A2646" s="116" t="s">
        <v>16384</v>
      </c>
      <c r="B2646" s="116">
        <v>1992</v>
      </c>
      <c r="C2646" s="116" t="s">
        <v>16477</v>
      </c>
      <c r="D2646" s="73" t="s">
        <v>18023</v>
      </c>
      <c r="E2646" s="73" t="s">
        <v>18023</v>
      </c>
      <c r="F2646" s="73" t="s">
        <v>18023</v>
      </c>
      <c r="G2646" s="125">
        <v>33.299999999999997</v>
      </c>
      <c r="H2646" s="140">
        <f t="shared" si="166"/>
        <v>27.52066115702479</v>
      </c>
      <c r="I2646" s="125">
        <f>G2646/('Total Revenue (Millions)'!D$200)*100</f>
        <v>8.3847412816316229</v>
      </c>
      <c r="W2646" s="138"/>
      <c r="Z2646" s="138"/>
      <c r="AD2646" s="163"/>
      <c r="AE2646" s="163"/>
      <c r="AF2646" s="59"/>
    </row>
    <row r="2647" spans="1:32" hidden="1" x14ac:dyDescent="0.25">
      <c r="A2647" s="116" t="s">
        <v>16384</v>
      </c>
      <c r="B2647" s="116">
        <v>1992</v>
      </c>
      <c r="C2647" s="116" t="s">
        <v>16477</v>
      </c>
      <c r="D2647" s="73" t="s">
        <v>18025</v>
      </c>
      <c r="E2647" s="73" t="s">
        <v>18026</v>
      </c>
      <c r="F2647" s="73"/>
      <c r="G2647" s="125">
        <v>19.979999999999997</v>
      </c>
      <c r="H2647" s="140">
        <f t="shared" si="166"/>
        <v>16.512396694214875</v>
      </c>
      <c r="I2647" s="125">
        <f>G2647/('Total Revenue (Millions)'!D$200)*100</f>
        <v>5.0308447689789739</v>
      </c>
      <c r="W2647" s="138"/>
      <c r="Z2647" s="138"/>
      <c r="AD2647" s="163"/>
      <c r="AE2647" s="163"/>
      <c r="AF2647" s="59"/>
    </row>
    <row r="2648" spans="1:32" hidden="1" x14ac:dyDescent="0.25">
      <c r="A2648" s="116" t="s">
        <v>16384</v>
      </c>
      <c r="B2648" s="116">
        <v>1992</v>
      </c>
      <c r="C2648" s="116" t="s">
        <v>16477</v>
      </c>
      <c r="D2648" s="73" t="s">
        <v>18027</v>
      </c>
      <c r="E2648" s="73" t="s">
        <v>18027</v>
      </c>
      <c r="F2648" s="73" t="s">
        <v>18027</v>
      </c>
      <c r="G2648" s="125">
        <v>15.624000000000002</v>
      </c>
      <c r="H2648" s="140">
        <f t="shared" si="166"/>
        <v>12.912396694214879</v>
      </c>
      <c r="I2648" s="125">
        <f>G2648/('Total Revenue (Millions)'!D$200)*100</f>
        <v>3.9340299634898654</v>
      </c>
      <c r="W2648" s="138"/>
      <c r="Z2648" s="138"/>
      <c r="AD2648" s="163"/>
      <c r="AE2648" s="163"/>
      <c r="AF2648" s="120" t="s">
        <v>18028</v>
      </c>
    </row>
    <row r="2649" spans="1:32" hidden="1" x14ac:dyDescent="0.25">
      <c r="A2649" s="116" t="s">
        <v>16384</v>
      </c>
      <c r="B2649" s="116">
        <v>1992</v>
      </c>
      <c r="C2649" s="116" t="s">
        <v>16477</v>
      </c>
      <c r="D2649" s="73" t="s">
        <v>18029</v>
      </c>
      <c r="E2649" s="73" t="s">
        <v>18029</v>
      </c>
      <c r="F2649" s="73"/>
      <c r="G2649" s="125">
        <v>13.018829999999999</v>
      </c>
      <c r="H2649" s="140">
        <f t="shared" si="166"/>
        <v>10.759363636363636</v>
      </c>
      <c r="I2649" s="125">
        <f>G2649/('Total Revenue (Millions)'!D$200)*100</f>
        <v>3.2780637038902176</v>
      </c>
      <c r="W2649" s="138"/>
      <c r="Z2649" s="138"/>
      <c r="AD2649" s="163"/>
      <c r="AE2649" s="163"/>
      <c r="AF2649" s="59" t="s">
        <v>18037</v>
      </c>
    </row>
    <row r="2650" spans="1:32" hidden="1" x14ac:dyDescent="0.25">
      <c r="A2650" s="116" t="s">
        <v>16384</v>
      </c>
      <c r="B2650" s="116">
        <v>1996</v>
      </c>
      <c r="C2650" s="116" t="s">
        <v>16477</v>
      </c>
      <c r="D2650" s="73" t="s">
        <v>18001</v>
      </c>
      <c r="E2650" s="73" t="s">
        <v>18001</v>
      </c>
      <c r="F2650" s="73" t="s">
        <v>17418</v>
      </c>
      <c r="G2650" s="125">
        <v>928.9</v>
      </c>
      <c r="H2650" s="140">
        <f t="shared" ref="H2650:H2663" si="167">G2650/1.36</f>
        <v>683.01470588235293</v>
      </c>
      <c r="I2650" s="125">
        <f>G2650/('Total Revenue (Millions)'!D$201)*100</f>
        <v>160.04755423077586</v>
      </c>
      <c r="W2650" s="138"/>
      <c r="Z2650" s="138"/>
      <c r="AD2650" s="163"/>
      <c r="AE2650" s="163"/>
      <c r="AF2650" s="59" t="s">
        <v>18038</v>
      </c>
    </row>
    <row r="2651" spans="1:32" hidden="1" x14ac:dyDescent="0.25">
      <c r="A2651" s="116" t="s">
        <v>16384</v>
      </c>
      <c r="B2651" s="116">
        <v>1996</v>
      </c>
      <c r="C2651" s="116" t="s">
        <v>16477</v>
      </c>
      <c r="D2651" s="73" t="s">
        <v>18006</v>
      </c>
      <c r="E2651" s="73" t="s">
        <v>18006</v>
      </c>
      <c r="F2651" s="73" t="s">
        <v>18007</v>
      </c>
      <c r="G2651" s="125">
        <v>508.8</v>
      </c>
      <c r="H2651" s="140">
        <f t="shared" si="167"/>
        <v>374.11764705882354</v>
      </c>
      <c r="I2651" s="125">
        <f>G2651/('Total Revenue (Millions)'!D$201)*100</f>
        <v>87.665190647667956</v>
      </c>
      <c r="W2651" s="138"/>
      <c r="Z2651" s="138"/>
      <c r="AD2651" s="163"/>
      <c r="AE2651" s="163"/>
      <c r="AF2651" s="59" t="s">
        <v>18039</v>
      </c>
    </row>
    <row r="2652" spans="1:32" hidden="1" x14ac:dyDescent="0.25">
      <c r="A2652" s="116" t="s">
        <v>16384</v>
      </c>
      <c r="B2652" s="116">
        <v>1996</v>
      </c>
      <c r="C2652" s="116" t="s">
        <v>16477</v>
      </c>
      <c r="D2652" s="73" t="s">
        <v>18033</v>
      </c>
      <c r="E2652" s="73" t="s">
        <v>18033</v>
      </c>
      <c r="F2652" s="73" t="s">
        <v>18034</v>
      </c>
      <c r="G2652" s="125">
        <v>401</v>
      </c>
      <c r="H2652" s="140">
        <f t="shared" si="167"/>
        <v>294.85294117647055</v>
      </c>
      <c r="I2652" s="125">
        <f>G2652/('Total Revenue (Millions)'!D$201)*100</f>
        <v>69.091472975068484</v>
      </c>
      <c r="W2652" s="138"/>
      <c r="Z2652" s="138"/>
      <c r="AD2652" s="163"/>
      <c r="AE2652" s="163"/>
      <c r="AF2652" s="59"/>
    </row>
    <row r="2653" spans="1:32" hidden="1" x14ac:dyDescent="0.25">
      <c r="A2653" s="116" t="s">
        <v>16384</v>
      </c>
      <c r="B2653" s="116">
        <v>1996</v>
      </c>
      <c r="C2653" s="116" t="s">
        <v>16477</v>
      </c>
      <c r="D2653" s="73" t="s">
        <v>18003</v>
      </c>
      <c r="E2653" s="73" t="s">
        <v>18004</v>
      </c>
      <c r="F2653" s="73" t="s">
        <v>18004</v>
      </c>
      <c r="G2653" s="125">
        <v>369.79100000000005</v>
      </c>
      <c r="H2653" s="140">
        <f t="shared" si="167"/>
        <v>271.90514705882356</v>
      </c>
      <c r="I2653" s="125">
        <f>G2653/('Total Revenue (Millions)'!D$201)*100</f>
        <v>63.714226640707118</v>
      </c>
      <c r="W2653" s="138"/>
      <c r="Z2653" s="138"/>
      <c r="AD2653" s="163"/>
      <c r="AE2653" s="163"/>
      <c r="AF2653" s="84" t="s">
        <v>18040</v>
      </c>
    </row>
    <row r="2654" spans="1:32" hidden="1" x14ac:dyDescent="0.25">
      <c r="A2654" s="116" t="s">
        <v>16384</v>
      </c>
      <c r="B2654" s="116">
        <v>1996</v>
      </c>
      <c r="C2654" s="116" t="s">
        <v>16477</v>
      </c>
      <c r="D2654" s="73" t="s">
        <v>16602</v>
      </c>
      <c r="E2654" s="73" t="s">
        <v>18008</v>
      </c>
      <c r="F2654" s="73" t="s">
        <v>18008</v>
      </c>
      <c r="G2654" s="125">
        <v>333.58905348622278</v>
      </c>
      <c r="H2654" s="140">
        <f t="shared" si="167"/>
        <v>245.28606873986968</v>
      </c>
      <c r="I2654" s="125">
        <f>G2654/('Total Revenue (Millions)'!D$201)*100</f>
        <v>57.47670591950633</v>
      </c>
      <c r="W2654" s="138"/>
      <c r="Z2654" s="138"/>
      <c r="AD2654" s="163"/>
      <c r="AE2654" s="163"/>
      <c r="AF2654" s="59"/>
    </row>
    <row r="2655" spans="1:32" hidden="1" x14ac:dyDescent="0.25">
      <c r="A2655" s="116" t="s">
        <v>16384</v>
      </c>
      <c r="B2655" s="116">
        <v>1996</v>
      </c>
      <c r="C2655" s="116" t="s">
        <v>16477</v>
      </c>
      <c r="D2655" s="73" t="s">
        <v>16593</v>
      </c>
      <c r="E2655" s="73" t="s">
        <v>17289</v>
      </c>
      <c r="F2655" s="73" t="s">
        <v>18010</v>
      </c>
      <c r="G2655" s="125">
        <v>233.31799999999998</v>
      </c>
      <c r="H2655" s="140">
        <f t="shared" si="167"/>
        <v>171.55735294117645</v>
      </c>
      <c r="I2655" s="125">
        <f>G2655/('Total Revenue (Millions)'!D$201)*100</f>
        <v>40.200210203483863</v>
      </c>
      <c r="W2655" s="138"/>
      <c r="Z2655" s="138"/>
      <c r="AD2655" s="163"/>
      <c r="AE2655" s="163"/>
      <c r="AF2655" s="59"/>
    </row>
    <row r="2656" spans="1:32" hidden="1" x14ac:dyDescent="0.25">
      <c r="A2656" s="116" t="s">
        <v>16384</v>
      </c>
      <c r="B2656" s="116">
        <v>1996</v>
      </c>
      <c r="C2656" s="116" t="s">
        <v>16477</v>
      </c>
      <c r="D2656" s="73" t="s">
        <v>18011</v>
      </c>
      <c r="E2656" s="73" t="s">
        <v>18012</v>
      </c>
      <c r="F2656" s="73" t="s">
        <v>18013</v>
      </c>
      <c r="G2656" s="125">
        <v>188.67000000000002</v>
      </c>
      <c r="H2656" s="140">
        <f t="shared" si="167"/>
        <v>138.72794117647058</v>
      </c>
      <c r="I2656" s="125">
        <f>G2656/('Total Revenue (Millions)'!D$201)*100</f>
        <v>32.507451885800933</v>
      </c>
      <c r="W2656" s="138"/>
      <c r="Z2656" s="138"/>
      <c r="AD2656" s="163"/>
      <c r="AE2656" s="163"/>
      <c r="AF2656" s="59"/>
    </row>
    <row r="2657" spans="1:32" hidden="1" x14ac:dyDescent="0.25">
      <c r="A2657" s="116" t="s">
        <v>16384</v>
      </c>
      <c r="B2657" s="116">
        <v>1996</v>
      </c>
      <c r="C2657" s="116" t="s">
        <v>16477</v>
      </c>
      <c r="D2657" s="73" t="s">
        <v>18014</v>
      </c>
      <c r="E2657" s="73" t="s">
        <v>18014</v>
      </c>
      <c r="F2657" s="73"/>
      <c r="G2657" s="125">
        <v>101.06535888930357</v>
      </c>
      <c r="H2657" s="140">
        <f t="shared" si="167"/>
        <v>74.312763889193789</v>
      </c>
      <c r="I2657" s="125">
        <f>G2657/('Total Revenue (Millions)'!D$201)*100</f>
        <v>17.413352898792805</v>
      </c>
      <c r="W2657" s="138"/>
      <c r="Z2657" s="138"/>
      <c r="AD2657" s="163"/>
      <c r="AE2657" s="163"/>
      <c r="AF2657" s="59" t="s">
        <v>18015</v>
      </c>
    </row>
    <row r="2658" spans="1:32" hidden="1" x14ac:dyDescent="0.25">
      <c r="A2658" s="116" t="s">
        <v>16384</v>
      </c>
      <c r="B2658" s="116">
        <v>1996</v>
      </c>
      <c r="C2658" s="116" t="s">
        <v>16477</v>
      </c>
      <c r="D2658" s="73" t="s">
        <v>18017</v>
      </c>
      <c r="E2658" s="73" t="s">
        <v>18018</v>
      </c>
      <c r="F2658" s="73" t="s">
        <v>18019</v>
      </c>
      <c r="G2658" s="125">
        <v>73.041688119565165</v>
      </c>
      <c r="H2658" s="140">
        <f t="shared" si="167"/>
        <v>53.707123617327326</v>
      </c>
      <c r="I2658" s="125">
        <f>G2658/('Total Revenue (Millions)'!D$201)*100</f>
        <v>12.584932221362388</v>
      </c>
      <c r="W2658" s="138"/>
      <c r="Z2658" s="138"/>
      <c r="AD2658" s="163"/>
      <c r="AE2658" s="163"/>
      <c r="AF2658" s="59"/>
    </row>
    <row r="2659" spans="1:32" hidden="1" x14ac:dyDescent="0.25">
      <c r="A2659" s="116" t="s">
        <v>16384</v>
      </c>
      <c r="B2659" s="116">
        <v>1996</v>
      </c>
      <c r="C2659" s="116" t="s">
        <v>16477</v>
      </c>
      <c r="D2659" s="73" t="s">
        <v>18023</v>
      </c>
      <c r="E2659" s="73" t="s">
        <v>18023</v>
      </c>
      <c r="F2659" s="73" t="s">
        <v>18023</v>
      </c>
      <c r="G2659" s="125">
        <v>56.973000000000006</v>
      </c>
      <c r="H2659" s="140">
        <f t="shared" si="167"/>
        <v>41.891911764705881</v>
      </c>
      <c r="I2659" s="125">
        <f>G2659/('Total Revenue (Millions)'!D$201)*100</f>
        <v>9.81633039852513</v>
      </c>
      <c r="W2659" s="138"/>
      <c r="Z2659" s="138"/>
      <c r="AD2659" s="163"/>
      <c r="AE2659" s="163"/>
      <c r="AF2659" s="59"/>
    </row>
    <row r="2660" spans="1:32" hidden="1" x14ac:dyDescent="0.25">
      <c r="A2660" s="116" t="s">
        <v>16384</v>
      </c>
      <c r="B2660" s="116">
        <v>1996</v>
      </c>
      <c r="C2660" s="116" t="s">
        <v>16477</v>
      </c>
      <c r="D2660" s="73" t="s">
        <v>18041</v>
      </c>
      <c r="E2660" s="73" t="s">
        <v>18041</v>
      </c>
      <c r="F2660" s="73"/>
      <c r="G2660" s="125">
        <v>27.13</v>
      </c>
      <c r="H2660" s="140">
        <f t="shared" si="167"/>
        <v>19.948529411764703</v>
      </c>
      <c r="I2660" s="125">
        <f>G2660/('Total Revenue (Millions)'!D$201)*100</f>
        <v>4.6744430469167284</v>
      </c>
      <c r="W2660" s="138"/>
      <c r="Z2660" s="138"/>
      <c r="AD2660" s="163"/>
      <c r="AE2660" s="163"/>
      <c r="AF2660" s="59"/>
    </row>
    <row r="2661" spans="1:32" hidden="1" x14ac:dyDescent="0.25">
      <c r="A2661" s="116" t="s">
        <v>16384</v>
      </c>
      <c r="B2661" s="116">
        <v>1996</v>
      </c>
      <c r="C2661" s="116" t="s">
        <v>16477</v>
      </c>
      <c r="D2661" s="73" t="s">
        <v>18029</v>
      </c>
      <c r="E2661" s="73" t="s">
        <v>18029</v>
      </c>
      <c r="F2661" s="73"/>
      <c r="G2661" s="125">
        <v>20.6</v>
      </c>
      <c r="H2661" s="140">
        <f t="shared" si="167"/>
        <v>15.147058823529411</v>
      </c>
      <c r="I2661" s="125">
        <f>G2661/('Total Revenue (Millions)'!D$201)*100</f>
        <v>3.5493375144299524</v>
      </c>
      <c r="W2661" s="138"/>
      <c r="Z2661" s="138"/>
      <c r="AD2661" s="163"/>
      <c r="AE2661" s="163"/>
      <c r="AF2661" s="59" t="s">
        <v>18037</v>
      </c>
    </row>
    <row r="2662" spans="1:32" hidden="1" x14ac:dyDescent="0.25">
      <c r="A2662" s="116" t="s">
        <v>16384</v>
      </c>
      <c r="B2662" s="116">
        <v>1996</v>
      </c>
      <c r="C2662" s="116" t="s">
        <v>16477</v>
      </c>
      <c r="D2662" s="73" t="s">
        <v>18027</v>
      </c>
      <c r="E2662" s="73" t="s">
        <v>18027</v>
      </c>
      <c r="F2662" s="73" t="s">
        <v>18027</v>
      </c>
      <c r="G2662" s="125">
        <v>15.1928</v>
      </c>
      <c r="H2662" s="140">
        <f t="shared" si="167"/>
        <v>11.171176470588234</v>
      </c>
      <c r="I2662" s="125">
        <f>G2662/('Total Revenue (Millions)'!D$201)*100</f>
        <v>2.6176881062733677</v>
      </c>
      <c r="W2662" s="138"/>
      <c r="Z2662" s="138"/>
      <c r="AD2662" s="163"/>
      <c r="AE2662" s="163"/>
      <c r="AF2662" s="120" t="s">
        <v>18028</v>
      </c>
    </row>
    <row r="2663" spans="1:32" hidden="1" x14ac:dyDescent="0.25">
      <c r="A2663" s="116" t="s">
        <v>16384</v>
      </c>
      <c r="B2663" s="116">
        <v>1996</v>
      </c>
      <c r="C2663" s="116" t="s">
        <v>16477</v>
      </c>
      <c r="D2663" s="73" t="s">
        <v>18042</v>
      </c>
      <c r="E2663" s="73" t="s">
        <v>18043</v>
      </c>
      <c r="F2663" s="73"/>
      <c r="G2663" s="125">
        <v>9.098304900140791</v>
      </c>
      <c r="H2663" s="140">
        <f t="shared" si="167"/>
        <v>6.6899300736329339</v>
      </c>
      <c r="I2663" s="125">
        <f>G2663/('Total Revenue (Millions)'!D$201)*100</f>
        <v>1.5676191698927946</v>
      </c>
      <c r="W2663" s="138"/>
      <c r="Z2663" s="138"/>
      <c r="AD2663" s="163"/>
      <c r="AE2663" s="163"/>
      <c r="AF2663" s="59" t="s">
        <v>18015</v>
      </c>
    </row>
    <row r="2664" spans="1:32" hidden="1" x14ac:dyDescent="0.25">
      <c r="A2664" s="116" t="s">
        <v>16384</v>
      </c>
      <c r="B2664" s="116">
        <v>2000</v>
      </c>
      <c r="C2664" s="116" t="s">
        <v>16477</v>
      </c>
      <c r="D2664" s="73" t="s">
        <v>18033</v>
      </c>
      <c r="E2664" s="73" t="s">
        <v>18033</v>
      </c>
      <c r="F2664" s="73" t="s">
        <v>18034</v>
      </c>
      <c r="G2664" s="125">
        <v>1065.2</v>
      </c>
      <c r="H2664" s="140">
        <f t="shared" ref="H2664:H2679" si="168">G2664/1.49</f>
        <v>714.89932885906046</v>
      </c>
      <c r="I2664" s="125">
        <f>G2664/('Total Revenue (Millions)'!D$202)*100</f>
        <v>138.97296733117628</v>
      </c>
      <c r="W2664" s="138"/>
      <c r="Z2664" s="138"/>
      <c r="AD2664" s="163"/>
      <c r="AE2664" s="163"/>
      <c r="AF2664" s="59"/>
    </row>
    <row r="2665" spans="1:32" hidden="1" x14ac:dyDescent="0.25">
      <c r="A2665" s="116" t="s">
        <v>16384</v>
      </c>
      <c r="B2665" s="116">
        <v>2000</v>
      </c>
      <c r="C2665" s="116" t="s">
        <v>16477</v>
      </c>
      <c r="D2665" s="73" t="s">
        <v>16593</v>
      </c>
      <c r="E2665" s="73" t="s">
        <v>17289</v>
      </c>
      <c r="F2665" s="73" t="s">
        <v>18044</v>
      </c>
      <c r="G2665" s="125">
        <v>850.1</v>
      </c>
      <c r="H2665" s="140">
        <f t="shared" si="168"/>
        <v>570.53691275167785</v>
      </c>
      <c r="I2665" s="125">
        <f>G2665/('Total Revenue (Millions)'!D$202)*100</f>
        <v>110.90961277528442</v>
      </c>
      <c r="W2665" s="138"/>
      <c r="Z2665" s="138"/>
      <c r="AD2665" s="163"/>
      <c r="AE2665" s="163"/>
      <c r="AF2665" s="59" t="s">
        <v>18045</v>
      </c>
    </row>
    <row r="2666" spans="1:32" hidden="1" x14ac:dyDescent="0.25">
      <c r="A2666" s="116" t="s">
        <v>16384</v>
      </c>
      <c r="B2666" s="116">
        <v>2000</v>
      </c>
      <c r="C2666" s="116" t="s">
        <v>16477</v>
      </c>
      <c r="D2666" s="73" t="s">
        <v>18006</v>
      </c>
      <c r="E2666" s="73" t="s">
        <v>18006</v>
      </c>
      <c r="F2666" s="73" t="s">
        <v>18007</v>
      </c>
      <c r="G2666" s="125">
        <v>843.1</v>
      </c>
      <c r="H2666" s="140">
        <f t="shared" si="168"/>
        <v>565.83892617449669</v>
      </c>
      <c r="I2666" s="125">
        <f>G2666/('Total Revenue (Millions)'!D$202)*100</f>
        <v>109.99634693664544</v>
      </c>
      <c r="W2666" s="138"/>
      <c r="Z2666" s="138"/>
      <c r="AD2666" s="163"/>
      <c r="AE2666" s="163"/>
      <c r="AF2666" s="59" t="s">
        <v>18046</v>
      </c>
    </row>
    <row r="2667" spans="1:32" hidden="1" x14ac:dyDescent="0.25">
      <c r="A2667" s="116" t="s">
        <v>16384</v>
      </c>
      <c r="B2667" s="116">
        <v>2000</v>
      </c>
      <c r="C2667" s="116" t="s">
        <v>16477</v>
      </c>
      <c r="D2667" s="73" t="s">
        <v>18011</v>
      </c>
      <c r="E2667" s="73" t="s">
        <v>18012</v>
      </c>
      <c r="F2667" s="73" t="s">
        <v>18013</v>
      </c>
      <c r="G2667" s="72">
        <v>307.81992552299999</v>
      </c>
      <c r="H2667" s="140">
        <f t="shared" si="168"/>
        <v>206.59055404228187</v>
      </c>
      <c r="I2667" s="125">
        <f>G2667/('Total Revenue (Millions)'!D$202)*100</f>
        <v>40.160203204649825</v>
      </c>
      <c r="W2667" s="138"/>
      <c r="Z2667" s="138"/>
      <c r="AD2667" s="163"/>
      <c r="AE2667" s="163"/>
      <c r="AF2667" s="59" t="s">
        <v>18047</v>
      </c>
    </row>
    <row r="2668" spans="1:32" hidden="1" x14ac:dyDescent="0.25">
      <c r="A2668" s="116" t="s">
        <v>16384</v>
      </c>
      <c r="B2668" s="116">
        <v>2000</v>
      </c>
      <c r="C2668" s="116" t="s">
        <v>16477</v>
      </c>
      <c r="D2668" s="73" t="s">
        <v>16532</v>
      </c>
      <c r="E2668" s="73" t="s">
        <v>17286</v>
      </c>
      <c r="F2668" s="73" t="s">
        <v>18004</v>
      </c>
      <c r="G2668" s="125">
        <v>308.5</v>
      </c>
      <c r="H2668" s="140">
        <f t="shared" si="168"/>
        <v>207.04697986577182</v>
      </c>
      <c r="I2668" s="125">
        <f>G2668/('Total Revenue (Millions)'!D$202)*100</f>
        <v>40.248930174303311</v>
      </c>
      <c r="W2668" s="138"/>
      <c r="Z2668" s="138"/>
      <c r="AD2668" s="163"/>
      <c r="AE2668" s="163"/>
      <c r="AF2668" s="84" t="s">
        <v>18048</v>
      </c>
    </row>
    <row r="2669" spans="1:32" hidden="1" x14ac:dyDescent="0.25">
      <c r="A2669" s="116" t="s">
        <v>16384</v>
      </c>
      <c r="B2669" s="116">
        <v>2000</v>
      </c>
      <c r="C2669" s="116" t="s">
        <v>16477</v>
      </c>
      <c r="D2669" s="73" t="s">
        <v>18014</v>
      </c>
      <c r="E2669" s="73" t="s">
        <v>18014</v>
      </c>
      <c r="F2669" s="73"/>
      <c r="G2669" s="125">
        <v>154.21114085297975</v>
      </c>
      <c r="H2669" s="140">
        <f t="shared" si="168"/>
        <v>103.49740996844278</v>
      </c>
      <c r="I2669" s="125">
        <f>G2669/('Total Revenue (Millions)'!D$202)*100</f>
        <v>20.11939526836705</v>
      </c>
      <c r="W2669" s="138"/>
      <c r="Z2669" s="138"/>
      <c r="AD2669" s="163"/>
      <c r="AE2669" s="163"/>
      <c r="AF2669" s="59" t="s">
        <v>18015</v>
      </c>
    </row>
    <row r="2670" spans="1:32" hidden="1" x14ac:dyDescent="0.25">
      <c r="A2670" s="116" t="s">
        <v>16384</v>
      </c>
      <c r="B2670" s="116">
        <v>2000</v>
      </c>
      <c r="C2670" s="116" t="s">
        <v>16477</v>
      </c>
      <c r="D2670" s="73" t="s">
        <v>18003</v>
      </c>
      <c r="E2670" s="73" t="s">
        <v>18004</v>
      </c>
      <c r="F2670" s="73" t="s">
        <v>18004</v>
      </c>
      <c r="G2670" s="125">
        <v>142.69999999999999</v>
      </c>
      <c r="H2670" s="140">
        <f t="shared" si="168"/>
        <v>95.771812080536904</v>
      </c>
      <c r="I2670" s="125">
        <f>G2670/('Total Revenue (Millions)'!D$202)*100</f>
        <v>18.617576453397348</v>
      </c>
      <c r="W2670" s="138"/>
      <c r="Z2670" s="138"/>
      <c r="AD2670" s="163"/>
      <c r="AE2670" s="163"/>
      <c r="AF2670" s="59"/>
    </row>
    <row r="2671" spans="1:32" hidden="1" x14ac:dyDescent="0.25">
      <c r="A2671" s="116" t="s">
        <v>16384</v>
      </c>
      <c r="B2671" s="116">
        <v>2000</v>
      </c>
      <c r="C2671" s="116" t="s">
        <v>16477</v>
      </c>
      <c r="D2671" s="73" t="s">
        <v>18017</v>
      </c>
      <c r="E2671" s="73" t="s">
        <v>18049</v>
      </c>
      <c r="F2671" s="73" t="s">
        <v>18019</v>
      </c>
      <c r="G2671" s="125">
        <v>88.517800000000008</v>
      </c>
      <c r="H2671" s="140">
        <f t="shared" si="168"/>
        <v>59.407919463087254</v>
      </c>
      <c r="I2671" s="125">
        <f>G2671/('Total Revenue (Millions)'!D$202)*100</f>
        <v>11.54861183592527</v>
      </c>
      <c r="W2671" s="138"/>
      <c r="Z2671" s="138"/>
      <c r="AD2671" s="163"/>
      <c r="AE2671" s="163"/>
      <c r="AF2671" s="59"/>
    </row>
    <row r="2672" spans="1:32" hidden="1" x14ac:dyDescent="0.25">
      <c r="A2672" s="116" t="s">
        <v>16384</v>
      </c>
      <c r="B2672" s="116">
        <v>2000</v>
      </c>
      <c r="C2672" s="116" t="s">
        <v>16477</v>
      </c>
      <c r="D2672" s="73" t="s">
        <v>18023</v>
      </c>
      <c r="E2672" s="73" t="s">
        <v>18023</v>
      </c>
      <c r="F2672" s="73" t="s">
        <v>18023</v>
      </c>
      <c r="G2672" s="125">
        <v>80.820600000000013</v>
      </c>
      <c r="H2672" s="140">
        <f t="shared" si="168"/>
        <v>54.2420134228188</v>
      </c>
      <c r="I2672" s="125">
        <f>G2672/('Total Revenue (Millions)'!D$202)*100</f>
        <v>10.544384719757856</v>
      </c>
      <c r="W2672" s="138"/>
      <c r="Z2672" s="138"/>
      <c r="AD2672" s="163"/>
      <c r="AE2672" s="163"/>
      <c r="AF2672" s="59"/>
    </row>
    <row r="2673" spans="1:32" hidden="1" x14ac:dyDescent="0.25">
      <c r="A2673" s="116" t="s">
        <v>16384</v>
      </c>
      <c r="B2673" s="116">
        <v>2000</v>
      </c>
      <c r="C2673" s="116" t="s">
        <v>16477</v>
      </c>
      <c r="D2673" s="73" t="s">
        <v>18029</v>
      </c>
      <c r="E2673" s="73" t="s">
        <v>18029</v>
      </c>
      <c r="F2673" s="73"/>
      <c r="G2673" s="125">
        <v>63.9</v>
      </c>
      <c r="H2673" s="140">
        <f t="shared" si="168"/>
        <v>42.885906040268459</v>
      </c>
      <c r="I2673" s="125">
        <f>G2673/('Total Revenue (Millions)'!D$202)*100</f>
        <v>8.3368124412900535</v>
      </c>
      <c r="W2673" s="138"/>
      <c r="Z2673" s="138"/>
      <c r="AD2673" s="163"/>
      <c r="AE2673" s="163"/>
      <c r="AF2673" s="59" t="s">
        <v>18050</v>
      </c>
    </row>
    <row r="2674" spans="1:32" hidden="1" x14ac:dyDescent="0.25">
      <c r="A2674" s="116" t="s">
        <v>16384</v>
      </c>
      <c r="B2674" s="116">
        <v>2000</v>
      </c>
      <c r="C2674" s="116" t="s">
        <v>16477</v>
      </c>
      <c r="D2674" s="73" t="s">
        <v>18051</v>
      </c>
      <c r="E2674" s="73" t="s">
        <v>18051</v>
      </c>
      <c r="F2674" s="73"/>
      <c r="G2674" s="125">
        <v>46.183200000000006</v>
      </c>
      <c r="H2674" s="140">
        <f t="shared" si="168"/>
        <v>30.995436241610744</v>
      </c>
      <c r="I2674" s="125">
        <f>G2674/('Total Revenue (Millions)'!D$202)*100</f>
        <v>6.0253626970044891</v>
      </c>
      <c r="W2674" s="138"/>
      <c r="Z2674" s="138"/>
      <c r="AD2674" s="163"/>
      <c r="AE2674" s="163"/>
      <c r="AF2674" s="59"/>
    </row>
    <row r="2675" spans="1:32" hidden="1" x14ac:dyDescent="0.25">
      <c r="A2675" s="116" t="s">
        <v>16384</v>
      </c>
      <c r="B2675" s="116">
        <v>2000</v>
      </c>
      <c r="C2675" s="116" t="s">
        <v>16477</v>
      </c>
      <c r="D2675" s="73" t="s">
        <v>18052</v>
      </c>
      <c r="E2675" s="73" t="s">
        <v>18052</v>
      </c>
      <c r="F2675" s="73"/>
      <c r="G2675" s="125">
        <v>39.197147657725338</v>
      </c>
      <c r="H2675" s="140">
        <f t="shared" si="168"/>
        <v>26.306810508540497</v>
      </c>
      <c r="I2675" s="125">
        <f>G2675/('Total Revenue (Millions)'!D$202)*100</f>
        <v>5.1139165611268833</v>
      </c>
      <c r="W2675" s="138"/>
      <c r="Z2675" s="138"/>
      <c r="AD2675" s="163"/>
      <c r="AE2675" s="163"/>
      <c r="AF2675" s="59"/>
    </row>
    <row r="2676" spans="1:32" hidden="1" x14ac:dyDescent="0.25">
      <c r="A2676" s="116" t="s">
        <v>16384</v>
      </c>
      <c r="B2676" s="116">
        <v>2000</v>
      </c>
      <c r="C2676" s="116" t="s">
        <v>16477</v>
      </c>
      <c r="D2676" s="73" t="s">
        <v>18027</v>
      </c>
      <c r="E2676" s="73" t="s">
        <v>18027</v>
      </c>
      <c r="F2676" s="73" t="s">
        <v>18027</v>
      </c>
      <c r="G2676" s="125">
        <v>19.199808000000001</v>
      </c>
      <c r="H2676" s="140">
        <f t="shared" si="168"/>
        <v>12.885777181208054</v>
      </c>
      <c r="I2676" s="125">
        <f>G2676/('Total Revenue (Millions)'!D$202)*100</f>
        <v>2.5049326792610378</v>
      </c>
      <c r="W2676" s="138"/>
      <c r="Z2676" s="138"/>
      <c r="AD2676" s="163"/>
      <c r="AE2676" s="163"/>
      <c r="AF2676" s="120" t="s">
        <v>18028</v>
      </c>
    </row>
    <row r="2677" spans="1:32" hidden="1" x14ac:dyDescent="0.25">
      <c r="A2677" s="116" t="s">
        <v>16384</v>
      </c>
      <c r="B2677" s="116">
        <v>2000</v>
      </c>
      <c r="C2677" s="116" t="s">
        <v>16477</v>
      </c>
      <c r="D2677" s="73" t="s">
        <v>18042</v>
      </c>
      <c r="E2677" s="73" t="s">
        <v>18043</v>
      </c>
      <c r="F2677" s="73"/>
      <c r="G2677" s="125">
        <v>12.496834201198405</v>
      </c>
      <c r="H2677" s="140">
        <f t="shared" si="168"/>
        <v>8.3871370477841651</v>
      </c>
      <c r="I2677" s="125">
        <f>G2677/('Total Revenue (Millions)'!D$202)*100</f>
        <v>1.6304188238699515</v>
      </c>
      <c r="W2677" s="138"/>
      <c r="Z2677" s="138"/>
      <c r="AD2677" s="163"/>
      <c r="AE2677" s="163"/>
      <c r="AF2677" s="59" t="s">
        <v>18015</v>
      </c>
    </row>
    <row r="2678" spans="1:32" hidden="1" x14ac:dyDescent="0.25">
      <c r="A2678" s="116" t="s">
        <v>16384</v>
      </c>
      <c r="B2678" s="116">
        <v>2000</v>
      </c>
      <c r="C2678" s="116" t="s">
        <v>16477</v>
      </c>
      <c r="D2678" s="73" t="s">
        <v>18053</v>
      </c>
      <c r="E2678" s="73" t="s">
        <v>18053</v>
      </c>
      <c r="F2678" s="73" t="s">
        <v>18054</v>
      </c>
      <c r="G2678" s="125">
        <v>11.545800000000002</v>
      </c>
      <c r="H2678" s="140">
        <f t="shared" si="168"/>
        <v>7.7488590604026859</v>
      </c>
      <c r="I2678" s="125">
        <f>G2678/('Total Revenue (Millions)'!D$202)*100</f>
        <v>1.5063406742511223</v>
      </c>
      <c r="W2678" s="138"/>
      <c r="Z2678" s="138"/>
      <c r="AD2678" s="163"/>
      <c r="AE2678" s="163"/>
      <c r="AF2678" s="59"/>
    </row>
    <row r="2679" spans="1:32" hidden="1" x14ac:dyDescent="0.25">
      <c r="A2679" s="116" t="s">
        <v>16384</v>
      </c>
      <c r="B2679" s="116">
        <v>2000</v>
      </c>
      <c r="C2679" s="116" t="s">
        <v>16477</v>
      </c>
      <c r="D2679" s="73" t="s">
        <v>18055</v>
      </c>
      <c r="E2679" s="73" t="s">
        <v>18055</v>
      </c>
      <c r="F2679" s="73" t="s">
        <v>18056</v>
      </c>
      <c r="G2679" s="125">
        <v>7.5545377517302574</v>
      </c>
      <c r="H2679" s="140">
        <f t="shared" si="168"/>
        <v>5.0701595649196358</v>
      </c>
      <c r="I2679" s="125">
        <f>G2679/('Total Revenue (Millions)'!D$202)*100</f>
        <v>0.98561446505195915</v>
      </c>
      <c r="W2679" s="138"/>
      <c r="Z2679" s="138"/>
      <c r="AD2679" s="163"/>
      <c r="AE2679" s="163"/>
      <c r="AF2679" s="59"/>
    </row>
    <row r="2680" spans="1:32" hidden="1" x14ac:dyDescent="0.25">
      <c r="A2680" s="116" t="s">
        <v>16384</v>
      </c>
      <c r="B2680" s="116">
        <v>2004</v>
      </c>
      <c r="C2680" s="116" t="s">
        <v>16477</v>
      </c>
      <c r="D2680" s="73" t="s">
        <v>17240</v>
      </c>
      <c r="E2680" s="73" t="s">
        <v>17240</v>
      </c>
      <c r="F2680" s="73" t="s">
        <v>18034</v>
      </c>
      <c r="G2680" s="125">
        <v>1193.5999999999999</v>
      </c>
      <c r="H2680" s="140">
        <f t="shared" ref="H2680:H2695" si="169">G2680/1.3</f>
        <v>918.15384615384608</v>
      </c>
      <c r="I2680" s="125">
        <f>G2680/('Total Revenue (Millions)'!D$203)*100</f>
        <v>113.76937301027506</v>
      </c>
      <c r="W2680" s="138"/>
      <c r="Z2680" s="138"/>
      <c r="AD2680" s="163"/>
      <c r="AE2680" s="163"/>
      <c r="AF2680" s="59" t="s">
        <v>18057</v>
      </c>
    </row>
    <row r="2681" spans="1:32" hidden="1" x14ac:dyDescent="0.25">
      <c r="A2681" s="116" t="s">
        <v>16384</v>
      </c>
      <c r="B2681" s="116">
        <v>2004</v>
      </c>
      <c r="C2681" s="116" t="s">
        <v>16477</v>
      </c>
      <c r="D2681" s="73" t="s">
        <v>18006</v>
      </c>
      <c r="E2681" s="73" t="s">
        <v>18006</v>
      </c>
      <c r="F2681" s="73" t="s">
        <v>18007</v>
      </c>
      <c r="G2681" s="125">
        <v>930.47047206032653</v>
      </c>
      <c r="H2681" s="140">
        <f t="shared" si="169"/>
        <v>715.74651696948195</v>
      </c>
      <c r="I2681" s="125">
        <f>G2681/('Total Revenue (Millions)'!D$203)*100</f>
        <v>88.688875846915224</v>
      </c>
      <c r="W2681" s="138"/>
      <c r="Z2681" s="138"/>
      <c r="AD2681" s="163"/>
      <c r="AE2681" s="163"/>
      <c r="AF2681" s="59" t="s">
        <v>18058</v>
      </c>
    </row>
    <row r="2682" spans="1:32" hidden="1" x14ac:dyDescent="0.25">
      <c r="A2682" s="116" t="s">
        <v>16384</v>
      </c>
      <c r="B2682" s="116">
        <v>2004</v>
      </c>
      <c r="C2682" s="116" t="s">
        <v>16477</v>
      </c>
      <c r="D2682" s="73" t="s">
        <v>16593</v>
      </c>
      <c r="E2682" s="73" t="s">
        <v>17289</v>
      </c>
      <c r="F2682" s="73" t="s">
        <v>18044</v>
      </c>
      <c r="G2682" s="125">
        <v>881.1</v>
      </c>
      <c r="H2682" s="140">
        <f t="shared" si="169"/>
        <v>677.76923076923072</v>
      </c>
      <c r="I2682" s="125">
        <f>G2682/('Total Revenue (Millions)'!D$203)*100</f>
        <v>83.983071849324205</v>
      </c>
      <c r="W2682" s="138"/>
      <c r="Z2682" s="138"/>
      <c r="AD2682" s="163"/>
      <c r="AE2682" s="163"/>
      <c r="AF2682" s="59" t="s">
        <v>18059</v>
      </c>
    </row>
    <row r="2683" spans="1:32" hidden="1" x14ac:dyDescent="0.25">
      <c r="A2683" s="116" t="s">
        <v>16384</v>
      </c>
      <c r="B2683" s="116">
        <v>2004</v>
      </c>
      <c r="C2683" s="116" t="s">
        <v>16477</v>
      </c>
      <c r="D2683" s="73" t="s">
        <v>18011</v>
      </c>
      <c r="E2683" s="73" t="s">
        <v>18012</v>
      </c>
      <c r="F2683" s="73" t="s">
        <v>18013</v>
      </c>
      <c r="G2683" s="125">
        <v>332.23478310000002</v>
      </c>
      <c r="H2683" s="140">
        <f t="shared" si="169"/>
        <v>255.56521776923077</v>
      </c>
      <c r="I2683" s="125">
        <f>G2683/('Total Revenue (Millions)'!D$203)*100</f>
        <v>31.667344977791334</v>
      </c>
      <c r="W2683" s="138"/>
      <c r="Z2683" s="138"/>
      <c r="AD2683" s="163"/>
      <c r="AE2683" s="163"/>
      <c r="AF2683" s="59" t="s">
        <v>18047</v>
      </c>
    </row>
    <row r="2684" spans="1:32" hidden="1" x14ac:dyDescent="0.25">
      <c r="A2684" s="116" t="s">
        <v>16384</v>
      </c>
      <c r="B2684" s="116">
        <v>2004</v>
      </c>
      <c r="C2684" s="116" t="s">
        <v>16477</v>
      </c>
      <c r="D2684" s="73" t="s">
        <v>16532</v>
      </c>
      <c r="E2684" s="73" t="s">
        <v>17286</v>
      </c>
      <c r="F2684" s="73" t="s">
        <v>18004</v>
      </c>
      <c r="G2684" s="125">
        <v>438.1</v>
      </c>
      <c r="H2684" s="140">
        <f t="shared" si="169"/>
        <v>337</v>
      </c>
      <c r="I2684" s="125">
        <f>G2684/('Total Revenue (Millions)'!D$203)*100</f>
        <v>41.758011323560247</v>
      </c>
      <c r="W2684" s="138"/>
      <c r="Z2684" s="138"/>
      <c r="AD2684" s="163"/>
      <c r="AE2684" s="163"/>
      <c r="AF2684" s="59" t="s">
        <v>18060</v>
      </c>
    </row>
    <row r="2685" spans="1:32" hidden="1" x14ac:dyDescent="0.25">
      <c r="A2685" s="116" t="s">
        <v>16384</v>
      </c>
      <c r="B2685" s="116">
        <v>2004</v>
      </c>
      <c r="C2685" s="116" t="s">
        <v>16477</v>
      </c>
      <c r="D2685" s="73" t="s">
        <v>18052</v>
      </c>
      <c r="E2685" s="73" t="s">
        <v>18052</v>
      </c>
      <c r="F2685" s="73"/>
      <c r="G2685" s="125">
        <v>286.2347567497423</v>
      </c>
      <c r="H2685" s="140">
        <f t="shared" si="169"/>
        <v>220.18058211518638</v>
      </c>
      <c r="I2685" s="125">
        <f>G2685/('Total Revenue (Millions)'!D$203)*100</f>
        <v>27.282798935293883</v>
      </c>
      <c r="W2685" s="138"/>
      <c r="Z2685" s="138"/>
      <c r="AD2685" s="163"/>
      <c r="AE2685" s="163"/>
      <c r="AF2685" s="59"/>
    </row>
    <row r="2686" spans="1:32" hidden="1" x14ac:dyDescent="0.25">
      <c r="A2686" s="116" t="s">
        <v>16384</v>
      </c>
      <c r="B2686" s="116">
        <v>2004</v>
      </c>
      <c r="C2686" s="116" t="s">
        <v>16477</v>
      </c>
      <c r="D2686" s="73" t="s">
        <v>18029</v>
      </c>
      <c r="E2686" s="73" t="s">
        <v>18029</v>
      </c>
      <c r="F2686" s="73"/>
      <c r="G2686" s="125">
        <v>188.64</v>
      </c>
      <c r="H2686" s="140">
        <f t="shared" si="169"/>
        <v>145.1076923076923</v>
      </c>
      <c r="I2686" s="125">
        <f>G2686/('Total Revenue (Millions)'!D$203)*100</f>
        <v>17.980441123205672</v>
      </c>
      <c r="W2686" s="138"/>
      <c r="Z2686" s="138"/>
      <c r="AD2686" s="163"/>
      <c r="AE2686" s="163"/>
      <c r="AF2686" s="84" t="s">
        <v>18061</v>
      </c>
    </row>
    <row r="2687" spans="1:32" hidden="1" x14ac:dyDescent="0.25">
      <c r="A2687" s="116" t="s">
        <v>16384</v>
      </c>
      <c r="B2687" s="116">
        <v>2004</v>
      </c>
      <c r="C2687" s="116" t="s">
        <v>16477</v>
      </c>
      <c r="D2687" s="73" t="s">
        <v>18014</v>
      </c>
      <c r="E2687" s="73" t="s">
        <v>18014</v>
      </c>
      <c r="F2687" s="73"/>
      <c r="G2687" s="125">
        <v>179.02953446809079</v>
      </c>
      <c r="H2687" s="140">
        <f t="shared" si="169"/>
        <v>137.71502651391597</v>
      </c>
      <c r="I2687" s="125">
        <f>G2687/('Total Revenue (Millions)'!D$203)*100</f>
        <v>17.064408417188439</v>
      </c>
      <c r="W2687" s="138"/>
      <c r="Z2687" s="138"/>
      <c r="AD2687" s="163"/>
      <c r="AE2687" s="163"/>
      <c r="AF2687" s="59" t="s">
        <v>18015</v>
      </c>
    </row>
    <row r="2688" spans="1:32" hidden="1" x14ac:dyDescent="0.25">
      <c r="A2688" s="116" t="s">
        <v>16384</v>
      </c>
      <c r="B2688" s="116">
        <v>2004</v>
      </c>
      <c r="C2688" s="116" t="s">
        <v>16477</v>
      </c>
      <c r="D2688" s="73" t="s">
        <v>18062</v>
      </c>
      <c r="E2688" s="73" t="s">
        <v>18062</v>
      </c>
      <c r="F2688" s="73" t="s">
        <v>18063</v>
      </c>
      <c r="G2688" s="125">
        <v>126.25024381807093</v>
      </c>
      <c r="H2688" s="140">
        <f t="shared" si="169"/>
        <v>97.115572167746862</v>
      </c>
      <c r="I2688" s="125">
        <f>G2688/('Total Revenue (Millions)'!D$203)*100</f>
        <v>12.033688908827317</v>
      </c>
      <c r="W2688" s="138"/>
      <c r="Z2688" s="138"/>
      <c r="AD2688" s="163"/>
      <c r="AE2688" s="163"/>
      <c r="AF2688" s="59"/>
    </row>
    <row r="2689" spans="1:32" hidden="1" x14ac:dyDescent="0.25">
      <c r="A2689" s="116" t="s">
        <v>16384</v>
      </c>
      <c r="B2689" s="116">
        <v>2004</v>
      </c>
      <c r="C2689" s="116" t="s">
        <v>16477</v>
      </c>
      <c r="D2689" s="73" t="s">
        <v>18023</v>
      </c>
      <c r="E2689" s="73" t="s">
        <v>18023</v>
      </c>
      <c r="F2689" s="73" t="s">
        <v>18023</v>
      </c>
      <c r="G2689" s="125">
        <v>93.669535735988106</v>
      </c>
      <c r="H2689" s="140">
        <f t="shared" si="169"/>
        <v>72.053489027683156</v>
      </c>
      <c r="I2689" s="125">
        <f>G2689/('Total Revenue (Millions)'!D$203)*100</f>
        <v>8.9282208033234927</v>
      </c>
      <c r="W2689" s="138"/>
      <c r="Z2689" s="138"/>
      <c r="AD2689" s="163"/>
      <c r="AE2689" s="163"/>
      <c r="AF2689" s="59"/>
    </row>
    <row r="2690" spans="1:32" hidden="1" x14ac:dyDescent="0.25">
      <c r="A2690" s="116" t="s">
        <v>16384</v>
      </c>
      <c r="B2690" s="116">
        <v>2004</v>
      </c>
      <c r="C2690" s="116" t="s">
        <v>16477</v>
      </c>
      <c r="D2690" s="73" t="s">
        <v>18017</v>
      </c>
      <c r="E2690" s="73" t="s">
        <v>18049</v>
      </c>
      <c r="F2690" s="73" t="s">
        <v>18019</v>
      </c>
      <c r="G2690" s="125">
        <v>81.410712944632863</v>
      </c>
      <c r="H2690" s="140">
        <f t="shared" si="169"/>
        <v>62.623625342025278</v>
      </c>
      <c r="I2690" s="125">
        <f>G2690/('Total Revenue (Millions)'!D$203)*100</f>
        <v>7.7597568431889794</v>
      </c>
      <c r="W2690" s="138"/>
      <c r="Z2690" s="138"/>
      <c r="AD2690" s="163"/>
      <c r="AE2690" s="163"/>
      <c r="AF2690" s="59"/>
    </row>
    <row r="2691" spans="1:32" hidden="1" x14ac:dyDescent="0.25">
      <c r="A2691" s="116" t="s">
        <v>16384</v>
      </c>
      <c r="B2691" s="116">
        <v>2004</v>
      </c>
      <c r="C2691" s="116" t="s">
        <v>16477</v>
      </c>
      <c r="D2691" s="73" t="s">
        <v>18051</v>
      </c>
      <c r="E2691" s="73" t="s">
        <v>18051</v>
      </c>
      <c r="F2691" s="73"/>
      <c r="G2691" s="125">
        <v>77.379181694946695</v>
      </c>
      <c r="H2691" s="140">
        <f t="shared" si="169"/>
        <v>59.522447457651303</v>
      </c>
      <c r="I2691" s="125">
        <f>G2691/('Total Revenue (Millions)'!D$203)*100</f>
        <v>7.3754867505715822</v>
      </c>
      <c r="W2691" s="138"/>
      <c r="Z2691" s="138"/>
      <c r="AD2691" s="163"/>
      <c r="AE2691" s="163"/>
      <c r="AF2691" s="59"/>
    </row>
    <row r="2692" spans="1:32" hidden="1" x14ac:dyDescent="0.25">
      <c r="A2692" s="116" t="s">
        <v>16384</v>
      </c>
      <c r="B2692" s="116">
        <v>2004</v>
      </c>
      <c r="C2692" s="116" t="s">
        <v>16477</v>
      </c>
      <c r="D2692" s="73" t="s">
        <v>18033</v>
      </c>
      <c r="E2692" s="73" t="s">
        <v>18033</v>
      </c>
      <c r="F2692" s="73" t="s">
        <v>18034</v>
      </c>
      <c r="G2692" s="125">
        <v>40.725885102603527</v>
      </c>
      <c r="H2692" s="140">
        <f t="shared" si="169"/>
        <v>31.327603925079636</v>
      </c>
      <c r="I2692" s="125">
        <f>G2692/('Total Revenue (Millions)'!D$203)*100</f>
        <v>3.8818351318797801</v>
      </c>
      <c r="W2692" s="138"/>
      <c r="Z2692" s="138"/>
      <c r="AD2692" s="163"/>
      <c r="AE2692" s="163"/>
      <c r="AF2692" s="59"/>
    </row>
    <row r="2693" spans="1:32" hidden="1" x14ac:dyDescent="0.25">
      <c r="A2693" s="116" t="s">
        <v>16384</v>
      </c>
      <c r="B2693" s="116">
        <v>2004</v>
      </c>
      <c r="C2693" s="116" t="s">
        <v>16477</v>
      </c>
      <c r="D2693" s="73" t="s">
        <v>18027</v>
      </c>
      <c r="E2693" s="73" t="s">
        <v>18027</v>
      </c>
      <c r="F2693" s="73" t="s">
        <v>18027</v>
      </c>
      <c r="G2693" s="125">
        <v>20.1353556</v>
      </c>
      <c r="H2693" s="140">
        <f t="shared" si="169"/>
        <v>15.488735076923076</v>
      </c>
      <c r="I2693" s="125">
        <f>G2693/('Total Revenue (Millions)'!D$203)*100</f>
        <v>1.9192248508302039</v>
      </c>
      <c r="W2693" s="138"/>
      <c r="Z2693" s="138"/>
      <c r="AD2693" s="163"/>
      <c r="AE2693" s="163"/>
      <c r="AF2693" s="120" t="s">
        <v>18028</v>
      </c>
    </row>
    <row r="2694" spans="1:32" hidden="1" x14ac:dyDescent="0.25">
      <c r="A2694" s="116" t="s">
        <v>16384</v>
      </c>
      <c r="B2694" s="116">
        <v>2004</v>
      </c>
      <c r="C2694" s="116" t="s">
        <v>16477</v>
      </c>
      <c r="D2694" s="73" t="s">
        <v>18042</v>
      </c>
      <c r="E2694" s="73" t="s">
        <v>18043</v>
      </c>
      <c r="F2694" s="73"/>
      <c r="G2694" s="125">
        <v>14.650427198760257</v>
      </c>
      <c r="H2694" s="140">
        <f t="shared" si="169"/>
        <v>11.269559383661736</v>
      </c>
      <c r="I2694" s="125">
        <f>G2694/('Total Revenue (Millions)'!D$203)*100</f>
        <v>1.3964225173723483</v>
      </c>
      <c r="W2694" s="138"/>
      <c r="Z2694" s="138"/>
      <c r="AD2694" s="163"/>
      <c r="AE2694" s="163"/>
      <c r="AF2694" s="59" t="s">
        <v>18015</v>
      </c>
    </row>
    <row r="2695" spans="1:32" hidden="1" x14ac:dyDescent="0.25">
      <c r="A2695" s="116" t="s">
        <v>16384</v>
      </c>
      <c r="B2695" s="116">
        <v>2004</v>
      </c>
      <c r="C2695" s="116" t="s">
        <v>16477</v>
      </c>
      <c r="D2695" s="73" t="s">
        <v>18055</v>
      </c>
      <c r="E2695" s="73" t="s">
        <v>18055</v>
      </c>
      <c r="F2695" s="73" t="s">
        <v>18056</v>
      </c>
      <c r="G2695" s="125">
        <v>8.8564194395246556</v>
      </c>
      <c r="H2695" s="140">
        <f t="shared" si="169"/>
        <v>6.8126303380958886</v>
      </c>
      <c r="I2695" s="125">
        <f>G2695/('Total Revenue (Millions)'!D$203)*100</f>
        <v>0.84415992522681949</v>
      </c>
      <c r="W2695" s="138"/>
      <c r="Z2695" s="138"/>
      <c r="AD2695" s="163"/>
      <c r="AE2695" s="163"/>
      <c r="AF2695" s="59"/>
    </row>
    <row r="2696" spans="1:32" hidden="1" x14ac:dyDescent="0.25">
      <c r="A2696" s="116" t="s">
        <v>16384</v>
      </c>
      <c r="B2696" s="116">
        <v>2008</v>
      </c>
      <c r="C2696" s="116" t="s">
        <v>16477</v>
      </c>
      <c r="D2696" s="73" t="s">
        <v>17240</v>
      </c>
      <c r="E2696" s="73" t="s">
        <v>17240</v>
      </c>
      <c r="F2696" s="73" t="s">
        <v>18034</v>
      </c>
      <c r="G2696" s="125">
        <v>1298.0999999999999</v>
      </c>
      <c r="H2696" s="140">
        <f t="shared" ref="H2696:H2708" si="170">G2696/1.07</f>
        <v>1213.1775700934577</v>
      </c>
      <c r="I2696" s="125">
        <f>G2696/('Total Revenue (Millions)'!D$204)*100</f>
        <v>102.23360863925575</v>
      </c>
      <c r="W2696" s="138"/>
      <c r="Z2696" s="138"/>
      <c r="AD2696" s="163"/>
      <c r="AE2696" s="163"/>
      <c r="AF2696" s="59" t="s">
        <v>18064</v>
      </c>
    </row>
    <row r="2697" spans="1:32" hidden="1" x14ac:dyDescent="0.25">
      <c r="A2697" s="116" t="s">
        <v>16384</v>
      </c>
      <c r="B2697" s="116">
        <v>2008</v>
      </c>
      <c r="C2697" s="116" t="s">
        <v>16477</v>
      </c>
      <c r="D2697" s="73" t="s">
        <v>16593</v>
      </c>
      <c r="E2697" s="73" t="s">
        <v>17289</v>
      </c>
      <c r="F2697" s="73" t="s">
        <v>18044</v>
      </c>
      <c r="G2697" s="125">
        <v>1181.4000000000001</v>
      </c>
      <c r="H2697" s="140">
        <f t="shared" si="170"/>
        <v>1104.1121495327102</v>
      </c>
      <c r="I2697" s="125">
        <f>G2697/('Total Revenue (Millions)'!D$204)*100</f>
        <v>93.042743429948985</v>
      </c>
      <c r="W2697" s="138"/>
      <c r="Z2697" s="138"/>
      <c r="AD2697" s="163"/>
      <c r="AE2697" s="163"/>
      <c r="AF2697" s="59" t="s">
        <v>18065</v>
      </c>
    </row>
    <row r="2698" spans="1:32" hidden="1" x14ac:dyDescent="0.25">
      <c r="A2698" s="116" t="s">
        <v>16384</v>
      </c>
      <c r="B2698" s="116">
        <v>2008</v>
      </c>
      <c r="C2698" s="116" t="s">
        <v>16477</v>
      </c>
      <c r="D2698" s="73" t="s">
        <v>18006</v>
      </c>
      <c r="E2698" s="73" t="s">
        <v>18006</v>
      </c>
      <c r="F2698" s="73" t="s">
        <v>18007</v>
      </c>
      <c r="G2698" s="125">
        <v>983.60047509874869</v>
      </c>
      <c r="H2698" s="140">
        <f t="shared" si="170"/>
        <v>919.25278046612027</v>
      </c>
      <c r="I2698" s="125">
        <f>G2698/('Total Revenue (Millions)'!D$204)*100</f>
        <v>77.46477623344235</v>
      </c>
      <c r="W2698" s="138"/>
      <c r="Z2698" s="138"/>
      <c r="AD2698" s="163"/>
      <c r="AE2698" s="163"/>
      <c r="AF2698" s="59" t="s">
        <v>18058</v>
      </c>
    </row>
    <row r="2699" spans="1:32" hidden="1" x14ac:dyDescent="0.25">
      <c r="A2699" s="116" t="s">
        <v>16384</v>
      </c>
      <c r="B2699" s="116">
        <v>2008</v>
      </c>
      <c r="C2699" s="116" t="s">
        <v>16477</v>
      </c>
      <c r="D2699" s="73" t="s">
        <v>18011</v>
      </c>
      <c r="E2699" s="73" t="s">
        <v>18012</v>
      </c>
      <c r="F2699" s="73" t="s">
        <v>18013</v>
      </c>
      <c r="G2699" s="125">
        <v>362.24575199999998</v>
      </c>
      <c r="H2699" s="140">
        <f t="shared" si="170"/>
        <v>338.54743177570089</v>
      </c>
      <c r="I2699" s="125">
        <f>G2699/('Total Revenue (Millions)'!D$204)*100</f>
        <v>28.529150636469375</v>
      </c>
      <c r="W2699" s="138"/>
      <c r="Z2699" s="138"/>
      <c r="AD2699" s="163"/>
      <c r="AE2699" s="163"/>
      <c r="AF2699" s="59" t="s">
        <v>18047</v>
      </c>
    </row>
    <row r="2700" spans="1:32" hidden="1" x14ac:dyDescent="0.25">
      <c r="A2700" s="116" t="s">
        <v>16384</v>
      </c>
      <c r="B2700" s="116">
        <v>2008</v>
      </c>
      <c r="C2700" s="116" t="s">
        <v>16477</v>
      </c>
      <c r="D2700" s="73" t="s">
        <v>18003</v>
      </c>
      <c r="E2700" s="73" t="s">
        <v>18066</v>
      </c>
      <c r="F2700" s="73" t="s">
        <v>18004</v>
      </c>
      <c r="G2700" s="125">
        <v>422.13710000000003</v>
      </c>
      <c r="H2700" s="140">
        <f t="shared" si="170"/>
        <v>394.52065420560746</v>
      </c>
      <c r="I2700" s="125">
        <f>G2700/('Total Revenue (Millions)'!D$204)*100</f>
        <v>33.245974172644928</v>
      </c>
      <c r="W2700" s="138"/>
      <c r="Z2700" s="138"/>
      <c r="AD2700" s="163"/>
      <c r="AE2700" s="163"/>
      <c r="AF2700" s="59" t="s">
        <v>18067</v>
      </c>
    </row>
    <row r="2701" spans="1:32" hidden="1" x14ac:dyDescent="0.25">
      <c r="A2701" s="116" t="s">
        <v>16384</v>
      </c>
      <c r="B2701" s="116">
        <v>2008</v>
      </c>
      <c r="C2701" s="116" t="s">
        <v>16477</v>
      </c>
      <c r="D2701" s="73" t="s">
        <v>18029</v>
      </c>
      <c r="E2701" s="73" t="s">
        <v>18029</v>
      </c>
      <c r="F2701" s="73"/>
      <c r="G2701" s="125">
        <v>232.30799999999996</v>
      </c>
      <c r="H2701" s="140">
        <f t="shared" si="170"/>
        <v>217.11028037383173</v>
      </c>
      <c r="I2701" s="125">
        <f>G2701/('Total Revenue (Millions)'!D$204)*100</f>
        <v>18.295728492233437</v>
      </c>
      <c r="W2701" s="138"/>
      <c r="Z2701" s="138"/>
      <c r="AD2701" s="163"/>
      <c r="AE2701" s="163"/>
      <c r="AF2701" s="59" t="s">
        <v>18068</v>
      </c>
    </row>
    <row r="2702" spans="1:32" hidden="1" x14ac:dyDescent="0.25">
      <c r="A2702" s="116" t="s">
        <v>16384</v>
      </c>
      <c r="B2702" s="116">
        <v>2008</v>
      </c>
      <c r="C2702" s="116" t="s">
        <v>16477</v>
      </c>
      <c r="D2702" s="73" t="s">
        <v>18055</v>
      </c>
      <c r="E2702" s="73" t="s">
        <v>18055</v>
      </c>
      <c r="F2702" s="73" t="s">
        <v>18056</v>
      </c>
      <c r="G2702" s="125">
        <v>152.36262888115434</v>
      </c>
      <c r="H2702" s="140">
        <f t="shared" si="170"/>
        <v>142.39498026276107</v>
      </c>
      <c r="I2702" s="125">
        <f>G2702/('Total Revenue (Millions)'!D$204)*100</f>
        <v>11.999523436009628</v>
      </c>
      <c r="W2702" s="138"/>
      <c r="Z2702" s="138"/>
      <c r="AD2702" s="163"/>
      <c r="AE2702" s="163"/>
      <c r="AF2702" s="59"/>
    </row>
    <row r="2703" spans="1:32" hidden="1" x14ac:dyDescent="0.25">
      <c r="A2703" s="116" t="s">
        <v>16384</v>
      </c>
      <c r="B2703" s="116">
        <v>2008</v>
      </c>
      <c r="C2703" s="116" t="s">
        <v>16477</v>
      </c>
      <c r="D2703" s="73" t="s">
        <v>18014</v>
      </c>
      <c r="E2703" s="73" t="s">
        <v>18014</v>
      </c>
      <c r="F2703" s="73"/>
      <c r="G2703" s="125">
        <v>152.36262888115434</v>
      </c>
      <c r="H2703" s="140">
        <f t="shared" si="170"/>
        <v>142.39498026276107</v>
      </c>
      <c r="I2703" s="125">
        <f>G2703/('Total Revenue (Millions)'!D$204)*100</f>
        <v>11.999523436009628</v>
      </c>
      <c r="W2703" s="138"/>
      <c r="Z2703" s="138"/>
      <c r="AD2703" s="163"/>
      <c r="AE2703" s="163"/>
      <c r="AF2703" s="59" t="s">
        <v>18015</v>
      </c>
    </row>
    <row r="2704" spans="1:32" hidden="1" x14ac:dyDescent="0.25">
      <c r="A2704" s="116" t="s">
        <v>16384</v>
      </c>
      <c r="B2704" s="116">
        <v>2008</v>
      </c>
      <c r="C2704" s="116" t="s">
        <v>16477</v>
      </c>
      <c r="D2704" s="73" t="s">
        <v>18062</v>
      </c>
      <c r="E2704" s="73" t="s">
        <v>18062</v>
      </c>
      <c r="F2704" s="73" t="s">
        <v>18063</v>
      </c>
      <c r="G2704" s="125">
        <v>121.1</v>
      </c>
      <c r="H2704" s="140">
        <f t="shared" si="170"/>
        <v>113.17757009345793</v>
      </c>
      <c r="I2704" s="125">
        <f>G2704/('Total Revenue (Millions)'!D$204)*100</f>
        <v>9.5373931177982225</v>
      </c>
      <c r="W2704" s="138"/>
      <c r="Z2704" s="138"/>
      <c r="AD2704" s="163"/>
      <c r="AE2704" s="163"/>
      <c r="AF2704" s="59" t="s">
        <v>18069</v>
      </c>
    </row>
    <row r="2705" spans="1:32" hidden="1" x14ac:dyDescent="0.25">
      <c r="A2705" s="116" t="s">
        <v>16384</v>
      </c>
      <c r="B2705" s="116">
        <v>2008</v>
      </c>
      <c r="C2705" s="116" t="s">
        <v>16477</v>
      </c>
      <c r="D2705" s="73" t="s">
        <v>18023</v>
      </c>
      <c r="E2705" s="73" t="s">
        <v>18023</v>
      </c>
      <c r="F2705" s="73" t="s">
        <v>18023</v>
      </c>
      <c r="G2705" s="125">
        <v>106.79441863848888</v>
      </c>
      <c r="H2705" s="140">
        <f t="shared" si="170"/>
        <v>99.807867886438203</v>
      </c>
      <c r="I2705" s="125">
        <f>G2705/('Total Revenue (Millions)'!D$204)*100</f>
        <v>8.410737847580398</v>
      </c>
      <c r="W2705" s="138"/>
      <c r="Z2705" s="138"/>
      <c r="AD2705" s="163"/>
      <c r="AE2705" s="163"/>
      <c r="AF2705" s="59"/>
    </row>
    <row r="2706" spans="1:32" hidden="1" x14ac:dyDescent="0.25">
      <c r="A2706" s="116" t="s">
        <v>16384</v>
      </c>
      <c r="B2706" s="116">
        <v>2008</v>
      </c>
      <c r="C2706" s="116" t="s">
        <v>16477</v>
      </c>
      <c r="D2706" s="73" t="s">
        <v>18017</v>
      </c>
      <c r="E2706" s="73" t="s">
        <v>18049</v>
      </c>
      <c r="F2706" s="73" t="s">
        <v>18019</v>
      </c>
      <c r="G2706" s="125">
        <v>102.26769996514631</v>
      </c>
      <c r="H2706" s="140">
        <f t="shared" si="170"/>
        <v>95.577289687052613</v>
      </c>
      <c r="I2706" s="125">
        <f>G2706/('Total Revenue (Millions)'!D$204)*100</f>
        <v>8.0542300398071003</v>
      </c>
      <c r="W2706" s="138"/>
      <c r="Z2706" s="138"/>
      <c r="AD2706" s="163"/>
      <c r="AE2706" s="163"/>
      <c r="AF2706" s="59"/>
    </row>
    <row r="2707" spans="1:32" hidden="1" x14ac:dyDescent="0.25">
      <c r="A2707" s="116" t="s">
        <v>16384</v>
      </c>
      <c r="B2707" s="116">
        <v>2008</v>
      </c>
      <c r="C2707" s="116" t="s">
        <v>16477</v>
      </c>
      <c r="D2707" s="73" t="s">
        <v>18027</v>
      </c>
      <c r="E2707" s="73" t="s">
        <v>18027</v>
      </c>
      <c r="F2707" s="73" t="s">
        <v>18027</v>
      </c>
      <c r="G2707" s="125">
        <v>21.953966749999999</v>
      </c>
      <c r="H2707" s="140">
        <f t="shared" si="170"/>
        <v>20.517725934579438</v>
      </c>
      <c r="I2707" s="125">
        <f>G2707/('Total Revenue (Millions)'!D$204)*100</f>
        <v>1.7290141320381587</v>
      </c>
      <c r="W2707" s="138"/>
      <c r="Z2707" s="138"/>
      <c r="AD2707" s="163"/>
      <c r="AE2707" s="163"/>
      <c r="AF2707" s="120" t="s">
        <v>18028</v>
      </c>
    </row>
    <row r="2708" spans="1:32" hidden="1" x14ac:dyDescent="0.25">
      <c r="A2708" s="116" t="s">
        <v>16384</v>
      </c>
      <c r="B2708" s="116">
        <v>2008</v>
      </c>
      <c r="C2708" s="116" t="s">
        <v>16477</v>
      </c>
      <c r="D2708" s="73" t="s">
        <v>18042</v>
      </c>
      <c r="E2708" s="73" t="s">
        <v>18043</v>
      </c>
      <c r="F2708" s="73"/>
      <c r="G2708" s="125">
        <v>18.319990319456551</v>
      </c>
      <c r="H2708" s="140">
        <f t="shared" si="170"/>
        <v>17.121486279865934</v>
      </c>
      <c r="I2708" s="125">
        <f>G2708/('Total Revenue (Millions)'!D$204)*100</f>
        <v>1.4428154384055738</v>
      </c>
      <c r="W2708" s="138"/>
      <c r="Z2708" s="138"/>
      <c r="AD2708" s="163"/>
      <c r="AE2708" s="163"/>
      <c r="AF2708" s="59" t="s">
        <v>18015</v>
      </c>
    </row>
    <row r="2709" spans="1:32" hidden="1" x14ac:dyDescent="0.25">
      <c r="A2709" s="116" t="s">
        <v>16384</v>
      </c>
      <c r="B2709" s="116">
        <v>2010</v>
      </c>
      <c r="C2709" s="116" t="s">
        <v>16477</v>
      </c>
      <c r="D2709" s="73" t="s">
        <v>18070</v>
      </c>
      <c r="E2709" s="73" t="s">
        <v>18070</v>
      </c>
      <c r="F2709" s="73" t="s">
        <v>18034</v>
      </c>
      <c r="G2709" s="125">
        <v>1052.5</v>
      </c>
      <c r="H2709" s="140">
        <f t="shared" ref="H2709:H2721" si="171">G2709/1.03</f>
        <v>1021.8446601941747</v>
      </c>
      <c r="I2709" s="125">
        <f>G2709/('Total Revenue (Millions)'!D$205)*100</f>
        <v>60.837136675504979</v>
      </c>
      <c r="W2709" s="138"/>
      <c r="Z2709" s="138"/>
      <c r="AD2709" s="163"/>
      <c r="AE2709" s="163"/>
      <c r="AF2709" s="59" t="s">
        <v>18071</v>
      </c>
    </row>
    <row r="2710" spans="1:32" hidden="1" x14ac:dyDescent="0.25">
      <c r="A2710" s="116" t="s">
        <v>16384</v>
      </c>
      <c r="B2710" s="116">
        <v>2010</v>
      </c>
      <c r="C2710" s="116" t="s">
        <v>16477</v>
      </c>
      <c r="D2710" s="73" t="s">
        <v>16593</v>
      </c>
      <c r="E2710" s="73" t="s">
        <v>17289</v>
      </c>
      <c r="F2710" s="73" t="s">
        <v>18044</v>
      </c>
      <c r="G2710" s="125">
        <v>1034.8</v>
      </c>
      <c r="H2710" s="140">
        <f t="shared" si="171"/>
        <v>1004.6601941747572</v>
      </c>
      <c r="I2710" s="125">
        <f>G2710/('Total Revenue (Millions)'!D$205)*100</f>
        <v>59.8140323342637</v>
      </c>
      <c r="W2710" s="138"/>
      <c r="Z2710" s="138"/>
      <c r="AD2710" s="163"/>
      <c r="AE2710" s="163"/>
      <c r="AF2710" s="59" t="s">
        <v>18072</v>
      </c>
    </row>
    <row r="2711" spans="1:32" hidden="1" x14ac:dyDescent="0.25">
      <c r="A2711" s="116" t="s">
        <v>16384</v>
      </c>
      <c r="B2711" s="116">
        <v>2010</v>
      </c>
      <c r="C2711" s="116" t="s">
        <v>16477</v>
      </c>
      <c r="D2711" s="73" t="s">
        <v>18006</v>
      </c>
      <c r="E2711" s="73" t="s">
        <v>18006</v>
      </c>
      <c r="F2711" s="73" t="s">
        <v>18007</v>
      </c>
      <c r="G2711" s="125">
        <v>1010.0263928403723</v>
      </c>
      <c r="H2711" s="140">
        <f t="shared" si="171"/>
        <v>980.6081483887109</v>
      </c>
      <c r="I2711" s="125">
        <f>G2711/('Total Revenue (Millions)'!D$205)*100</f>
        <v>58.382055778714502</v>
      </c>
      <c r="W2711" s="138"/>
      <c r="Z2711" s="138"/>
      <c r="AD2711" s="163"/>
      <c r="AE2711" s="163"/>
      <c r="AF2711" s="59" t="s">
        <v>18073</v>
      </c>
    </row>
    <row r="2712" spans="1:32" hidden="1" x14ac:dyDescent="0.25">
      <c r="A2712" s="116" t="s">
        <v>16384</v>
      </c>
      <c r="B2712" s="116">
        <v>2010</v>
      </c>
      <c r="C2712" s="116" t="s">
        <v>16477</v>
      </c>
      <c r="D2712" s="73" t="s">
        <v>18011</v>
      </c>
      <c r="E2712" s="73" t="s">
        <v>18012</v>
      </c>
      <c r="F2712" s="73" t="s">
        <v>18013</v>
      </c>
      <c r="G2712" s="125">
        <v>295.17417599999999</v>
      </c>
      <c r="H2712" s="140">
        <f t="shared" si="171"/>
        <v>286.57686990291262</v>
      </c>
      <c r="I2712" s="125">
        <f>G2712/('Total Revenue (Millions)'!D$205)*100</f>
        <v>17.061806829825709</v>
      </c>
      <c r="W2712" s="138"/>
      <c r="Z2712" s="138"/>
      <c r="AD2712" s="163"/>
      <c r="AE2712" s="163"/>
      <c r="AF2712" s="59" t="s">
        <v>18047</v>
      </c>
    </row>
    <row r="2713" spans="1:32" hidden="1" x14ac:dyDescent="0.25">
      <c r="A2713" s="116" t="s">
        <v>16384</v>
      </c>
      <c r="B2713" s="116">
        <v>2010</v>
      </c>
      <c r="C2713" s="116" t="s">
        <v>16477</v>
      </c>
      <c r="D2713" s="73" t="s">
        <v>18003</v>
      </c>
      <c r="E2713" s="73" t="s">
        <v>18066</v>
      </c>
      <c r="F2713" s="73" t="s">
        <v>18004</v>
      </c>
      <c r="G2713" s="125">
        <v>395.44800000000004</v>
      </c>
      <c r="H2713" s="140">
        <f t="shared" si="171"/>
        <v>383.93009708737867</v>
      </c>
      <c r="I2713" s="125">
        <f>G2713/('Total Revenue (Millions)'!D$205)*100</f>
        <v>22.857885058484651</v>
      </c>
      <c r="W2713" s="138"/>
      <c r="Z2713" s="138"/>
      <c r="AD2713" s="163"/>
      <c r="AE2713" s="163"/>
      <c r="AF2713" s="59"/>
    </row>
    <row r="2714" spans="1:32" hidden="1" x14ac:dyDescent="0.25">
      <c r="A2714" s="116" t="s">
        <v>16384</v>
      </c>
      <c r="B2714" s="116">
        <v>2010</v>
      </c>
      <c r="C2714" s="116" t="s">
        <v>16477</v>
      </c>
      <c r="D2714" s="73" t="s">
        <v>18029</v>
      </c>
      <c r="E2714" s="73" t="s">
        <v>18029</v>
      </c>
      <c r="F2714" s="73"/>
      <c r="G2714" s="125">
        <v>218.98799999999997</v>
      </c>
      <c r="H2714" s="140">
        <f t="shared" si="171"/>
        <v>212.60970873786405</v>
      </c>
      <c r="I2714" s="125">
        <f>G2714/('Total Revenue (Millions)'!D$205)*100</f>
        <v>12.658054998855564</v>
      </c>
      <c r="W2714" s="138"/>
      <c r="Z2714" s="138"/>
      <c r="AD2714" s="163"/>
      <c r="AE2714" s="163"/>
      <c r="AF2714" s="59" t="s">
        <v>18074</v>
      </c>
    </row>
    <row r="2715" spans="1:32" hidden="1" x14ac:dyDescent="0.25">
      <c r="A2715" s="116" t="s">
        <v>16384</v>
      </c>
      <c r="B2715" s="116">
        <v>2010</v>
      </c>
      <c r="C2715" s="116" t="s">
        <v>16477</v>
      </c>
      <c r="D2715" s="73" t="s">
        <v>18014</v>
      </c>
      <c r="E2715" s="73" t="s">
        <v>18014</v>
      </c>
      <c r="F2715" s="73"/>
      <c r="G2715" s="125">
        <v>202.79014031128813</v>
      </c>
      <c r="H2715" s="140">
        <f t="shared" si="171"/>
        <v>196.88363137018266</v>
      </c>
      <c r="I2715" s="125">
        <f>G2715/('Total Revenue (Millions)'!D$205)*100</f>
        <v>11.721778130700871</v>
      </c>
      <c r="W2715" s="138"/>
      <c r="Z2715" s="138"/>
      <c r="AD2715" s="163"/>
      <c r="AE2715" s="163"/>
      <c r="AF2715" s="83" t="s">
        <v>18015</v>
      </c>
    </row>
    <row r="2716" spans="1:32" hidden="1" x14ac:dyDescent="0.25">
      <c r="A2716" s="116" t="s">
        <v>16384</v>
      </c>
      <c r="B2716" s="116">
        <v>2010</v>
      </c>
      <c r="C2716" s="116" t="s">
        <v>16477</v>
      </c>
      <c r="D2716" s="73" t="s">
        <v>18055</v>
      </c>
      <c r="E2716" s="73" t="s">
        <v>18055</v>
      </c>
      <c r="F2716" s="73" t="s">
        <v>18056</v>
      </c>
      <c r="G2716" s="125">
        <v>129.63187650336994</v>
      </c>
      <c r="H2716" s="140">
        <f t="shared" si="171"/>
        <v>125.85619077997082</v>
      </c>
      <c r="I2716" s="125">
        <f>G2716/('Total Revenue (Millions)'!D$205)*100</f>
        <v>7.4930472098220413</v>
      </c>
      <c r="W2716" s="138"/>
      <c r="Z2716" s="138"/>
      <c r="AD2716" s="163"/>
      <c r="AE2716" s="163"/>
      <c r="AF2716" s="83"/>
    </row>
    <row r="2717" spans="1:32" hidden="1" x14ac:dyDescent="0.25">
      <c r="A2717" s="116" t="s">
        <v>16384</v>
      </c>
      <c r="B2717" s="116">
        <v>2010</v>
      </c>
      <c r="C2717" s="116" t="s">
        <v>16477</v>
      </c>
      <c r="D2717" s="73" t="s">
        <v>18062</v>
      </c>
      <c r="E2717" s="73" t="s">
        <v>18062</v>
      </c>
      <c r="F2717" s="73" t="s">
        <v>18063</v>
      </c>
      <c r="G2717" s="125">
        <v>110</v>
      </c>
      <c r="H2717" s="140">
        <f t="shared" si="171"/>
        <v>106.79611650485437</v>
      </c>
      <c r="I2717" s="125">
        <f>G2717/('Total Revenue (Millions)'!D$205)*100</f>
        <v>6.3582755670361495</v>
      </c>
      <c r="W2717" s="138"/>
      <c r="Z2717" s="138"/>
      <c r="AD2717" s="163"/>
      <c r="AE2717" s="163"/>
      <c r="AF2717" s="83" t="s">
        <v>18069</v>
      </c>
    </row>
    <row r="2718" spans="1:32" hidden="1" x14ac:dyDescent="0.25">
      <c r="A2718" s="116" t="s">
        <v>16384</v>
      </c>
      <c r="B2718" s="116">
        <v>2010</v>
      </c>
      <c r="C2718" s="116" t="s">
        <v>16477</v>
      </c>
      <c r="D2718" s="73" t="s">
        <v>18017</v>
      </c>
      <c r="E2718" s="73" t="s">
        <v>18049</v>
      </c>
      <c r="F2718" s="73" t="s">
        <v>18019</v>
      </c>
      <c r="G2718" s="125">
        <v>106.82637747665939</v>
      </c>
      <c r="H2718" s="140">
        <f t="shared" si="171"/>
        <v>103.71492958898969</v>
      </c>
      <c r="I2718" s="125">
        <f>G2718/('Total Revenue (Millions)'!D$205)*100</f>
        <v>6.1748322347711291</v>
      </c>
      <c r="W2718" s="138"/>
      <c r="Z2718" s="138"/>
      <c r="AD2718" s="163"/>
      <c r="AE2718" s="163"/>
      <c r="AF2718" s="83"/>
    </row>
    <row r="2719" spans="1:32" hidden="1" x14ac:dyDescent="0.25">
      <c r="A2719" s="116" t="s">
        <v>16384</v>
      </c>
      <c r="B2719" s="116">
        <v>2010</v>
      </c>
      <c r="C2719" s="116" t="s">
        <v>16477</v>
      </c>
      <c r="D2719" s="73" t="s">
        <v>18023</v>
      </c>
      <c r="E2719" s="73" t="s">
        <v>18023</v>
      </c>
      <c r="F2719" s="73" t="s">
        <v>18023</v>
      </c>
      <c r="G2719" s="125">
        <v>100.58345100000001</v>
      </c>
      <c r="H2719" s="140">
        <f t="shared" si="171"/>
        <v>97.653835922330103</v>
      </c>
      <c r="I2719" s="125">
        <f>G2719/('Total Revenue (Millions)'!D$205)*100</f>
        <v>5.8139754449225256</v>
      </c>
      <c r="W2719" s="138"/>
      <c r="Z2719" s="138"/>
      <c r="AD2719" s="163"/>
      <c r="AE2719" s="163"/>
      <c r="AF2719" s="83"/>
    </row>
    <row r="2720" spans="1:32" hidden="1" x14ac:dyDescent="0.25">
      <c r="A2720" s="116" t="s">
        <v>16384</v>
      </c>
      <c r="B2720" s="116">
        <v>2010</v>
      </c>
      <c r="C2720" s="116" t="s">
        <v>16477</v>
      </c>
      <c r="D2720" s="73" t="s">
        <v>18027</v>
      </c>
      <c r="E2720" s="73" t="s">
        <v>18027</v>
      </c>
      <c r="F2720" s="73" t="s">
        <v>18027</v>
      </c>
      <c r="G2720" s="125">
        <v>20.125512000000001</v>
      </c>
      <c r="H2720" s="140">
        <f t="shared" si="171"/>
        <v>19.539332038834953</v>
      </c>
      <c r="I2720" s="125">
        <f>G2720/('Total Revenue (Millions)'!D$205)*100</f>
        <v>1.1633050111244803</v>
      </c>
      <c r="W2720" s="138"/>
      <c r="Z2720" s="138"/>
      <c r="AD2720" s="163"/>
      <c r="AE2720" s="163"/>
      <c r="AF2720" s="120" t="s">
        <v>18028</v>
      </c>
    </row>
    <row r="2721" spans="1:32" hidden="1" x14ac:dyDescent="0.25">
      <c r="A2721" s="116" t="s">
        <v>16384</v>
      </c>
      <c r="B2721" s="116">
        <v>2010</v>
      </c>
      <c r="C2721" s="116" t="s">
        <v>16477</v>
      </c>
      <c r="D2721" s="73" t="s">
        <v>18042</v>
      </c>
      <c r="E2721" s="73" t="s">
        <v>18043</v>
      </c>
      <c r="F2721" s="73"/>
      <c r="G2721" s="125">
        <v>14.107639306839356</v>
      </c>
      <c r="H2721" s="140">
        <f t="shared" si="171"/>
        <v>13.696737191106171</v>
      </c>
      <c r="I2721" s="125">
        <f>G2721/('Total Revenue (Millions)'!D$205)*100</f>
        <v>0.81545689375668617</v>
      </c>
      <c r="W2721" s="138"/>
      <c r="Z2721" s="138"/>
      <c r="AD2721" s="163"/>
      <c r="AE2721" s="163"/>
      <c r="AF2721" s="83" t="s">
        <v>18015</v>
      </c>
    </row>
    <row r="2722" spans="1:32" hidden="1" x14ac:dyDescent="0.25">
      <c r="A2722" s="116" t="s">
        <v>16384</v>
      </c>
      <c r="B2722" s="116">
        <v>2011</v>
      </c>
      <c r="C2722" s="116" t="s">
        <v>16477</v>
      </c>
      <c r="D2722" s="73" t="s">
        <v>18070</v>
      </c>
      <c r="E2722" s="73" t="s">
        <v>18070</v>
      </c>
      <c r="F2722" s="73" t="s">
        <v>18034</v>
      </c>
      <c r="G2722" s="125">
        <v>1019.1</v>
      </c>
      <c r="H2722" s="140">
        <f t="shared" ref="H2722:H2734" si="172">G2722/0.99</f>
        <v>1029.3939393939395</v>
      </c>
      <c r="I2722" s="125">
        <f>G2722/('Total Revenue (Millions)'!D$206)*100</f>
        <v>40.50020184778402</v>
      </c>
      <c r="W2722" s="138"/>
      <c r="Z2722" s="138"/>
      <c r="AD2722" s="163"/>
      <c r="AE2722" s="163"/>
      <c r="AF2722" s="83" t="s">
        <v>18071</v>
      </c>
    </row>
    <row r="2723" spans="1:32" hidden="1" x14ac:dyDescent="0.25">
      <c r="A2723" s="116" t="s">
        <v>16384</v>
      </c>
      <c r="B2723" s="116">
        <v>2011</v>
      </c>
      <c r="C2723" s="116" t="s">
        <v>16477</v>
      </c>
      <c r="D2723" s="73" t="s">
        <v>16593</v>
      </c>
      <c r="E2723" s="73" t="s">
        <v>17289</v>
      </c>
      <c r="F2723" s="73" t="s">
        <v>18044</v>
      </c>
      <c r="G2723" s="125">
        <v>1018.4</v>
      </c>
      <c r="H2723" s="140">
        <f t="shared" si="172"/>
        <v>1028.6868686868686</v>
      </c>
      <c r="I2723" s="125">
        <f>G2723/('Total Revenue (Millions)'!D$206)*100</f>
        <v>40.472383045612055</v>
      </c>
      <c r="W2723" s="138"/>
      <c r="Z2723" s="138"/>
      <c r="AD2723" s="163"/>
      <c r="AE2723" s="163"/>
      <c r="AF2723" s="83" t="s">
        <v>18075</v>
      </c>
    </row>
    <row r="2724" spans="1:32" hidden="1" x14ac:dyDescent="0.25">
      <c r="A2724" s="116" t="s">
        <v>16384</v>
      </c>
      <c r="B2724" s="116">
        <v>2011</v>
      </c>
      <c r="C2724" s="116" t="s">
        <v>16477</v>
      </c>
      <c r="D2724" s="73" t="s">
        <v>18006</v>
      </c>
      <c r="E2724" s="73" t="s">
        <v>18006</v>
      </c>
      <c r="F2724" s="73" t="s">
        <v>18007</v>
      </c>
      <c r="G2724" s="125">
        <v>978.59999999999991</v>
      </c>
      <c r="H2724" s="140">
        <f t="shared" si="172"/>
        <v>988.48484848484838</v>
      </c>
      <c r="I2724" s="125">
        <f>G2724/('Total Revenue (Millions)'!D$206)*100</f>
        <v>38.890685436406081</v>
      </c>
      <c r="W2724" s="138"/>
      <c r="Z2724" s="138"/>
      <c r="AD2724" s="163"/>
      <c r="AE2724" s="163"/>
      <c r="AF2724" s="83" t="s">
        <v>18076</v>
      </c>
    </row>
    <row r="2725" spans="1:32" hidden="1" x14ac:dyDescent="0.25">
      <c r="A2725" s="116" t="s">
        <v>16384</v>
      </c>
      <c r="B2725" s="116">
        <v>2011</v>
      </c>
      <c r="C2725" s="116" t="s">
        <v>16477</v>
      </c>
      <c r="D2725" s="73" t="s">
        <v>18011</v>
      </c>
      <c r="E2725" s="73" t="s">
        <v>18012</v>
      </c>
      <c r="F2725" s="73" t="s">
        <v>18013</v>
      </c>
      <c r="G2725" s="125">
        <v>318.39601740000001</v>
      </c>
      <c r="H2725" s="140">
        <f t="shared" si="172"/>
        <v>321.61213878787879</v>
      </c>
      <c r="I2725" s="125">
        <f>G2725/('Total Revenue (Millions)'!D$206)*100</f>
        <v>12.65342260055986</v>
      </c>
      <c r="W2725" s="138"/>
      <c r="Z2725" s="138"/>
      <c r="AD2725" s="163"/>
      <c r="AE2725" s="163"/>
      <c r="AF2725" s="83" t="s">
        <v>18047</v>
      </c>
    </row>
    <row r="2726" spans="1:32" hidden="1" x14ac:dyDescent="0.25">
      <c r="A2726" s="116" t="s">
        <v>16384</v>
      </c>
      <c r="B2726" s="116">
        <v>2011</v>
      </c>
      <c r="C2726" s="116" t="s">
        <v>16477</v>
      </c>
      <c r="D2726" s="73" t="s">
        <v>18003</v>
      </c>
      <c r="E2726" s="73" t="s">
        <v>18004</v>
      </c>
      <c r="F2726" s="73" t="s">
        <v>18004</v>
      </c>
      <c r="G2726" s="125">
        <v>396.20759999999996</v>
      </c>
      <c r="H2726" s="140">
        <f t="shared" si="172"/>
        <v>400.20969696969695</v>
      </c>
      <c r="I2726" s="125">
        <f>G2726/('Total Revenue (Millions)'!D$206)*100</f>
        <v>15.745744062041084</v>
      </c>
      <c r="W2726" s="138"/>
      <c r="Z2726" s="138"/>
      <c r="AD2726" s="163"/>
      <c r="AE2726" s="163"/>
      <c r="AF2726" s="83"/>
    </row>
    <row r="2727" spans="1:32" hidden="1" x14ac:dyDescent="0.25">
      <c r="A2727" s="116" t="s">
        <v>16384</v>
      </c>
      <c r="B2727" s="116">
        <v>2011</v>
      </c>
      <c r="C2727" s="116" t="s">
        <v>16477</v>
      </c>
      <c r="D2727" s="73" t="s">
        <v>18029</v>
      </c>
      <c r="E2727" s="73" t="s">
        <v>18029</v>
      </c>
      <c r="F2727" s="73"/>
      <c r="G2727" s="125">
        <v>220.46399999999997</v>
      </c>
      <c r="H2727" s="140">
        <f t="shared" si="172"/>
        <v>222.69090909090906</v>
      </c>
      <c r="I2727" s="125">
        <f>G2727/('Total Revenue (Millions)'!D$206)*100</f>
        <v>8.7614920029141938</v>
      </c>
      <c r="W2727" s="138"/>
      <c r="Z2727" s="138"/>
      <c r="AD2727" s="163"/>
      <c r="AE2727" s="163"/>
      <c r="AF2727" s="83" t="s">
        <v>18077</v>
      </c>
    </row>
    <row r="2728" spans="1:32" hidden="1" x14ac:dyDescent="0.25">
      <c r="A2728" s="116" t="s">
        <v>16384</v>
      </c>
      <c r="B2728" s="116">
        <v>2011</v>
      </c>
      <c r="C2728" s="116" t="s">
        <v>16477</v>
      </c>
      <c r="D2728" s="73" t="s">
        <v>18014</v>
      </c>
      <c r="E2728" s="73" t="s">
        <v>18014</v>
      </c>
      <c r="F2728" s="73"/>
      <c r="G2728" s="125">
        <v>205.63078931128814</v>
      </c>
      <c r="H2728" s="140">
        <f t="shared" si="172"/>
        <v>207.70786799120015</v>
      </c>
      <c r="I2728" s="125">
        <f>G2728/('Total Revenue (Millions)'!D$206)*100</f>
        <v>8.1720032118794208</v>
      </c>
      <c r="W2728" s="138"/>
      <c r="Z2728" s="138"/>
      <c r="AD2728" s="163"/>
      <c r="AE2728" s="163"/>
      <c r="AF2728" s="83" t="s">
        <v>18015</v>
      </c>
    </row>
    <row r="2729" spans="1:32" hidden="1" x14ac:dyDescent="0.25">
      <c r="A2729" s="116" t="s">
        <v>16384</v>
      </c>
      <c r="B2729" s="116">
        <v>2011</v>
      </c>
      <c r="C2729" s="116" t="s">
        <v>16477</v>
      </c>
      <c r="D2729" s="73" t="s">
        <v>18055</v>
      </c>
      <c r="E2729" s="73" t="s">
        <v>18055</v>
      </c>
      <c r="F2729" s="73" t="s">
        <v>18056</v>
      </c>
      <c r="G2729" s="125">
        <v>175.74105450336992</v>
      </c>
      <c r="H2729" s="140">
        <f t="shared" si="172"/>
        <v>177.51621667007063</v>
      </c>
      <c r="I2729" s="125">
        <f>G2729/('Total Revenue (Millions)'!D$206)*100</f>
        <v>6.9841508981737759</v>
      </c>
      <c r="W2729" s="138"/>
      <c r="Z2729" s="138"/>
      <c r="AD2729" s="163"/>
      <c r="AE2729" s="163"/>
      <c r="AF2729" s="83"/>
    </row>
    <row r="2730" spans="1:32" hidden="1" x14ac:dyDescent="0.25">
      <c r="A2730" s="116" t="s">
        <v>16384</v>
      </c>
      <c r="B2730" s="116">
        <v>2011</v>
      </c>
      <c r="C2730" s="116" t="s">
        <v>16477</v>
      </c>
      <c r="D2730" s="73" t="s">
        <v>18062</v>
      </c>
      <c r="E2730" s="73" t="s">
        <v>18062</v>
      </c>
      <c r="F2730" s="73" t="s">
        <v>18063</v>
      </c>
      <c r="G2730" s="125">
        <v>111.3</v>
      </c>
      <c r="H2730" s="140">
        <f t="shared" si="172"/>
        <v>112.42424242424242</v>
      </c>
      <c r="I2730" s="125">
        <f>G2730/('Total Revenue (Millions)'!D$206)*100</f>
        <v>4.4231895453423231</v>
      </c>
      <c r="W2730" s="138"/>
      <c r="Z2730" s="138"/>
      <c r="AD2730" s="163"/>
      <c r="AE2730" s="163"/>
      <c r="AF2730" s="83" t="s">
        <v>18078</v>
      </c>
    </row>
    <row r="2731" spans="1:32" hidden="1" x14ac:dyDescent="0.25">
      <c r="A2731" s="116" t="s">
        <v>16384</v>
      </c>
      <c r="B2731" s="116">
        <v>2011</v>
      </c>
      <c r="C2731" s="116" t="s">
        <v>16477</v>
      </c>
      <c r="D2731" s="73" t="s">
        <v>18023</v>
      </c>
      <c r="E2731" s="73" t="s">
        <v>18023</v>
      </c>
      <c r="F2731" s="73" t="s">
        <v>18023</v>
      </c>
      <c r="G2731" s="125">
        <v>103.758201</v>
      </c>
      <c r="H2731" s="140">
        <f t="shared" si="172"/>
        <v>104.80626363636364</v>
      </c>
      <c r="I2731" s="125">
        <f>G2731/('Total Revenue (Millions)'!D$206)*100</f>
        <v>4.1234698104827254</v>
      </c>
      <c r="W2731" s="138"/>
      <c r="Z2731" s="138"/>
      <c r="AD2731" s="163"/>
      <c r="AE2731" s="163"/>
      <c r="AF2731" s="83"/>
    </row>
    <row r="2732" spans="1:32" hidden="1" x14ac:dyDescent="0.25">
      <c r="A2732" s="116" t="s">
        <v>16384</v>
      </c>
      <c r="B2732" s="116">
        <v>2011</v>
      </c>
      <c r="C2732" s="116" t="s">
        <v>16477</v>
      </c>
      <c r="D2732" s="73" t="s">
        <v>18017</v>
      </c>
      <c r="E2732" s="73" t="s">
        <v>18049</v>
      </c>
      <c r="F2732" s="73" t="s">
        <v>18019</v>
      </c>
      <c r="G2732" s="125">
        <v>103.58260947665939</v>
      </c>
      <c r="H2732" s="140">
        <f t="shared" si="172"/>
        <v>104.6288984612721</v>
      </c>
      <c r="I2732" s="125">
        <f>G2732/('Total Revenue (Millions)'!D$206)*100</f>
        <v>4.1164916021243165</v>
      </c>
      <c r="W2732" s="138"/>
      <c r="Z2732" s="138"/>
      <c r="AD2732" s="163"/>
      <c r="AE2732" s="163"/>
      <c r="AF2732" s="83"/>
    </row>
    <row r="2733" spans="1:32" hidden="1" x14ac:dyDescent="0.25">
      <c r="A2733" s="116" t="s">
        <v>16384</v>
      </c>
      <c r="B2733" s="116">
        <v>2011</v>
      </c>
      <c r="C2733" s="116" t="s">
        <v>16477</v>
      </c>
      <c r="D2733" s="73" t="s">
        <v>18027</v>
      </c>
      <c r="E2733" s="73" t="s">
        <v>18027</v>
      </c>
      <c r="F2733" s="73" t="s">
        <v>18027</v>
      </c>
      <c r="G2733" s="125">
        <v>19.533498000000002</v>
      </c>
      <c r="H2733" s="140">
        <f t="shared" si="172"/>
        <v>19.730806060606064</v>
      </c>
      <c r="I2733" s="125">
        <f>G2733/('Total Revenue (Millions)'!D$206)*100</f>
        <v>0.77628359512637179</v>
      </c>
      <c r="W2733" s="138"/>
      <c r="Z2733" s="138"/>
      <c r="AD2733" s="163"/>
      <c r="AE2733" s="163"/>
      <c r="AF2733" s="120" t="s">
        <v>18028</v>
      </c>
    </row>
    <row r="2734" spans="1:32" hidden="1" x14ac:dyDescent="0.25">
      <c r="A2734" s="116" t="s">
        <v>16384</v>
      </c>
      <c r="B2734" s="116">
        <v>2011</v>
      </c>
      <c r="C2734" s="116" t="s">
        <v>16477</v>
      </c>
      <c r="D2734" s="73" t="s">
        <v>18042</v>
      </c>
      <c r="E2734" s="73" t="s">
        <v>18043</v>
      </c>
      <c r="F2734" s="73"/>
      <c r="G2734" s="125">
        <v>14.107639306839356</v>
      </c>
      <c r="H2734" s="140">
        <f t="shared" si="172"/>
        <v>14.250140713979148</v>
      </c>
      <c r="I2734" s="125">
        <f>G2734/('Total Revenue (Millions)'!D$206)*100</f>
        <v>0.56065375284341656</v>
      </c>
      <c r="W2734" s="138"/>
      <c r="Z2734" s="138"/>
      <c r="AD2734" s="163"/>
      <c r="AE2734" s="163"/>
      <c r="AF2734" s="83" t="s">
        <v>18015</v>
      </c>
    </row>
    <row r="2735" spans="1:32" hidden="1" x14ac:dyDescent="0.25">
      <c r="A2735" s="116" t="s">
        <v>16384</v>
      </c>
      <c r="B2735" s="116">
        <v>2012</v>
      </c>
      <c r="C2735" s="116" t="s">
        <v>16477</v>
      </c>
      <c r="D2735" s="73" t="s">
        <v>16593</v>
      </c>
      <c r="E2735" s="73" t="s">
        <v>17289</v>
      </c>
      <c r="F2735" s="73" t="s">
        <v>18044</v>
      </c>
      <c r="G2735" s="125">
        <v>960</v>
      </c>
      <c r="H2735" s="140">
        <f t="shared" ref="H2735:H2748" si="173">G2735/1</f>
        <v>960</v>
      </c>
      <c r="I2735" s="125">
        <f>G2735/('Total Revenue (Millions)'!D$207)*100</f>
        <v>29.678172402562414</v>
      </c>
      <c r="W2735" s="138"/>
      <c r="Z2735" s="138"/>
      <c r="AD2735" s="163"/>
      <c r="AE2735" s="163"/>
      <c r="AF2735" s="83" t="s">
        <v>18075</v>
      </c>
    </row>
    <row r="2736" spans="1:32" hidden="1" x14ac:dyDescent="0.25">
      <c r="A2736" s="116" t="s">
        <v>16384</v>
      </c>
      <c r="B2736" s="116">
        <v>2012</v>
      </c>
      <c r="C2736" s="116" t="s">
        <v>16477</v>
      </c>
      <c r="D2736" s="73" t="s">
        <v>18006</v>
      </c>
      <c r="E2736" s="73" t="s">
        <v>18006</v>
      </c>
      <c r="F2736" s="73" t="s">
        <v>18007</v>
      </c>
      <c r="G2736" s="125">
        <v>916</v>
      </c>
      <c r="H2736" s="140">
        <f t="shared" si="173"/>
        <v>916</v>
      </c>
      <c r="I2736" s="125">
        <f>G2736/('Total Revenue (Millions)'!D$207)*100</f>
        <v>28.317922834111638</v>
      </c>
      <c r="W2736" s="138"/>
      <c r="Z2736" s="138"/>
      <c r="AD2736" s="163"/>
      <c r="AE2736" s="163"/>
      <c r="AF2736" s="83" t="s">
        <v>18079</v>
      </c>
    </row>
    <row r="2737" spans="1:32" hidden="1" x14ac:dyDescent="0.25">
      <c r="A2737" s="116" t="s">
        <v>16384</v>
      </c>
      <c r="B2737" s="116">
        <v>2012</v>
      </c>
      <c r="C2737" s="116" t="s">
        <v>16477</v>
      </c>
      <c r="D2737" s="73" t="s">
        <v>18070</v>
      </c>
      <c r="E2737" s="73" t="s">
        <v>18070</v>
      </c>
      <c r="F2737" s="73" t="s">
        <v>18034</v>
      </c>
      <c r="G2737" s="125">
        <v>831.9</v>
      </c>
      <c r="H2737" s="140">
        <f t="shared" si="173"/>
        <v>831.9</v>
      </c>
      <c r="I2737" s="125">
        <f>G2737/('Total Revenue (Millions)'!D$207)*100</f>
        <v>25.717991272595491</v>
      </c>
      <c r="W2737" s="138"/>
      <c r="Z2737" s="138"/>
      <c r="AD2737" s="163"/>
      <c r="AE2737" s="163"/>
      <c r="AF2737" s="83" t="s">
        <v>18080</v>
      </c>
    </row>
    <row r="2738" spans="1:32" hidden="1" x14ac:dyDescent="0.25">
      <c r="A2738" s="116" t="s">
        <v>16384</v>
      </c>
      <c r="B2738" s="116">
        <v>2012</v>
      </c>
      <c r="C2738" s="116" t="s">
        <v>16477</v>
      </c>
      <c r="D2738" s="73" t="s">
        <v>18011</v>
      </c>
      <c r="E2738" s="73" t="s">
        <v>18012</v>
      </c>
      <c r="F2738" s="73" t="s">
        <v>18013</v>
      </c>
      <c r="G2738" s="125">
        <v>333.28621829999997</v>
      </c>
      <c r="H2738" s="140">
        <f t="shared" si="173"/>
        <v>333.28621829999997</v>
      </c>
      <c r="I2738" s="125">
        <f>G2738/('Total Revenue (Millions)'!D$207)*100</f>
        <v>10.303464423026512</v>
      </c>
      <c r="W2738" s="138"/>
      <c r="Z2738" s="138"/>
      <c r="AD2738" s="163"/>
      <c r="AE2738" s="163"/>
      <c r="AF2738" s="59" t="s">
        <v>18047</v>
      </c>
    </row>
    <row r="2739" spans="1:32" hidden="1" x14ac:dyDescent="0.25">
      <c r="A2739" s="116" t="s">
        <v>16384</v>
      </c>
      <c r="B2739" s="116">
        <v>2012</v>
      </c>
      <c r="C2739" s="116" t="s">
        <v>16477</v>
      </c>
      <c r="D2739" s="73" t="s">
        <v>18003</v>
      </c>
      <c r="E2739" s="73" t="s">
        <v>18004</v>
      </c>
      <c r="F2739" s="73" t="s">
        <v>18004</v>
      </c>
      <c r="G2739" s="125">
        <v>323.47909659338211</v>
      </c>
      <c r="H2739" s="140">
        <f t="shared" si="173"/>
        <v>323.47909659338211</v>
      </c>
      <c r="I2739" s="125">
        <f>G2739/('Total Revenue (Millions)'!D$207)*100</f>
        <v>10.000279580545348</v>
      </c>
      <c r="W2739" s="138"/>
      <c r="Z2739" s="138"/>
      <c r="AD2739" s="163"/>
      <c r="AE2739" s="163"/>
      <c r="AF2739" s="59"/>
    </row>
    <row r="2740" spans="1:32" hidden="1" x14ac:dyDescent="0.25">
      <c r="A2740" s="116" t="s">
        <v>16384</v>
      </c>
      <c r="B2740" s="116">
        <v>2012</v>
      </c>
      <c r="C2740" s="116" t="s">
        <v>16477</v>
      </c>
      <c r="D2740" s="73" t="s">
        <v>18029</v>
      </c>
      <c r="E2740" s="73" t="s">
        <v>18029</v>
      </c>
      <c r="F2740" s="73"/>
      <c r="G2740" s="125">
        <v>256.32</v>
      </c>
      <c r="H2740" s="140">
        <f t="shared" si="173"/>
        <v>256.32</v>
      </c>
      <c r="I2740" s="125">
        <f>G2740/('Total Revenue (Millions)'!D$207)*100</f>
        <v>7.9240720314841635</v>
      </c>
      <c r="W2740" s="138"/>
      <c r="Z2740" s="138"/>
      <c r="AD2740" s="163"/>
      <c r="AE2740" s="163"/>
      <c r="AF2740" s="59" t="s">
        <v>18081</v>
      </c>
    </row>
    <row r="2741" spans="1:32" hidden="1" x14ac:dyDescent="0.25">
      <c r="A2741" s="116" t="s">
        <v>16384</v>
      </c>
      <c r="B2741" s="116">
        <v>2012</v>
      </c>
      <c r="C2741" s="116" t="s">
        <v>16477</v>
      </c>
      <c r="D2741" s="73" t="s">
        <v>18055</v>
      </c>
      <c r="E2741" s="73" t="s">
        <v>18055</v>
      </c>
      <c r="F2741" s="73" t="s">
        <v>18056</v>
      </c>
      <c r="G2741" s="125">
        <v>251.57385282747578</v>
      </c>
      <c r="H2741" s="140">
        <f t="shared" si="173"/>
        <v>251.57385282747578</v>
      </c>
      <c r="I2741" s="125">
        <f>G2741/('Total Revenue (Millions)'!D$207)*100</f>
        <v>7.7773460168653008</v>
      </c>
      <c r="W2741" s="138"/>
      <c r="Z2741" s="138"/>
      <c r="AD2741" s="163"/>
      <c r="AE2741" s="163"/>
      <c r="AF2741" s="59"/>
    </row>
    <row r="2742" spans="1:32" hidden="1" x14ac:dyDescent="0.25">
      <c r="A2742" s="116" t="s">
        <v>16384</v>
      </c>
      <c r="B2742" s="116">
        <v>2012</v>
      </c>
      <c r="C2742" s="116" t="s">
        <v>16477</v>
      </c>
      <c r="D2742" s="73" t="s">
        <v>18014</v>
      </c>
      <c r="E2742" s="73" t="s">
        <v>18014</v>
      </c>
      <c r="F2742" s="73"/>
      <c r="G2742" s="125">
        <v>164.59734669543909</v>
      </c>
      <c r="H2742" s="140">
        <f t="shared" si="173"/>
        <v>164.59734669543909</v>
      </c>
      <c r="I2742" s="125">
        <f>G2742/('Total Revenue (Millions)'!D$207)*100</f>
        <v>5.0884879502412268</v>
      </c>
      <c r="W2742" s="138"/>
      <c r="Z2742" s="138"/>
      <c r="AD2742" s="163"/>
      <c r="AE2742" s="163"/>
      <c r="AF2742" s="59" t="s">
        <v>18015</v>
      </c>
    </row>
    <row r="2743" spans="1:32" hidden="1" x14ac:dyDescent="0.25">
      <c r="A2743" s="116" t="s">
        <v>16384</v>
      </c>
      <c r="B2743" s="116">
        <v>2012</v>
      </c>
      <c r="C2743" s="116" t="s">
        <v>16477</v>
      </c>
      <c r="D2743" s="73" t="s">
        <v>18062</v>
      </c>
      <c r="E2743" s="73" t="s">
        <v>18062</v>
      </c>
      <c r="F2743" s="73" t="s">
        <v>18063</v>
      </c>
      <c r="G2743" s="125">
        <v>111.5</v>
      </c>
      <c r="H2743" s="140">
        <f t="shared" si="173"/>
        <v>111.5</v>
      </c>
      <c r="I2743" s="125">
        <f>G2743/('Total Revenue (Millions)'!D$207)*100</f>
        <v>3.4469960655059473</v>
      </c>
      <c r="W2743" s="138"/>
      <c r="Z2743" s="138"/>
      <c r="AD2743" s="163"/>
      <c r="AE2743" s="163"/>
      <c r="AF2743" s="59" t="s">
        <v>18078</v>
      </c>
    </row>
    <row r="2744" spans="1:32" hidden="1" x14ac:dyDescent="0.25">
      <c r="A2744" s="116" t="s">
        <v>16384</v>
      </c>
      <c r="B2744" s="116">
        <v>2012</v>
      </c>
      <c r="C2744" s="116" t="s">
        <v>16477</v>
      </c>
      <c r="D2744" s="73" t="s">
        <v>18023</v>
      </c>
      <c r="E2744" s="73" t="s">
        <v>18023</v>
      </c>
      <c r="F2744" s="73" t="s">
        <v>18023</v>
      </c>
      <c r="G2744" s="125">
        <v>94.328913680302378</v>
      </c>
      <c r="H2744" s="140">
        <f t="shared" si="173"/>
        <v>94.328913680302378</v>
      </c>
      <c r="I2744" s="125">
        <f>G2744/('Total Revenue (Millions)'!D$207)*100</f>
        <v>2.9161560028650437</v>
      </c>
      <c r="W2744" s="138"/>
      <c r="Z2744" s="138"/>
      <c r="AD2744" s="163"/>
      <c r="AE2744" s="163"/>
      <c r="AF2744" s="59"/>
    </row>
    <row r="2745" spans="1:32" hidden="1" x14ac:dyDescent="0.25">
      <c r="A2745" s="116" t="s">
        <v>16384</v>
      </c>
      <c r="B2745" s="116">
        <v>2012</v>
      </c>
      <c r="C2745" s="116" t="s">
        <v>16477</v>
      </c>
      <c r="D2745" s="73" t="s">
        <v>18017</v>
      </c>
      <c r="E2745" s="73" t="s">
        <v>18049</v>
      </c>
      <c r="F2745" s="73" t="s">
        <v>18019</v>
      </c>
      <c r="G2745" s="125">
        <v>77.723571244961917</v>
      </c>
      <c r="H2745" s="140">
        <f t="shared" si="173"/>
        <v>77.723571244961917</v>
      </c>
      <c r="I2745" s="125">
        <f>G2745/('Total Revenue (Millions)'!D$207)*100</f>
        <v>2.4028057782821066</v>
      </c>
      <c r="W2745" s="138"/>
      <c r="Z2745" s="138"/>
      <c r="AD2745" s="163"/>
      <c r="AE2745" s="163"/>
      <c r="AF2745" s="59"/>
    </row>
    <row r="2746" spans="1:32" hidden="1" x14ac:dyDescent="0.25">
      <c r="A2746" s="116" t="s">
        <v>16384</v>
      </c>
      <c r="B2746" s="116">
        <v>2012</v>
      </c>
      <c r="C2746" s="116" t="s">
        <v>16477</v>
      </c>
      <c r="D2746" s="73" t="s">
        <v>18027</v>
      </c>
      <c r="E2746" s="73" t="s">
        <v>18027</v>
      </c>
      <c r="F2746" s="73" t="s">
        <v>18027</v>
      </c>
      <c r="G2746" s="125">
        <v>19.740545999999998</v>
      </c>
      <c r="H2746" s="140">
        <f t="shared" si="173"/>
        <v>19.740545999999998</v>
      </c>
      <c r="I2746" s="125">
        <f>G2746/('Total Revenue (Millions)'!D$207)*100</f>
        <v>0.61027429948824352</v>
      </c>
      <c r="W2746" s="138"/>
      <c r="Z2746" s="138"/>
      <c r="AD2746" s="163"/>
      <c r="AE2746" s="163"/>
      <c r="AF2746" s="120" t="s">
        <v>18028</v>
      </c>
    </row>
    <row r="2747" spans="1:32" hidden="1" x14ac:dyDescent="0.25">
      <c r="A2747" s="116" t="s">
        <v>16384</v>
      </c>
      <c r="B2747" s="116">
        <v>2012</v>
      </c>
      <c r="C2747" s="116" t="s">
        <v>16477</v>
      </c>
      <c r="D2747" s="73" t="s">
        <v>18042</v>
      </c>
      <c r="E2747" s="73" t="s">
        <v>18043</v>
      </c>
      <c r="F2747" s="73"/>
      <c r="G2747" s="125">
        <v>10.642561098993482</v>
      </c>
      <c r="H2747" s="140">
        <f t="shared" si="173"/>
        <v>10.642561098993482</v>
      </c>
      <c r="I2747" s="125">
        <f>G2747/('Total Revenue (Millions)'!D$207)*100</f>
        <v>0.32901225322992989</v>
      </c>
      <c r="W2747" s="138"/>
      <c r="Z2747" s="138"/>
      <c r="AD2747" s="163"/>
      <c r="AE2747" s="163"/>
      <c r="AF2747" s="59" t="s">
        <v>18015</v>
      </c>
    </row>
    <row r="2748" spans="1:32" hidden="1" x14ac:dyDescent="0.25">
      <c r="A2748" s="116" t="s">
        <v>16384</v>
      </c>
      <c r="B2748" s="116">
        <v>2012</v>
      </c>
      <c r="C2748" s="116" t="s">
        <v>16477</v>
      </c>
      <c r="D2748" s="73" t="s">
        <v>18082</v>
      </c>
      <c r="E2748" s="73" t="s">
        <v>18082</v>
      </c>
      <c r="F2748" s="73"/>
      <c r="G2748" s="125">
        <v>7.6409424641759527</v>
      </c>
      <c r="H2748" s="140">
        <f t="shared" si="173"/>
        <v>7.6409424641759527</v>
      </c>
      <c r="I2748" s="125">
        <f>G2748/('Total Revenue (Millions)'!D$207)*100</f>
        <v>0.23621792476028544</v>
      </c>
      <c r="W2748" s="138"/>
      <c r="Z2748" s="138"/>
      <c r="AD2748" s="163"/>
      <c r="AE2748" s="163"/>
      <c r="AF2748" s="59" t="s">
        <v>18015</v>
      </c>
    </row>
    <row r="2749" spans="1:32" hidden="1" x14ac:dyDescent="0.25">
      <c r="A2749" s="116" t="s">
        <v>16384</v>
      </c>
      <c r="B2749" s="116">
        <v>2013</v>
      </c>
      <c r="C2749" s="116" t="s">
        <v>16477</v>
      </c>
      <c r="D2749" s="73" t="s">
        <v>18006</v>
      </c>
      <c r="E2749" s="73" t="s">
        <v>18006</v>
      </c>
      <c r="F2749" s="73" t="s">
        <v>18007</v>
      </c>
      <c r="G2749" s="125">
        <v>930.47047206032653</v>
      </c>
      <c r="H2749" s="140">
        <f t="shared" ref="H2749:H2762" si="174">G2749/1.03</f>
        <v>903.36939034983152</v>
      </c>
      <c r="I2749" s="125">
        <f>G2749/('Total Revenue (Millions)'!D$208)*100</f>
        <v>23.885654879336489</v>
      </c>
      <c r="W2749" s="138"/>
      <c r="Z2749" s="138"/>
      <c r="AD2749" s="163"/>
      <c r="AE2749" s="163"/>
      <c r="AF2749" s="59" t="s">
        <v>18083</v>
      </c>
    </row>
    <row r="2750" spans="1:32" hidden="1" x14ac:dyDescent="0.25">
      <c r="A2750" s="116" t="s">
        <v>16384</v>
      </c>
      <c r="B2750" s="116">
        <v>2013</v>
      </c>
      <c r="C2750" s="116" t="s">
        <v>16477</v>
      </c>
      <c r="D2750" s="73" t="s">
        <v>16593</v>
      </c>
      <c r="E2750" s="73" t="s">
        <v>17289</v>
      </c>
      <c r="F2750" s="73" t="s">
        <v>18044</v>
      </c>
      <c r="G2750" s="125">
        <v>859.88806396344955</v>
      </c>
      <c r="H2750" s="140">
        <f t="shared" si="174"/>
        <v>834.84278054703839</v>
      </c>
      <c r="I2750" s="125">
        <f>G2750/('Total Revenue (Millions)'!D$208)*100</f>
        <v>22.073768214495409</v>
      </c>
      <c r="W2750" s="138"/>
      <c r="Z2750" s="138"/>
      <c r="AD2750" s="163"/>
      <c r="AE2750" s="163"/>
      <c r="AF2750" s="59" t="s">
        <v>18084</v>
      </c>
    </row>
    <row r="2751" spans="1:32" hidden="1" x14ac:dyDescent="0.25">
      <c r="A2751" s="116" t="s">
        <v>16384</v>
      </c>
      <c r="B2751" s="116">
        <v>2013</v>
      </c>
      <c r="C2751" s="116" t="s">
        <v>16477</v>
      </c>
      <c r="D2751" s="73" t="s">
        <v>18070</v>
      </c>
      <c r="E2751" s="73" t="s">
        <v>18070</v>
      </c>
      <c r="F2751" s="73" t="s">
        <v>18034</v>
      </c>
      <c r="G2751" s="125">
        <v>751.6</v>
      </c>
      <c r="H2751" s="140">
        <f t="shared" si="174"/>
        <v>729.70873786407765</v>
      </c>
      <c r="I2751" s="125">
        <f>G2751/('Total Revenue (Millions)'!D$208)*100</f>
        <v>19.29395799907272</v>
      </c>
      <c r="W2751" s="138"/>
      <c r="Z2751" s="138"/>
      <c r="AD2751" s="163"/>
      <c r="AE2751" s="163"/>
      <c r="AF2751" s="59" t="s">
        <v>18085</v>
      </c>
    </row>
    <row r="2752" spans="1:32" hidden="1" x14ac:dyDescent="0.25">
      <c r="A2752" s="116" t="s">
        <v>16384</v>
      </c>
      <c r="B2752" s="116">
        <v>2013</v>
      </c>
      <c r="C2752" s="116" t="s">
        <v>16477</v>
      </c>
      <c r="D2752" s="73" t="s">
        <v>18011</v>
      </c>
      <c r="E2752" s="73" t="s">
        <v>18012</v>
      </c>
      <c r="F2752" s="73" t="s">
        <v>18013</v>
      </c>
      <c r="G2752" s="125">
        <v>337.93735558999998</v>
      </c>
      <c r="H2752" s="140">
        <f t="shared" si="174"/>
        <v>328.09451999029125</v>
      </c>
      <c r="I2752" s="125">
        <f>G2752/('Total Revenue (Millions)'!D$208)*100</f>
        <v>8.6750254724203852</v>
      </c>
      <c r="W2752" s="138"/>
      <c r="Z2752" s="138"/>
      <c r="AD2752" s="163"/>
      <c r="AE2752" s="163"/>
      <c r="AF2752" s="59" t="s">
        <v>18047</v>
      </c>
    </row>
    <row r="2753" spans="1:32" hidden="1" x14ac:dyDescent="0.25">
      <c r="A2753" s="116" t="s">
        <v>16384</v>
      </c>
      <c r="B2753" s="116">
        <v>2013</v>
      </c>
      <c r="C2753" s="116" t="s">
        <v>16477</v>
      </c>
      <c r="D2753" s="73" t="s">
        <v>18003</v>
      </c>
      <c r="E2753" s="73" t="s">
        <v>18004</v>
      </c>
      <c r="F2753" s="73" t="s">
        <v>18004</v>
      </c>
      <c r="G2753" s="125">
        <v>272.10000000000002</v>
      </c>
      <c r="H2753" s="140">
        <f t="shared" si="174"/>
        <v>264.17475728155341</v>
      </c>
      <c r="I2753" s="125">
        <f>G2753/('Total Revenue (Millions)'!D$208)*100</f>
        <v>6.9849467423465761</v>
      </c>
      <c r="W2753" s="138"/>
      <c r="Z2753" s="138"/>
      <c r="AD2753" s="163"/>
      <c r="AE2753" s="163"/>
      <c r="AF2753" s="59"/>
    </row>
    <row r="2754" spans="1:32" hidden="1" x14ac:dyDescent="0.25">
      <c r="A2754" s="116" t="s">
        <v>16384</v>
      </c>
      <c r="B2754" s="116">
        <v>2013</v>
      </c>
      <c r="C2754" s="116" t="s">
        <v>16477</v>
      </c>
      <c r="D2754" s="73" t="s">
        <v>18029</v>
      </c>
      <c r="E2754" s="73" t="s">
        <v>18029</v>
      </c>
      <c r="F2754" s="73"/>
      <c r="G2754" s="125">
        <v>256.17599999999999</v>
      </c>
      <c r="H2754" s="140">
        <f t="shared" si="174"/>
        <v>248.71456310679611</v>
      </c>
      <c r="I2754" s="125">
        <f>G2754/('Total Revenue (Millions)'!D$208)*100</f>
        <v>6.5761694842608467</v>
      </c>
      <c r="W2754" s="138"/>
      <c r="Z2754" s="138"/>
      <c r="AD2754" s="163"/>
      <c r="AE2754" s="163"/>
      <c r="AF2754" s="59" t="s">
        <v>18086</v>
      </c>
    </row>
    <row r="2755" spans="1:32" hidden="1" x14ac:dyDescent="0.25">
      <c r="A2755" s="116" t="s">
        <v>16384</v>
      </c>
      <c r="B2755" s="116">
        <v>2013</v>
      </c>
      <c r="C2755" s="116" t="s">
        <v>16477</v>
      </c>
      <c r="D2755" s="73" t="s">
        <v>18055</v>
      </c>
      <c r="E2755" s="73" t="s">
        <v>18055</v>
      </c>
      <c r="F2755" s="73" t="s">
        <v>18056</v>
      </c>
      <c r="G2755" s="125">
        <v>218.73713861469901</v>
      </c>
      <c r="H2755" s="140">
        <f t="shared" si="174"/>
        <v>212.36615399485339</v>
      </c>
      <c r="I2755" s="125">
        <f>G2755/('Total Revenue (Millions)'!D$208)*100</f>
        <v>5.6150946850310666</v>
      </c>
      <c r="W2755" s="138"/>
      <c r="Z2755" s="138"/>
      <c r="AD2755" s="163"/>
      <c r="AE2755" s="163"/>
      <c r="AF2755" s="59"/>
    </row>
    <row r="2756" spans="1:32" hidden="1" x14ac:dyDescent="0.25">
      <c r="A2756" s="116" t="s">
        <v>16384</v>
      </c>
      <c r="B2756" s="116">
        <v>2013</v>
      </c>
      <c r="C2756" s="116" t="s">
        <v>16477</v>
      </c>
      <c r="D2756" s="73" t="s">
        <v>18014</v>
      </c>
      <c r="E2756" s="73" t="s">
        <v>18014</v>
      </c>
      <c r="F2756" s="73"/>
      <c r="G2756" s="125">
        <v>155.18881151578341</v>
      </c>
      <c r="H2756" s="140">
        <f t="shared" si="174"/>
        <v>150.66874904444992</v>
      </c>
      <c r="I2756" s="125">
        <f>G2756/('Total Revenue (Millions)'!D$208)*100</f>
        <v>3.9837764918993317</v>
      </c>
      <c r="W2756" s="138"/>
      <c r="Z2756" s="138"/>
      <c r="AD2756" s="163"/>
      <c r="AE2756" s="163"/>
      <c r="AF2756" s="59" t="s">
        <v>18015</v>
      </c>
    </row>
    <row r="2757" spans="1:32" hidden="1" x14ac:dyDescent="0.25">
      <c r="A2757" s="116" t="s">
        <v>16384</v>
      </c>
      <c r="B2757" s="116">
        <v>2013</v>
      </c>
      <c r="C2757" s="116" t="s">
        <v>16477</v>
      </c>
      <c r="D2757" s="73" t="s">
        <v>18062</v>
      </c>
      <c r="E2757" s="73" t="s">
        <v>18062</v>
      </c>
      <c r="F2757" s="73" t="s">
        <v>18063</v>
      </c>
      <c r="G2757" s="125">
        <v>106.3</v>
      </c>
      <c r="H2757" s="140">
        <f t="shared" si="174"/>
        <v>103.20388349514563</v>
      </c>
      <c r="I2757" s="125">
        <f>G2757/('Total Revenue (Millions)'!D$208)*100</f>
        <v>2.7287755924713011</v>
      </c>
      <c r="W2757" s="138"/>
      <c r="Z2757" s="138"/>
      <c r="AD2757" s="163"/>
      <c r="AE2757" s="163"/>
      <c r="AF2757" s="59" t="s">
        <v>18078</v>
      </c>
    </row>
    <row r="2758" spans="1:32" hidden="1" x14ac:dyDescent="0.25">
      <c r="A2758" s="116" t="s">
        <v>16384</v>
      </c>
      <c r="B2758" s="116">
        <v>2013</v>
      </c>
      <c r="C2758" s="116" t="s">
        <v>16477</v>
      </c>
      <c r="D2758" s="73" t="s">
        <v>18017</v>
      </c>
      <c r="E2758" s="73" t="s">
        <v>18049</v>
      </c>
      <c r="F2758" s="73" t="s">
        <v>18019</v>
      </c>
      <c r="G2758" s="125">
        <v>72.787499999999994</v>
      </c>
      <c r="H2758" s="140">
        <f t="shared" si="174"/>
        <v>70.667475728155338</v>
      </c>
      <c r="I2758" s="125">
        <f>G2758/('Total Revenue (Millions)'!D$208)*100</f>
        <v>1.8684925064628863</v>
      </c>
      <c r="W2758" s="138"/>
      <c r="Z2758" s="138"/>
      <c r="AD2758" s="163"/>
      <c r="AE2758" s="163"/>
      <c r="AF2758" s="59"/>
    </row>
    <row r="2759" spans="1:32" hidden="1" x14ac:dyDescent="0.25">
      <c r="A2759" s="116" t="s">
        <v>16384</v>
      </c>
      <c r="B2759" s="116">
        <v>2013</v>
      </c>
      <c r="C2759" s="116" t="s">
        <v>16477</v>
      </c>
      <c r="D2759" s="73" t="s">
        <v>18023</v>
      </c>
      <c r="E2759" s="73" t="s">
        <v>18023</v>
      </c>
      <c r="F2759" s="73" t="s">
        <v>18023</v>
      </c>
      <c r="G2759" s="125">
        <v>53.880924902572218</v>
      </c>
      <c r="H2759" s="140">
        <f t="shared" si="174"/>
        <v>52.311577575312832</v>
      </c>
      <c r="I2759" s="125">
        <f>G2759/('Total Revenue (Millions)'!D$208)*100</f>
        <v>1.3831510138656462</v>
      </c>
      <c r="W2759" s="138"/>
      <c r="Z2759" s="138"/>
      <c r="AD2759" s="163"/>
      <c r="AE2759" s="163"/>
      <c r="AF2759" s="59"/>
    </row>
    <row r="2760" spans="1:32" hidden="1" x14ac:dyDescent="0.25">
      <c r="A2760" s="116" t="s">
        <v>16384</v>
      </c>
      <c r="B2760" s="116">
        <v>2013</v>
      </c>
      <c r="C2760" s="116" t="s">
        <v>16477</v>
      </c>
      <c r="D2760" s="73" t="s">
        <v>18027</v>
      </c>
      <c r="E2760" s="73" t="s">
        <v>18027</v>
      </c>
      <c r="F2760" s="73" t="s">
        <v>18027</v>
      </c>
      <c r="G2760" s="125">
        <v>17.408982000000002</v>
      </c>
      <c r="H2760" s="140">
        <f t="shared" si="174"/>
        <v>16.90192427184466</v>
      </c>
      <c r="I2760" s="125">
        <f>G2760/('Total Revenue (Millions)'!D$208)*100</f>
        <v>0.44689750866765965</v>
      </c>
      <c r="W2760" s="138"/>
      <c r="Z2760" s="138"/>
      <c r="AD2760" s="163"/>
      <c r="AE2760" s="163"/>
      <c r="AF2760" s="59" t="s">
        <v>18087</v>
      </c>
    </row>
    <row r="2761" spans="1:32" hidden="1" x14ac:dyDescent="0.25">
      <c r="A2761" s="116" t="s">
        <v>16384</v>
      </c>
      <c r="B2761" s="116">
        <v>2013</v>
      </c>
      <c r="C2761" s="116" t="s">
        <v>16477</v>
      </c>
      <c r="D2761" s="73" t="s">
        <v>18042</v>
      </c>
      <c r="E2761" s="73" t="s">
        <v>18043</v>
      </c>
      <c r="F2761" s="73"/>
      <c r="G2761" s="125">
        <v>11.660051420160068</v>
      </c>
      <c r="H2761" s="140">
        <f t="shared" si="174"/>
        <v>11.320438272000066</v>
      </c>
      <c r="I2761" s="125">
        <f>G2761/('Total Revenue (Millions)'!D$208)*100</f>
        <v>0.29931950820595604</v>
      </c>
      <c r="W2761" s="138"/>
      <c r="Z2761" s="138"/>
      <c r="AD2761" s="163"/>
      <c r="AE2761" s="163"/>
      <c r="AF2761" s="59" t="s">
        <v>18015</v>
      </c>
    </row>
    <row r="2762" spans="1:32" hidden="1" x14ac:dyDescent="0.25">
      <c r="A2762" s="116" t="s">
        <v>16384</v>
      </c>
      <c r="B2762" s="116">
        <v>2013</v>
      </c>
      <c r="C2762" s="116" t="s">
        <v>16477</v>
      </c>
      <c r="D2762" s="73" t="s">
        <v>18082</v>
      </c>
      <c r="E2762" s="73" t="s">
        <v>18082</v>
      </c>
      <c r="F2762" s="73"/>
      <c r="G2762" s="125">
        <v>9.058306414027669</v>
      </c>
      <c r="H2762" s="140">
        <f t="shared" si="174"/>
        <v>8.7944722466288052</v>
      </c>
      <c r="I2762" s="125">
        <f>G2762/('Total Revenue (Millions)'!D$208)*100</f>
        <v>0.23253137772083671</v>
      </c>
      <c r="W2762" s="138"/>
      <c r="Z2762" s="138"/>
      <c r="AD2762" s="163"/>
      <c r="AE2762" s="163"/>
      <c r="AF2762" s="59" t="s">
        <v>18015</v>
      </c>
    </row>
    <row r="2763" spans="1:32" hidden="1" x14ac:dyDescent="0.25">
      <c r="A2763" s="116" t="s">
        <v>16384</v>
      </c>
      <c r="B2763" s="116">
        <v>2014</v>
      </c>
      <c r="C2763" s="116" t="s">
        <v>16477</v>
      </c>
      <c r="D2763" s="73" t="s">
        <v>18006</v>
      </c>
      <c r="E2763" s="73" t="s">
        <v>18006</v>
      </c>
      <c r="F2763" s="73" t="s">
        <v>18007</v>
      </c>
      <c r="G2763" s="125">
        <v>858.1</v>
      </c>
      <c r="H2763" s="140">
        <f t="shared" ref="H2763:H2776" si="175">G2763/1.1</f>
        <v>780.09090909090901</v>
      </c>
      <c r="I2763" s="125">
        <f>G2763/('Total Revenue (Millions)'!D$209)*100</f>
        <v>18.725239621213415</v>
      </c>
      <c r="W2763" s="138"/>
      <c r="Z2763" s="138"/>
      <c r="AD2763" s="163"/>
      <c r="AE2763" s="163"/>
      <c r="AF2763" s="59" t="s">
        <v>18088</v>
      </c>
    </row>
    <row r="2764" spans="1:32" hidden="1" x14ac:dyDescent="0.25">
      <c r="A2764" s="116" t="s">
        <v>16384</v>
      </c>
      <c r="B2764" s="116">
        <v>2014</v>
      </c>
      <c r="C2764" s="116" t="s">
        <v>16477</v>
      </c>
      <c r="D2764" s="73" t="s">
        <v>16593</v>
      </c>
      <c r="E2764" s="73" t="s">
        <v>17289</v>
      </c>
      <c r="F2764" s="73" t="s">
        <v>18044</v>
      </c>
      <c r="G2764" s="125">
        <v>758.8</v>
      </c>
      <c r="H2764" s="140">
        <f t="shared" si="175"/>
        <v>689.81818181818176</v>
      </c>
      <c r="I2764" s="125">
        <f>G2764/('Total Revenue (Millions)'!D$209)*100</f>
        <v>16.558340315320752</v>
      </c>
      <c r="W2764" s="138"/>
      <c r="Z2764" s="138"/>
      <c r="AD2764" s="163"/>
      <c r="AE2764" s="163"/>
      <c r="AF2764" s="59" t="s">
        <v>18089</v>
      </c>
    </row>
    <row r="2765" spans="1:32" hidden="1" x14ac:dyDescent="0.25">
      <c r="A2765" s="116" t="s">
        <v>16384</v>
      </c>
      <c r="B2765" s="116">
        <v>2014</v>
      </c>
      <c r="C2765" s="116" t="s">
        <v>16477</v>
      </c>
      <c r="D2765" s="73" t="s">
        <v>18070</v>
      </c>
      <c r="E2765" s="73" t="s">
        <v>18070</v>
      </c>
      <c r="F2765" s="73" t="s">
        <v>18034</v>
      </c>
      <c r="G2765" s="125">
        <v>674.3</v>
      </c>
      <c r="H2765" s="140">
        <f t="shared" si="175"/>
        <v>612.99999999999989</v>
      </c>
      <c r="I2765" s="125">
        <f>G2765/('Total Revenue (Millions)'!D$209)*100</f>
        <v>14.714402839510784</v>
      </c>
      <c r="W2765" s="138"/>
      <c r="Z2765" s="138"/>
      <c r="AD2765" s="163"/>
      <c r="AE2765" s="163"/>
      <c r="AF2765" s="59" t="s">
        <v>18090</v>
      </c>
    </row>
    <row r="2766" spans="1:32" hidden="1" x14ac:dyDescent="0.25">
      <c r="A2766" s="116" t="s">
        <v>16384</v>
      </c>
      <c r="B2766" s="116">
        <v>2014</v>
      </c>
      <c r="C2766" s="116" t="s">
        <v>16477</v>
      </c>
      <c r="D2766" s="73" t="s">
        <v>18011</v>
      </c>
      <c r="E2766" s="73" t="s">
        <v>18012</v>
      </c>
      <c r="F2766" s="73" t="s">
        <v>18013</v>
      </c>
      <c r="G2766" s="125">
        <v>270.02004399999998</v>
      </c>
      <c r="H2766" s="140">
        <f t="shared" si="175"/>
        <v>245.47276727272722</v>
      </c>
      <c r="I2766" s="125">
        <f>G2766/('Total Revenue (Millions)'!D$209)*100</f>
        <v>5.8923086195438632</v>
      </c>
      <c r="W2766" s="138"/>
      <c r="Z2766" s="138"/>
      <c r="AD2766" s="163"/>
      <c r="AE2766" s="163"/>
      <c r="AF2766" s="59" t="s">
        <v>18047</v>
      </c>
    </row>
    <row r="2767" spans="1:32" hidden="1" x14ac:dyDescent="0.25">
      <c r="A2767" s="116" t="s">
        <v>16384</v>
      </c>
      <c r="B2767" s="116">
        <v>2014</v>
      </c>
      <c r="C2767" s="116" t="s">
        <v>16477</v>
      </c>
      <c r="D2767" s="73" t="s">
        <v>18029</v>
      </c>
      <c r="E2767" s="73" t="s">
        <v>18029</v>
      </c>
      <c r="F2767" s="73"/>
      <c r="G2767" s="125">
        <v>332.6</v>
      </c>
      <c r="H2767" s="140">
        <f t="shared" si="175"/>
        <v>302.36363636363637</v>
      </c>
      <c r="I2767" s="125">
        <f>G2767/('Total Revenue (Millions)'!D$209)*100</f>
        <v>7.2579124787502405</v>
      </c>
      <c r="W2767" s="138"/>
      <c r="Z2767" s="138"/>
      <c r="AD2767" s="163"/>
      <c r="AE2767" s="163"/>
      <c r="AF2767" s="84" t="s">
        <v>18091</v>
      </c>
    </row>
    <row r="2768" spans="1:32" hidden="1" x14ac:dyDescent="0.25">
      <c r="A2768" s="116" t="s">
        <v>16384</v>
      </c>
      <c r="B2768" s="116">
        <v>2014</v>
      </c>
      <c r="C2768" s="116" t="s">
        <v>16477</v>
      </c>
      <c r="D2768" s="73" t="s">
        <v>18003</v>
      </c>
      <c r="E2768" s="73" t="s">
        <v>18004</v>
      </c>
      <c r="F2768" s="73" t="s">
        <v>18004</v>
      </c>
      <c r="G2768" s="125">
        <v>246.9</v>
      </c>
      <c r="H2768" s="140">
        <f t="shared" si="175"/>
        <v>224.45454545454544</v>
      </c>
      <c r="I2768" s="125">
        <f>G2768/('Total Revenue (Millions)'!D$209)*100</f>
        <v>5.3877889086092434</v>
      </c>
      <c r="W2768" s="138"/>
      <c r="Z2768" s="138"/>
      <c r="AD2768" s="163"/>
      <c r="AE2768" s="163"/>
      <c r="AF2768" s="59"/>
    </row>
    <row r="2769" spans="1:32" hidden="1" x14ac:dyDescent="0.25">
      <c r="A2769" s="116" t="s">
        <v>16384</v>
      </c>
      <c r="B2769" s="116">
        <v>2014</v>
      </c>
      <c r="C2769" s="116" t="s">
        <v>16477</v>
      </c>
      <c r="D2769" s="73" t="s">
        <v>18055</v>
      </c>
      <c r="E2769" s="73" t="s">
        <v>18055</v>
      </c>
      <c r="F2769" s="73" t="s">
        <v>18056</v>
      </c>
      <c r="G2769" s="125">
        <v>158.1</v>
      </c>
      <c r="H2769" s="140">
        <f t="shared" si="175"/>
        <v>143.72727272727272</v>
      </c>
      <c r="I2769" s="125">
        <f>G2769/('Total Revenue (Millions)'!D$209)*100</f>
        <v>3.4500179281130881</v>
      </c>
      <c r="W2769" s="138"/>
      <c r="Z2769" s="138"/>
      <c r="AD2769" s="163"/>
      <c r="AE2769" s="163"/>
      <c r="AF2769" s="59"/>
    </row>
    <row r="2770" spans="1:32" hidden="1" x14ac:dyDescent="0.25">
      <c r="A2770" s="116" t="s">
        <v>16384</v>
      </c>
      <c r="B2770" s="116">
        <v>2014</v>
      </c>
      <c r="C2770" s="116" t="s">
        <v>16477</v>
      </c>
      <c r="D2770" s="73" t="s">
        <v>18014</v>
      </c>
      <c r="E2770" s="73" t="s">
        <v>18014</v>
      </c>
      <c r="F2770" s="73"/>
      <c r="G2770" s="125">
        <v>117.7</v>
      </c>
      <c r="H2770" s="140">
        <f t="shared" si="175"/>
        <v>107</v>
      </c>
      <c r="I2770" s="125">
        <f>G2770/('Total Revenue (Millions)'!D$209)*100</f>
        <v>2.5684194189684408</v>
      </c>
      <c r="W2770" s="138"/>
      <c r="Z2770" s="138"/>
      <c r="AD2770" s="163"/>
      <c r="AE2770" s="163"/>
      <c r="AF2770" s="59" t="s">
        <v>18015</v>
      </c>
    </row>
    <row r="2771" spans="1:32" hidden="1" x14ac:dyDescent="0.25">
      <c r="A2771" s="116" t="s">
        <v>16384</v>
      </c>
      <c r="B2771" s="116">
        <v>2014</v>
      </c>
      <c r="C2771" s="116" t="s">
        <v>16477</v>
      </c>
      <c r="D2771" s="73" t="s">
        <v>18062</v>
      </c>
      <c r="E2771" s="73" t="s">
        <v>18062</v>
      </c>
      <c r="F2771" s="73" t="s">
        <v>18063</v>
      </c>
      <c r="G2771" s="125">
        <v>99</v>
      </c>
      <c r="H2771" s="140">
        <f t="shared" si="175"/>
        <v>89.999999999999986</v>
      </c>
      <c r="I2771" s="125">
        <f>G2771/('Total Revenue (Millions)'!D$209)*100</f>
        <v>2.1603527823099036</v>
      </c>
      <c r="W2771" s="138"/>
      <c r="Z2771" s="138"/>
      <c r="AD2771" s="163"/>
      <c r="AE2771" s="163"/>
      <c r="AF2771" s="59" t="s">
        <v>18078</v>
      </c>
    </row>
    <row r="2772" spans="1:32" hidden="1" x14ac:dyDescent="0.25">
      <c r="A2772" s="116" t="s">
        <v>16384</v>
      </c>
      <c r="B2772" s="116">
        <v>2014</v>
      </c>
      <c r="C2772" s="116" t="s">
        <v>16477</v>
      </c>
      <c r="D2772" s="73" t="s">
        <v>18017</v>
      </c>
      <c r="E2772" s="73" t="s">
        <v>18049</v>
      </c>
      <c r="F2772" s="73" t="s">
        <v>18019</v>
      </c>
      <c r="G2772" s="125">
        <v>67.875</v>
      </c>
      <c r="H2772" s="140">
        <f t="shared" si="175"/>
        <v>61.704545454545446</v>
      </c>
      <c r="I2772" s="125">
        <f>G2772/('Total Revenue (Millions)'!D$209)*100</f>
        <v>1.4811509605988351</v>
      </c>
      <c r="W2772" s="138"/>
      <c r="Z2772" s="138"/>
      <c r="AD2772" s="163"/>
      <c r="AE2772" s="163"/>
      <c r="AF2772" s="59"/>
    </row>
    <row r="2773" spans="1:32" hidden="1" x14ac:dyDescent="0.25">
      <c r="A2773" s="116" t="s">
        <v>16384</v>
      </c>
      <c r="B2773" s="116">
        <v>2014</v>
      </c>
      <c r="C2773" s="116" t="s">
        <v>16477</v>
      </c>
      <c r="D2773" s="73" t="s">
        <v>18023</v>
      </c>
      <c r="E2773" s="73" t="s">
        <v>18023</v>
      </c>
      <c r="F2773" s="73" t="s">
        <v>18023</v>
      </c>
      <c r="G2773" s="125">
        <v>48.5</v>
      </c>
      <c r="H2773" s="140">
        <f t="shared" si="175"/>
        <v>44.090909090909086</v>
      </c>
      <c r="I2773" s="125">
        <f>G2773/('Total Revenue (Millions)'!D$209)*100</f>
        <v>1.058354645879094</v>
      </c>
      <c r="W2773" s="138"/>
      <c r="Z2773" s="138"/>
      <c r="AD2773" s="163"/>
      <c r="AE2773" s="163"/>
      <c r="AF2773" s="59" t="s">
        <v>18015</v>
      </c>
    </row>
    <row r="2774" spans="1:32" hidden="1" x14ac:dyDescent="0.25">
      <c r="A2774" s="116" t="s">
        <v>16384</v>
      </c>
      <c r="B2774" s="116">
        <v>2014</v>
      </c>
      <c r="C2774" s="116" t="s">
        <v>16477</v>
      </c>
      <c r="D2774" s="73" t="s">
        <v>18027</v>
      </c>
      <c r="E2774" s="73" t="s">
        <v>18027</v>
      </c>
      <c r="F2774" s="73" t="s">
        <v>18027</v>
      </c>
      <c r="G2774" s="125">
        <v>16.431293570880001</v>
      </c>
      <c r="H2774" s="140">
        <f t="shared" si="175"/>
        <v>14.937539609890909</v>
      </c>
      <c r="I2774" s="125">
        <f>G2774/('Total Revenue (Millions)'!D$209)*100</f>
        <v>0.35855950285658017</v>
      </c>
      <c r="W2774" s="138"/>
      <c r="Z2774" s="138"/>
      <c r="AD2774" s="163"/>
      <c r="AE2774" s="163"/>
      <c r="AF2774" s="59" t="s">
        <v>18092</v>
      </c>
    </row>
    <row r="2775" spans="1:32" hidden="1" x14ac:dyDescent="0.25">
      <c r="A2775" s="116" t="s">
        <v>16384</v>
      </c>
      <c r="B2775" s="116">
        <v>2014</v>
      </c>
      <c r="C2775" s="116" t="s">
        <v>16477</v>
      </c>
      <c r="D2775" s="73" t="s">
        <v>18082</v>
      </c>
      <c r="E2775" s="73" t="s">
        <v>18082</v>
      </c>
      <c r="F2775" s="73"/>
      <c r="G2775" s="125">
        <v>9.1</v>
      </c>
      <c r="H2775" s="140">
        <f t="shared" si="175"/>
        <v>8.2727272727272716</v>
      </c>
      <c r="I2775" s="125">
        <f>G2775/('Total Revenue (Millions)'!D$209)*100</f>
        <v>0.19857788201030424</v>
      </c>
      <c r="W2775" s="138"/>
      <c r="Z2775" s="138"/>
      <c r="AD2775" s="163"/>
      <c r="AE2775" s="163"/>
      <c r="AF2775" s="59" t="s">
        <v>18093</v>
      </c>
    </row>
    <row r="2776" spans="1:32" hidden="1" x14ac:dyDescent="0.25">
      <c r="A2776" s="116" t="s">
        <v>16384</v>
      </c>
      <c r="B2776" s="116">
        <v>2014</v>
      </c>
      <c r="C2776" s="116" t="s">
        <v>16477</v>
      </c>
      <c r="D2776" s="73" t="s">
        <v>18042</v>
      </c>
      <c r="E2776" s="73" t="s">
        <v>18043</v>
      </c>
      <c r="F2776" s="73"/>
      <c r="G2776" s="125">
        <v>9</v>
      </c>
      <c r="H2776" s="140">
        <f t="shared" si="175"/>
        <v>8.1818181818181817</v>
      </c>
      <c r="I2776" s="125">
        <f>G2776/('Total Revenue (Millions)'!D$209)*100</f>
        <v>0.19639570748271851</v>
      </c>
      <c r="W2776" s="138"/>
      <c r="Z2776" s="138"/>
      <c r="AD2776" s="163"/>
      <c r="AE2776" s="163"/>
      <c r="AF2776" s="59" t="s">
        <v>18015</v>
      </c>
    </row>
    <row r="2777" spans="1:32" hidden="1" x14ac:dyDescent="0.25">
      <c r="A2777" s="116" t="s">
        <v>16384</v>
      </c>
      <c r="B2777" s="116">
        <v>2015</v>
      </c>
      <c r="C2777" s="116" t="s">
        <v>16477</v>
      </c>
      <c r="D2777" s="73" t="s">
        <v>18070</v>
      </c>
      <c r="E2777" s="73" t="s">
        <v>18070</v>
      </c>
      <c r="F2777" s="73" t="s">
        <v>18034</v>
      </c>
      <c r="G2777" s="125">
        <v>1059.5999999999999</v>
      </c>
      <c r="H2777" s="140">
        <f t="shared" ref="H2777:H2791" si="176">G2777/1.28</f>
        <v>827.81249999999989</v>
      </c>
      <c r="I2777" s="125">
        <f>G2777/('Total Revenue (Millions)'!D$210)*100</f>
        <v>20.517203692626296</v>
      </c>
      <c r="W2777" s="138"/>
      <c r="Z2777" s="138"/>
      <c r="AD2777" s="163"/>
      <c r="AE2777" s="163"/>
      <c r="AF2777" s="84" t="s">
        <v>18094</v>
      </c>
    </row>
    <row r="2778" spans="1:32" hidden="1" x14ac:dyDescent="0.25">
      <c r="A2778" s="116" t="s">
        <v>16384</v>
      </c>
      <c r="B2778" s="116">
        <v>2015</v>
      </c>
      <c r="C2778" s="116" t="s">
        <v>16477</v>
      </c>
      <c r="D2778" s="73" t="s">
        <v>18006</v>
      </c>
      <c r="E2778" s="73" t="s">
        <v>18006</v>
      </c>
      <c r="F2778" s="73" t="s">
        <v>18007</v>
      </c>
      <c r="G2778" s="125">
        <v>786.3</v>
      </c>
      <c r="H2778" s="140">
        <f t="shared" si="176"/>
        <v>614.296875</v>
      </c>
      <c r="I2778" s="125">
        <f>G2778/('Total Revenue (Millions)'!D$210)*100</f>
        <v>15.22525223057008</v>
      </c>
      <c r="W2778" s="138"/>
      <c r="Z2778" s="138"/>
      <c r="AD2778" s="163"/>
      <c r="AE2778" s="163"/>
      <c r="AF2778" s="59" t="s">
        <v>18095</v>
      </c>
    </row>
    <row r="2779" spans="1:32" hidden="1" x14ac:dyDescent="0.25">
      <c r="A2779" s="116" t="s">
        <v>16384</v>
      </c>
      <c r="B2779" s="116">
        <v>2015</v>
      </c>
      <c r="C2779" s="116" t="s">
        <v>16477</v>
      </c>
      <c r="D2779" s="73" t="s">
        <v>18029</v>
      </c>
      <c r="E2779" s="73" t="s">
        <v>18029</v>
      </c>
      <c r="F2779" s="73"/>
      <c r="G2779" s="125">
        <v>359</v>
      </c>
      <c r="H2779" s="140">
        <f t="shared" si="176"/>
        <v>280.46875</v>
      </c>
      <c r="I2779" s="125">
        <f>G2779/('Total Revenue (Millions)'!D$210)*100</f>
        <v>6.9513742220204229</v>
      </c>
      <c r="W2779" s="138"/>
      <c r="Z2779" s="138"/>
      <c r="AD2779" s="163"/>
      <c r="AE2779" s="163"/>
      <c r="AF2779" s="59" t="s">
        <v>18096</v>
      </c>
    </row>
    <row r="2780" spans="1:32" hidden="1" x14ac:dyDescent="0.25">
      <c r="A2780" s="116" t="s">
        <v>16384</v>
      </c>
      <c r="B2780" s="116">
        <v>2015</v>
      </c>
      <c r="C2780" s="116" t="s">
        <v>16477</v>
      </c>
      <c r="D2780" s="73" t="s">
        <v>18003</v>
      </c>
      <c r="E2780" s="73" t="s">
        <v>18004</v>
      </c>
      <c r="F2780" s="73" t="s">
        <v>18004</v>
      </c>
      <c r="G2780" s="125">
        <v>223.7</v>
      </c>
      <c r="H2780" s="140">
        <f t="shared" si="176"/>
        <v>174.765625</v>
      </c>
      <c r="I2780" s="125">
        <f>G2780/('Total Revenue (Millions)'!D$210)*100</f>
        <v>4.3315387561726144</v>
      </c>
      <c r="W2780" s="138"/>
      <c r="Z2780" s="138"/>
      <c r="AD2780" s="163"/>
      <c r="AE2780" s="163"/>
      <c r="AF2780" s="59"/>
    </row>
    <row r="2781" spans="1:32" hidden="1" x14ac:dyDescent="0.25">
      <c r="A2781" s="116" t="s">
        <v>16384</v>
      </c>
      <c r="B2781" s="116">
        <v>2015</v>
      </c>
      <c r="C2781" s="116" t="s">
        <v>16477</v>
      </c>
      <c r="D2781" s="73" t="s">
        <v>16593</v>
      </c>
      <c r="E2781" s="73" t="s">
        <v>17289</v>
      </c>
      <c r="F2781" s="73" t="s">
        <v>18097</v>
      </c>
      <c r="G2781" s="125">
        <v>230.1</v>
      </c>
      <c r="H2781" s="140">
        <f t="shared" si="176"/>
        <v>179.765625</v>
      </c>
      <c r="I2781" s="125">
        <f>G2781/('Total Revenue (Millions)'!D$210)*100</f>
        <v>4.4554629762866274</v>
      </c>
      <c r="W2781" s="138"/>
      <c r="Z2781" s="138"/>
      <c r="AD2781" s="163"/>
      <c r="AE2781" s="163"/>
      <c r="AF2781" s="59" t="s">
        <v>18098</v>
      </c>
    </row>
    <row r="2782" spans="1:32" hidden="1" x14ac:dyDescent="0.25">
      <c r="A2782" s="116" t="s">
        <v>16384</v>
      </c>
      <c r="B2782" s="116">
        <v>2015</v>
      </c>
      <c r="C2782" s="116" t="s">
        <v>16477</v>
      </c>
      <c r="D2782" s="73" t="s">
        <v>18011</v>
      </c>
      <c r="E2782" s="73" t="s">
        <v>18012</v>
      </c>
      <c r="F2782" s="73" t="s">
        <v>18013</v>
      </c>
      <c r="G2782" s="125">
        <v>132.19800000000001</v>
      </c>
      <c r="H2782" s="140">
        <f t="shared" si="176"/>
        <v>103.27968750000001</v>
      </c>
      <c r="I2782" s="125">
        <f>G2782/('Total Revenue (Millions)'!D$210)*100</f>
        <v>2.559770945411298</v>
      </c>
      <c r="W2782" s="138"/>
      <c r="Z2782" s="138"/>
      <c r="AD2782" s="163"/>
      <c r="AE2782" s="163"/>
      <c r="AF2782" s="84" t="s">
        <v>18099</v>
      </c>
    </row>
    <row r="2783" spans="1:32" hidden="1" x14ac:dyDescent="0.25">
      <c r="A2783" s="116" t="s">
        <v>16384</v>
      </c>
      <c r="B2783" s="116">
        <v>2015</v>
      </c>
      <c r="C2783" s="116" t="s">
        <v>16477</v>
      </c>
      <c r="D2783" s="73" t="s">
        <v>18100</v>
      </c>
      <c r="E2783" s="73" t="s">
        <v>18100</v>
      </c>
      <c r="F2783" s="73" t="s">
        <v>18101</v>
      </c>
      <c r="G2783" s="125">
        <v>107.29</v>
      </c>
      <c r="H2783" s="140">
        <f t="shared" si="176"/>
        <v>83.8203125</v>
      </c>
      <c r="I2783" s="125">
        <f>G2783/('Total Revenue (Millions)'!D$210)*100</f>
        <v>2.0774733712550733</v>
      </c>
      <c r="W2783" s="138"/>
      <c r="Z2783" s="138"/>
      <c r="AD2783" s="163"/>
      <c r="AE2783" s="163"/>
      <c r="AF2783" s="84" t="s">
        <v>18099</v>
      </c>
    </row>
    <row r="2784" spans="1:32" hidden="1" x14ac:dyDescent="0.25">
      <c r="A2784" s="116" t="s">
        <v>16384</v>
      </c>
      <c r="B2784" s="116">
        <v>2015</v>
      </c>
      <c r="C2784" s="116" t="s">
        <v>16477</v>
      </c>
      <c r="D2784" s="73" t="s">
        <v>18055</v>
      </c>
      <c r="E2784" s="73" t="s">
        <v>18055</v>
      </c>
      <c r="F2784" s="73" t="s">
        <v>18056</v>
      </c>
      <c r="G2784" s="125">
        <v>133.96104560000001</v>
      </c>
      <c r="H2784" s="140">
        <f t="shared" si="176"/>
        <v>104.657066875</v>
      </c>
      <c r="I2784" s="125">
        <f>G2784/('Total Revenue (Millions)'!D$210)*100</f>
        <v>2.5939090783808982</v>
      </c>
      <c r="W2784" s="138"/>
      <c r="Z2784" s="138"/>
      <c r="AD2784" s="163"/>
      <c r="AE2784" s="163"/>
      <c r="AF2784" s="59"/>
    </row>
    <row r="2785" spans="1:32" hidden="1" x14ac:dyDescent="0.25">
      <c r="A2785" s="116" t="s">
        <v>16384</v>
      </c>
      <c r="B2785" s="116">
        <v>2015</v>
      </c>
      <c r="C2785" s="116" t="s">
        <v>16477</v>
      </c>
      <c r="D2785" s="73" t="s">
        <v>18062</v>
      </c>
      <c r="E2785" s="73" t="s">
        <v>18062</v>
      </c>
      <c r="F2785" s="73" t="s">
        <v>18063</v>
      </c>
      <c r="G2785" s="125">
        <v>89</v>
      </c>
      <c r="H2785" s="140">
        <f t="shared" si="176"/>
        <v>69.53125</v>
      </c>
      <c r="I2785" s="125">
        <f>G2785/('Total Revenue (Millions)'!D$210)*100</f>
        <v>1.7233211859604949</v>
      </c>
      <c r="W2785" s="138"/>
      <c r="Z2785" s="138"/>
      <c r="AD2785" s="163"/>
      <c r="AE2785" s="163"/>
      <c r="AF2785" s="59" t="s">
        <v>18078</v>
      </c>
    </row>
    <row r="2786" spans="1:32" hidden="1" x14ac:dyDescent="0.25">
      <c r="A2786" s="116" t="s">
        <v>16384</v>
      </c>
      <c r="B2786" s="116">
        <v>2015</v>
      </c>
      <c r="C2786" s="116" t="s">
        <v>16477</v>
      </c>
      <c r="D2786" s="73" t="s">
        <v>18017</v>
      </c>
      <c r="E2786" s="73" t="s">
        <v>18049</v>
      </c>
      <c r="F2786" s="73" t="s">
        <v>18019</v>
      </c>
      <c r="G2786" s="125">
        <v>64.575063909999997</v>
      </c>
      <c r="H2786" s="140">
        <f t="shared" si="176"/>
        <v>50.449268679687499</v>
      </c>
      <c r="I2786" s="125">
        <f>G2786/('Total Revenue (Millions)'!D$210)*100</f>
        <v>1.2503772552905161</v>
      </c>
      <c r="W2786" s="138"/>
      <c r="Z2786" s="138"/>
      <c r="AD2786" s="163"/>
      <c r="AE2786" s="163"/>
      <c r="AF2786" s="59"/>
    </row>
    <row r="2787" spans="1:32" hidden="1" x14ac:dyDescent="0.25">
      <c r="A2787" s="116" t="s">
        <v>16384</v>
      </c>
      <c r="B2787" s="116">
        <v>2015</v>
      </c>
      <c r="C2787" s="116" t="s">
        <v>16477</v>
      </c>
      <c r="D2787" s="73" t="s">
        <v>18023</v>
      </c>
      <c r="E2787" s="73" t="s">
        <v>18023</v>
      </c>
      <c r="F2787" s="73" t="s">
        <v>18023</v>
      </c>
      <c r="G2787" s="125">
        <v>54.8</v>
      </c>
      <c r="H2787" s="140">
        <f t="shared" si="176"/>
        <v>42.8125</v>
      </c>
      <c r="I2787" s="125">
        <f>G2787/('Total Revenue (Millions)'!D$210)*100</f>
        <v>1.0611011347262371</v>
      </c>
      <c r="W2787" s="138"/>
      <c r="Z2787" s="138"/>
      <c r="AD2787" s="163"/>
      <c r="AE2787" s="163"/>
      <c r="AF2787" s="59"/>
    </row>
    <row r="2788" spans="1:32" hidden="1" x14ac:dyDescent="0.25">
      <c r="A2788" s="116" t="s">
        <v>16384</v>
      </c>
      <c r="B2788" s="116">
        <v>2015</v>
      </c>
      <c r="C2788" s="116" t="s">
        <v>16477</v>
      </c>
      <c r="D2788" s="73" t="s">
        <v>18014</v>
      </c>
      <c r="E2788" s="73" t="s">
        <v>18014</v>
      </c>
      <c r="F2788" s="73"/>
      <c r="G2788" s="125">
        <v>31.95822321</v>
      </c>
      <c r="H2788" s="140">
        <f t="shared" si="176"/>
        <v>24.967361882812501</v>
      </c>
      <c r="I2788" s="125">
        <f>G2788/('Total Revenue (Millions)'!D$210)*100</f>
        <v>0.61881216992637544</v>
      </c>
      <c r="W2788" s="138"/>
      <c r="Z2788" s="138"/>
      <c r="AD2788" s="163"/>
      <c r="AE2788" s="163"/>
      <c r="AF2788" s="59" t="s">
        <v>18015</v>
      </c>
    </row>
    <row r="2789" spans="1:32" hidden="1" x14ac:dyDescent="0.25">
      <c r="A2789" s="116" t="s">
        <v>16384</v>
      </c>
      <c r="B2789" s="116">
        <v>2015</v>
      </c>
      <c r="C2789" s="116" t="s">
        <v>16477</v>
      </c>
      <c r="D2789" s="73" t="s">
        <v>18042</v>
      </c>
      <c r="E2789" s="73" t="s">
        <v>18043</v>
      </c>
      <c r="F2789" s="73"/>
      <c r="G2789" s="125">
        <v>16.265066610000002</v>
      </c>
      <c r="H2789" s="140">
        <f t="shared" si="176"/>
        <v>12.707083289062501</v>
      </c>
      <c r="I2789" s="125">
        <f>G2789/('Total Revenue (Millions)'!D$210)*100</f>
        <v>0.31494307730417581</v>
      </c>
      <c r="W2789" s="138"/>
      <c r="Z2789" s="138"/>
      <c r="AD2789" s="163"/>
      <c r="AE2789" s="163"/>
      <c r="AF2789" s="59" t="s">
        <v>18015</v>
      </c>
    </row>
    <row r="2790" spans="1:32" hidden="1" x14ac:dyDescent="0.25">
      <c r="A2790" s="116" t="s">
        <v>16384</v>
      </c>
      <c r="B2790" s="116">
        <v>2015</v>
      </c>
      <c r="C2790" s="116" t="s">
        <v>16477</v>
      </c>
      <c r="D2790" s="73" t="s">
        <v>18082</v>
      </c>
      <c r="E2790" s="73" t="s">
        <v>18082</v>
      </c>
      <c r="F2790" s="73"/>
      <c r="G2790" s="125">
        <v>16.265066610000002</v>
      </c>
      <c r="H2790" s="140">
        <f t="shared" si="176"/>
        <v>12.707083289062501</v>
      </c>
      <c r="I2790" s="125">
        <f>G2790/('Total Revenue (Millions)'!D$210)*100</f>
        <v>0.31494307730417581</v>
      </c>
      <c r="W2790" s="138"/>
      <c r="Z2790" s="138"/>
      <c r="AD2790" s="163"/>
      <c r="AE2790" s="163"/>
      <c r="AF2790" s="59" t="s">
        <v>18015</v>
      </c>
    </row>
    <row r="2791" spans="1:32" hidden="1" x14ac:dyDescent="0.25">
      <c r="A2791" s="116" t="s">
        <v>16384</v>
      </c>
      <c r="B2791" s="116">
        <v>2015</v>
      </c>
      <c r="C2791" s="116" t="s">
        <v>16477</v>
      </c>
      <c r="D2791" s="73" t="s">
        <v>18027</v>
      </c>
      <c r="E2791" s="73" t="s">
        <v>18027</v>
      </c>
      <c r="F2791" s="73" t="s">
        <v>18027</v>
      </c>
      <c r="G2791" s="125">
        <v>14.569628009299297</v>
      </c>
      <c r="H2791" s="140">
        <f t="shared" si="176"/>
        <v>11.382521882265076</v>
      </c>
      <c r="I2791" s="125">
        <f>G2791/('Total Revenue (Millions)'!D$210)*100</f>
        <v>0.28211402943807762</v>
      </c>
      <c r="W2791" s="138"/>
      <c r="Z2791" s="138"/>
      <c r="AD2791" s="163"/>
      <c r="AE2791" s="163"/>
      <c r="AF2791" s="59" t="s">
        <v>18102</v>
      </c>
    </row>
    <row r="2792" spans="1:32" hidden="1" x14ac:dyDescent="0.25">
      <c r="A2792" s="116" t="s">
        <v>16384</v>
      </c>
      <c r="B2792" s="116">
        <v>2016</v>
      </c>
      <c r="C2792" s="116" t="s">
        <v>16477</v>
      </c>
      <c r="D2792" s="73" t="s">
        <v>18070</v>
      </c>
      <c r="E2792" s="73" t="s">
        <v>18070</v>
      </c>
      <c r="F2792" s="73" t="s">
        <v>18034</v>
      </c>
      <c r="G2792" s="125">
        <v>860.4</v>
      </c>
      <c r="H2792" s="140">
        <f t="shared" ref="H2792:H2806" si="177">G2792/1.33</f>
        <v>646.91729323308266</v>
      </c>
      <c r="I2792" s="125">
        <f>G2792/('Total Revenue (Millions)'!D$211)*100</f>
        <v>17.869927868077699</v>
      </c>
      <c r="W2792" s="138"/>
      <c r="Z2792" s="138"/>
      <c r="AD2792" s="163"/>
      <c r="AE2792" s="163"/>
      <c r="AF2792" s="59" t="s">
        <v>18103</v>
      </c>
    </row>
    <row r="2793" spans="1:32" hidden="1" x14ac:dyDescent="0.25">
      <c r="A2793" s="116" t="s">
        <v>16384</v>
      </c>
      <c r="B2793" s="116">
        <v>2016</v>
      </c>
      <c r="C2793" s="116" t="s">
        <v>16477</v>
      </c>
      <c r="D2793" s="73" t="s">
        <v>18006</v>
      </c>
      <c r="E2793" s="73" t="s">
        <v>18006</v>
      </c>
      <c r="F2793" s="73" t="s">
        <v>18007</v>
      </c>
      <c r="G2793" s="125">
        <v>714.9</v>
      </c>
      <c r="H2793" s="140">
        <f t="shared" si="177"/>
        <v>537.51879699248116</v>
      </c>
      <c r="I2793" s="125">
        <f>G2793/('Total Revenue (Millions)'!D$211)*100</f>
        <v>14.84799097267404</v>
      </c>
      <c r="W2793" s="138"/>
      <c r="Z2793" s="138"/>
      <c r="AD2793" s="163"/>
      <c r="AE2793" s="163"/>
      <c r="AF2793" s="84" t="s">
        <v>18104</v>
      </c>
    </row>
    <row r="2794" spans="1:32" hidden="1" x14ac:dyDescent="0.25">
      <c r="A2794" s="116" t="s">
        <v>16384</v>
      </c>
      <c r="B2794" s="116">
        <v>2016</v>
      </c>
      <c r="C2794" s="116" t="s">
        <v>16477</v>
      </c>
      <c r="D2794" s="73" t="s">
        <v>18029</v>
      </c>
      <c r="E2794" s="73" t="s">
        <v>18029</v>
      </c>
      <c r="F2794" s="73"/>
      <c r="G2794" s="125">
        <v>298</v>
      </c>
      <c r="H2794" s="140">
        <f t="shared" si="177"/>
        <v>224.06015037593983</v>
      </c>
      <c r="I2794" s="125">
        <f>G2794/('Total Revenue (Millions)'!D$211)*100</f>
        <v>6.1892590709985518</v>
      </c>
      <c r="W2794" s="138"/>
      <c r="Z2794" s="138"/>
      <c r="AD2794" s="163"/>
      <c r="AE2794" s="163"/>
      <c r="AF2794" s="84" t="s">
        <v>18105</v>
      </c>
    </row>
    <row r="2795" spans="1:32" hidden="1" x14ac:dyDescent="0.25">
      <c r="A2795" s="116" t="s">
        <v>16384</v>
      </c>
      <c r="B2795" s="116">
        <v>2016</v>
      </c>
      <c r="C2795" s="116" t="s">
        <v>16477</v>
      </c>
      <c r="D2795" s="73" t="s">
        <v>18003</v>
      </c>
      <c r="E2795" s="73" t="s">
        <v>18004</v>
      </c>
      <c r="F2795" s="73" t="s">
        <v>18004</v>
      </c>
      <c r="G2795" s="125">
        <v>214.68</v>
      </c>
      <c r="H2795" s="140">
        <f t="shared" si="177"/>
        <v>161.41353383458647</v>
      </c>
      <c r="I2795" s="125">
        <f>G2795/('Total Revenue (Millions)'!D$211)*100</f>
        <v>4.4587588502079498</v>
      </c>
      <c r="W2795" s="138"/>
      <c r="Z2795" s="138"/>
      <c r="AD2795" s="163"/>
      <c r="AE2795" s="163"/>
      <c r="AF2795" s="59" t="s">
        <v>18106</v>
      </c>
    </row>
    <row r="2796" spans="1:32" hidden="1" x14ac:dyDescent="0.25">
      <c r="A2796" s="116" t="s">
        <v>16384</v>
      </c>
      <c r="B2796" s="116">
        <v>2016</v>
      </c>
      <c r="C2796" s="116" t="s">
        <v>16477</v>
      </c>
      <c r="D2796" s="73" t="s">
        <v>16593</v>
      </c>
      <c r="E2796" s="73" t="s">
        <v>17289</v>
      </c>
      <c r="F2796" s="73" t="s">
        <v>18107</v>
      </c>
      <c r="G2796" s="125">
        <v>201</v>
      </c>
      <c r="H2796" s="140">
        <f t="shared" si="177"/>
        <v>151.12781954887217</v>
      </c>
      <c r="I2796" s="125">
        <f>G2796/('Total Revenue (Millions)'!D$211)*100</f>
        <v>4.1746344740627812</v>
      </c>
      <c r="W2796" s="138"/>
      <c r="Z2796" s="138"/>
      <c r="AD2796" s="163"/>
      <c r="AE2796" s="163"/>
      <c r="AF2796" s="59" t="s">
        <v>18108</v>
      </c>
    </row>
    <row r="2797" spans="1:32" hidden="1" x14ac:dyDescent="0.25">
      <c r="A2797" s="116" t="s">
        <v>16384</v>
      </c>
      <c r="B2797" s="116">
        <v>2016</v>
      </c>
      <c r="C2797" s="116" t="s">
        <v>16477</v>
      </c>
      <c r="D2797" s="73" t="s">
        <v>18011</v>
      </c>
      <c r="E2797" s="73" t="s">
        <v>18012</v>
      </c>
      <c r="F2797" s="73" t="s">
        <v>18013</v>
      </c>
      <c r="G2797" s="125">
        <v>118.98</v>
      </c>
      <c r="H2797" s="140">
        <f t="shared" si="177"/>
        <v>89.458646616541358</v>
      </c>
      <c r="I2797" s="125">
        <f>G2797/('Total Revenue (Millions)'!D$211)*100</f>
        <v>2.4711343767362672</v>
      </c>
      <c r="W2797" s="138"/>
      <c r="Z2797" s="138"/>
      <c r="AD2797" s="163"/>
      <c r="AE2797" s="163"/>
      <c r="AF2797" s="59" t="s">
        <v>18109</v>
      </c>
    </row>
    <row r="2798" spans="1:32" hidden="1" x14ac:dyDescent="0.25">
      <c r="A2798" s="116" t="s">
        <v>16384</v>
      </c>
      <c r="B2798" s="116">
        <v>2016</v>
      </c>
      <c r="C2798" s="116" t="s">
        <v>16477</v>
      </c>
      <c r="D2798" s="73" t="s">
        <v>18027</v>
      </c>
      <c r="E2798" s="73" t="s">
        <v>18027</v>
      </c>
      <c r="F2798" s="73" t="s">
        <v>18027</v>
      </c>
      <c r="G2798" s="125">
        <v>13.092619585672773</v>
      </c>
      <c r="H2798" s="140">
        <f t="shared" si="177"/>
        <v>9.8440748764456938</v>
      </c>
      <c r="I2798" s="125">
        <f>G2798/('Total Revenue (Millions)'!D$211)*100</f>
        <v>0.27192488098576684</v>
      </c>
      <c r="W2798" s="138"/>
      <c r="Z2798" s="138"/>
      <c r="AD2798" s="163"/>
      <c r="AE2798" s="163"/>
      <c r="AF2798" s="59" t="s">
        <v>18110</v>
      </c>
    </row>
    <row r="2799" spans="1:32" hidden="1" x14ac:dyDescent="0.25">
      <c r="A2799" s="116" t="s">
        <v>16384</v>
      </c>
      <c r="B2799" s="116">
        <v>2016</v>
      </c>
      <c r="C2799" s="116" t="s">
        <v>16477</v>
      </c>
      <c r="D2799" s="73" t="s">
        <v>18100</v>
      </c>
      <c r="E2799" s="73" t="s">
        <v>18100</v>
      </c>
      <c r="F2799" s="73" t="s">
        <v>18101</v>
      </c>
      <c r="G2799" s="125">
        <v>96.56</v>
      </c>
      <c r="H2799" s="140">
        <f t="shared" si="177"/>
        <v>72.601503759398497</v>
      </c>
      <c r="I2799" s="125">
        <f>G2799/('Total Revenue (Millions)'!D$211)*100</f>
        <v>2.0054860936094636</v>
      </c>
      <c r="W2799" s="138"/>
      <c r="Z2799" s="138"/>
      <c r="AD2799" s="163"/>
      <c r="AE2799" s="163"/>
      <c r="AF2799" s="59" t="s">
        <v>18109</v>
      </c>
    </row>
    <row r="2800" spans="1:32" hidden="1" x14ac:dyDescent="0.25">
      <c r="A2800" s="116" t="s">
        <v>16384</v>
      </c>
      <c r="B2800" s="116">
        <v>2016</v>
      </c>
      <c r="C2800" s="116" t="s">
        <v>16477</v>
      </c>
      <c r="D2800" s="73" t="s">
        <v>18055</v>
      </c>
      <c r="E2800" s="73" t="s">
        <v>18055</v>
      </c>
      <c r="F2800" s="73" t="s">
        <v>18056</v>
      </c>
      <c r="G2800" s="125">
        <v>120.6</v>
      </c>
      <c r="H2800" s="140">
        <f t="shared" si="177"/>
        <v>90.676691729323295</v>
      </c>
      <c r="I2800" s="125">
        <f>G2800/('Total Revenue (Millions)'!D$211)*100</f>
        <v>2.504780684437669</v>
      </c>
      <c r="W2800" s="138"/>
      <c r="Z2800" s="138"/>
      <c r="AD2800" s="163"/>
      <c r="AE2800" s="163"/>
      <c r="AF2800" s="59" t="s">
        <v>18109</v>
      </c>
    </row>
    <row r="2801" spans="1:32" hidden="1" x14ac:dyDescent="0.25">
      <c r="A2801" s="116" t="s">
        <v>16384</v>
      </c>
      <c r="B2801" s="116">
        <v>2016</v>
      </c>
      <c r="C2801" s="116" t="s">
        <v>16477</v>
      </c>
      <c r="D2801" s="73" t="s">
        <v>18062</v>
      </c>
      <c r="E2801" s="73" t="s">
        <v>18062</v>
      </c>
      <c r="F2801" s="73" t="s">
        <v>18063</v>
      </c>
      <c r="G2801" s="125">
        <v>80.5</v>
      </c>
      <c r="H2801" s="140">
        <f t="shared" si="177"/>
        <v>60.526315789473678</v>
      </c>
      <c r="I2801" s="125">
        <f>G2801/('Total Revenue (Millions)'!D$211)*100</f>
        <v>1.6719307221992732</v>
      </c>
      <c r="W2801" s="138"/>
      <c r="Z2801" s="138"/>
      <c r="AD2801" s="163"/>
      <c r="AE2801" s="163"/>
      <c r="AF2801" s="59" t="s">
        <v>18111</v>
      </c>
    </row>
    <row r="2802" spans="1:32" hidden="1" x14ac:dyDescent="0.25">
      <c r="A2802" s="116" t="s">
        <v>16384</v>
      </c>
      <c r="B2802" s="116">
        <v>2016</v>
      </c>
      <c r="C2802" s="116" t="s">
        <v>16477</v>
      </c>
      <c r="D2802" s="73" t="s">
        <v>18023</v>
      </c>
      <c r="E2802" s="73" t="s">
        <v>18023</v>
      </c>
      <c r="F2802" s="73" t="s">
        <v>18023</v>
      </c>
      <c r="G2802" s="125">
        <v>49.3</v>
      </c>
      <c r="H2802" s="140">
        <f t="shared" si="177"/>
        <v>37.067669172932327</v>
      </c>
      <c r="I2802" s="125">
        <f>G2802/('Total Revenue (Millions)'!D$211)*100</f>
        <v>1.0239277590611697</v>
      </c>
      <c r="W2802" s="138"/>
      <c r="Z2802" s="138"/>
      <c r="AD2802" s="163"/>
      <c r="AE2802" s="163"/>
      <c r="AF2802" s="59" t="s">
        <v>18109</v>
      </c>
    </row>
    <row r="2803" spans="1:32" hidden="1" x14ac:dyDescent="0.25">
      <c r="A2803" s="116" t="s">
        <v>16384</v>
      </c>
      <c r="B2803" s="116">
        <v>2016</v>
      </c>
      <c r="C2803" s="116" t="s">
        <v>16477</v>
      </c>
      <c r="D2803" s="73" t="s">
        <v>18017</v>
      </c>
      <c r="E2803" s="73" t="s">
        <v>18049</v>
      </c>
      <c r="F2803" s="73" t="s">
        <v>18019</v>
      </c>
      <c r="G2803" s="125">
        <v>58.1</v>
      </c>
      <c r="H2803" s="140">
        <f t="shared" si="177"/>
        <v>43.684210526315788</v>
      </c>
      <c r="I2803" s="125">
        <f>G2803/('Total Revenue (Millions)'!D$211)*100</f>
        <v>1.2066978255873015</v>
      </c>
      <c r="W2803" s="138"/>
      <c r="Z2803" s="138"/>
      <c r="AD2803" s="163"/>
      <c r="AE2803" s="163"/>
      <c r="AF2803" s="59" t="s">
        <v>18109</v>
      </c>
    </row>
    <row r="2804" spans="1:32" hidden="1" x14ac:dyDescent="0.25">
      <c r="A2804" s="116" t="s">
        <v>16384</v>
      </c>
      <c r="B2804" s="116">
        <v>2016</v>
      </c>
      <c r="C2804" s="116" t="s">
        <v>16477</v>
      </c>
      <c r="D2804" s="73" t="s">
        <v>18014</v>
      </c>
      <c r="E2804" s="73" t="s">
        <v>18014</v>
      </c>
      <c r="F2804" s="73"/>
      <c r="G2804" s="125">
        <v>28.8</v>
      </c>
      <c r="H2804" s="140">
        <f t="shared" si="177"/>
        <v>21.654135338345863</v>
      </c>
      <c r="I2804" s="125">
        <f>G2804/('Total Revenue (Millions)'!D$211)*100</f>
        <v>0.59815658135824934</v>
      </c>
      <c r="W2804" s="138"/>
      <c r="Z2804" s="138"/>
      <c r="AD2804" s="163"/>
      <c r="AE2804" s="163"/>
      <c r="AF2804" s="59" t="s">
        <v>18109</v>
      </c>
    </row>
    <row r="2805" spans="1:32" hidden="1" x14ac:dyDescent="0.25">
      <c r="A2805" s="116" t="s">
        <v>16384</v>
      </c>
      <c r="B2805" s="116">
        <v>2016</v>
      </c>
      <c r="C2805" s="116" t="s">
        <v>16477</v>
      </c>
      <c r="D2805" s="73" t="s">
        <v>18042</v>
      </c>
      <c r="E2805" s="73" t="s">
        <v>18043</v>
      </c>
      <c r="F2805" s="73"/>
      <c r="G2805" s="125">
        <v>14.6</v>
      </c>
      <c r="H2805" s="140">
        <f t="shared" si="177"/>
        <v>10.977443609022556</v>
      </c>
      <c r="I2805" s="125">
        <f>G2805/('Total Revenue (Millions)'!D$211)*100</f>
        <v>0.30323215582744578</v>
      </c>
      <c r="W2805" s="138"/>
      <c r="Z2805" s="138"/>
      <c r="AD2805" s="163"/>
      <c r="AE2805" s="163"/>
      <c r="AF2805" s="59" t="s">
        <v>18109</v>
      </c>
    </row>
    <row r="2806" spans="1:32" hidden="1" x14ac:dyDescent="0.25">
      <c r="A2806" s="116" t="s">
        <v>16384</v>
      </c>
      <c r="B2806" s="116">
        <v>2016</v>
      </c>
      <c r="C2806" s="116" t="s">
        <v>16477</v>
      </c>
      <c r="D2806" s="73" t="s">
        <v>18082</v>
      </c>
      <c r="E2806" s="73" t="s">
        <v>18082</v>
      </c>
      <c r="F2806" s="73"/>
      <c r="G2806" s="125">
        <v>14.6</v>
      </c>
      <c r="H2806" s="140">
        <f t="shared" si="177"/>
        <v>10.977443609022556</v>
      </c>
      <c r="I2806" s="125">
        <f>G2806/('Total Revenue (Millions)'!D$211)*100</f>
        <v>0.30323215582744578</v>
      </c>
      <c r="W2806" s="138"/>
      <c r="Z2806" s="138"/>
      <c r="AD2806" s="163"/>
      <c r="AE2806" s="163"/>
      <c r="AF2806" s="59" t="s">
        <v>18109</v>
      </c>
    </row>
    <row r="2807" spans="1:32" hidden="1" x14ac:dyDescent="0.25">
      <c r="A2807" s="116" t="s">
        <v>16384</v>
      </c>
      <c r="B2807" s="116">
        <v>2017</v>
      </c>
      <c r="C2807" s="116" t="s">
        <v>16477</v>
      </c>
      <c r="D2807" s="73" t="s">
        <v>18070</v>
      </c>
      <c r="E2807" s="73" t="s">
        <v>18070</v>
      </c>
      <c r="F2807" s="73" t="s">
        <v>18034</v>
      </c>
      <c r="G2807" s="125">
        <v>754.3</v>
      </c>
      <c r="H2807" s="140">
        <f t="shared" ref="H2807:H2841" si="178">G2807/1.3</f>
        <v>580.23076923076917</v>
      </c>
      <c r="I2807" s="125">
        <f>G2807/('Total Revenue (Millions)'!D$212)*100</f>
        <v>804.15778251599136</v>
      </c>
      <c r="W2807" s="138"/>
      <c r="Z2807" s="138"/>
      <c r="AD2807" s="163"/>
      <c r="AE2807" s="163"/>
      <c r="AF2807" s="59" t="s">
        <v>18112</v>
      </c>
    </row>
    <row r="2808" spans="1:32" hidden="1" x14ac:dyDescent="0.25">
      <c r="A2808" s="116" t="s">
        <v>16384</v>
      </c>
      <c r="B2808" s="116">
        <v>2017</v>
      </c>
      <c r="C2808" s="116" t="s">
        <v>16477</v>
      </c>
      <c r="D2808" s="73" t="s">
        <v>18006</v>
      </c>
      <c r="E2808" s="73" t="s">
        <v>18006</v>
      </c>
      <c r="F2808" s="73" t="s">
        <v>18007</v>
      </c>
      <c r="G2808" s="125">
        <v>619.29999999999995</v>
      </c>
      <c r="H2808" s="140">
        <f t="shared" si="178"/>
        <v>476.38461538461536</v>
      </c>
      <c r="I2808" s="125">
        <f>G2808/('Total Revenue (Millions)'!D$212)*100</f>
        <v>660.2345415778251</v>
      </c>
      <c r="W2808" s="138"/>
      <c r="Z2808" s="138"/>
      <c r="AD2808" s="163"/>
      <c r="AE2808" s="163"/>
      <c r="AF2808" s="59" t="s">
        <v>18113</v>
      </c>
    </row>
    <row r="2809" spans="1:32" hidden="1" x14ac:dyDescent="0.25">
      <c r="A2809" s="116" t="s">
        <v>16384</v>
      </c>
      <c r="B2809" s="116">
        <v>2017</v>
      </c>
      <c r="C2809" s="116" t="s">
        <v>16477</v>
      </c>
      <c r="D2809" s="73" t="s">
        <v>18029</v>
      </c>
      <c r="E2809" s="73" t="s">
        <v>18029</v>
      </c>
      <c r="F2809" s="73"/>
      <c r="G2809" s="125">
        <v>240.86</v>
      </c>
      <c r="H2809" s="140">
        <f t="shared" si="178"/>
        <v>185.27692307692308</v>
      </c>
      <c r="I2809" s="125">
        <f>G2809/('Total Revenue (Millions)'!D$212)*100</f>
        <v>256.78038379530921</v>
      </c>
      <c r="W2809" s="138"/>
      <c r="Z2809" s="138"/>
      <c r="AD2809" s="163"/>
      <c r="AE2809" s="163"/>
      <c r="AF2809" s="84" t="s">
        <v>18114</v>
      </c>
    </row>
    <row r="2810" spans="1:32" hidden="1" x14ac:dyDescent="0.25">
      <c r="A2810" s="116" t="s">
        <v>16384</v>
      </c>
      <c r="B2810" s="116">
        <v>2017</v>
      </c>
      <c r="C2810" s="116" t="s">
        <v>16477</v>
      </c>
      <c r="D2810" s="73" t="s">
        <v>18003</v>
      </c>
      <c r="E2810" s="73" t="s">
        <v>18004</v>
      </c>
      <c r="F2810" s="73" t="s">
        <v>18004</v>
      </c>
      <c r="G2810" s="125">
        <v>194.94</v>
      </c>
      <c r="H2810" s="140">
        <f t="shared" si="178"/>
        <v>149.95384615384614</v>
      </c>
      <c r="I2810" s="125">
        <f>G2810/('Total Revenue (Millions)'!D$212)*100</f>
        <v>207.82515991471215</v>
      </c>
      <c r="W2810" s="138"/>
      <c r="Z2810" s="138"/>
      <c r="AD2810" s="163"/>
      <c r="AE2810" s="163"/>
      <c r="AF2810" s="59" t="s">
        <v>18106</v>
      </c>
    </row>
    <row r="2811" spans="1:32" hidden="1" x14ac:dyDescent="0.25">
      <c r="A2811" s="116" t="s">
        <v>16384</v>
      </c>
      <c r="B2811" s="116">
        <v>2017</v>
      </c>
      <c r="C2811" s="116" t="s">
        <v>16477</v>
      </c>
      <c r="D2811" s="73" t="s">
        <v>16593</v>
      </c>
      <c r="E2811" s="73" t="s">
        <v>17289</v>
      </c>
      <c r="F2811" s="73" t="s">
        <v>18107</v>
      </c>
      <c r="G2811" s="125">
        <v>183.5</v>
      </c>
      <c r="H2811" s="140">
        <f t="shared" si="178"/>
        <v>141.15384615384616</v>
      </c>
      <c r="I2811" s="125">
        <f>G2811/('Total Revenue (Millions)'!D$212)*100</f>
        <v>195.62899786780383</v>
      </c>
      <c r="W2811" s="138"/>
      <c r="Z2811" s="138"/>
      <c r="AD2811" s="163"/>
      <c r="AE2811" s="163"/>
      <c r="AF2811" s="59" t="s">
        <v>18115</v>
      </c>
    </row>
    <row r="2812" spans="1:32" hidden="1" x14ac:dyDescent="0.25">
      <c r="A2812" s="116" t="s">
        <v>16384</v>
      </c>
      <c r="B2812" s="116">
        <v>2017</v>
      </c>
      <c r="C2812" s="116" t="s">
        <v>16477</v>
      </c>
      <c r="D2812" s="73" t="s">
        <v>18011</v>
      </c>
      <c r="E2812" s="73" t="s">
        <v>18012</v>
      </c>
      <c r="F2812" s="73" t="s">
        <v>18013</v>
      </c>
      <c r="G2812" s="125">
        <v>108.508</v>
      </c>
      <c r="H2812" s="140">
        <f t="shared" si="178"/>
        <v>83.467692307692303</v>
      </c>
      <c r="I2812" s="125">
        <f>G2812/('Total Revenue (Millions)'!D$212)*100</f>
        <v>115.68017057569296</v>
      </c>
      <c r="W2812" s="138"/>
      <c r="Z2812" s="138"/>
      <c r="AD2812" s="163"/>
      <c r="AE2812" s="163"/>
      <c r="AF2812" s="59" t="s">
        <v>18116</v>
      </c>
    </row>
    <row r="2813" spans="1:32" hidden="1" x14ac:dyDescent="0.25">
      <c r="A2813" s="116" t="s">
        <v>16384</v>
      </c>
      <c r="B2813" s="116">
        <v>2017</v>
      </c>
      <c r="C2813" s="116" t="s">
        <v>16477</v>
      </c>
      <c r="D2813" s="73" t="s">
        <v>18100</v>
      </c>
      <c r="E2813" s="73" t="s">
        <v>18100</v>
      </c>
      <c r="F2813" s="73" t="s">
        <v>18101</v>
      </c>
      <c r="G2813" s="125">
        <v>86.906000000000006</v>
      </c>
      <c r="H2813" s="140">
        <f t="shared" si="178"/>
        <v>66.850769230769231</v>
      </c>
      <c r="I2813" s="125">
        <f>G2813/('Total Revenue (Millions)'!D$212)*100</f>
        <v>92.650319829424319</v>
      </c>
      <c r="W2813" s="138"/>
      <c r="Z2813" s="138"/>
      <c r="AD2813" s="163"/>
      <c r="AE2813" s="163"/>
      <c r="AF2813" s="59" t="s">
        <v>18116</v>
      </c>
    </row>
    <row r="2814" spans="1:32" hidden="1" x14ac:dyDescent="0.25">
      <c r="A2814" s="116" t="s">
        <v>16384</v>
      </c>
      <c r="B2814" s="116">
        <v>2017</v>
      </c>
      <c r="C2814" s="116" t="s">
        <v>16477</v>
      </c>
      <c r="D2814" s="73" t="s">
        <v>18055</v>
      </c>
      <c r="E2814" s="73" t="s">
        <v>18055</v>
      </c>
      <c r="F2814" s="73" t="s">
        <v>18056</v>
      </c>
      <c r="G2814" s="125">
        <v>110.68</v>
      </c>
      <c r="H2814" s="140">
        <f t="shared" si="178"/>
        <v>85.138461538461542</v>
      </c>
      <c r="I2814" s="125">
        <f>G2814/('Total Revenue (Millions)'!D$212)*100</f>
        <v>117.99573560767591</v>
      </c>
      <c r="W2814" s="138"/>
      <c r="Z2814" s="138"/>
      <c r="AD2814" s="163"/>
      <c r="AE2814" s="163"/>
      <c r="AF2814" s="59" t="s">
        <v>18117</v>
      </c>
    </row>
    <row r="2815" spans="1:32" hidden="1" x14ac:dyDescent="0.25">
      <c r="A2815" s="116" t="s">
        <v>16384</v>
      </c>
      <c r="B2815" s="116">
        <v>2017</v>
      </c>
      <c r="C2815" s="116" t="s">
        <v>16477</v>
      </c>
      <c r="D2815" s="73" t="s">
        <v>18062</v>
      </c>
      <c r="E2815" s="73" t="s">
        <v>18062</v>
      </c>
      <c r="F2815" s="73" t="s">
        <v>18063</v>
      </c>
      <c r="G2815" s="125">
        <v>71.95</v>
      </c>
      <c r="H2815" s="140">
        <f t="shared" si="178"/>
        <v>55.346153846153847</v>
      </c>
      <c r="I2815" s="125">
        <f>G2815/('Total Revenue (Millions)'!D$212)*100</f>
        <v>76.705756929637531</v>
      </c>
      <c r="W2815" s="138"/>
      <c r="Z2815" s="138"/>
      <c r="AD2815" s="163"/>
      <c r="AE2815" s="163"/>
      <c r="AF2815" s="59" t="s">
        <v>18118</v>
      </c>
    </row>
    <row r="2816" spans="1:32" hidden="1" x14ac:dyDescent="0.25">
      <c r="A2816" s="116" t="s">
        <v>16384</v>
      </c>
      <c r="B2816" s="116">
        <v>2017</v>
      </c>
      <c r="C2816" s="116" t="s">
        <v>16477</v>
      </c>
      <c r="D2816" s="73" t="s">
        <v>18119</v>
      </c>
      <c r="E2816" s="73" t="s">
        <v>18119</v>
      </c>
      <c r="F2816" s="73" t="s">
        <v>18120</v>
      </c>
      <c r="G2816" s="125">
        <v>71.099999999999994</v>
      </c>
      <c r="H2816" s="140">
        <f t="shared" si="178"/>
        <v>54.692307692307686</v>
      </c>
      <c r="I2816" s="125">
        <f>G2816/('Total Revenue (Millions)'!D$212)*100</f>
        <v>75.799573560767584</v>
      </c>
      <c r="W2816" s="138"/>
      <c r="Z2816" s="138"/>
      <c r="AD2816" s="163"/>
      <c r="AE2816" s="163"/>
      <c r="AF2816" s="84" t="s">
        <v>18121</v>
      </c>
    </row>
    <row r="2817" spans="1:32" hidden="1" x14ac:dyDescent="0.25">
      <c r="A2817" s="116" t="s">
        <v>16384</v>
      </c>
      <c r="B2817" s="116">
        <v>2017</v>
      </c>
      <c r="C2817" s="116" t="s">
        <v>16477</v>
      </c>
      <c r="D2817" s="73" t="s">
        <v>18017</v>
      </c>
      <c r="E2817" s="73" t="s">
        <v>18049</v>
      </c>
      <c r="F2817" s="73" t="s">
        <v>18019</v>
      </c>
      <c r="G2817" s="125">
        <v>53.35</v>
      </c>
      <c r="H2817" s="140">
        <f t="shared" si="178"/>
        <v>41.03846153846154</v>
      </c>
      <c r="I2817" s="125">
        <f>G2817/('Total Revenue (Millions)'!D$212)*100</f>
        <v>56.876332622601275</v>
      </c>
      <c r="W2817" s="138"/>
      <c r="Z2817" s="138"/>
      <c r="AD2817" s="163"/>
      <c r="AE2817" s="163"/>
      <c r="AF2817" s="59" t="s">
        <v>18117</v>
      </c>
    </row>
    <row r="2818" spans="1:32" hidden="1" x14ac:dyDescent="0.25">
      <c r="A2818" s="116" t="s">
        <v>16384</v>
      </c>
      <c r="B2818" s="116">
        <v>2017</v>
      </c>
      <c r="C2818" s="116" t="s">
        <v>16477</v>
      </c>
      <c r="D2818" s="73" t="s">
        <v>18014</v>
      </c>
      <c r="E2818" s="73" t="s">
        <v>18014</v>
      </c>
      <c r="F2818" s="73"/>
      <c r="G2818" s="125">
        <v>26.4</v>
      </c>
      <c r="H2818" s="140">
        <f t="shared" si="178"/>
        <v>20.307692307692307</v>
      </c>
      <c r="I2818" s="125">
        <f>G2818/('Total Revenue (Millions)'!D$212)*100</f>
        <v>28.14498933901919</v>
      </c>
      <c r="W2818" s="138"/>
      <c r="Z2818" s="138"/>
      <c r="AD2818" s="163"/>
      <c r="AE2818" s="163"/>
      <c r="AF2818" s="59" t="s">
        <v>18117</v>
      </c>
    </row>
    <row r="2819" spans="1:32" hidden="1" x14ac:dyDescent="0.25">
      <c r="A2819" s="116" t="s">
        <v>16384</v>
      </c>
      <c r="B2819" s="116">
        <v>2017</v>
      </c>
      <c r="C2819" s="116" t="s">
        <v>16477</v>
      </c>
      <c r="D2819" s="73" t="s">
        <v>18122</v>
      </c>
      <c r="E2819" s="73" t="s">
        <v>18122</v>
      </c>
      <c r="F2819" s="73"/>
      <c r="G2819" s="125">
        <v>24.6</v>
      </c>
      <c r="H2819" s="140">
        <f t="shared" si="178"/>
        <v>18.923076923076923</v>
      </c>
      <c r="I2819" s="125">
        <f>G2819/('Total Revenue (Millions)'!D$212)*100</f>
        <v>26.226012793176974</v>
      </c>
      <c r="W2819" s="138"/>
      <c r="Z2819" s="138"/>
      <c r="AD2819" s="163"/>
      <c r="AE2819" s="163"/>
      <c r="AF2819" s="59" t="s">
        <v>18123</v>
      </c>
    </row>
    <row r="2820" spans="1:32" hidden="1" x14ac:dyDescent="0.25">
      <c r="A2820" s="116" t="s">
        <v>16384</v>
      </c>
      <c r="B2820" s="116">
        <v>2017</v>
      </c>
      <c r="C2820" s="116" t="s">
        <v>16477</v>
      </c>
      <c r="D2820" s="73" t="s">
        <v>18124</v>
      </c>
      <c r="E2820" s="73" t="s">
        <v>18124</v>
      </c>
      <c r="F2820" s="73"/>
      <c r="G2820" s="125">
        <v>14.2</v>
      </c>
      <c r="H2820" s="140">
        <f t="shared" si="178"/>
        <v>10.923076923076922</v>
      </c>
      <c r="I2820" s="125">
        <f>G2820/('Total Revenue (Millions)'!D$212)*100</f>
        <v>15.138592750533048</v>
      </c>
      <c r="W2820" s="138"/>
      <c r="Z2820" s="138"/>
      <c r="AD2820" s="163"/>
      <c r="AE2820" s="163"/>
      <c r="AF2820" s="59" t="s">
        <v>18125</v>
      </c>
    </row>
    <row r="2821" spans="1:32" hidden="1" x14ac:dyDescent="0.25">
      <c r="A2821" s="116" t="s">
        <v>16384</v>
      </c>
      <c r="B2821" s="116">
        <v>2017</v>
      </c>
      <c r="C2821" s="116" t="s">
        <v>16477</v>
      </c>
      <c r="D2821" s="73" t="s">
        <v>18042</v>
      </c>
      <c r="E2821" s="73" t="s">
        <v>18043</v>
      </c>
      <c r="F2821" s="73"/>
      <c r="G2821" s="125">
        <v>13.44</v>
      </c>
      <c r="H2821" s="140">
        <f t="shared" si="178"/>
        <v>10.338461538461537</v>
      </c>
      <c r="I2821" s="125">
        <f>G2821/('Total Revenue (Millions)'!D$212)*100</f>
        <v>14.328358208955224</v>
      </c>
      <c r="W2821" s="138"/>
      <c r="Z2821" s="138"/>
      <c r="AD2821" s="163"/>
      <c r="AE2821" s="163"/>
      <c r="AF2821" s="59" t="s">
        <v>18117</v>
      </c>
    </row>
    <row r="2822" spans="1:32" hidden="1" x14ac:dyDescent="0.25">
      <c r="A2822" s="116" t="s">
        <v>16384</v>
      </c>
      <c r="B2822" s="116">
        <v>2017</v>
      </c>
      <c r="C2822" s="116" t="s">
        <v>16477</v>
      </c>
      <c r="D2822" s="73" t="s">
        <v>18082</v>
      </c>
      <c r="E2822" s="73" t="s">
        <v>18082</v>
      </c>
      <c r="F2822" s="73"/>
      <c r="G2822" s="125">
        <v>13.44</v>
      </c>
      <c r="H2822" s="140">
        <f t="shared" si="178"/>
        <v>10.338461538461537</v>
      </c>
      <c r="I2822" s="125">
        <f>G2822/('Total Revenue (Millions)'!D$212)*100</f>
        <v>14.328358208955224</v>
      </c>
      <c r="W2822" s="138"/>
      <c r="Z2822" s="138"/>
      <c r="AD2822" s="163"/>
      <c r="AE2822" s="163"/>
      <c r="AF2822" s="59" t="s">
        <v>18117</v>
      </c>
    </row>
    <row r="2823" spans="1:32" hidden="1" x14ac:dyDescent="0.25">
      <c r="A2823" s="116" t="s">
        <v>16384</v>
      </c>
      <c r="B2823" s="116">
        <v>2017</v>
      </c>
      <c r="C2823" s="116" t="s">
        <v>16477</v>
      </c>
      <c r="D2823" s="73" t="s">
        <v>18027</v>
      </c>
      <c r="E2823" s="73" t="s">
        <v>18027</v>
      </c>
      <c r="F2823" s="73" t="s">
        <v>18027</v>
      </c>
      <c r="G2823" s="125">
        <v>11.894529547605165</v>
      </c>
      <c r="H2823" s="140">
        <f t="shared" si="178"/>
        <v>9.1496381135424336</v>
      </c>
      <c r="I2823" s="125">
        <f>G2823/('Total Revenue (Millions)'!D$212)*100</f>
        <v>12.680735125378643</v>
      </c>
      <c r="W2823" s="138"/>
      <c r="Z2823" s="138"/>
      <c r="AD2823" s="163"/>
      <c r="AE2823" s="163"/>
      <c r="AF2823" s="59" t="s">
        <v>18126</v>
      </c>
    </row>
    <row r="2824" spans="1:32" hidden="1" x14ac:dyDescent="0.25">
      <c r="A2824" s="116" t="s">
        <v>16384</v>
      </c>
      <c r="B2824" s="116">
        <v>2018</v>
      </c>
      <c r="C2824" s="116" t="s">
        <v>16477</v>
      </c>
      <c r="D2824" s="73" t="s">
        <v>18070</v>
      </c>
      <c r="E2824" s="73" t="s">
        <v>18070</v>
      </c>
      <c r="F2824" s="73" t="s">
        <v>18034</v>
      </c>
      <c r="G2824" s="125">
        <v>676.3</v>
      </c>
      <c r="H2824" s="140">
        <f t="shared" si="178"/>
        <v>520.23076923076917</v>
      </c>
      <c r="I2824" s="125">
        <f>G2824/('Total Revenue (Millions)'!D$213)*100</f>
        <v>474.92977528089881</v>
      </c>
      <c r="J2824" s="138">
        <v>220.4</v>
      </c>
      <c r="K2824" s="138">
        <v>308.60000000000002</v>
      </c>
      <c r="W2824" s="138"/>
      <c r="Z2824" s="138"/>
      <c r="AD2824" s="163"/>
      <c r="AE2824" s="163"/>
      <c r="AF2824" s="59" t="s">
        <v>18127</v>
      </c>
    </row>
    <row r="2825" spans="1:32" hidden="1" x14ac:dyDescent="0.25">
      <c r="A2825" s="116" t="s">
        <v>16384</v>
      </c>
      <c r="B2825" s="116">
        <v>2018</v>
      </c>
      <c r="C2825" s="116" t="s">
        <v>16477</v>
      </c>
      <c r="D2825" s="73" t="s">
        <v>18006</v>
      </c>
      <c r="E2825" s="73" t="s">
        <v>18006</v>
      </c>
      <c r="F2825" s="73" t="s">
        <v>18007</v>
      </c>
      <c r="G2825" s="125">
        <v>548.16999999999996</v>
      </c>
      <c r="H2825" s="140">
        <f t="shared" si="178"/>
        <v>421.66923076923075</v>
      </c>
      <c r="I2825" s="125">
        <f>G2825/('Total Revenue (Millions)'!D$213)*100</f>
        <v>384.95084269662919</v>
      </c>
      <c r="J2825" s="138">
        <v>118.5</v>
      </c>
      <c r="K2825" s="138">
        <v>197.1</v>
      </c>
      <c r="M2825" s="138">
        <v>162.19999999999999</v>
      </c>
      <c r="W2825" s="138"/>
      <c r="Z2825" s="138"/>
      <c r="AD2825" s="163"/>
      <c r="AE2825" s="163"/>
      <c r="AF2825" s="59" t="s">
        <v>18128</v>
      </c>
    </row>
    <row r="2826" spans="1:32" hidden="1" x14ac:dyDescent="0.25">
      <c r="A2826" s="116" t="s">
        <v>16384</v>
      </c>
      <c r="B2826" s="116">
        <v>2018</v>
      </c>
      <c r="C2826" s="116" t="s">
        <v>16477</v>
      </c>
      <c r="D2826" s="73" t="s">
        <v>18003</v>
      </c>
      <c r="E2826" s="73" t="s">
        <v>18004</v>
      </c>
      <c r="F2826" s="73" t="s">
        <v>18004</v>
      </c>
      <c r="G2826" s="125">
        <v>181.37</v>
      </c>
      <c r="H2826" s="140">
        <f t="shared" si="178"/>
        <v>139.51538461538462</v>
      </c>
      <c r="I2826" s="125">
        <f>G2826/('Total Revenue (Millions)'!D$213)*100</f>
        <v>127.36657303370787</v>
      </c>
      <c r="W2826" s="138"/>
      <c r="Z2826" s="138"/>
      <c r="AD2826" s="163"/>
      <c r="AE2826" s="163"/>
      <c r="AF2826" s="59" t="s">
        <v>18106</v>
      </c>
    </row>
    <row r="2827" spans="1:32" hidden="1" x14ac:dyDescent="0.25">
      <c r="A2827" s="116" t="s">
        <v>16384</v>
      </c>
      <c r="B2827" s="116">
        <v>2018</v>
      </c>
      <c r="C2827" s="116" t="s">
        <v>16477</v>
      </c>
      <c r="D2827" s="73" t="s">
        <v>16593</v>
      </c>
      <c r="E2827" s="73" t="s">
        <v>17289</v>
      </c>
      <c r="F2827" s="73" t="s">
        <v>18107</v>
      </c>
      <c r="G2827" s="125">
        <v>174.3</v>
      </c>
      <c r="H2827" s="140">
        <f t="shared" si="178"/>
        <v>134.07692307692309</v>
      </c>
      <c r="I2827" s="125">
        <f>G2827/('Total Revenue (Millions)'!D$213)*100</f>
        <v>122.40168539325842</v>
      </c>
      <c r="W2827" s="138"/>
      <c r="Z2827" s="138"/>
      <c r="AD2827" s="163"/>
      <c r="AE2827" s="163"/>
      <c r="AF2827" s="59" t="s">
        <v>18129</v>
      </c>
    </row>
    <row r="2828" spans="1:32" hidden="1" x14ac:dyDescent="0.25">
      <c r="A2828" s="116" t="s">
        <v>16384</v>
      </c>
      <c r="B2828" s="116">
        <v>2018</v>
      </c>
      <c r="C2828" s="116" t="s">
        <v>16477</v>
      </c>
      <c r="D2828" s="73" t="s">
        <v>18011</v>
      </c>
      <c r="E2828" s="73" t="s">
        <v>18012</v>
      </c>
      <c r="F2828" s="73" t="s">
        <v>18013</v>
      </c>
      <c r="G2828" s="125">
        <v>103.72199999999999</v>
      </c>
      <c r="H2828" s="140">
        <f t="shared" si="178"/>
        <v>79.786153846153837</v>
      </c>
      <c r="I2828" s="125">
        <f>G2828/('Total Revenue (Millions)'!D$213)*100</f>
        <v>72.838483146067418</v>
      </c>
      <c r="W2828" s="138"/>
      <c r="Z2828" s="138"/>
      <c r="AD2828" s="163"/>
      <c r="AE2828" s="163"/>
      <c r="AF2828" s="59" t="s">
        <v>18130</v>
      </c>
    </row>
    <row r="2829" spans="1:32" hidden="1" x14ac:dyDescent="0.25">
      <c r="A2829" s="116" t="s">
        <v>16384</v>
      </c>
      <c r="B2829" s="116">
        <v>2018</v>
      </c>
      <c r="C2829" s="116" t="s">
        <v>16477</v>
      </c>
      <c r="D2829" s="73" t="s">
        <v>18100</v>
      </c>
      <c r="E2829" s="73" t="s">
        <v>18100</v>
      </c>
      <c r="F2829" s="73" t="s">
        <v>18101</v>
      </c>
      <c r="G2829" s="125">
        <v>79.257999999999996</v>
      </c>
      <c r="H2829" s="140">
        <f t="shared" si="178"/>
        <v>60.967692307692303</v>
      </c>
      <c r="I2829" s="125">
        <f>G2829/('Total Revenue (Millions)'!D$213)*100</f>
        <v>55.65870786516853</v>
      </c>
      <c r="W2829" s="138"/>
      <c r="Z2829" s="138"/>
      <c r="AD2829" s="163"/>
      <c r="AE2829" s="163"/>
      <c r="AF2829" s="59" t="s">
        <v>18131</v>
      </c>
    </row>
    <row r="2830" spans="1:32" hidden="1" x14ac:dyDescent="0.25">
      <c r="A2830" s="116" t="s">
        <v>16384</v>
      </c>
      <c r="B2830" s="116">
        <v>2018</v>
      </c>
      <c r="C2830" s="116" t="s">
        <v>16477</v>
      </c>
      <c r="D2830" s="73" t="s">
        <v>18055</v>
      </c>
      <c r="E2830" s="73" t="s">
        <v>18055</v>
      </c>
      <c r="F2830" s="73" t="s">
        <v>18056</v>
      </c>
      <c r="G2830" s="125">
        <v>100.61</v>
      </c>
      <c r="H2830" s="140">
        <f t="shared" si="178"/>
        <v>77.392307692307696</v>
      </c>
      <c r="I2830" s="125">
        <f>G2830/('Total Revenue (Millions)'!D$213)*100</f>
        <v>70.653089887640448</v>
      </c>
      <c r="W2830" s="138"/>
      <c r="Z2830" s="138"/>
      <c r="AD2830" s="163"/>
      <c r="AE2830" s="163"/>
      <c r="AF2830" s="59" t="s">
        <v>18132</v>
      </c>
    </row>
    <row r="2831" spans="1:32" hidden="1" x14ac:dyDescent="0.25">
      <c r="A2831" s="116" t="s">
        <v>16384</v>
      </c>
      <c r="B2831" s="116">
        <v>2018</v>
      </c>
      <c r="C2831" s="116" t="s">
        <v>16477</v>
      </c>
      <c r="D2831" s="73" t="s">
        <v>18062</v>
      </c>
      <c r="E2831" s="73" t="s">
        <v>18062</v>
      </c>
      <c r="F2831" s="73" t="s">
        <v>18063</v>
      </c>
      <c r="G2831" s="125">
        <v>67</v>
      </c>
      <c r="H2831" s="140">
        <f t="shared" si="178"/>
        <v>51.53846153846154</v>
      </c>
      <c r="I2831" s="125">
        <f>G2831/('Total Revenue (Millions)'!D$213)*100</f>
        <v>47.050561797752806</v>
      </c>
      <c r="W2831" s="138"/>
      <c r="Z2831" s="138"/>
      <c r="AD2831" s="163"/>
      <c r="AE2831" s="163"/>
      <c r="AF2831" s="59" t="s">
        <v>18133</v>
      </c>
    </row>
    <row r="2832" spans="1:32" hidden="1" x14ac:dyDescent="0.25">
      <c r="A2832" s="116" t="s">
        <v>16384</v>
      </c>
      <c r="B2832" s="116">
        <v>2018</v>
      </c>
      <c r="C2832" s="116" t="s">
        <v>16477</v>
      </c>
      <c r="D2832" s="73" t="s">
        <v>18119</v>
      </c>
      <c r="E2832" s="73" t="s">
        <v>18119</v>
      </c>
      <c r="F2832" s="73" t="s">
        <v>18120</v>
      </c>
      <c r="G2832" s="125">
        <v>67.72</v>
      </c>
      <c r="H2832" s="140">
        <f t="shared" si="178"/>
        <v>52.092307692307692</v>
      </c>
      <c r="I2832" s="125">
        <f>G2832/('Total Revenue (Millions)'!D$213)*100</f>
        <v>47.556179775280896</v>
      </c>
      <c r="W2832" s="138"/>
      <c r="Z2832" s="138"/>
      <c r="AD2832" s="163"/>
      <c r="AE2832" s="163"/>
      <c r="AF2832" s="66" t="s">
        <v>18134</v>
      </c>
    </row>
    <row r="2833" spans="1:32" hidden="1" x14ac:dyDescent="0.25">
      <c r="A2833" s="116" t="s">
        <v>16384</v>
      </c>
      <c r="B2833" s="116">
        <v>2018</v>
      </c>
      <c r="C2833" s="116" t="s">
        <v>16477</v>
      </c>
      <c r="D2833" s="73" t="s">
        <v>18017</v>
      </c>
      <c r="E2833" s="73" t="s">
        <v>18049</v>
      </c>
      <c r="F2833" s="73" t="s">
        <v>18019</v>
      </c>
      <c r="G2833" s="125">
        <v>48.5</v>
      </c>
      <c r="H2833" s="140">
        <f t="shared" si="178"/>
        <v>37.307692307692307</v>
      </c>
      <c r="I2833" s="125">
        <f>G2833/('Total Revenue (Millions)'!D$213)*100</f>
        <v>34.058988764044948</v>
      </c>
      <c r="W2833" s="138"/>
      <c r="Z2833" s="138"/>
      <c r="AD2833" s="163"/>
      <c r="AE2833" s="163"/>
      <c r="AF2833" s="59" t="s">
        <v>18132</v>
      </c>
    </row>
    <row r="2834" spans="1:32" hidden="1" x14ac:dyDescent="0.25">
      <c r="A2834" s="116" t="s">
        <v>16384</v>
      </c>
      <c r="B2834" s="116">
        <v>2018</v>
      </c>
      <c r="C2834" s="116" t="s">
        <v>16477</v>
      </c>
      <c r="D2834" s="73" t="s">
        <v>18135</v>
      </c>
      <c r="E2834" s="73" t="s">
        <v>18136</v>
      </c>
      <c r="F2834" s="73"/>
      <c r="G2834" s="125">
        <v>30.2</v>
      </c>
      <c r="H2834" s="140">
        <f t="shared" si="178"/>
        <v>23.23076923076923</v>
      </c>
      <c r="I2834" s="125">
        <f>G2834/('Total Revenue (Millions)'!D$213)*100</f>
        <v>21.207865168539325</v>
      </c>
      <c r="W2834" s="138"/>
      <c r="Z2834" s="138"/>
      <c r="AD2834" s="163"/>
      <c r="AE2834" s="163"/>
      <c r="AF2834" s="59" t="s">
        <v>18137</v>
      </c>
    </row>
    <row r="2835" spans="1:32" hidden="1" x14ac:dyDescent="0.25">
      <c r="A2835" s="116" t="s">
        <v>16384</v>
      </c>
      <c r="B2835" s="116">
        <v>2018</v>
      </c>
      <c r="C2835" s="116" t="s">
        <v>16477</v>
      </c>
      <c r="D2835" s="73" t="s">
        <v>18014</v>
      </c>
      <c r="E2835" s="73" t="s">
        <v>18014</v>
      </c>
      <c r="F2835" s="73"/>
      <c r="G2835" s="125">
        <v>24</v>
      </c>
      <c r="H2835" s="140">
        <f t="shared" si="178"/>
        <v>18.46153846153846</v>
      </c>
      <c r="I2835" s="125">
        <f>G2835/('Total Revenue (Millions)'!D$213)*100</f>
        <v>16.853932584269664</v>
      </c>
      <c r="W2835" s="138"/>
      <c r="Z2835" s="138"/>
      <c r="AD2835" s="163"/>
      <c r="AE2835" s="163"/>
      <c r="AF2835" s="59" t="s">
        <v>18132</v>
      </c>
    </row>
    <row r="2836" spans="1:32" hidden="1" x14ac:dyDescent="0.25">
      <c r="A2836" s="116" t="s">
        <v>16384</v>
      </c>
      <c r="B2836" s="116">
        <v>2018</v>
      </c>
      <c r="C2836" s="116" t="s">
        <v>16477</v>
      </c>
      <c r="D2836" s="73" t="s">
        <v>18122</v>
      </c>
      <c r="E2836" s="73" t="s">
        <v>18122</v>
      </c>
      <c r="F2836" s="73"/>
      <c r="G2836" s="125">
        <v>22.36</v>
      </c>
      <c r="H2836" s="140">
        <f t="shared" si="178"/>
        <v>17.2</v>
      </c>
      <c r="I2836" s="125">
        <f>G2836/('Total Revenue (Millions)'!D$213)*100</f>
        <v>15.702247191011235</v>
      </c>
      <c r="W2836" s="138"/>
      <c r="Z2836" s="138"/>
      <c r="AD2836" s="163"/>
      <c r="AE2836" s="163"/>
      <c r="AF2836" s="59" t="s">
        <v>18132</v>
      </c>
    </row>
    <row r="2837" spans="1:32" hidden="1" x14ac:dyDescent="0.25">
      <c r="A2837" s="116" t="s">
        <v>16384</v>
      </c>
      <c r="B2837" s="116">
        <v>2018</v>
      </c>
      <c r="C2837" s="116" t="s">
        <v>16477</v>
      </c>
      <c r="D2837" s="73" t="s">
        <v>18042</v>
      </c>
      <c r="E2837" s="73" t="s">
        <v>18043</v>
      </c>
      <c r="F2837" s="73"/>
      <c r="G2837" s="125">
        <v>12.22</v>
      </c>
      <c r="H2837" s="140">
        <f t="shared" si="178"/>
        <v>9.4</v>
      </c>
      <c r="I2837" s="125">
        <f>G2837/('Total Revenue (Millions)'!D$213)*100</f>
        <v>8.5814606741573041</v>
      </c>
      <c r="W2837" s="138"/>
      <c r="Z2837" s="138"/>
      <c r="AD2837" s="163"/>
      <c r="AE2837" s="163"/>
      <c r="AF2837" s="59" t="s">
        <v>18132</v>
      </c>
    </row>
    <row r="2838" spans="1:32" hidden="1" x14ac:dyDescent="0.25">
      <c r="A2838" s="116" t="s">
        <v>16384</v>
      </c>
      <c r="B2838" s="116">
        <v>2018</v>
      </c>
      <c r="C2838" s="116" t="s">
        <v>16477</v>
      </c>
      <c r="D2838" s="73" t="s">
        <v>18082</v>
      </c>
      <c r="E2838" s="73" t="s">
        <v>18082</v>
      </c>
      <c r="F2838" s="73"/>
      <c r="G2838" s="125">
        <v>12.22</v>
      </c>
      <c r="H2838" s="140">
        <f t="shared" si="178"/>
        <v>9.4</v>
      </c>
      <c r="I2838" s="125">
        <f>G2838/('Total Revenue (Millions)'!D$213)*100</f>
        <v>8.5814606741573041</v>
      </c>
      <c r="W2838" s="138"/>
      <c r="Z2838" s="138"/>
      <c r="AD2838" s="163"/>
      <c r="AE2838" s="163"/>
      <c r="AF2838" s="59" t="s">
        <v>18132</v>
      </c>
    </row>
    <row r="2839" spans="1:32" hidden="1" x14ac:dyDescent="0.25">
      <c r="A2839" s="116" t="s">
        <v>16384</v>
      </c>
      <c r="B2839" s="116">
        <v>2018</v>
      </c>
      <c r="C2839" s="116" t="s">
        <v>16477</v>
      </c>
      <c r="D2839" s="73" t="s">
        <v>18124</v>
      </c>
      <c r="E2839" s="73" t="s">
        <v>18124</v>
      </c>
      <c r="F2839" s="73"/>
      <c r="G2839" s="125">
        <v>12.883659999999999</v>
      </c>
      <c r="H2839" s="140">
        <f t="shared" si="178"/>
        <v>9.9105076923076911</v>
      </c>
      <c r="I2839" s="125">
        <f>G2839/('Total Revenue (Millions)'!D$213)*100</f>
        <v>9.0475140449438189</v>
      </c>
      <c r="W2839" s="138"/>
      <c r="Z2839" s="138"/>
      <c r="AD2839" s="163"/>
      <c r="AE2839" s="163"/>
      <c r="AF2839" s="59" t="s">
        <v>18138</v>
      </c>
    </row>
    <row r="2840" spans="1:32" hidden="1" x14ac:dyDescent="0.25">
      <c r="A2840" s="116" t="s">
        <v>16384</v>
      </c>
      <c r="B2840" s="116">
        <v>2018</v>
      </c>
      <c r="C2840" s="116" t="s">
        <v>16477</v>
      </c>
      <c r="D2840" s="73" t="s">
        <v>18027</v>
      </c>
      <c r="E2840" s="73" t="s">
        <v>18027</v>
      </c>
      <c r="F2840" s="73" t="s">
        <v>18027</v>
      </c>
      <c r="G2840" s="125">
        <v>12.49</v>
      </c>
      <c r="H2840" s="140">
        <f t="shared" si="178"/>
        <v>9.6076923076923073</v>
      </c>
      <c r="I2840" s="125">
        <f>G2840/('Total Revenue (Millions)'!D$213)*100</f>
        <v>8.7710674157303359</v>
      </c>
      <c r="W2840" s="138"/>
      <c r="Z2840" s="138"/>
      <c r="AD2840" s="163"/>
      <c r="AE2840" s="163"/>
      <c r="AF2840" s="84" t="s">
        <v>18139</v>
      </c>
    </row>
    <row r="2841" spans="1:32" hidden="1" x14ac:dyDescent="0.25">
      <c r="A2841" s="116" t="s">
        <v>16384</v>
      </c>
      <c r="B2841" s="116">
        <v>2018</v>
      </c>
      <c r="C2841" s="116" t="s">
        <v>16477</v>
      </c>
      <c r="D2841" s="73" t="s">
        <v>18140</v>
      </c>
      <c r="E2841" s="73" t="s">
        <v>18140</v>
      </c>
      <c r="F2841" s="73"/>
      <c r="G2841" s="125">
        <v>7.8</v>
      </c>
      <c r="H2841" s="140">
        <f t="shared" si="178"/>
        <v>6</v>
      </c>
      <c r="I2841" s="125">
        <f>G2841/('Total Revenue (Millions)'!D$213)*100</f>
        <v>5.47752808988764</v>
      </c>
      <c r="W2841" s="138"/>
      <c r="Z2841" s="138"/>
      <c r="AD2841" s="163"/>
      <c r="AE2841" s="163"/>
      <c r="AF2841" s="84" t="s">
        <v>18141</v>
      </c>
    </row>
    <row r="2842" spans="1:32" hidden="1" x14ac:dyDescent="0.25">
      <c r="A2842" s="116" t="s">
        <v>16384</v>
      </c>
      <c r="B2842" s="116">
        <v>2019</v>
      </c>
      <c r="C2842" s="116" t="s">
        <v>16477</v>
      </c>
      <c r="D2842" s="73" t="s">
        <v>18070</v>
      </c>
      <c r="E2842" s="73" t="s">
        <v>18070</v>
      </c>
      <c r="F2842" s="73" t="s">
        <v>18034</v>
      </c>
      <c r="G2842" s="125">
        <v>619.6</v>
      </c>
      <c r="H2842" s="140">
        <f t="shared" ref="H2842:H2859" si="179">G2842/1.33</f>
        <v>465.86466165413532</v>
      </c>
      <c r="I2842" s="125">
        <f>G2842/('Total Revenue (Millions)'!D$214)*100</f>
        <v>192.36441196285591</v>
      </c>
      <c r="J2842" s="138">
        <v>206.7</v>
      </c>
      <c r="K2842" s="138">
        <v>259.39999999999998</v>
      </c>
      <c r="M2842" s="138">
        <v>28.5</v>
      </c>
      <c r="W2842" s="138"/>
      <c r="Z2842" s="138"/>
      <c r="AD2842" s="163"/>
      <c r="AE2842" s="163"/>
      <c r="AF2842" s="59" t="s">
        <v>18142</v>
      </c>
    </row>
    <row r="2843" spans="1:32" hidden="1" x14ac:dyDescent="0.25">
      <c r="A2843" s="116" t="s">
        <v>16384</v>
      </c>
      <c r="B2843" s="116">
        <v>2019</v>
      </c>
      <c r="C2843" s="116" t="s">
        <v>16477</v>
      </c>
      <c r="D2843" s="73" t="s">
        <v>18006</v>
      </c>
      <c r="E2843" s="73" t="s">
        <v>18006</v>
      </c>
      <c r="F2843" s="73" t="s">
        <v>18007</v>
      </c>
      <c r="G2843" s="125">
        <v>468.8</v>
      </c>
      <c r="H2843" s="140">
        <f t="shared" si="179"/>
        <v>352.48120300751879</v>
      </c>
      <c r="I2843" s="125">
        <f>G2843/('Total Revenue (Millions)'!D$214)*100</f>
        <v>145.54621744381353</v>
      </c>
      <c r="J2843" s="138">
        <v>119.7</v>
      </c>
      <c r="K2843" s="138">
        <v>155.1</v>
      </c>
      <c r="M2843" s="138">
        <v>143.9</v>
      </c>
      <c r="W2843" s="138"/>
      <c r="Z2843" s="138"/>
      <c r="AD2843" s="163"/>
      <c r="AE2843" s="163"/>
      <c r="AF2843" s="59" t="s">
        <v>18143</v>
      </c>
    </row>
    <row r="2844" spans="1:32" hidden="1" x14ac:dyDescent="0.25">
      <c r="A2844" s="116" t="s">
        <v>16384</v>
      </c>
      <c r="B2844" s="116">
        <v>2019</v>
      </c>
      <c r="C2844" s="116" t="s">
        <v>16477</v>
      </c>
      <c r="D2844" s="73" t="s">
        <v>18003</v>
      </c>
      <c r="E2844" s="73" t="s">
        <v>18004</v>
      </c>
      <c r="F2844" s="73" t="s">
        <v>18004</v>
      </c>
      <c r="G2844" s="125">
        <v>165.18</v>
      </c>
      <c r="H2844" s="140">
        <f t="shared" si="179"/>
        <v>124.19548872180451</v>
      </c>
      <c r="I2844" s="125">
        <f>G2844/('Total Revenue (Millions)'!D$214)*100</f>
        <v>51.282688134319784</v>
      </c>
      <c r="W2844" s="138"/>
      <c r="Z2844" s="138"/>
      <c r="AD2844" s="163"/>
      <c r="AE2844" s="163"/>
      <c r="AF2844" s="59" t="s">
        <v>18144</v>
      </c>
    </row>
    <row r="2845" spans="1:32" hidden="1" x14ac:dyDescent="0.25">
      <c r="A2845" s="116" t="s">
        <v>16384</v>
      </c>
      <c r="B2845" s="116">
        <v>2019</v>
      </c>
      <c r="C2845" s="116" t="s">
        <v>16477</v>
      </c>
      <c r="D2845" s="73" t="s">
        <v>16593</v>
      </c>
      <c r="E2845" s="73" t="s">
        <v>17289</v>
      </c>
      <c r="F2845" s="73" t="s">
        <v>18107</v>
      </c>
      <c r="G2845" s="125">
        <v>161.4</v>
      </c>
      <c r="H2845" s="140">
        <f t="shared" si="179"/>
        <v>121.35338345864662</v>
      </c>
      <c r="I2845" s="125">
        <f>G2845/('Total Revenue (Millions)'!D$214)*100</f>
        <v>50.109128616534768</v>
      </c>
      <c r="W2845" s="138"/>
      <c r="Z2845" s="138"/>
      <c r="AD2845" s="163"/>
      <c r="AE2845" s="163"/>
      <c r="AF2845" s="59" t="s">
        <v>18145</v>
      </c>
    </row>
    <row r="2846" spans="1:32" hidden="1" x14ac:dyDescent="0.25">
      <c r="A2846" s="116" t="s">
        <v>16384</v>
      </c>
      <c r="B2846" s="116">
        <v>2019</v>
      </c>
      <c r="C2846" s="116" t="s">
        <v>16477</v>
      </c>
      <c r="D2846" s="73" t="s">
        <v>18011</v>
      </c>
      <c r="E2846" s="73" t="s">
        <v>18012</v>
      </c>
      <c r="F2846" s="73" t="s">
        <v>18013</v>
      </c>
      <c r="G2846" s="125">
        <v>95.82</v>
      </c>
      <c r="H2846" s="140">
        <f t="shared" si="179"/>
        <v>72.045112781954884</v>
      </c>
      <c r="I2846" s="125">
        <f>G2846/('Total Revenue (Millions)'!D$214)*100</f>
        <v>29.748802379407447</v>
      </c>
      <c r="W2846" s="138"/>
      <c r="Z2846" s="138"/>
      <c r="AD2846" s="163"/>
      <c r="AE2846" s="163"/>
      <c r="AF2846" s="59" t="s">
        <v>18146</v>
      </c>
    </row>
    <row r="2847" spans="1:32" hidden="1" x14ac:dyDescent="0.25">
      <c r="A2847" s="116" t="s">
        <v>16384</v>
      </c>
      <c r="B2847" s="116">
        <v>2019</v>
      </c>
      <c r="C2847" s="116" t="s">
        <v>16477</v>
      </c>
      <c r="D2847" s="73" t="s">
        <v>18100</v>
      </c>
      <c r="E2847" s="73" t="s">
        <v>18100</v>
      </c>
      <c r="F2847" s="73" t="s">
        <v>18101</v>
      </c>
      <c r="G2847" s="125">
        <v>68.209999999999994</v>
      </c>
      <c r="H2847" s="140">
        <f t="shared" si="179"/>
        <v>51.285714285714278</v>
      </c>
      <c r="I2847" s="125">
        <f>G2847/('Total Revenue (Millions)'!D$214)*100</f>
        <v>21.176850451882505</v>
      </c>
      <c r="W2847" s="138"/>
      <c r="Z2847" s="138"/>
      <c r="AD2847" s="163"/>
      <c r="AE2847" s="163"/>
      <c r="AF2847" s="59" t="s">
        <v>18147</v>
      </c>
    </row>
    <row r="2848" spans="1:32" hidden="1" x14ac:dyDescent="0.25">
      <c r="A2848" s="116" t="s">
        <v>16384</v>
      </c>
      <c r="B2848" s="116">
        <v>2019</v>
      </c>
      <c r="C2848" s="116" t="s">
        <v>16477</v>
      </c>
      <c r="D2848" s="73" t="s">
        <v>18055</v>
      </c>
      <c r="E2848" s="73" t="s">
        <v>18055</v>
      </c>
      <c r="F2848" s="73" t="s">
        <v>18056</v>
      </c>
      <c r="G2848" s="125">
        <v>101.93628000000001</v>
      </c>
      <c r="H2848" s="140">
        <f t="shared" si="179"/>
        <v>76.643819548872187</v>
      </c>
      <c r="I2848" s="125">
        <f>G2848/('Total Revenue (Millions)'!D$214)*100</f>
        <v>31.647696190899023</v>
      </c>
      <c r="W2848" s="138"/>
      <c r="Z2848" s="138"/>
      <c r="AD2848" s="163"/>
      <c r="AE2848" s="163"/>
      <c r="AF2848" s="59" t="s">
        <v>18148</v>
      </c>
    </row>
    <row r="2849" spans="1:32" hidden="1" x14ac:dyDescent="0.25">
      <c r="A2849" s="116" t="s">
        <v>16384</v>
      </c>
      <c r="B2849" s="116">
        <v>2019</v>
      </c>
      <c r="C2849" s="116" t="s">
        <v>16477</v>
      </c>
      <c r="D2849" s="73" t="s">
        <v>18062</v>
      </c>
      <c r="E2849" s="73" t="s">
        <v>18062</v>
      </c>
      <c r="F2849" s="73" t="s">
        <v>18063</v>
      </c>
      <c r="G2849" s="125">
        <v>63.8</v>
      </c>
      <c r="H2849" s="140">
        <f t="shared" si="179"/>
        <v>47.969924812030072</v>
      </c>
      <c r="I2849" s="125">
        <f>G2849/('Total Revenue (Millions)'!D$214)*100</f>
        <v>19.807697681133323</v>
      </c>
      <c r="J2849" s="138">
        <v>24.5</v>
      </c>
      <c r="K2849" s="138">
        <v>33.200000000000003</v>
      </c>
      <c r="M2849" s="138">
        <v>2.91</v>
      </c>
      <c r="W2849" s="138"/>
      <c r="Z2849" s="138"/>
      <c r="AD2849" s="163"/>
      <c r="AE2849" s="163"/>
      <c r="AF2849" s="59" t="s">
        <v>18133</v>
      </c>
    </row>
    <row r="2850" spans="1:32" hidden="1" x14ac:dyDescent="0.25">
      <c r="A2850" s="116" t="s">
        <v>16384</v>
      </c>
      <c r="B2850" s="116">
        <v>2019</v>
      </c>
      <c r="C2850" s="116" t="s">
        <v>16477</v>
      </c>
      <c r="D2850" s="73" t="s">
        <v>18119</v>
      </c>
      <c r="E2850" s="73" t="s">
        <v>18119</v>
      </c>
      <c r="F2850" s="73" t="s">
        <v>18120</v>
      </c>
      <c r="G2850" s="125">
        <v>64.5</v>
      </c>
      <c r="H2850" s="140">
        <f t="shared" si="179"/>
        <v>48.496240601503757</v>
      </c>
      <c r="I2850" s="125">
        <f>G2850/('Total Revenue (Millions)'!D$214)*100</f>
        <v>20.025023517760179</v>
      </c>
      <c r="W2850" s="138"/>
      <c r="Z2850" s="138"/>
      <c r="AD2850" s="163"/>
      <c r="AE2850" s="163"/>
      <c r="AF2850" s="66" t="s">
        <v>18134</v>
      </c>
    </row>
    <row r="2851" spans="1:32" hidden="1" x14ac:dyDescent="0.25">
      <c r="A2851" s="116" t="s">
        <v>16384</v>
      </c>
      <c r="B2851" s="116">
        <v>2019</v>
      </c>
      <c r="C2851" s="116" t="s">
        <v>16477</v>
      </c>
      <c r="D2851" s="73" t="s">
        <v>18017</v>
      </c>
      <c r="E2851" s="73" t="s">
        <v>18049</v>
      </c>
      <c r="F2851" s="73" t="s">
        <v>18019</v>
      </c>
      <c r="G2851" s="125">
        <v>44.08</v>
      </c>
      <c r="H2851" s="140">
        <f t="shared" si="179"/>
        <v>33.142857142857139</v>
      </c>
      <c r="I2851" s="125">
        <f>G2851/('Total Revenue (Millions)'!D$214)*100</f>
        <v>13.685318397873933</v>
      </c>
      <c r="W2851" s="138"/>
      <c r="Z2851" s="138"/>
      <c r="AD2851" s="163"/>
      <c r="AE2851" s="163"/>
      <c r="AF2851" s="59" t="s">
        <v>18149</v>
      </c>
    </row>
    <row r="2852" spans="1:32" hidden="1" x14ac:dyDescent="0.25">
      <c r="A2852" s="116" t="s">
        <v>16384</v>
      </c>
      <c r="B2852" s="116">
        <v>2019</v>
      </c>
      <c r="C2852" s="116" t="s">
        <v>16477</v>
      </c>
      <c r="D2852" s="73" t="s">
        <v>18135</v>
      </c>
      <c r="E2852" s="73" t="s">
        <v>18136</v>
      </c>
      <c r="F2852" s="73"/>
      <c r="G2852" s="125">
        <v>24.314399999999999</v>
      </c>
      <c r="H2852" s="140">
        <f t="shared" si="179"/>
        <v>18.281503759398493</v>
      </c>
      <c r="I2852" s="125">
        <f>G2852/('Total Revenue (Millions)'!D$214)*100</f>
        <v>7.5487818886857072</v>
      </c>
      <c r="W2852" s="138"/>
      <c r="Z2852" s="138"/>
      <c r="AD2852" s="163"/>
      <c r="AE2852" s="163"/>
      <c r="AF2852" s="59" t="s">
        <v>18148</v>
      </c>
    </row>
    <row r="2853" spans="1:32" hidden="1" x14ac:dyDescent="0.25">
      <c r="A2853" s="116" t="s">
        <v>16384</v>
      </c>
      <c r="B2853" s="116">
        <v>2019</v>
      </c>
      <c r="C2853" s="116" t="s">
        <v>16477</v>
      </c>
      <c r="D2853" s="73" t="s">
        <v>18014</v>
      </c>
      <c r="E2853" s="73" t="s">
        <v>18014</v>
      </c>
      <c r="F2853" s="73"/>
      <c r="G2853" s="125">
        <v>26.05416</v>
      </c>
      <c r="H2853" s="140">
        <f t="shared" si="179"/>
        <v>19.589593984962406</v>
      </c>
      <c r="I2853" s="125">
        <f>G2853/('Total Revenue (Millions)'!D$214)*100</f>
        <v>8.0889173137284729</v>
      </c>
      <c r="W2853" s="138"/>
      <c r="Z2853" s="138"/>
      <c r="AD2853" s="163"/>
      <c r="AE2853" s="163"/>
      <c r="AF2853" s="59" t="s">
        <v>18150</v>
      </c>
    </row>
    <row r="2854" spans="1:32" hidden="1" x14ac:dyDescent="0.25">
      <c r="A2854" s="116" t="s">
        <v>16384</v>
      </c>
      <c r="B2854" s="116">
        <v>2019</v>
      </c>
      <c r="C2854" s="116" t="s">
        <v>16477</v>
      </c>
      <c r="D2854" s="73" t="s">
        <v>18122</v>
      </c>
      <c r="E2854" s="73" t="s">
        <v>18122</v>
      </c>
      <c r="F2854" s="73"/>
      <c r="G2854" s="125">
        <v>22.656600000000001</v>
      </c>
      <c r="H2854" s="140">
        <f t="shared" si="179"/>
        <v>17.035037593984963</v>
      </c>
      <c r="I2854" s="125">
        <f>G2854/('Total Revenue (Millions)'!D$214)*100</f>
        <v>7.0340922144571367</v>
      </c>
      <c r="W2854" s="138"/>
      <c r="Z2854" s="138"/>
      <c r="AD2854" s="163"/>
      <c r="AE2854" s="163"/>
      <c r="AF2854" s="59" t="s">
        <v>18148</v>
      </c>
    </row>
    <row r="2855" spans="1:32" hidden="1" x14ac:dyDescent="0.25">
      <c r="A2855" s="116" t="s">
        <v>16384</v>
      </c>
      <c r="B2855" s="116">
        <v>2019</v>
      </c>
      <c r="C2855" s="116" t="s">
        <v>16477</v>
      </c>
      <c r="D2855" s="73" t="s">
        <v>18042</v>
      </c>
      <c r="E2855" s="73" t="s">
        <v>18043</v>
      </c>
      <c r="F2855" s="73"/>
      <c r="G2855" s="125">
        <v>14.01398</v>
      </c>
      <c r="H2855" s="140">
        <f t="shared" si="179"/>
        <v>10.536827067669172</v>
      </c>
      <c r="I2855" s="125">
        <f>G2855/('Total Revenue (Millions)'!D$214)*100</f>
        <v>4.3508570399600117</v>
      </c>
      <c r="W2855" s="138"/>
      <c r="Z2855" s="138"/>
      <c r="AD2855" s="163"/>
      <c r="AE2855" s="163"/>
      <c r="AF2855" s="59" t="s">
        <v>18150</v>
      </c>
    </row>
    <row r="2856" spans="1:32" hidden="1" x14ac:dyDescent="0.25">
      <c r="A2856" s="116" t="s">
        <v>16384</v>
      </c>
      <c r="B2856" s="116">
        <v>2019</v>
      </c>
      <c r="C2856" s="116" t="s">
        <v>16477</v>
      </c>
      <c r="D2856" s="73" t="s">
        <v>18082</v>
      </c>
      <c r="E2856" s="73" t="s">
        <v>18082</v>
      </c>
      <c r="F2856" s="73"/>
      <c r="G2856" s="125">
        <v>6.4915199999999995</v>
      </c>
      <c r="H2856" s="140">
        <f t="shared" si="179"/>
        <v>4.8808421052631576</v>
      </c>
      <c r="I2856" s="125">
        <f>G2856/('Total Revenue (Millions)'!D$214)*100</f>
        <v>2.0153928785427992</v>
      </c>
      <c r="W2856" s="138"/>
      <c r="Z2856" s="138"/>
      <c r="AD2856" s="163"/>
      <c r="AE2856" s="163"/>
      <c r="AF2856" s="59" t="s">
        <v>18150</v>
      </c>
    </row>
    <row r="2857" spans="1:32" hidden="1" x14ac:dyDescent="0.25">
      <c r="A2857" s="116" t="s">
        <v>16384</v>
      </c>
      <c r="B2857" s="116">
        <v>2019</v>
      </c>
      <c r="C2857" s="116" t="s">
        <v>16477</v>
      </c>
      <c r="D2857" s="73" t="s">
        <v>18124</v>
      </c>
      <c r="E2857" s="73" t="s">
        <v>18124</v>
      </c>
      <c r="F2857" s="73"/>
      <c r="G2857" s="125">
        <v>11.861985762</v>
      </c>
      <c r="H2857" s="140">
        <f t="shared" si="179"/>
        <v>8.9187862872180439</v>
      </c>
      <c r="I2857" s="125">
        <f>G2857/('Total Revenue (Millions)'!D$214)*100</f>
        <v>3.6827371139749827</v>
      </c>
      <c r="W2857" s="138"/>
      <c r="Z2857" s="138"/>
      <c r="AD2857" s="163"/>
      <c r="AE2857" s="163"/>
      <c r="AF2857" s="59" t="s">
        <v>18148</v>
      </c>
    </row>
    <row r="2858" spans="1:32" hidden="1" x14ac:dyDescent="0.25">
      <c r="A2858" s="116" t="s">
        <v>16384</v>
      </c>
      <c r="B2858" s="116">
        <v>2019</v>
      </c>
      <c r="C2858" s="116" t="s">
        <v>16477</v>
      </c>
      <c r="D2858" s="73" t="s">
        <v>18027</v>
      </c>
      <c r="E2858" s="73" t="s">
        <v>18027</v>
      </c>
      <c r="F2858" s="73" t="s">
        <v>18027</v>
      </c>
      <c r="G2858" s="125">
        <v>12.86</v>
      </c>
      <c r="H2858" s="140">
        <f t="shared" si="179"/>
        <v>9.6691729323308255</v>
      </c>
      <c r="I2858" s="125">
        <f>G2858/('Total Revenue (Millions)'!D$214)*100</f>
        <v>3.9925860843162151</v>
      </c>
      <c r="W2858" s="138"/>
      <c r="Z2858" s="138"/>
      <c r="AD2858" s="163"/>
      <c r="AE2858" s="163"/>
      <c r="AF2858" s="84" t="s">
        <v>18151</v>
      </c>
    </row>
    <row r="2859" spans="1:32" hidden="1" x14ac:dyDescent="0.25">
      <c r="A2859" s="116" t="s">
        <v>16384</v>
      </c>
      <c r="B2859" s="116">
        <v>2019</v>
      </c>
      <c r="C2859" s="116" t="s">
        <v>16477</v>
      </c>
      <c r="D2859" s="73" t="s">
        <v>18140</v>
      </c>
      <c r="E2859" s="73" t="s">
        <v>18140</v>
      </c>
      <c r="F2859" s="73"/>
      <c r="G2859" s="125">
        <v>7.1814599999999995</v>
      </c>
      <c r="H2859" s="140">
        <f t="shared" si="179"/>
        <v>5.3995939849624053</v>
      </c>
      <c r="I2859" s="125">
        <f>G2859/('Total Revenue (Millions)'!D$214)*100</f>
        <v>2.2295954324318452</v>
      </c>
      <c r="W2859" s="138"/>
      <c r="Z2859" s="138"/>
      <c r="AD2859" s="163"/>
      <c r="AE2859" s="163"/>
      <c r="AF2859" s="59" t="s">
        <v>18148</v>
      </c>
    </row>
    <row r="2860" spans="1:32" hidden="1" x14ac:dyDescent="0.25">
      <c r="A2860" s="116" t="s">
        <v>16384</v>
      </c>
      <c r="B2860" s="116">
        <v>2020</v>
      </c>
      <c r="C2860" s="116" t="s">
        <v>16477</v>
      </c>
      <c r="D2860" s="73" t="s">
        <v>18070</v>
      </c>
      <c r="E2860" s="73" t="s">
        <v>18070</v>
      </c>
      <c r="F2860" s="73" t="s">
        <v>18034</v>
      </c>
      <c r="G2860" s="125">
        <v>508.4</v>
      </c>
      <c r="H2860" s="140">
        <f t="shared" ref="H2860:H2877" si="180">G2860/1.34</f>
        <v>379.40298507462683</v>
      </c>
      <c r="I2860" s="125">
        <f>G2860/('Total Revenue (Millions)'!D$215)*100</f>
        <v>128.64893315518847</v>
      </c>
      <c r="J2860" s="138">
        <v>190.7</v>
      </c>
      <c r="K2860" s="138">
        <v>190.9</v>
      </c>
      <c r="M2860" s="138">
        <v>18.8</v>
      </c>
      <c r="W2860" s="138"/>
      <c r="Z2860" s="138"/>
      <c r="AD2860" s="163"/>
      <c r="AE2860" s="163"/>
      <c r="AF2860" s="59" t="s">
        <v>18152</v>
      </c>
    </row>
    <row r="2861" spans="1:32" hidden="1" x14ac:dyDescent="0.25">
      <c r="A2861" s="116" t="s">
        <v>16384</v>
      </c>
      <c r="B2861" s="116">
        <v>2020</v>
      </c>
      <c r="C2861" s="116" t="s">
        <v>16477</v>
      </c>
      <c r="D2861" s="73" t="s">
        <v>18153</v>
      </c>
      <c r="E2861" s="73" t="s">
        <v>18006</v>
      </c>
      <c r="F2861" s="73" t="s">
        <v>18007</v>
      </c>
      <c r="G2861" s="125">
        <v>375.04</v>
      </c>
      <c r="H2861" s="140">
        <f t="shared" si="180"/>
        <v>279.8805970149254</v>
      </c>
      <c r="I2861" s="125">
        <f>G2861/('Total Revenue (Millions)'!D$215)*100</f>
        <v>94.902627636746431</v>
      </c>
      <c r="W2861" s="138"/>
      <c r="Z2861" s="138"/>
      <c r="AD2861" s="163"/>
      <c r="AE2861" s="163"/>
      <c r="AF2861" s="59" t="s">
        <v>18154</v>
      </c>
    </row>
    <row r="2862" spans="1:32" hidden="1" x14ac:dyDescent="0.25">
      <c r="A2862" s="116" t="s">
        <v>16384</v>
      </c>
      <c r="B2862" s="116">
        <v>2020</v>
      </c>
      <c r="C2862" s="116" t="s">
        <v>16477</v>
      </c>
      <c r="D2862" s="73" t="s">
        <v>18003</v>
      </c>
      <c r="E2862" s="73" t="s">
        <v>18004</v>
      </c>
      <c r="F2862" s="73" t="s">
        <v>18004</v>
      </c>
      <c r="G2862" s="125">
        <v>169.57</v>
      </c>
      <c r="H2862" s="140">
        <f t="shared" si="180"/>
        <v>126.54477611940297</v>
      </c>
      <c r="I2862" s="125">
        <f>G2862/('Total Revenue (Millions)'!D$215)*100</f>
        <v>42.909125875541513</v>
      </c>
      <c r="J2862" s="138">
        <v>106.73</v>
      </c>
      <c r="K2862" s="138">
        <v>51.77</v>
      </c>
      <c r="M2862" s="138">
        <v>11.07</v>
      </c>
      <c r="W2862" s="138"/>
      <c r="Z2862" s="138"/>
      <c r="AD2862" s="163"/>
      <c r="AE2862" s="163"/>
      <c r="AF2862" s="84" t="s">
        <v>18155</v>
      </c>
    </row>
    <row r="2863" spans="1:32" hidden="1" x14ac:dyDescent="0.25">
      <c r="A2863" s="116" t="s">
        <v>16384</v>
      </c>
      <c r="B2863" s="116">
        <v>2020</v>
      </c>
      <c r="C2863" s="116" t="s">
        <v>16477</v>
      </c>
      <c r="D2863" s="73" t="s">
        <v>16593</v>
      </c>
      <c r="E2863" s="73" t="s">
        <v>17289</v>
      </c>
      <c r="F2863" s="73" t="s">
        <v>18107</v>
      </c>
      <c r="G2863" s="125">
        <v>142.69999999999999</v>
      </c>
      <c r="H2863" s="140">
        <f t="shared" si="180"/>
        <v>106.49253731343282</v>
      </c>
      <c r="I2863" s="125">
        <f>G2863/('Total Revenue (Millions)'!D$215)*100</f>
        <v>36.109761528806828</v>
      </c>
      <c r="W2863" s="138"/>
      <c r="Z2863" s="138"/>
      <c r="AD2863" s="163"/>
      <c r="AE2863" s="163"/>
      <c r="AF2863" s="59" t="s">
        <v>18156</v>
      </c>
    </row>
    <row r="2864" spans="1:32" hidden="1" x14ac:dyDescent="0.25">
      <c r="A2864" s="116" t="s">
        <v>16384</v>
      </c>
      <c r="B2864" s="116">
        <v>2020</v>
      </c>
      <c r="C2864" s="116" t="s">
        <v>16477</v>
      </c>
      <c r="D2864" s="73" t="s">
        <v>18013</v>
      </c>
      <c r="E2864" s="73" t="s">
        <v>18013</v>
      </c>
      <c r="F2864" s="73" t="s">
        <v>18013</v>
      </c>
      <c r="G2864" s="125">
        <v>85.19</v>
      </c>
      <c r="H2864" s="140">
        <f t="shared" si="180"/>
        <v>63.57462686567164</v>
      </c>
      <c r="I2864" s="125">
        <f>G2864/('Total Revenue (Millions)'!D$215)*100</f>
        <v>21.557046844001778</v>
      </c>
      <c r="W2864" s="138"/>
      <c r="Z2864" s="138"/>
      <c r="AD2864" s="163"/>
      <c r="AE2864" s="163"/>
      <c r="AF2864" s="59" t="s">
        <v>18157</v>
      </c>
    </row>
    <row r="2865" spans="1:32" hidden="1" x14ac:dyDescent="0.25">
      <c r="A2865" s="116" t="s">
        <v>16384</v>
      </c>
      <c r="B2865" s="116">
        <v>2020</v>
      </c>
      <c r="C2865" s="116" t="s">
        <v>16477</v>
      </c>
      <c r="D2865" s="73" t="s">
        <v>18158</v>
      </c>
      <c r="E2865" s="73" t="s">
        <v>18158</v>
      </c>
      <c r="F2865" s="73" t="s">
        <v>18101</v>
      </c>
      <c r="G2865" s="125">
        <v>58.83</v>
      </c>
      <c r="H2865" s="140">
        <f t="shared" si="180"/>
        <v>43.902985074626862</v>
      </c>
      <c r="I2865" s="125">
        <f>G2865/('Total Revenue (Millions)'!D$215)*100</f>
        <v>14.886736305113565</v>
      </c>
      <c r="W2865" s="138"/>
      <c r="Z2865" s="138"/>
      <c r="AD2865" s="163"/>
      <c r="AE2865" s="163"/>
      <c r="AF2865" s="59" t="s">
        <v>18159</v>
      </c>
    </row>
    <row r="2866" spans="1:32" hidden="1" x14ac:dyDescent="0.25">
      <c r="A2866" s="116" t="s">
        <v>16384</v>
      </c>
      <c r="B2866" s="116">
        <v>2020</v>
      </c>
      <c r="C2866" s="116" t="s">
        <v>16477</v>
      </c>
      <c r="D2866" s="73" t="s">
        <v>18055</v>
      </c>
      <c r="E2866" s="73" t="s">
        <v>18055</v>
      </c>
      <c r="F2866" s="73" t="s">
        <v>18056</v>
      </c>
      <c r="G2866" s="125">
        <v>83.689685880000013</v>
      </c>
      <c r="H2866" s="140">
        <f t="shared" si="180"/>
        <v>62.454989462686576</v>
      </c>
      <c r="I2866" s="125">
        <f>G2866/('Total Revenue (Millions)'!D$215)*100</f>
        <v>21.17739733390016</v>
      </c>
      <c r="W2866" s="138"/>
      <c r="Z2866" s="138"/>
      <c r="AD2866" s="163"/>
      <c r="AE2866" s="163"/>
      <c r="AF2866" s="59" t="s">
        <v>18160</v>
      </c>
    </row>
    <row r="2867" spans="1:32" hidden="1" x14ac:dyDescent="0.25">
      <c r="A2867" s="116" t="s">
        <v>16384</v>
      </c>
      <c r="B2867" s="116">
        <v>2020</v>
      </c>
      <c r="C2867" s="116" t="s">
        <v>16477</v>
      </c>
      <c r="D2867" s="73" t="s">
        <v>18062</v>
      </c>
      <c r="E2867" s="73" t="s">
        <v>18062</v>
      </c>
      <c r="F2867" s="73" t="s">
        <v>18063</v>
      </c>
      <c r="G2867" s="125">
        <v>53.4</v>
      </c>
      <c r="H2867" s="140">
        <f t="shared" si="180"/>
        <v>39.850746268656714</v>
      </c>
      <c r="I2867" s="125">
        <f>G2867/('Total Revenue (Millions)'!D$215)*100</f>
        <v>13.512692821571722</v>
      </c>
      <c r="J2867" s="138">
        <v>24.2</v>
      </c>
      <c r="K2867" s="138">
        <v>23.4</v>
      </c>
      <c r="M2867" s="138">
        <v>2.9</v>
      </c>
      <c r="W2867" s="138"/>
      <c r="Z2867" s="138"/>
      <c r="AD2867" s="163"/>
      <c r="AE2867" s="163"/>
      <c r="AF2867" s="59" t="s">
        <v>18133</v>
      </c>
    </row>
    <row r="2868" spans="1:32" hidden="1" x14ac:dyDescent="0.25">
      <c r="A2868" s="116" t="s">
        <v>16384</v>
      </c>
      <c r="B2868" s="116">
        <v>2020</v>
      </c>
      <c r="C2868" s="116" t="s">
        <v>16477</v>
      </c>
      <c r="D2868" s="73" t="s">
        <v>18119</v>
      </c>
      <c r="E2868" s="73" t="s">
        <v>18119</v>
      </c>
      <c r="F2868" s="73" t="s">
        <v>18120</v>
      </c>
      <c r="G2868" s="125">
        <v>61.43</v>
      </c>
      <c r="H2868" s="140">
        <f t="shared" si="180"/>
        <v>45.843283582089548</v>
      </c>
      <c r="I2868" s="125">
        <f>G2868/('Total Revenue (Millions)'!D$215)*100</f>
        <v>15.54465767844852</v>
      </c>
      <c r="W2868" s="138"/>
      <c r="Z2868" s="138"/>
      <c r="AD2868" s="163"/>
      <c r="AE2868" s="163"/>
      <c r="AF2868" s="66" t="s">
        <v>18134</v>
      </c>
    </row>
    <row r="2869" spans="1:32" hidden="1" x14ac:dyDescent="0.25">
      <c r="A2869" s="116" t="s">
        <v>16384</v>
      </c>
      <c r="B2869" s="116">
        <v>2020</v>
      </c>
      <c r="C2869" s="116" t="s">
        <v>16477</v>
      </c>
      <c r="D2869" s="73" t="s">
        <v>18017</v>
      </c>
      <c r="E2869" s="73" t="s">
        <v>18049</v>
      </c>
      <c r="F2869" s="73" t="s">
        <v>18019</v>
      </c>
      <c r="G2869" s="125">
        <v>36.145600000000002</v>
      </c>
      <c r="H2869" s="140">
        <f t="shared" si="180"/>
        <v>26.974328358208954</v>
      </c>
      <c r="I2869" s="125">
        <f>G2869/('Total Revenue (Millions)'!D$215)*100</f>
        <v>9.1465241507753348</v>
      </c>
      <c r="W2869" s="138"/>
      <c r="Z2869" s="138"/>
      <c r="AD2869" s="163"/>
      <c r="AE2869" s="163"/>
      <c r="AF2869" s="59" t="s">
        <v>18161</v>
      </c>
    </row>
    <row r="2870" spans="1:32" hidden="1" x14ac:dyDescent="0.25">
      <c r="A2870" s="116" t="s">
        <v>16384</v>
      </c>
      <c r="B2870" s="116">
        <v>2020</v>
      </c>
      <c r="C2870" s="116" t="s">
        <v>16477</v>
      </c>
      <c r="D2870" s="73" t="s">
        <v>18135</v>
      </c>
      <c r="E2870" s="73" t="s">
        <v>18136</v>
      </c>
      <c r="F2870" s="73"/>
      <c r="G2870" s="125">
        <v>23.519319119999999</v>
      </c>
      <c r="H2870" s="140">
        <f t="shared" si="180"/>
        <v>17.551730686567161</v>
      </c>
      <c r="I2870" s="125">
        <f>G2870/('Total Revenue (Millions)'!D$215)*100</f>
        <v>5.9514856674359278</v>
      </c>
      <c r="W2870" s="138"/>
      <c r="Z2870" s="138"/>
      <c r="AD2870" s="163"/>
      <c r="AE2870" s="163"/>
      <c r="AF2870" s="59" t="s">
        <v>18162</v>
      </c>
    </row>
    <row r="2871" spans="1:32" hidden="1" x14ac:dyDescent="0.25">
      <c r="A2871" s="116" t="s">
        <v>16384</v>
      </c>
      <c r="B2871" s="116">
        <v>2020</v>
      </c>
      <c r="C2871" s="116" t="s">
        <v>16477</v>
      </c>
      <c r="D2871" s="73" t="s">
        <v>18014</v>
      </c>
      <c r="E2871" s="73" t="s">
        <v>18014</v>
      </c>
      <c r="F2871" s="73"/>
      <c r="G2871" s="125">
        <v>21.39046536</v>
      </c>
      <c r="H2871" s="140">
        <f t="shared" si="180"/>
        <v>15.963033850746267</v>
      </c>
      <c r="I2871" s="125">
        <f>G2871/('Total Revenue (Millions)'!D$215)*100</f>
        <v>5.4127862868942067</v>
      </c>
      <c r="W2871" s="138"/>
      <c r="Z2871" s="138"/>
      <c r="AD2871" s="163"/>
      <c r="AE2871" s="163"/>
      <c r="AF2871" s="59" t="s">
        <v>18160</v>
      </c>
    </row>
    <row r="2872" spans="1:32" hidden="1" x14ac:dyDescent="0.25">
      <c r="A2872" s="116" t="s">
        <v>16384</v>
      </c>
      <c r="B2872" s="116">
        <v>2020</v>
      </c>
      <c r="C2872" s="116" t="s">
        <v>16477</v>
      </c>
      <c r="D2872" s="73" t="s">
        <v>18122</v>
      </c>
      <c r="E2872" s="73" t="s">
        <v>18122</v>
      </c>
      <c r="F2872" s="73"/>
      <c r="G2872" s="125">
        <v>21.91572918</v>
      </c>
      <c r="H2872" s="140">
        <f t="shared" si="180"/>
        <v>16.355021776119401</v>
      </c>
      <c r="I2872" s="125">
        <f>G2872/('Total Revenue (Millions)'!D$215)*100</f>
        <v>5.5457025537471152</v>
      </c>
      <c r="W2872" s="138"/>
      <c r="Z2872" s="138"/>
      <c r="AD2872" s="163"/>
      <c r="AE2872" s="163"/>
      <c r="AF2872" s="59" t="s">
        <v>18162</v>
      </c>
    </row>
    <row r="2873" spans="1:32" hidden="1" x14ac:dyDescent="0.25">
      <c r="A2873" s="116" t="s">
        <v>16384</v>
      </c>
      <c r="B2873" s="116">
        <v>2020</v>
      </c>
      <c r="C2873" s="116" t="s">
        <v>16477</v>
      </c>
      <c r="D2873" s="73" t="s">
        <v>18027</v>
      </c>
      <c r="E2873" s="73" t="s">
        <v>18027</v>
      </c>
      <c r="F2873" s="73" t="s">
        <v>18027</v>
      </c>
      <c r="G2873" s="125">
        <v>11.14</v>
      </c>
      <c r="H2873" s="140">
        <f t="shared" si="180"/>
        <v>8.3134328358208958</v>
      </c>
      <c r="I2873" s="125">
        <f>G2873/('Total Revenue (Millions)'!D$215)*100</f>
        <v>2.818940038058221</v>
      </c>
      <c r="W2873" s="138"/>
      <c r="Z2873" s="138"/>
      <c r="AD2873" s="163"/>
      <c r="AE2873" s="163"/>
      <c r="AF2873" s="84" t="s">
        <v>18163</v>
      </c>
    </row>
    <row r="2874" spans="1:32" hidden="1" x14ac:dyDescent="0.25">
      <c r="A2874" s="116" t="s">
        <v>16384</v>
      </c>
      <c r="B2874" s="116">
        <v>2020</v>
      </c>
      <c r="C2874" s="116" t="s">
        <v>16477</v>
      </c>
      <c r="D2874" s="73" t="s">
        <v>18042</v>
      </c>
      <c r="E2874" s="73" t="s">
        <v>18043</v>
      </c>
      <c r="F2874" s="73"/>
      <c r="G2874" s="125">
        <v>5.3295379199999999</v>
      </c>
      <c r="H2874" s="140">
        <f t="shared" si="180"/>
        <v>3.9772671044776118</v>
      </c>
      <c r="I2874" s="125">
        <f>G2874/('Total Revenue (Millions)'!D$215)*100</f>
        <v>1.3486218875258107</v>
      </c>
      <c r="W2874" s="138"/>
      <c r="Z2874" s="138"/>
      <c r="AD2874" s="163"/>
      <c r="AE2874" s="163"/>
      <c r="AF2874" s="59" t="s">
        <v>18160</v>
      </c>
    </row>
    <row r="2875" spans="1:32" hidden="1" x14ac:dyDescent="0.25">
      <c r="A2875" s="116" t="s">
        <v>16384</v>
      </c>
      <c r="B2875" s="116">
        <v>2020</v>
      </c>
      <c r="C2875" s="116" t="s">
        <v>16477</v>
      </c>
      <c r="D2875" s="73" t="s">
        <v>18082</v>
      </c>
      <c r="E2875" s="73" t="s">
        <v>18082</v>
      </c>
      <c r="F2875" s="73"/>
      <c r="G2875" s="125">
        <v>10.489554009336599</v>
      </c>
      <c r="H2875" s="140">
        <f t="shared" si="180"/>
        <v>7.8280253801019395</v>
      </c>
      <c r="I2875" s="125">
        <f>G2875/('Total Revenue (Millions)'!D$215)*100</f>
        <v>2.6543468382668829</v>
      </c>
      <c r="W2875" s="138"/>
      <c r="Z2875" s="138"/>
      <c r="AD2875" s="163"/>
      <c r="AE2875" s="163"/>
      <c r="AF2875" s="59" t="s">
        <v>18164</v>
      </c>
    </row>
    <row r="2876" spans="1:32" hidden="1" x14ac:dyDescent="0.25">
      <c r="A2876" s="116" t="s">
        <v>16384</v>
      </c>
      <c r="B2876" s="116">
        <v>2020</v>
      </c>
      <c r="C2876" s="116" t="s">
        <v>16477</v>
      </c>
      <c r="D2876" s="73" t="s">
        <v>18124</v>
      </c>
      <c r="E2876" s="73" t="s">
        <v>18124</v>
      </c>
      <c r="F2876" s="73"/>
      <c r="G2876" s="125">
        <v>12.439477999999999</v>
      </c>
      <c r="H2876" s="140">
        <f t="shared" si="180"/>
        <v>9.2831925373134325</v>
      </c>
      <c r="I2876" s="125">
        <f>G2876/('Total Revenue (Millions)'!D$215)*100</f>
        <v>3.1477686343576656</v>
      </c>
      <c r="W2876" s="138"/>
      <c r="Z2876" s="138"/>
      <c r="AD2876" s="163"/>
      <c r="AE2876" s="163"/>
      <c r="AF2876" s="59" t="s">
        <v>18162</v>
      </c>
    </row>
    <row r="2877" spans="1:32" hidden="1" x14ac:dyDescent="0.25">
      <c r="A2877" s="116" t="s">
        <v>16384</v>
      </c>
      <c r="B2877" s="116">
        <v>2020</v>
      </c>
      <c r="C2877" s="116" t="s">
        <v>16477</v>
      </c>
      <c r="D2877" s="73" t="s">
        <v>18140</v>
      </c>
      <c r="E2877" s="73" t="s">
        <v>18140</v>
      </c>
      <c r="F2877" s="73"/>
      <c r="G2877" s="125">
        <v>6.9466262579999993</v>
      </c>
      <c r="H2877" s="140">
        <f t="shared" si="180"/>
        <v>5.1840494462686557</v>
      </c>
      <c r="I2877" s="125">
        <f>G2877/('Total Revenue (Millions)'!D$215)*100</f>
        <v>1.7578207260415399</v>
      </c>
      <c r="W2877" s="138"/>
      <c r="Z2877" s="138"/>
      <c r="AD2877" s="163"/>
      <c r="AE2877" s="163"/>
      <c r="AF2877" s="59" t="s">
        <v>18162</v>
      </c>
    </row>
    <row r="2878" spans="1:32" hidden="1" x14ac:dyDescent="0.25">
      <c r="A2878" s="116" t="s">
        <v>16384</v>
      </c>
      <c r="B2878" s="116">
        <v>2021</v>
      </c>
      <c r="C2878" s="116" t="s">
        <v>16477</v>
      </c>
      <c r="D2878" s="73" t="s">
        <v>18070</v>
      </c>
      <c r="E2878" s="73" t="s">
        <v>18070</v>
      </c>
      <c r="F2878" s="73" t="s">
        <v>18034</v>
      </c>
      <c r="G2878" s="125">
        <v>475.81</v>
      </c>
      <c r="H2878" s="140">
        <f t="shared" ref="H2878:H2895" si="181">G2878/1.25</f>
        <v>380.64800000000002</v>
      </c>
      <c r="I2878" s="125">
        <f>G2878/('Total Revenue (Millions)'!D$216)*100</f>
        <v>71.606368889959057</v>
      </c>
      <c r="W2878" s="138"/>
      <c r="Z2878" s="138"/>
      <c r="AD2878" s="163"/>
      <c r="AE2878" s="163"/>
      <c r="AF2878" s="59" t="s">
        <v>18165</v>
      </c>
    </row>
    <row r="2879" spans="1:32" hidden="1" x14ac:dyDescent="0.25">
      <c r="A2879" s="116" t="s">
        <v>16384</v>
      </c>
      <c r="B2879" s="116">
        <v>2021</v>
      </c>
      <c r="C2879" s="116" t="s">
        <v>16477</v>
      </c>
      <c r="D2879" s="73" t="s">
        <v>18153</v>
      </c>
      <c r="E2879" s="73" t="s">
        <v>18006</v>
      </c>
      <c r="F2879" s="73" t="s">
        <v>18007</v>
      </c>
      <c r="G2879" s="125">
        <v>265.93</v>
      </c>
      <c r="H2879" s="140">
        <f t="shared" si="181"/>
        <v>212.744</v>
      </c>
      <c r="I2879" s="125">
        <f>G2879/('Total Revenue (Millions)'!D$216)*100</f>
        <v>40.020768119431736</v>
      </c>
      <c r="W2879" s="138"/>
      <c r="Z2879" s="138"/>
      <c r="AD2879" s="163"/>
      <c r="AE2879" s="163"/>
      <c r="AF2879" s="59" t="s">
        <v>18166</v>
      </c>
    </row>
    <row r="2880" spans="1:32" ht="11.25" hidden="1" customHeight="1" x14ac:dyDescent="0.25">
      <c r="A2880" s="116" t="s">
        <v>16384</v>
      </c>
      <c r="B2880" s="116">
        <v>2021</v>
      </c>
      <c r="C2880" s="116" t="s">
        <v>16477</v>
      </c>
      <c r="D2880" s="73" t="s">
        <v>18003</v>
      </c>
      <c r="E2880" s="73" t="s">
        <v>18004</v>
      </c>
      <c r="F2880" s="73" t="s">
        <v>18004</v>
      </c>
      <c r="G2880" s="125">
        <v>183.79</v>
      </c>
      <c r="H2880" s="140">
        <f t="shared" si="181"/>
        <v>147.03199999999998</v>
      </c>
      <c r="I2880" s="125">
        <f>G2880/('Total Revenue (Millions)'!D$216)*100</f>
        <v>27.65922224897664</v>
      </c>
      <c r="J2880" s="138">
        <v>117.69</v>
      </c>
      <c r="K2880" s="138">
        <v>54</v>
      </c>
      <c r="M2880" s="138">
        <v>12.1</v>
      </c>
      <c r="W2880" s="138"/>
      <c r="Z2880" s="138"/>
      <c r="AD2880" s="163"/>
      <c r="AE2880" s="163"/>
      <c r="AF2880" s="287" t="s">
        <v>18167</v>
      </c>
    </row>
    <row r="2881" spans="1:32" hidden="1" x14ac:dyDescent="0.25">
      <c r="A2881" s="116" t="s">
        <v>16384</v>
      </c>
      <c r="B2881" s="116">
        <v>2021</v>
      </c>
      <c r="C2881" s="116" t="s">
        <v>16477</v>
      </c>
      <c r="D2881" s="73" t="s">
        <v>16593</v>
      </c>
      <c r="E2881" s="73" t="s">
        <v>17289</v>
      </c>
      <c r="F2881" s="73" t="s">
        <v>18107</v>
      </c>
      <c r="G2881" s="125">
        <v>148.19395</v>
      </c>
      <c r="H2881" s="140">
        <f t="shared" si="181"/>
        <v>118.55516</v>
      </c>
      <c r="I2881" s="125">
        <f>G2881/('Total Revenue (Millions)'!D$216)*100</f>
        <v>22.30224385986034</v>
      </c>
      <c r="W2881" s="138"/>
      <c r="Z2881" s="138"/>
      <c r="AD2881" s="163"/>
      <c r="AE2881" s="163"/>
      <c r="AF2881" s="59" t="s">
        <v>18168</v>
      </c>
    </row>
    <row r="2882" spans="1:32" hidden="1" x14ac:dyDescent="0.25">
      <c r="A2882" s="116" t="s">
        <v>16384</v>
      </c>
      <c r="B2882" s="116">
        <v>2021</v>
      </c>
      <c r="C2882" s="116" t="s">
        <v>16477</v>
      </c>
      <c r="D2882" s="73" t="s">
        <v>18013</v>
      </c>
      <c r="E2882" s="73" t="s">
        <v>18013</v>
      </c>
      <c r="F2882" s="73" t="s">
        <v>18013</v>
      </c>
      <c r="G2882" s="125">
        <v>88.47</v>
      </c>
      <c r="H2882" s="140">
        <f t="shared" si="181"/>
        <v>70.775999999999996</v>
      </c>
      <c r="I2882" s="125">
        <f>G2882/('Total Revenue (Millions)'!D$216)*100</f>
        <v>13.314170479171683</v>
      </c>
      <c r="W2882" s="138"/>
      <c r="Z2882" s="138"/>
      <c r="AD2882" s="163"/>
      <c r="AE2882" s="163"/>
      <c r="AF2882" s="59" t="s">
        <v>18168</v>
      </c>
    </row>
    <row r="2883" spans="1:32" hidden="1" x14ac:dyDescent="0.25">
      <c r="A2883" s="116" t="s">
        <v>16384</v>
      </c>
      <c r="B2883" s="116">
        <v>2021</v>
      </c>
      <c r="C2883" s="116" t="s">
        <v>16477</v>
      </c>
      <c r="D2883" s="73" t="s">
        <v>18158</v>
      </c>
      <c r="E2883" s="73" t="s">
        <v>18158</v>
      </c>
      <c r="F2883" s="73" t="s">
        <v>18101</v>
      </c>
      <c r="G2883" s="125">
        <v>49.5</v>
      </c>
      <c r="H2883" s="140">
        <f t="shared" si="181"/>
        <v>39.6</v>
      </c>
      <c r="I2883" s="125">
        <f>G2883/('Total Revenue (Millions)'!D$216)*100</f>
        <v>7.4494341439922955</v>
      </c>
      <c r="W2883" s="138"/>
      <c r="Z2883" s="138"/>
      <c r="AD2883" s="163"/>
      <c r="AE2883" s="163"/>
      <c r="AF2883" s="59" t="s">
        <v>18169</v>
      </c>
    </row>
    <row r="2884" spans="1:32" hidden="1" x14ac:dyDescent="0.25">
      <c r="A2884" s="116" t="s">
        <v>16384</v>
      </c>
      <c r="B2884" s="116">
        <v>2021</v>
      </c>
      <c r="C2884" s="116" t="s">
        <v>16477</v>
      </c>
      <c r="D2884" s="73" t="s">
        <v>18135</v>
      </c>
      <c r="E2884" s="73" t="s">
        <v>18136</v>
      </c>
      <c r="F2884" s="73"/>
      <c r="G2884" s="125">
        <v>22.920752448395998</v>
      </c>
      <c r="H2884" s="140">
        <f t="shared" si="181"/>
        <v>18.336601958716798</v>
      </c>
      <c r="I2884" s="125">
        <f>G2884/('Total Revenue (Millions)'!D$216)*100</f>
        <v>3.449426987779316</v>
      </c>
      <c r="W2884" s="138"/>
      <c r="Z2884" s="138"/>
      <c r="AD2884" s="163"/>
      <c r="AE2884" s="163"/>
      <c r="AF2884" s="59" t="s">
        <v>18170</v>
      </c>
    </row>
    <row r="2885" spans="1:32" hidden="1" x14ac:dyDescent="0.25">
      <c r="A2885" s="116" t="s">
        <v>16384</v>
      </c>
      <c r="B2885" s="116">
        <v>2021</v>
      </c>
      <c r="C2885" s="116" t="s">
        <v>16477</v>
      </c>
      <c r="D2885" s="73" t="s">
        <v>18062</v>
      </c>
      <c r="E2885" s="73" t="s">
        <v>18062</v>
      </c>
      <c r="F2885" s="73" t="s">
        <v>18063</v>
      </c>
      <c r="G2885" s="125">
        <v>54.76</v>
      </c>
      <c r="H2885" s="140">
        <f t="shared" si="181"/>
        <v>43.808</v>
      </c>
      <c r="I2885" s="125">
        <f>G2885/('Total Revenue (Millions)'!D$216)*100</f>
        <v>8.241030580303395</v>
      </c>
      <c r="W2885" s="138"/>
      <c r="Z2885" s="138"/>
      <c r="AD2885" s="163"/>
      <c r="AE2885" s="163"/>
      <c r="AF2885" s="59" t="s">
        <v>18171</v>
      </c>
    </row>
    <row r="2886" spans="1:32" hidden="1" x14ac:dyDescent="0.25">
      <c r="A2886" s="116" t="s">
        <v>16384</v>
      </c>
      <c r="B2886" s="116">
        <v>2021</v>
      </c>
      <c r="C2886" s="116" t="s">
        <v>16477</v>
      </c>
      <c r="D2886" s="73" t="s">
        <v>18119</v>
      </c>
      <c r="E2886" s="73" t="s">
        <v>18119</v>
      </c>
      <c r="F2886" s="73" t="s">
        <v>18120</v>
      </c>
      <c r="G2886" s="125">
        <v>58.51</v>
      </c>
      <c r="H2886" s="140">
        <f t="shared" si="181"/>
        <v>46.808</v>
      </c>
      <c r="I2886" s="125">
        <f>G2886/('Total Revenue (Millions)'!D$216)*100</f>
        <v>8.805381651817962</v>
      </c>
      <c r="W2886" s="138"/>
      <c r="Z2886" s="138"/>
      <c r="AD2886" s="163"/>
      <c r="AE2886" s="163"/>
      <c r="AF2886" s="66" t="s">
        <v>18134</v>
      </c>
    </row>
    <row r="2887" spans="1:32" hidden="1" x14ac:dyDescent="0.25">
      <c r="A2887" s="116" t="s">
        <v>16384</v>
      </c>
      <c r="B2887" s="116">
        <v>2021</v>
      </c>
      <c r="C2887" s="116" t="s">
        <v>16477</v>
      </c>
      <c r="D2887" s="73" t="s">
        <v>18017</v>
      </c>
      <c r="E2887" s="73" t="s">
        <v>18049</v>
      </c>
      <c r="F2887" s="73" t="s">
        <v>18019</v>
      </c>
      <c r="G2887" s="125">
        <v>37.5372056</v>
      </c>
      <c r="H2887" s="140">
        <f t="shared" si="181"/>
        <v>30.029764480000001</v>
      </c>
      <c r="I2887" s="125">
        <f>G2887/('Total Revenue (Millions)'!D$216)*100</f>
        <v>5.6491099205393693</v>
      </c>
      <c r="W2887" s="138"/>
      <c r="Z2887" s="138"/>
      <c r="AD2887" s="163"/>
      <c r="AE2887" s="163"/>
      <c r="AF2887" s="59" t="s">
        <v>18168</v>
      </c>
    </row>
    <row r="2888" spans="1:32" hidden="1" x14ac:dyDescent="0.25">
      <c r="A2888" s="116" t="s">
        <v>16384</v>
      </c>
      <c r="B2888" s="116">
        <v>2021</v>
      </c>
      <c r="C2888" s="116" t="s">
        <v>16477</v>
      </c>
      <c r="D2888" s="73" t="s">
        <v>18122</v>
      </c>
      <c r="E2888" s="73" t="s">
        <v>18122</v>
      </c>
      <c r="F2888" s="73"/>
      <c r="G2888" s="125">
        <v>16.33817610369</v>
      </c>
      <c r="H2888" s="140">
        <f t="shared" si="181"/>
        <v>13.070540882951999</v>
      </c>
      <c r="I2888" s="125">
        <f>G2888/('Total Revenue (Millions)'!D$216)*100</f>
        <v>2.4587912508563083</v>
      </c>
      <c r="W2888" s="138"/>
      <c r="Z2888" s="138"/>
      <c r="AD2888" s="163"/>
      <c r="AE2888" s="163"/>
      <c r="AF2888" s="59" t="s">
        <v>18170</v>
      </c>
    </row>
    <row r="2889" spans="1:32" hidden="1" x14ac:dyDescent="0.25">
      <c r="A2889" s="116" t="s">
        <v>16384</v>
      </c>
      <c r="B2889" s="116">
        <v>2021</v>
      </c>
      <c r="C2889" s="116" t="s">
        <v>16477</v>
      </c>
      <c r="D2889" s="73" t="s">
        <v>18140</v>
      </c>
      <c r="E2889" s="73" t="s">
        <v>18140</v>
      </c>
      <c r="F2889" s="73"/>
      <c r="G2889" s="125">
        <v>7.1050093366823992</v>
      </c>
      <c r="H2889" s="140">
        <f t="shared" si="181"/>
        <v>5.6840074693459197</v>
      </c>
      <c r="I2889" s="125">
        <f>G2889/('Total Revenue (Millions)'!D$216)*100</f>
        <v>1.0692585686073921</v>
      </c>
      <c r="W2889" s="138"/>
      <c r="Z2889" s="138"/>
      <c r="AD2889" s="163"/>
      <c r="AE2889" s="163"/>
      <c r="AF2889" s="59" t="s">
        <v>18172</v>
      </c>
    </row>
    <row r="2890" spans="1:32" hidden="1" x14ac:dyDescent="0.25">
      <c r="A2890" s="116" t="s">
        <v>16384</v>
      </c>
      <c r="B2890" s="116">
        <v>2021</v>
      </c>
      <c r="C2890" s="116" t="s">
        <v>16477</v>
      </c>
      <c r="D2890" s="73" t="s">
        <v>18014</v>
      </c>
      <c r="E2890" s="73" t="s">
        <v>18014</v>
      </c>
      <c r="F2890" s="73"/>
      <c r="G2890" s="125">
        <v>20.846078016587999</v>
      </c>
      <c r="H2890" s="140">
        <f t="shared" si="181"/>
        <v>16.676862413270399</v>
      </c>
      <c r="I2890" s="125">
        <f>G2890/('Total Revenue (Millions)'!D$216)*100</f>
        <v>3.1372017241433903</v>
      </c>
      <c r="W2890" s="138"/>
      <c r="Z2890" s="138"/>
      <c r="AD2890" s="163"/>
      <c r="AE2890" s="163"/>
      <c r="AF2890" s="59" t="s">
        <v>18170</v>
      </c>
    </row>
    <row r="2891" spans="1:32" hidden="1" x14ac:dyDescent="0.25">
      <c r="A2891" s="116" t="s">
        <v>16384</v>
      </c>
      <c r="B2891" s="116">
        <v>2021</v>
      </c>
      <c r="C2891" s="116" t="s">
        <v>16477</v>
      </c>
      <c r="D2891" s="73" t="s">
        <v>18055</v>
      </c>
      <c r="E2891" s="73" t="s">
        <v>18055</v>
      </c>
      <c r="F2891" s="73" t="s">
        <v>18056</v>
      </c>
      <c r="G2891" s="125">
        <v>85.597810718064011</v>
      </c>
      <c r="H2891" s="140">
        <f t="shared" si="181"/>
        <v>68.478248574451214</v>
      </c>
      <c r="I2891" s="125">
        <f>G2891/('Total Revenue (Millions)'!D$216)*100</f>
        <v>12.881924319477486</v>
      </c>
      <c r="W2891" s="138"/>
      <c r="Z2891" s="138"/>
      <c r="AD2891" s="163"/>
      <c r="AE2891" s="163"/>
      <c r="AF2891" s="59" t="s">
        <v>18172</v>
      </c>
    </row>
    <row r="2892" spans="1:32" hidden="1" x14ac:dyDescent="0.25">
      <c r="A2892" s="116" t="s">
        <v>16384</v>
      </c>
      <c r="B2892" s="116">
        <v>2021</v>
      </c>
      <c r="C2892" s="116" t="s">
        <v>16477</v>
      </c>
      <c r="D2892" s="73" t="s">
        <v>18027</v>
      </c>
      <c r="E2892" s="73" t="s">
        <v>18027</v>
      </c>
      <c r="F2892" s="73" t="s">
        <v>18027</v>
      </c>
      <c r="G2892" s="125">
        <v>13</v>
      </c>
      <c r="H2892" s="140">
        <f t="shared" si="181"/>
        <v>10.4</v>
      </c>
      <c r="I2892" s="125">
        <f>G2892/('Total Revenue (Millions)'!D$216)*100</f>
        <v>1.9564170479171683</v>
      </c>
      <c r="W2892" s="138"/>
      <c r="Z2892" s="138"/>
      <c r="AD2892" s="163"/>
      <c r="AE2892" s="163"/>
      <c r="AF2892" s="84" t="s">
        <v>18173</v>
      </c>
    </row>
    <row r="2893" spans="1:32" hidden="1" x14ac:dyDescent="0.25">
      <c r="A2893" s="116" t="s">
        <v>16384</v>
      </c>
      <c r="B2893" s="116">
        <v>2021</v>
      </c>
      <c r="C2893" s="116" t="s">
        <v>16477</v>
      </c>
      <c r="D2893" s="73" t="s">
        <v>18082</v>
      </c>
      <c r="E2893" s="73" t="s">
        <v>18082</v>
      </c>
      <c r="F2893" s="73"/>
      <c r="G2893" s="125">
        <v>10.774869878390554</v>
      </c>
      <c r="H2893" s="140">
        <f t="shared" si="181"/>
        <v>8.6198959027124431</v>
      </c>
      <c r="I2893" s="125">
        <f>G2893/('Total Revenue (Millions)'!D$216)*100</f>
        <v>1.6215491630132668</v>
      </c>
      <c r="W2893" s="138"/>
      <c r="Z2893" s="138"/>
      <c r="AD2893" s="163"/>
      <c r="AE2893" s="163"/>
      <c r="AF2893" s="59" t="s">
        <v>18174</v>
      </c>
    </row>
    <row r="2894" spans="1:32" hidden="1" x14ac:dyDescent="0.25">
      <c r="A2894" s="116" t="s">
        <v>16384</v>
      </c>
      <c r="B2894" s="116">
        <v>2021</v>
      </c>
      <c r="C2894" s="116" t="s">
        <v>16477</v>
      </c>
      <c r="D2894" s="73" t="s">
        <v>18124</v>
      </c>
      <c r="E2894" s="73" t="s">
        <v>18124</v>
      </c>
      <c r="F2894" s="73"/>
      <c r="G2894" s="125">
        <v>12.1228932849</v>
      </c>
      <c r="H2894" s="140">
        <f t="shared" si="181"/>
        <v>9.6983146279200003</v>
      </c>
      <c r="I2894" s="125">
        <f>G2894/('Total Revenue (Millions)'!D$216)*100</f>
        <v>1.8244180840506861</v>
      </c>
      <c r="W2894" s="138"/>
      <c r="Z2894" s="138"/>
      <c r="AD2894" s="163"/>
      <c r="AE2894" s="163"/>
      <c r="AF2894" s="59" t="s">
        <v>18170</v>
      </c>
    </row>
    <row r="2895" spans="1:32" hidden="1" x14ac:dyDescent="0.25">
      <c r="A2895" s="116" t="s">
        <v>16384</v>
      </c>
      <c r="B2895" s="116">
        <v>2021</v>
      </c>
      <c r="C2895" s="116" t="s">
        <v>16477</v>
      </c>
      <c r="D2895" s="73" t="s">
        <v>18042</v>
      </c>
      <c r="E2895" s="73" t="s">
        <v>18043</v>
      </c>
      <c r="F2895" s="73"/>
      <c r="G2895" s="125">
        <v>5.1939011799359998</v>
      </c>
      <c r="H2895" s="140">
        <f t="shared" si="181"/>
        <v>4.1551209439488002</v>
      </c>
      <c r="I2895" s="125">
        <f>G2895/('Total Revenue (Millions)'!D$216)*100</f>
        <v>0.78164898566337582</v>
      </c>
      <c r="W2895" s="138"/>
      <c r="Z2895" s="138"/>
      <c r="AD2895" s="163"/>
      <c r="AE2895" s="163"/>
      <c r="AF2895" s="59" t="s">
        <v>18170</v>
      </c>
    </row>
    <row r="2896" spans="1:32" hidden="1" x14ac:dyDescent="0.25">
      <c r="A2896" s="116" t="s">
        <v>16384</v>
      </c>
      <c r="B2896" s="116">
        <v>2022</v>
      </c>
      <c r="C2896" s="116" t="s">
        <v>16477</v>
      </c>
      <c r="D2896" s="73" t="s">
        <v>18070</v>
      </c>
      <c r="E2896" s="73" t="s">
        <v>18070</v>
      </c>
      <c r="F2896" s="73" t="s">
        <v>18034</v>
      </c>
      <c r="G2896" s="125">
        <v>442.72</v>
      </c>
      <c r="H2896" s="140">
        <f t="shared" ref="H2896:H2929" si="182">G2896/1.3</f>
        <v>340.55384615384617</v>
      </c>
      <c r="I2896" s="125">
        <f>G2896/('Total Revenue (Millions)'!D$217)*100</f>
        <v>52.574452369246707</v>
      </c>
      <c r="J2896" s="138">
        <v>166.05</v>
      </c>
      <c r="K2896" s="138">
        <v>149.321</v>
      </c>
      <c r="M2896" s="138">
        <v>27.41</v>
      </c>
      <c r="W2896" s="138"/>
      <c r="Z2896" s="138"/>
      <c r="AD2896" s="163"/>
      <c r="AE2896" s="163"/>
      <c r="AF2896" s="59" t="s">
        <v>18175</v>
      </c>
    </row>
    <row r="2897" spans="1:32" hidden="1" x14ac:dyDescent="0.25">
      <c r="A2897" s="116" t="s">
        <v>16384</v>
      </c>
      <c r="B2897" s="116">
        <v>2022</v>
      </c>
      <c r="C2897" s="116" t="s">
        <v>16477</v>
      </c>
      <c r="D2897" s="73" t="s">
        <v>18153</v>
      </c>
      <c r="E2897" s="73" t="s">
        <v>18006</v>
      </c>
      <c r="F2897" s="73" t="s">
        <v>18007</v>
      </c>
      <c r="G2897" s="125">
        <v>256.51607799999999</v>
      </c>
      <c r="H2897" s="140">
        <f t="shared" si="182"/>
        <v>197.32005999999998</v>
      </c>
      <c r="I2897" s="125">
        <f>G2897/('Total Revenue (Millions)'!D$217)*100</f>
        <v>30.462125778724637</v>
      </c>
      <c r="W2897" s="138"/>
      <c r="Z2897" s="138"/>
      <c r="AD2897" s="163"/>
      <c r="AE2897" s="163"/>
      <c r="AF2897" s="61" t="s">
        <v>18176</v>
      </c>
    </row>
    <row r="2898" spans="1:32" hidden="1" x14ac:dyDescent="0.25">
      <c r="A2898" s="116" t="s">
        <v>16384</v>
      </c>
      <c r="B2898" s="116">
        <v>2022</v>
      </c>
      <c r="C2898" s="116" t="s">
        <v>16477</v>
      </c>
      <c r="D2898" s="73" t="s">
        <v>18003</v>
      </c>
      <c r="E2898" s="73" t="s">
        <v>18004</v>
      </c>
      <c r="F2898" s="73" t="s">
        <v>18004</v>
      </c>
      <c r="G2898" s="125">
        <v>179.42</v>
      </c>
      <c r="H2898" s="140">
        <f t="shared" si="182"/>
        <v>138.01538461538459</v>
      </c>
      <c r="I2898" s="125">
        <f>G2898/('Total Revenue (Millions)'!D$217)*100</f>
        <v>21.306713597963142</v>
      </c>
      <c r="J2898" s="138">
        <v>114.3</v>
      </c>
      <c r="K2898" s="138">
        <v>54</v>
      </c>
      <c r="M2898" s="138">
        <v>11.12</v>
      </c>
      <c r="W2898" s="138"/>
      <c r="Z2898" s="138"/>
      <c r="AD2898" s="173"/>
      <c r="AE2898" s="173"/>
      <c r="AF2898" s="63" t="s">
        <v>18177</v>
      </c>
    </row>
    <row r="2899" spans="1:32" hidden="1" x14ac:dyDescent="0.25">
      <c r="A2899" s="116" t="s">
        <v>16384</v>
      </c>
      <c r="B2899" s="116">
        <v>2022</v>
      </c>
      <c r="C2899" s="116" t="s">
        <v>16477</v>
      </c>
      <c r="D2899" s="73" t="s">
        <v>16593</v>
      </c>
      <c r="E2899" s="73" t="s">
        <v>17289</v>
      </c>
      <c r="F2899" s="73" t="s">
        <v>18178</v>
      </c>
      <c r="G2899" s="125">
        <v>152.96579518999999</v>
      </c>
      <c r="H2899" s="140">
        <f t="shared" si="182"/>
        <v>117.66599629999999</v>
      </c>
      <c r="I2899" s="125">
        <f>G2899/('Total Revenue (Millions)'!D$217)*100</f>
        <v>18.165189992186033</v>
      </c>
      <c r="W2899" s="138"/>
      <c r="Z2899" s="138"/>
      <c r="AD2899" s="163"/>
      <c r="AE2899" s="163"/>
      <c r="AF2899" s="59" t="s">
        <v>18179</v>
      </c>
    </row>
    <row r="2900" spans="1:32" hidden="1" x14ac:dyDescent="0.25">
      <c r="A2900" s="116" t="s">
        <v>16384</v>
      </c>
      <c r="B2900" s="116">
        <v>2022</v>
      </c>
      <c r="C2900" s="116" t="s">
        <v>16477</v>
      </c>
      <c r="D2900" s="73" t="s">
        <v>18013</v>
      </c>
      <c r="E2900" s="73" t="s">
        <v>18013</v>
      </c>
      <c r="F2900" s="73" t="s">
        <v>18013</v>
      </c>
      <c r="G2900" s="125">
        <v>90.42</v>
      </c>
      <c r="H2900" s="140">
        <f t="shared" si="182"/>
        <v>69.553846153846152</v>
      </c>
      <c r="I2900" s="125">
        <f>G2900/('Total Revenue (Millions)'!D$217)*100</f>
        <v>10.737671628178729</v>
      </c>
      <c r="W2900" s="138"/>
      <c r="Z2900" s="138"/>
      <c r="AD2900" s="163"/>
      <c r="AE2900" s="163"/>
      <c r="AF2900" s="59" t="s">
        <v>18180</v>
      </c>
    </row>
    <row r="2901" spans="1:32" hidden="1" x14ac:dyDescent="0.25">
      <c r="A2901" s="116" t="s">
        <v>16384</v>
      </c>
      <c r="B2901" s="116">
        <v>2022</v>
      </c>
      <c r="C2901" s="116" t="s">
        <v>16477</v>
      </c>
      <c r="D2901" s="73" t="s">
        <v>18158</v>
      </c>
      <c r="E2901" s="73" t="s">
        <v>18158</v>
      </c>
      <c r="F2901" s="73" t="s">
        <v>18101</v>
      </c>
      <c r="G2901" s="125">
        <v>41.66</v>
      </c>
      <c r="H2901" s="140">
        <f t="shared" si="182"/>
        <v>32.046153846153842</v>
      </c>
      <c r="I2901" s="125">
        <f>G2901/('Total Revenue (Millions)'!D$217)*100</f>
        <v>4.9472616681035806</v>
      </c>
      <c r="W2901" s="138"/>
      <c r="Z2901" s="138"/>
      <c r="AD2901" s="163"/>
      <c r="AE2901" s="163"/>
      <c r="AF2901" s="59" t="s">
        <v>18181</v>
      </c>
    </row>
    <row r="2902" spans="1:32" hidden="1" x14ac:dyDescent="0.25">
      <c r="A2902" s="116" t="s">
        <v>16384</v>
      </c>
      <c r="B2902" s="116">
        <v>2022</v>
      </c>
      <c r="C2902" s="116" t="s">
        <v>16477</v>
      </c>
      <c r="D2902" s="73" t="s">
        <v>18135</v>
      </c>
      <c r="E2902" s="73" t="s">
        <v>18136</v>
      </c>
      <c r="F2902" s="73"/>
      <c r="G2902" s="125">
        <v>23.497896995046609</v>
      </c>
      <c r="H2902" s="140">
        <f t="shared" si="182"/>
        <v>18.075305380805084</v>
      </c>
      <c r="I2902" s="125">
        <f>G2902/('Total Revenue (Millions)'!D$217)*100</f>
        <v>2.7904523544080755</v>
      </c>
      <c r="W2902" s="138"/>
      <c r="Z2902" s="138"/>
      <c r="AD2902" s="163"/>
      <c r="AE2902" s="163"/>
      <c r="AF2902" s="59" t="s">
        <v>18182</v>
      </c>
    </row>
    <row r="2903" spans="1:32" hidden="1" x14ac:dyDescent="0.25">
      <c r="A2903" s="116" t="s">
        <v>16384</v>
      </c>
      <c r="B2903" s="116">
        <v>2022</v>
      </c>
      <c r="C2903" s="116" t="s">
        <v>16477</v>
      </c>
      <c r="D2903" s="73" t="s">
        <v>18062</v>
      </c>
      <c r="E2903" s="73" t="s">
        <v>18062</v>
      </c>
      <c r="F2903" s="73" t="s">
        <v>18063</v>
      </c>
      <c r="G2903" s="125">
        <v>56.75</v>
      </c>
      <c r="H2903" s="140">
        <f t="shared" si="182"/>
        <v>43.653846153846153</v>
      </c>
      <c r="I2903" s="125">
        <f>G2903/('Total Revenue (Millions)'!D$217)*100</f>
        <v>6.7392486717445577</v>
      </c>
      <c r="J2903" s="138">
        <v>24.07</v>
      </c>
      <c r="K2903" s="138">
        <v>24.15</v>
      </c>
      <c r="M2903" s="138">
        <v>4.95</v>
      </c>
      <c r="W2903" s="138"/>
      <c r="Z2903" s="138"/>
      <c r="AD2903" s="163"/>
      <c r="AE2903" s="163"/>
      <c r="AF2903" s="59" t="s">
        <v>18183</v>
      </c>
    </row>
    <row r="2904" spans="1:32" hidden="1" x14ac:dyDescent="0.25">
      <c r="A2904" s="116" t="s">
        <v>16384</v>
      </c>
      <c r="B2904" s="116">
        <v>2022</v>
      </c>
      <c r="C2904" s="116" t="s">
        <v>16477</v>
      </c>
      <c r="D2904" s="73" t="s">
        <v>18119</v>
      </c>
      <c r="E2904" s="73" t="s">
        <v>18119</v>
      </c>
      <c r="F2904" s="73" t="s">
        <v>18120</v>
      </c>
      <c r="G2904" s="125">
        <v>55.73</v>
      </c>
      <c r="H2904" s="140">
        <f t="shared" si="182"/>
        <v>42.869230769230768</v>
      </c>
      <c r="I2904" s="125">
        <f>G2904/('Total Revenue (Millions)'!D$217)*100</f>
        <v>6.6181203255739938</v>
      </c>
      <c r="W2904" s="138"/>
      <c r="Z2904" s="138"/>
      <c r="AD2904" s="163"/>
      <c r="AE2904" s="163"/>
      <c r="AF2904" s="66" t="s">
        <v>18134</v>
      </c>
    </row>
    <row r="2905" spans="1:32" hidden="1" x14ac:dyDescent="0.25">
      <c r="A2905" s="116" t="s">
        <v>16384</v>
      </c>
      <c r="B2905" s="116">
        <v>2022</v>
      </c>
      <c r="C2905" s="116" t="s">
        <v>16477</v>
      </c>
      <c r="D2905" s="73" t="s">
        <v>18122</v>
      </c>
      <c r="E2905" s="73" t="s">
        <v>18122</v>
      </c>
      <c r="F2905" s="73"/>
      <c r="G2905" s="125">
        <v>16.749571377980914</v>
      </c>
      <c r="H2905" s="140">
        <f t="shared" si="182"/>
        <v>12.884285675369933</v>
      </c>
      <c r="I2905" s="125">
        <f>G2905/('Total Revenue (Millions)'!D$217)*100</f>
        <v>1.9890665490986523</v>
      </c>
      <c r="W2905" s="138"/>
      <c r="Z2905" s="138"/>
      <c r="AD2905" s="163"/>
      <c r="AE2905" s="163"/>
      <c r="AF2905" s="59" t="s">
        <v>18184</v>
      </c>
    </row>
    <row r="2906" spans="1:32" hidden="1" x14ac:dyDescent="0.25">
      <c r="A2906" s="116" t="s">
        <v>16384</v>
      </c>
      <c r="B2906" s="116">
        <v>2022</v>
      </c>
      <c r="C2906" s="116" t="s">
        <v>16477</v>
      </c>
      <c r="D2906" s="73" t="s">
        <v>18140</v>
      </c>
      <c r="E2906" s="73" t="s">
        <v>18140</v>
      </c>
      <c r="F2906" s="73"/>
      <c r="G2906" s="125">
        <v>7.322422622384881</v>
      </c>
      <c r="H2906" s="140">
        <f t="shared" si="182"/>
        <v>5.6326327864499079</v>
      </c>
      <c r="I2906" s="125">
        <f>G2906/('Total Revenue (Millions)'!D$217)*100</f>
        <v>0.86956170805038946</v>
      </c>
      <c r="W2906" s="138"/>
      <c r="Z2906" s="138"/>
      <c r="AD2906" s="163"/>
      <c r="AE2906" s="163"/>
      <c r="AF2906" s="59" t="s">
        <v>18185</v>
      </c>
    </row>
    <row r="2907" spans="1:32" hidden="1" x14ac:dyDescent="0.25">
      <c r="A2907" s="116" t="s">
        <v>16384</v>
      </c>
      <c r="B2907" s="116">
        <v>2022</v>
      </c>
      <c r="C2907" s="116" t="s">
        <v>16477</v>
      </c>
      <c r="D2907" s="73" t="s">
        <v>18014</v>
      </c>
      <c r="E2907" s="73" t="s">
        <v>18014</v>
      </c>
      <c r="F2907" s="73"/>
      <c r="G2907" s="125">
        <v>87.753163591944869</v>
      </c>
      <c r="H2907" s="140">
        <f t="shared" si="182"/>
        <v>67.502433532265286</v>
      </c>
      <c r="I2907" s="125">
        <f>G2907/('Total Revenue (Millions)'!D$217)*100</f>
        <v>10.420976056006999</v>
      </c>
      <c r="W2907" s="138"/>
      <c r="Z2907" s="138"/>
      <c r="AD2907" s="163"/>
      <c r="AE2907" s="163"/>
      <c r="AF2907" s="59" t="s">
        <v>18184</v>
      </c>
    </row>
    <row r="2908" spans="1:32" hidden="1" x14ac:dyDescent="0.25">
      <c r="A2908" s="116" t="s">
        <v>16384</v>
      </c>
      <c r="B2908" s="116">
        <v>2022</v>
      </c>
      <c r="C2908" s="116" t="s">
        <v>16477</v>
      </c>
      <c r="D2908" s="73" t="s">
        <v>18055</v>
      </c>
      <c r="E2908" s="73" t="s">
        <v>18055</v>
      </c>
      <c r="F2908" s="73" t="s">
        <v>18056</v>
      </c>
      <c r="G2908" s="125">
        <v>88.217103726036768</v>
      </c>
      <c r="H2908" s="140">
        <f t="shared" si="182"/>
        <v>67.859310558489824</v>
      </c>
      <c r="I2908" s="125">
        <f>G2908/('Total Revenue (Millions)'!D$217)*100</f>
        <v>10.476070468913571</v>
      </c>
      <c r="W2908" s="138"/>
      <c r="Z2908" s="138"/>
      <c r="AD2908" s="163"/>
      <c r="AE2908" s="163"/>
      <c r="AF2908" s="59" t="s">
        <v>18185</v>
      </c>
    </row>
    <row r="2909" spans="1:32" hidden="1" x14ac:dyDescent="0.25">
      <c r="A2909" s="116" t="s">
        <v>16384</v>
      </c>
      <c r="B2909" s="116">
        <v>2022</v>
      </c>
      <c r="C2909" s="116" t="s">
        <v>16477</v>
      </c>
      <c r="D2909" s="73" t="s">
        <v>18027</v>
      </c>
      <c r="E2909" s="73" t="s">
        <v>18027</v>
      </c>
      <c r="F2909" s="73" t="s">
        <v>18027</v>
      </c>
      <c r="G2909" s="125">
        <v>13.41</v>
      </c>
      <c r="H2909" s="140">
        <f t="shared" si="182"/>
        <v>10.315384615384614</v>
      </c>
      <c r="I2909" s="125">
        <f>G2909/('Total Revenue (Millions)'!D$217)*100</f>
        <v>1.5924814923012249</v>
      </c>
      <c r="W2909" s="138"/>
      <c r="Z2909" s="138"/>
      <c r="AD2909" s="163"/>
      <c r="AE2909" s="163"/>
      <c r="AF2909" s="127" t="s">
        <v>18186</v>
      </c>
    </row>
    <row r="2910" spans="1:32" hidden="1" x14ac:dyDescent="0.25">
      <c r="A2910" s="116" t="s">
        <v>16384</v>
      </c>
      <c r="B2910" s="116">
        <v>2022</v>
      </c>
      <c r="C2910" s="116" t="s">
        <v>16477</v>
      </c>
      <c r="D2910" s="73" t="s">
        <v>18082</v>
      </c>
      <c r="E2910" s="73" t="s">
        <v>18082</v>
      </c>
      <c r="F2910" s="73"/>
      <c r="G2910" s="125">
        <v>11.122790426763785</v>
      </c>
      <c r="H2910" s="140">
        <f t="shared" si="182"/>
        <v>8.5559926359721423</v>
      </c>
      <c r="I2910" s="125">
        <f>G2910/('Total Revenue (Millions)'!D$217)*100</f>
        <v>1.3208678521526152</v>
      </c>
      <c r="W2910" s="138"/>
      <c r="Z2910" s="138"/>
      <c r="AD2910" s="163"/>
      <c r="AE2910" s="163"/>
      <c r="AF2910" s="59" t="s">
        <v>18187</v>
      </c>
    </row>
    <row r="2911" spans="1:32" hidden="1" x14ac:dyDescent="0.25">
      <c r="A2911" s="116" t="s">
        <v>16384</v>
      </c>
      <c r="B2911" s="116">
        <v>2022</v>
      </c>
      <c r="C2911" s="116" t="s">
        <v>16477</v>
      </c>
      <c r="D2911" s="73" t="s">
        <v>18124</v>
      </c>
      <c r="E2911" s="73" t="s">
        <v>18124</v>
      </c>
      <c r="F2911" s="73"/>
      <c r="G2911" s="125">
        <v>12.428147737813783</v>
      </c>
      <c r="H2911" s="140">
        <f t="shared" si="182"/>
        <v>9.5601136444721408</v>
      </c>
      <c r="I2911" s="125">
        <f>G2911/('Total Revenue (Millions)'!D$217)*100</f>
        <v>1.4758833151419675</v>
      </c>
      <c r="W2911" s="138"/>
      <c r="Z2911" s="138"/>
      <c r="AD2911" s="163"/>
      <c r="AE2911" s="163"/>
      <c r="AF2911" s="59" t="s">
        <v>18184</v>
      </c>
    </row>
    <row r="2912" spans="1:32" hidden="1" x14ac:dyDescent="0.25">
      <c r="A2912" s="116" t="s">
        <v>16384</v>
      </c>
      <c r="B2912" s="116">
        <v>2022</v>
      </c>
      <c r="C2912" s="116" t="s">
        <v>16477</v>
      </c>
      <c r="D2912" s="73" t="s">
        <v>18042</v>
      </c>
      <c r="E2912" s="73" t="s">
        <v>18043</v>
      </c>
      <c r="F2912" s="73"/>
      <c r="G2912" s="125">
        <v>5.3246836116467886</v>
      </c>
      <c r="H2912" s="140">
        <f t="shared" si="182"/>
        <v>4.0959104704975298</v>
      </c>
      <c r="I2912" s="125">
        <f>G2912/('Total Revenue (Millions)'!D$217)*100</f>
        <v>0.6323236468237996</v>
      </c>
      <c r="W2912" s="138"/>
      <c r="Z2912" s="138"/>
      <c r="AD2912" s="163"/>
      <c r="AE2912" s="163"/>
      <c r="AF2912" s="59" t="s">
        <v>18184</v>
      </c>
    </row>
    <row r="2913" spans="1:32" hidden="1" x14ac:dyDescent="0.25">
      <c r="A2913" s="116" t="s">
        <v>16384</v>
      </c>
      <c r="B2913" s="116">
        <v>2023</v>
      </c>
      <c r="C2913" s="116" t="s">
        <v>16477</v>
      </c>
      <c r="D2913" s="73" t="s">
        <v>18070</v>
      </c>
      <c r="E2913" s="73" t="s">
        <v>18070</v>
      </c>
      <c r="F2913" s="73" t="s">
        <v>18034</v>
      </c>
      <c r="G2913" s="125">
        <v>405.24</v>
      </c>
      <c r="H2913" s="140">
        <f t="shared" si="182"/>
        <v>311.72307692307692</v>
      </c>
      <c r="I2913" s="125">
        <f>G2913/('Total Revenue (Millions)'!D$218)*100</f>
        <v>31.897836246124346</v>
      </c>
      <c r="J2913" s="138">
        <v>147.04300000000001</v>
      </c>
      <c r="K2913" s="138">
        <v>138.35789399999999</v>
      </c>
      <c r="M2913" s="138">
        <v>37.18</v>
      </c>
      <c r="W2913" s="138"/>
      <c r="Z2913" s="138"/>
      <c r="AD2913" s="163"/>
      <c r="AE2913" s="163"/>
      <c r="AF2913" s="59" t="s">
        <v>18188</v>
      </c>
    </row>
    <row r="2914" spans="1:32" hidden="1" x14ac:dyDescent="0.25">
      <c r="A2914" s="116" t="s">
        <v>16384</v>
      </c>
      <c r="B2914" s="116">
        <v>2023</v>
      </c>
      <c r="C2914" s="116" t="s">
        <v>16477</v>
      </c>
      <c r="D2914" s="73" t="s">
        <v>18153</v>
      </c>
      <c r="E2914" s="73" t="s">
        <v>18006</v>
      </c>
      <c r="F2914" s="73" t="s">
        <v>18007</v>
      </c>
      <c r="G2914" s="125">
        <v>253.10441416259999</v>
      </c>
      <c r="H2914" s="140">
        <f t="shared" si="182"/>
        <v>194.69570320199998</v>
      </c>
      <c r="I2914" s="125">
        <f>G2914/('Total Revenue (Millions)'!D$218)*100</f>
        <v>19.922720254984331</v>
      </c>
      <c r="W2914" s="138"/>
      <c r="Z2914" s="138"/>
      <c r="AD2914" s="163"/>
      <c r="AE2914" s="163"/>
      <c r="AF2914" s="61" t="s">
        <v>18189</v>
      </c>
    </row>
    <row r="2915" spans="1:32" ht="14.25" hidden="1" customHeight="1" x14ac:dyDescent="0.25">
      <c r="A2915" s="116" t="s">
        <v>16384</v>
      </c>
      <c r="B2915" s="116">
        <v>2023</v>
      </c>
      <c r="C2915" s="116" t="s">
        <v>16477</v>
      </c>
      <c r="D2915" s="73" t="s">
        <v>18003</v>
      </c>
      <c r="E2915" s="73" t="s">
        <v>18004</v>
      </c>
      <c r="F2915" s="73" t="s">
        <v>18004</v>
      </c>
      <c r="G2915" s="125">
        <v>193.98</v>
      </c>
      <c r="H2915" s="140">
        <f t="shared" si="182"/>
        <v>149.21538461538461</v>
      </c>
      <c r="I2915" s="125">
        <f>G2915/('Total Revenue (Millions)'!D$218)*100</f>
        <v>15.268833962647321</v>
      </c>
      <c r="J2915" s="138">
        <v>127.98</v>
      </c>
      <c r="K2915" s="138">
        <v>58</v>
      </c>
      <c r="M2915" s="138">
        <v>8</v>
      </c>
      <c r="W2915" s="138"/>
      <c r="Z2915" s="138"/>
      <c r="AD2915" s="163"/>
      <c r="AE2915" s="163"/>
      <c r="AF2915" s="286" t="s">
        <v>18190</v>
      </c>
    </row>
    <row r="2916" spans="1:32" hidden="1" x14ac:dyDescent="0.25">
      <c r="A2916" s="116" t="s">
        <v>16384</v>
      </c>
      <c r="B2916" s="116">
        <v>2023</v>
      </c>
      <c r="C2916" s="116" t="s">
        <v>16477</v>
      </c>
      <c r="D2916" s="73" t="s">
        <v>16593</v>
      </c>
      <c r="E2916" s="73" t="s">
        <v>17289</v>
      </c>
      <c r="F2916" s="73" t="s">
        <v>18178</v>
      </c>
      <c r="G2916" s="125">
        <v>150.76579519000001</v>
      </c>
      <c r="H2916" s="140">
        <f t="shared" si="182"/>
        <v>115.97368860769231</v>
      </c>
      <c r="I2916" s="125">
        <f>G2916/('Total Revenue (Millions)'!D$218)*100</f>
        <v>11.867295051049604</v>
      </c>
      <c r="W2916" s="138"/>
      <c r="Z2916" s="138"/>
      <c r="AD2916" s="163"/>
      <c r="AE2916" s="163"/>
      <c r="AF2916" s="59" t="s">
        <v>18191</v>
      </c>
    </row>
    <row r="2917" spans="1:32" hidden="1" x14ac:dyDescent="0.25">
      <c r="A2917" s="116" t="s">
        <v>16384</v>
      </c>
      <c r="B2917" s="116">
        <v>2023</v>
      </c>
      <c r="C2917" s="116" t="s">
        <v>16477</v>
      </c>
      <c r="D2917" s="73" t="s">
        <v>18013</v>
      </c>
      <c r="E2917" s="73" t="s">
        <v>18013</v>
      </c>
      <c r="F2917" s="73" t="s">
        <v>18013</v>
      </c>
      <c r="G2917" s="125">
        <v>90.5</v>
      </c>
      <c r="H2917" s="140">
        <f t="shared" si="182"/>
        <v>69.615384615384613</v>
      </c>
      <c r="I2917" s="125">
        <f>G2917/('Total Revenue (Millions)'!D$218)*100</f>
        <v>7.1235667265675984</v>
      </c>
      <c r="J2917" s="138">
        <v>7.8</v>
      </c>
      <c r="K2917" s="138">
        <v>65.180000000000007</v>
      </c>
      <c r="L2917" s="138">
        <v>10.7</v>
      </c>
      <c r="M2917" s="138">
        <v>6.82</v>
      </c>
      <c r="W2917" s="138"/>
      <c r="Z2917" s="138"/>
      <c r="AD2917" s="201"/>
      <c r="AE2917" s="201"/>
      <c r="AF2917" s="84" t="s">
        <v>18192</v>
      </c>
    </row>
    <row r="2918" spans="1:32" hidden="1" x14ac:dyDescent="0.25">
      <c r="A2918" s="116" t="s">
        <v>16384</v>
      </c>
      <c r="B2918" s="116">
        <v>2023</v>
      </c>
      <c r="C2918" s="116" t="s">
        <v>16477</v>
      </c>
      <c r="D2918" s="73" t="s">
        <v>18158</v>
      </c>
      <c r="E2918" s="73" t="s">
        <v>18158</v>
      </c>
      <c r="F2918" s="73" t="s">
        <v>18101</v>
      </c>
      <c r="G2918" s="125">
        <v>35</v>
      </c>
      <c r="H2918" s="140">
        <f t="shared" si="182"/>
        <v>26.923076923076923</v>
      </c>
      <c r="I2918" s="125">
        <f>G2918/('Total Revenue (Millions)'!D$218)*100</f>
        <v>2.7549705572360876</v>
      </c>
      <c r="W2918" s="138"/>
      <c r="Z2918" s="138"/>
      <c r="AD2918" s="163"/>
      <c r="AE2918" s="163"/>
      <c r="AF2918" s="61" t="s">
        <v>18193</v>
      </c>
    </row>
    <row r="2919" spans="1:32" hidden="1" x14ac:dyDescent="0.25">
      <c r="A2919" s="116" t="s">
        <v>16384</v>
      </c>
      <c r="B2919" s="116">
        <v>2023</v>
      </c>
      <c r="C2919" s="116" t="s">
        <v>16477</v>
      </c>
      <c r="D2919" s="73" t="s">
        <v>18135</v>
      </c>
      <c r="E2919" s="73" t="s">
        <v>18136</v>
      </c>
      <c r="F2919" s="73"/>
      <c r="G2919" s="125">
        <v>12.044787020690942</v>
      </c>
      <c r="H2919" s="140">
        <f t="shared" si="182"/>
        <v>9.2652207851468784</v>
      </c>
      <c r="I2919" s="125">
        <f>G2919/('Total Revenue (Millions)'!D$218)*100</f>
        <v>0.94808667457665485</v>
      </c>
      <c r="W2919" s="138"/>
      <c r="Z2919" s="138"/>
      <c r="AD2919" s="163"/>
      <c r="AE2919" s="163"/>
      <c r="AF2919" s="59" t="s">
        <v>18194</v>
      </c>
    </row>
    <row r="2920" spans="1:32" hidden="1" x14ac:dyDescent="0.25">
      <c r="A2920" s="116" t="s">
        <v>16384</v>
      </c>
      <c r="B2920" s="116">
        <v>2023</v>
      </c>
      <c r="C2920" s="116" t="s">
        <v>16477</v>
      </c>
      <c r="D2920" s="73" t="s">
        <v>18062</v>
      </c>
      <c r="E2920" s="73" t="s">
        <v>18062</v>
      </c>
      <c r="F2920" s="73" t="s">
        <v>18063</v>
      </c>
      <c r="G2920" s="125">
        <v>52.88</v>
      </c>
      <c r="H2920" s="140">
        <f t="shared" si="182"/>
        <v>40.676923076923075</v>
      </c>
      <c r="I2920" s="125">
        <f>G2920/('Total Revenue (Millions)'!D$218)*100</f>
        <v>4.1623669447612661</v>
      </c>
      <c r="J2920" s="138">
        <v>23.44</v>
      </c>
      <c r="K2920" s="138">
        <v>24.39</v>
      </c>
      <c r="M2920" s="138">
        <v>5.05</v>
      </c>
      <c r="W2920" s="138"/>
      <c r="Z2920" s="138"/>
      <c r="AD2920" s="163"/>
      <c r="AE2920" s="163"/>
      <c r="AF2920" s="59" t="s">
        <v>18195</v>
      </c>
    </row>
    <row r="2921" spans="1:32" hidden="1" x14ac:dyDescent="0.25">
      <c r="A2921" s="116" t="s">
        <v>16384</v>
      </c>
      <c r="B2921" s="116">
        <v>2023</v>
      </c>
      <c r="C2921" s="116" t="s">
        <v>16477</v>
      </c>
      <c r="D2921" s="73" t="s">
        <v>18119</v>
      </c>
      <c r="E2921" s="73" t="s">
        <v>18119</v>
      </c>
      <c r="F2921" s="73" t="s">
        <v>18120</v>
      </c>
      <c r="G2921" s="125">
        <v>53.08</v>
      </c>
      <c r="H2921" s="140">
        <f t="shared" si="182"/>
        <v>40.830769230769228</v>
      </c>
      <c r="I2921" s="125">
        <f>G2921/('Total Revenue (Millions)'!D$218)*100</f>
        <v>4.1781096336597576</v>
      </c>
      <c r="W2921" s="138"/>
      <c r="Z2921" s="138"/>
      <c r="AD2921" s="163"/>
      <c r="AE2921" s="163"/>
      <c r="AF2921" s="66" t="s">
        <v>18134</v>
      </c>
    </row>
    <row r="2922" spans="1:32" hidden="1" x14ac:dyDescent="0.25">
      <c r="A2922" s="116" t="s">
        <v>16384</v>
      </c>
      <c r="B2922" s="116">
        <v>2023</v>
      </c>
      <c r="C2922" s="116" t="s">
        <v>16477</v>
      </c>
      <c r="D2922" s="73" t="s">
        <v>18122</v>
      </c>
      <c r="E2922" s="73" t="s">
        <v>18122</v>
      </c>
      <c r="F2922" s="73"/>
      <c r="G2922" s="125">
        <v>16.749571377980914</v>
      </c>
      <c r="H2922" s="140">
        <f t="shared" si="182"/>
        <v>12.884285675369933</v>
      </c>
      <c r="I2922" s="125">
        <f>G2922/('Total Revenue (Millions)'!D$218)*100</f>
        <v>1.3184164569331915</v>
      </c>
      <c r="W2922" s="138"/>
      <c r="Z2922" s="138"/>
      <c r="AD2922" s="163"/>
      <c r="AE2922" s="163"/>
      <c r="AF2922" s="59" t="s">
        <v>18196</v>
      </c>
    </row>
    <row r="2923" spans="1:32" hidden="1" x14ac:dyDescent="0.25">
      <c r="A2923" s="116" t="s">
        <v>16384</v>
      </c>
      <c r="B2923" s="116">
        <v>2023</v>
      </c>
      <c r="C2923" s="116" t="s">
        <v>16477</v>
      </c>
      <c r="D2923" s="73" t="s">
        <v>18140</v>
      </c>
      <c r="E2923" s="73" t="s">
        <v>18140</v>
      </c>
      <c r="F2923" s="73"/>
      <c r="G2923" s="125">
        <v>7.5179313064025575</v>
      </c>
      <c r="H2923" s="140">
        <f t="shared" si="182"/>
        <v>5.7830240818481213</v>
      </c>
      <c r="I2923" s="125">
        <f>G2923/('Total Revenue (Millions)'!D$218)*100</f>
        <v>0.59176226858464231</v>
      </c>
      <c r="W2923" s="138"/>
      <c r="Z2923" s="138"/>
      <c r="AD2923" s="163"/>
      <c r="AE2923" s="163"/>
      <c r="AF2923" s="59" t="s">
        <v>18197</v>
      </c>
    </row>
    <row r="2924" spans="1:32" hidden="1" x14ac:dyDescent="0.25">
      <c r="A2924" s="116" t="s">
        <v>16384</v>
      </c>
      <c r="B2924" s="116">
        <v>2023</v>
      </c>
      <c r="C2924" s="116" t="s">
        <v>16477</v>
      </c>
      <c r="D2924" s="73" t="s">
        <v>18014</v>
      </c>
      <c r="E2924" s="73" t="s">
        <v>18014</v>
      </c>
      <c r="F2924" s="73"/>
      <c r="G2924" s="125">
        <v>87.753163591944869</v>
      </c>
      <c r="H2924" s="140">
        <f t="shared" si="182"/>
        <v>67.502433532265286</v>
      </c>
      <c r="I2924" s="125">
        <f>G2924/('Total Revenue (Millions)'!D$218)*100</f>
        <v>6.907353771432283</v>
      </c>
      <c r="W2924" s="138"/>
      <c r="Z2924" s="138"/>
      <c r="AD2924" s="163"/>
      <c r="AE2924" s="163"/>
      <c r="AF2924" s="59" t="s">
        <v>18196</v>
      </c>
    </row>
    <row r="2925" spans="1:32" hidden="1" x14ac:dyDescent="0.25">
      <c r="A2925" s="116" t="s">
        <v>16384</v>
      </c>
      <c r="B2925" s="116">
        <v>2023</v>
      </c>
      <c r="C2925" s="116" t="s">
        <v>16477</v>
      </c>
      <c r="D2925" s="73" t="s">
        <v>18055</v>
      </c>
      <c r="E2925" s="73" t="s">
        <v>18055</v>
      </c>
      <c r="F2925" s="73" t="s">
        <v>18056</v>
      </c>
      <c r="G2925" s="125">
        <v>90.572500395521956</v>
      </c>
      <c r="H2925" s="140">
        <f t="shared" si="182"/>
        <v>69.671154150401506</v>
      </c>
      <c r="I2925" s="125">
        <f>G2925/('Total Revenue (Millions)'!D$218)*100</f>
        <v>7.1292734824261963</v>
      </c>
      <c r="W2925" s="138"/>
      <c r="Z2925" s="138"/>
      <c r="AD2925" s="163"/>
      <c r="AE2925" s="163"/>
      <c r="AF2925" s="59" t="s">
        <v>18197</v>
      </c>
    </row>
    <row r="2926" spans="1:32" hidden="1" x14ac:dyDescent="0.25">
      <c r="A2926" s="116" t="s">
        <v>16384</v>
      </c>
      <c r="B2926" s="116">
        <v>2023</v>
      </c>
      <c r="C2926" s="116" t="s">
        <v>16477</v>
      </c>
      <c r="D2926" s="73" t="s">
        <v>18027</v>
      </c>
      <c r="E2926" s="73" t="s">
        <v>18027</v>
      </c>
      <c r="F2926" s="73" t="s">
        <v>18027</v>
      </c>
      <c r="G2926" s="125">
        <v>13.68</v>
      </c>
      <c r="H2926" s="140">
        <f t="shared" si="182"/>
        <v>10.523076923076923</v>
      </c>
      <c r="I2926" s="125">
        <f>G2926/('Total Revenue (Millions)'!D$218)*100</f>
        <v>1.0767999206568479</v>
      </c>
      <c r="W2926" s="138"/>
      <c r="Z2926" s="138"/>
      <c r="AD2926" s="163"/>
      <c r="AE2926" s="163"/>
      <c r="AF2926" s="84" t="s">
        <v>18198</v>
      </c>
    </row>
    <row r="2927" spans="1:32" hidden="1" x14ac:dyDescent="0.25">
      <c r="A2927" s="116" t="s">
        <v>16384</v>
      </c>
      <c r="B2927" s="116">
        <v>2023</v>
      </c>
      <c r="C2927" s="116" t="s">
        <v>16477</v>
      </c>
      <c r="D2927" s="73" t="s">
        <v>18082</v>
      </c>
      <c r="E2927" s="73" t="s">
        <v>18082</v>
      </c>
      <c r="F2927" s="73"/>
      <c r="G2927" s="125">
        <v>10.974857314087828</v>
      </c>
      <c r="H2927" s="140">
        <f t="shared" si="182"/>
        <v>8.4421979339137128</v>
      </c>
      <c r="I2927" s="125">
        <f>G2927/('Total Revenue (Millions)'!D$218)*100</f>
        <v>0.86386882200511705</v>
      </c>
      <c r="W2927" s="138"/>
      <c r="Z2927" s="138"/>
      <c r="AD2927" s="163"/>
      <c r="AE2927" s="163"/>
      <c r="AF2927" s="84" t="s">
        <v>18199</v>
      </c>
    </row>
    <row r="2928" spans="1:32" hidden="1" x14ac:dyDescent="0.25">
      <c r="A2928" s="116" t="s">
        <v>16384</v>
      </c>
      <c r="B2928" s="116">
        <v>2023</v>
      </c>
      <c r="C2928" s="116" t="s">
        <v>16477</v>
      </c>
      <c r="D2928" s="73" t="s">
        <v>18124</v>
      </c>
      <c r="E2928" s="73" t="s">
        <v>18124</v>
      </c>
      <c r="F2928" s="73"/>
      <c r="G2928" s="125">
        <v>12.428147737813783</v>
      </c>
      <c r="H2928" s="140">
        <f t="shared" si="182"/>
        <v>9.5601136444721408</v>
      </c>
      <c r="I2928" s="125">
        <f>G2928/('Total Revenue (Millions)'!D$218)*100</f>
        <v>0.97826231710449307</v>
      </c>
      <c r="W2928" s="138"/>
      <c r="Z2928" s="138"/>
      <c r="AD2928" s="163"/>
      <c r="AE2928" s="163"/>
      <c r="AF2928" s="59" t="s">
        <v>18196</v>
      </c>
    </row>
    <row r="2929" spans="1:32" hidden="1" x14ac:dyDescent="0.25">
      <c r="A2929" s="116" t="s">
        <v>16384</v>
      </c>
      <c r="B2929" s="116">
        <v>2023</v>
      </c>
      <c r="C2929" s="116" t="s">
        <v>16477</v>
      </c>
      <c r="D2929" s="73" t="s">
        <v>18042</v>
      </c>
      <c r="E2929" s="73" t="s">
        <v>18043</v>
      </c>
      <c r="F2929" s="73"/>
      <c r="G2929" s="125">
        <v>5.3246836116467886</v>
      </c>
      <c r="H2929" s="140">
        <f t="shared" si="182"/>
        <v>4.0959104704975298</v>
      </c>
      <c r="I2929" s="125">
        <f>G2929/('Total Revenue (Millions)'!D$218)*100</f>
        <v>0.41912418790526901</v>
      </c>
      <c r="W2929" s="138"/>
      <c r="Z2929" s="138"/>
      <c r="AD2929" s="163"/>
      <c r="AE2929" s="163"/>
      <c r="AF2929" s="59" t="s">
        <v>18196</v>
      </c>
    </row>
    <row r="2930" spans="1:32" x14ac:dyDescent="0.25">
      <c r="A2930" s="116" t="s">
        <v>16384</v>
      </c>
      <c r="B2930" s="116">
        <v>2024</v>
      </c>
      <c r="C2930" s="116" t="s">
        <v>16477</v>
      </c>
      <c r="D2930" s="73" t="s">
        <v>18070</v>
      </c>
      <c r="E2930" s="73" t="s">
        <v>18070</v>
      </c>
      <c r="F2930" s="73" t="s">
        <v>18034</v>
      </c>
      <c r="G2930" s="125"/>
      <c r="H2930" s="140"/>
      <c r="I2930" s="125"/>
      <c r="W2930" s="138"/>
      <c r="Z2930" s="138"/>
      <c r="AD2930" s="163"/>
      <c r="AE2930" s="163"/>
      <c r="AF2930" s="59" t="s">
        <v>18188</v>
      </c>
    </row>
    <row r="2931" spans="1:32" x14ac:dyDescent="0.25">
      <c r="A2931" s="116" t="s">
        <v>16384</v>
      </c>
      <c r="B2931" s="116">
        <v>2024</v>
      </c>
      <c r="C2931" s="116" t="s">
        <v>16477</v>
      </c>
      <c r="D2931" s="73" t="s">
        <v>18153</v>
      </c>
      <c r="E2931" s="73" t="s">
        <v>18006</v>
      </c>
      <c r="F2931" s="73" t="s">
        <v>18007</v>
      </c>
      <c r="G2931" s="125"/>
      <c r="H2931" s="140"/>
      <c r="I2931" s="125"/>
      <c r="W2931" s="138"/>
      <c r="Z2931" s="138"/>
      <c r="AD2931" s="163"/>
      <c r="AE2931" s="163"/>
      <c r="AF2931" s="61" t="s">
        <v>18189</v>
      </c>
    </row>
    <row r="2932" spans="1:32" x14ac:dyDescent="0.25">
      <c r="A2932" s="116" t="s">
        <v>16384</v>
      </c>
      <c r="B2932" s="116">
        <v>2024</v>
      </c>
      <c r="C2932" s="116" t="s">
        <v>16477</v>
      </c>
      <c r="D2932" s="73" t="s">
        <v>18003</v>
      </c>
      <c r="E2932" s="73" t="s">
        <v>18004</v>
      </c>
      <c r="F2932" s="73" t="s">
        <v>18004</v>
      </c>
      <c r="G2932" s="125"/>
      <c r="H2932" s="140"/>
      <c r="I2932" s="125"/>
      <c r="W2932" s="138"/>
      <c r="Z2932" s="138"/>
      <c r="AD2932" s="163"/>
      <c r="AE2932" s="163"/>
      <c r="AF2932" s="84" t="s">
        <v>18190</v>
      </c>
    </row>
    <row r="2933" spans="1:32" x14ac:dyDescent="0.25">
      <c r="A2933" s="116" t="s">
        <v>16384</v>
      </c>
      <c r="B2933" s="116">
        <v>2024</v>
      </c>
      <c r="C2933" s="116" t="s">
        <v>16477</v>
      </c>
      <c r="D2933" s="73" t="s">
        <v>16593</v>
      </c>
      <c r="E2933" s="73" t="s">
        <v>17289</v>
      </c>
      <c r="F2933" s="73" t="s">
        <v>18178</v>
      </c>
      <c r="G2933" s="125"/>
      <c r="H2933" s="140"/>
      <c r="I2933" s="125"/>
      <c r="W2933" s="138"/>
      <c r="Z2933" s="138"/>
      <c r="AD2933" s="163"/>
      <c r="AE2933" s="163"/>
      <c r="AF2933" s="59" t="s">
        <v>18191</v>
      </c>
    </row>
    <row r="2934" spans="1:32" x14ac:dyDescent="0.25">
      <c r="A2934" s="116" t="s">
        <v>16384</v>
      </c>
      <c r="B2934" s="116">
        <v>2024</v>
      </c>
      <c r="C2934" s="116" t="s">
        <v>16477</v>
      </c>
      <c r="D2934" s="73" t="s">
        <v>18013</v>
      </c>
      <c r="E2934" s="73" t="s">
        <v>18013</v>
      </c>
      <c r="F2934" s="73" t="s">
        <v>18013</v>
      </c>
      <c r="G2934" s="125"/>
      <c r="H2934" s="140"/>
      <c r="I2934" s="125"/>
      <c r="W2934" s="138"/>
      <c r="Z2934" s="138"/>
      <c r="AD2934" s="163"/>
      <c r="AE2934" s="163"/>
      <c r="AF2934" s="84"/>
    </row>
    <row r="2935" spans="1:32" x14ac:dyDescent="0.25">
      <c r="A2935" s="116" t="s">
        <v>16384</v>
      </c>
      <c r="B2935" s="116">
        <v>2024</v>
      </c>
      <c r="C2935" s="116" t="s">
        <v>16477</v>
      </c>
      <c r="D2935" s="73" t="s">
        <v>18158</v>
      </c>
      <c r="E2935" s="73" t="s">
        <v>18158</v>
      </c>
      <c r="F2935" s="73" t="s">
        <v>18101</v>
      </c>
      <c r="G2935" s="125"/>
      <c r="H2935" s="140"/>
      <c r="I2935" s="125"/>
      <c r="W2935" s="138"/>
      <c r="Z2935" s="138"/>
      <c r="AD2935" s="163"/>
      <c r="AE2935" s="163"/>
      <c r="AF2935" s="61"/>
    </row>
    <row r="2936" spans="1:32" x14ac:dyDescent="0.25">
      <c r="A2936" s="116" t="s">
        <v>16384</v>
      </c>
      <c r="B2936" s="116">
        <v>2024</v>
      </c>
      <c r="C2936" s="116" t="s">
        <v>16477</v>
      </c>
      <c r="D2936" s="73" t="s">
        <v>18135</v>
      </c>
      <c r="E2936" s="73" t="s">
        <v>18136</v>
      </c>
      <c r="F2936" s="73"/>
      <c r="G2936" s="125"/>
      <c r="H2936" s="140"/>
      <c r="I2936" s="125"/>
      <c r="W2936" s="138"/>
      <c r="Z2936" s="138"/>
      <c r="AD2936" s="163"/>
      <c r="AE2936" s="163"/>
      <c r="AF2936" s="59" t="s">
        <v>18200</v>
      </c>
    </row>
    <row r="2937" spans="1:32" x14ac:dyDescent="0.25">
      <c r="A2937" s="116" t="s">
        <v>16384</v>
      </c>
      <c r="B2937" s="116">
        <v>2024</v>
      </c>
      <c r="C2937" s="116" t="s">
        <v>16477</v>
      </c>
      <c r="D2937" s="73" t="s">
        <v>18062</v>
      </c>
      <c r="E2937" s="73" t="s">
        <v>18062</v>
      </c>
      <c r="F2937" s="73" t="s">
        <v>18063</v>
      </c>
      <c r="G2937" s="125"/>
      <c r="H2937" s="140"/>
      <c r="I2937" s="125"/>
      <c r="W2937" s="138"/>
      <c r="Z2937" s="138"/>
      <c r="AD2937" s="163"/>
      <c r="AE2937" s="163"/>
      <c r="AF2937" s="59" t="s">
        <v>18195</v>
      </c>
    </row>
    <row r="2938" spans="1:32" x14ac:dyDescent="0.25">
      <c r="A2938" s="116" t="s">
        <v>16384</v>
      </c>
      <c r="B2938" s="116">
        <v>2024</v>
      </c>
      <c r="C2938" s="116" t="s">
        <v>16477</v>
      </c>
      <c r="D2938" s="73" t="s">
        <v>18119</v>
      </c>
      <c r="E2938" s="73" t="s">
        <v>18119</v>
      </c>
      <c r="F2938" s="73" t="s">
        <v>18120</v>
      </c>
      <c r="G2938" s="125"/>
      <c r="H2938" s="140"/>
      <c r="I2938" s="125"/>
      <c r="W2938" s="138"/>
      <c r="Z2938" s="138"/>
      <c r="AD2938" s="163"/>
      <c r="AE2938" s="163"/>
      <c r="AF2938" s="66" t="s">
        <v>18134</v>
      </c>
    </row>
    <row r="2939" spans="1:32" x14ac:dyDescent="0.25">
      <c r="A2939" s="116" t="s">
        <v>16384</v>
      </c>
      <c r="B2939" s="116">
        <v>2024</v>
      </c>
      <c r="C2939" s="116" t="s">
        <v>16477</v>
      </c>
      <c r="D2939" s="73" t="s">
        <v>18122</v>
      </c>
      <c r="E2939" s="73" t="s">
        <v>18122</v>
      </c>
      <c r="F2939" s="73"/>
      <c r="G2939" s="125"/>
      <c r="H2939" s="140"/>
      <c r="I2939" s="125"/>
      <c r="W2939" s="138"/>
      <c r="Z2939" s="138"/>
      <c r="AD2939" s="163"/>
      <c r="AE2939" s="163"/>
      <c r="AF2939" s="59" t="s">
        <v>18196</v>
      </c>
    </row>
    <row r="2940" spans="1:32" x14ac:dyDescent="0.25">
      <c r="A2940" s="116" t="s">
        <v>16384</v>
      </c>
      <c r="B2940" s="116">
        <v>2024</v>
      </c>
      <c r="C2940" s="116" t="s">
        <v>16477</v>
      </c>
      <c r="D2940" s="73" t="s">
        <v>18140</v>
      </c>
      <c r="E2940" s="73" t="s">
        <v>18140</v>
      </c>
      <c r="F2940" s="73"/>
      <c r="G2940" s="125"/>
      <c r="H2940" s="140"/>
      <c r="I2940" s="125"/>
      <c r="W2940" s="138"/>
      <c r="Z2940" s="138"/>
      <c r="AD2940" s="163"/>
      <c r="AE2940" s="163"/>
      <c r="AF2940" s="59" t="s">
        <v>18197</v>
      </c>
    </row>
    <row r="2941" spans="1:32" x14ac:dyDescent="0.25">
      <c r="A2941" s="116" t="s">
        <v>16384</v>
      </c>
      <c r="B2941" s="116">
        <v>2024</v>
      </c>
      <c r="C2941" s="116" t="s">
        <v>16477</v>
      </c>
      <c r="D2941" s="73" t="s">
        <v>18014</v>
      </c>
      <c r="E2941" s="73" t="s">
        <v>18014</v>
      </c>
      <c r="F2941" s="73"/>
      <c r="G2941" s="125"/>
      <c r="H2941" s="140"/>
      <c r="I2941" s="125"/>
      <c r="W2941" s="138"/>
      <c r="Z2941" s="138"/>
      <c r="AD2941" s="163"/>
      <c r="AE2941" s="163"/>
      <c r="AF2941" s="59" t="s">
        <v>18196</v>
      </c>
    </row>
    <row r="2942" spans="1:32" x14ac:dyDescent="0.25">
      <c r="A2942" s="116" t="s">
        <v>16384</v>
      </c>
      <c r="B2942" s="116">
        <v>2024</v>
      </c>
      <c r="C2942" s="116" t="s">
        <v>16477</v>
      </c>
      <c r="D2942" s="73" t="s">
        <v>18055</v>
      </c>
      <c r="E2942" s="73" t="s">
        <v>18055</v>
      </c>
      <c r="F2942" s="73" t="s">
        <v>18056</v>
      </c>
      <c r="G2942" s="125"/>
      <c r="H2942" s="140"/>
      <c r="I2942" s="125"/>
      <c r="W2942" s="138"/>
      <c r="Z2942" s="138"/>
      <c r="AD2942" s="163"/>
      <c r="AE2942" s="163"/>
      <c r="AF2942" s="59" t="s">
        <v>18197</v>
      </c>
    </row>
    <row r="2943" spans="1:32" x14ac:dyDescent="0.25">
      <c r="A2943" s="116" t="s">
        <v>16384</v>
      </c>
      <c r="B2943" s="116">
        <v>2024</v>
      </c>
      <c r="C2943" s="116" t="s">
        <v>16477</v>
      </c>
      <c r="D2943" s="73" t="s">
        <v>18027</v>
      </c>
      <c r="E2943" s="73" t="s">
        <v>18027</v>
      </c>
      <c r="F2943" s="73" t="s">
        <v>18027</v>
      </c>
      <c r="G2943" s="125"/>
      <c r="H2943" s="140"/>
      <c r="I2943" s="125"/>
      <c r="W2943" s="138"/>
      <c r="Z2943" s="138"/>
      <c r="AD2943" s="163"/>
      <c r="AE2943" s="163"/>
      <c r="AF2943" s="84" t="s">
        <v>18198</v>
      </c>
    </row>
    <row r="2944" spans="1:32" x14ac:dyDescent="0.25">
      <c r="A2944" s="116" t="s">
        <v>16384</v>
      </c>
      <c r="B2944" s="116">
        <v>2024</v>
      </c>
      <c r="C2944" s="116" t="s">
        <v>16477</v>
      </c>
      <c r="D2944" s="73" t="s">
        <v>18082</v>
      </c>
      <c r="E2944" s="73" t="s">
        <v>18082</v>
      </c>
      <c r="F2944" s="73"/>
      <c r="G2944" s="125"/>
      <c r="H2944" s="140"/>
      <c r="I2944" s="125"/>
      <c r="W2944" s="138"/>
      <c r="Z2944" s="138"/>
      <c r="AD2944" s="163"/>
      <c r="AE2944" s="163"/>
      <c r="AF2944" s="84" t="s">
        <v>18199</v>
      </c>
    </row>
    <row r="2945" spans="1:32" x14ac:dyDescent="0.25">
      <c r="A2945" s="116" t="s">
        <v>16384</v>
      </c>
      <c r="B2945" s="116">
        <v>2024</v>
      </c>
      <c r="C2945" s="116" t="s">
        <v>16477</v>
      </c>
      <c r="D2945" s="73" t="s">
        <v>18124</v>
      </c>
      <c r="E2945" s="73" t="s">
        <v>18124</v>
      </c>
      <c r="F2945" s="73"/>
      <c r="G2945" s="125"/>
      <c r="H2945" s="140"/>
      <c r="I2945" s="125"/>
      <c r="W2945" s="138"/>
      <c r="Z2945" s="138"/>
      <c r="AD2945" s="163"/>
      <c r="AE2945" s="163"/>
      <c r="AF2945" s="59" t="s">
        <v>18196</v>
      </c>
    </row>
    <row r="2946" spans="1:32" x14ac:dyDescent="0.25">
      <c r="A2946" s="116" t="s">
        <v>16384</v>
      </c>
      <c r="B2946" s="116">
        <v>2024</v>
      </c>
      <c r="C2946" s="116" t="s">
        <v>16477</v>
      </c>
      <c r="D2946" s="73" t="s">
        <v>18042</v>
      </c>
      <c r="E2946" s="73" t="s">
        <v>18043</v>
      </c>
      <c r="F2946" s="73"/>
      <c r="G2946" s="125"/>
      <c r="H2946" s="140"/>
      <c r="I2946" s="125"/>
      <c r="W2946" s="138"/>
      <c r="Z2946" s="138"/>
      <c r="AD2946" s="163"/>
      <c r="AE2946" s="163"/>
      <c r="AF2946" s="59" t="s">
        <v>18196</v>
      </c>
    </row>
    <row r="2947" spans="1:32" hidden="1" x14ac:dyDescent="0.25">
      <c r="A2947" s="116" t="s">
        <v>16384</v>
      </c>
      <c r="B2947" s="116">
        <v>2013</v>
      </c>
      <c r="C2947" s="116" t="s">
        <v>18201</v>
      </c>
      <c r="D2947" s="73" t="s">
        <v>16593</v>
      </c>
      <c r="E2947" s="73" t="s">
        <v>17289</v>
      </c>
      <c r="F2947" s="73" t="s">
        <v>18202</v>
      </c>
      <c r="G2947" s="125"/>
      <c r="H2947" s="140">
        <f t="shared" ref="H2947:H2970" si="183">G2947/1.03</f>
        <v>0</v>
      </c>
      <c r="I2947" s="125"/>
      <c r="W2947" s="156">
        <v>9331</v>
      </c>
      <c r="Z2947" s="138">
        <v>9.1999999999999993</v>
      </c>
      <c r="AD2947" s="163"/>
      <c r="AE2947" s="163"/>
      <c r="AF2947" s="87" t="s">
        <v>18203</v>
      </c>
    </row>
    <row r="2948" spans="1:32" hidden="1" x14ac:dyDescent="0.25">
      <c r="A2948" s="116" t="s">
        <v>16384</v>
      </c>
      <c r="B2948" s="116">
        <v>2013</v>
      </c>
      <c r="C2948" s="116" t="s">
        <v>18201</v>
      </c>
      <c r="D2948" s="73" t="s">
        <v>17230</v>
      </c>
      <c r="E2948" s="73" t="s">
        <v>17231</v>
      </c>
      <c r="F2948" s="73" t="s">
        <v>18204</v>
      </c>
      <c r="G2948" s="125"/>
      <c r="H2948" s="140">
        <f t="shared" si="183"/>
        <v>0</v>
      </c>
      <c r="I2948" s="125"/>
      <c r="W2948" s="156">
        <v>8522</v>
      </c>
      <c r="Z2948" s="138">
        <v>8.4</v>
      </c>
      <c r="AF2948" s="31"/>
    </row>
    <row r="2949" spans="1:32" hidden="1" x14ac:dyDescent="0.25">
      <c r="A2949" s="116" t="s">
        <v>16384</v>
      </c>
      <c r="B2949" s="116">
        <v>2013</v>
      </c>
      <c r="C2949" s="116" t="s">
        <v>18201</v>
      </c>
      <c r="D2949" s="73" t="s">
        <v>17413</v>
      </c>
      <c r="E2949" s="73" t="s">
        <v>18205</v>
      </c>
      <c r="F2949" s="73" t="s">
        <v>18205</v>
      </c>
      <c r="G2949" s="125"/>
      <c r="H2949" s="140">
        <f t="shared" si="183"/>
        <v>0</v>
      </c>
      <c r="I2949" s="125"/>
      <c r="W2949" s="156">
        <v>7845</v>
      </c>
      <c r="Z2949" s="138">
        <v>7.8</v>
      </c>
      <c r="AF2949" s="17"/>
    </row>
    <row r="2950" spans="1:32" hidden="1" x14ac:dyDescent="0.25">
      <c r="A2950" s="116" t="s">
        <v>16384</v>
      </c>
      <c r="B2950" s="116">
        <v>2013</v>
      </c>
      <c r="C2950" s="116" t="s">
        <v>18201</v>
      </c>
      <c r="D2950" s="73" t="s">
        <v>18206</v>
      </c>
      <c r="E2950" s="73" t="s">
        <v>18207</v>
      </c>
      <c r="F2950" s="73" t="s">
        <v>18208</v>
      </c>
      <c r="G2950" s="125"/>
      <c r="H2950" s="140">
        <f t="shared" si="183"/>
        <v>0</v>
      </c>
      <c r="I2950" s="125"/>
      <c r="W2950" s="156">
        <v>7122</v>
      </c>
      <c r="Z2950" s="138">
        <v>7.1</v>
      </c>
      <c r="AF2950" s="17"/>
    </row>
    <row r="2951" spans="1:32" hidden="1" x14ac:dyDescent="0.25">
      <c r="A2951" s="116" t="s">
        <v>16384</v>
      </c>
      <c r="B2951" s="116">
        <v>2013</v>
      </c>
      <c r="C2951" s="116" t="s">
        <v>18201</v>
      </c>
      <c r="D2951" s="73" t="s">
        <v>18209</v>
      </c>
      <c r="E2951" s="73" t="s">
        <v>18209</v>
      </c>
      <c r="F2951" s="73"/>
      <c r="G2951" s="125"/>
      <c r="H2951" s="140">
        <f t="shared" si="183"/>
        <v>0</v>
      </c>
      <c r="I2951" s="125"/>
      <c r="W2951" s="156">
        <v>7039</v>
      </c>
      <c r="Z2951" s="138">
        <v>7</v>
      </c>
      <c r="AF2951" s="17"/>
    </row>
    <row r="2952" spans="1:32" hidden="1" x14ac:dyDescent="0.25">
      <c r="A2952" s="116" t="s">
        <v>16384</v>
      </c>
      <c r="B2952" s="116">
        <v>2013</v>
      </c>
      <c r="C2952" s="116" t="s">
        <v>18201</v>
      </c>
      <c r="D2952" s="73" t="s">
        <v>18070</v>
      </c>
      <c r="E2952" s="73" t="s">
        <v>18070</v>
      </c>
      <c r="F2952" s="73" t="s">
        <v>18034</v>
      </c>
      <c r="G2952" s="125"/>
      <c r="H2952" s="140">
        <f t="shared" si="183"/>
        <v>0</v>
      </c>
      <c r="I2952" s="125"/>
      <c r="W2952" s="156">
        <v>6633</v>
      </c>
      <c r="Z2952" s="138">
        <v>6.6</v>
      </c>
      <c r="AF2952" s="17"/>
    </row>
    <row r="2953" spans="1:32" hidden="1" x14ac:dyDescent="0.25">
      <c r="A2953" s="116" t="s">
        <v>16384</v>
      </c>
      <c r="B2953" s="116">
        <v>2013</v>
      </c>
      <c r="C2953" s="116" t="s">
        <v>18201</v>
      </c>
      <c r="D2953" s="73" t="s">
        <v>18006</v>
      </c>
      <c r="E2953" s="73" t="s">
        <v>18006</v>
      </c>
      <c r="F2953" s="73" t="s">
        <v>18210</v>
      </c>
      <c r="G2953" s="125"/>
      <c r="H2953" s="140">
        <f t="shared" si="183"/>
        <v>0</v>
      </c>
      <c r="I2953" s="125"/>
      <c r="W2953" s="156">
        <v>5894</v>
      </c>
      <c r="Z2953" s="138">
        <v>5.8</v>
      </c>
      <c r="AF2953" s="17"/>
    </row>
    <row r="2954" spans="1:32" hidden="1" x14ac:dyDescent="0.25">
      <c r="A2954" s="116" t="s">
        <v>16384</v>
      </c>
      <c r="B2954" s="116">
        <v>2013</v>
      </c>
      <c r="C2954" s="116" t="s">
        <v>18201</v>
      </c>
      <c r="D2954" s="73" t="s">
        <v>16866</v>
      </c>
      <c r="E2954" s="73" t="s">
        <v>18211</v>
      </c>
      <c r="F2954" s="73" t="s">
        <v>18211</v>
      </c>
      <c r="G2954" s="125"/>
      <c r="H2954" s="140">
        <f t="shared" si="183"/>
        <v>0</v>
      </c>
      <c r="I2954" s="125"/>
      <c r="W2954" s="156">
        <v>5708</v>
      </c>
      <c r="Z2954" s="138">
        <v>5.7</v>
      </c>
      <c r="AF2954" s="17"/>
    </row>
    <row r="2955" spans="1:32" hidden="1" x14ac:dyDescent="0.25">
      <c r="A2955" s="116" t="s">
        <v>16384</v>
      </c>
      <c r="B2955" s="116">
        <v>2013</v>
      </c>
      <c r="C2955" s="116" t="s">
        <v>18201</v>
      </c>
      <c r="D2955" s="73" t="s">
        <v>18212</v>
      </c>
      <c r="E2955" s="73" t="s">
        <v>18213</v>
      </c>
      <c r="F2955" s="73" t="s">
        <v>18214</v>
      </c>
      <c r="G2955" s="125"/>
      <c r="H2955" s="140">
        <f t="shared" si="183"/>
        <v>0</v>
      </c>
      <c r="I2955" s="125"/>
      <c r="W2955" s="156">
        <v>5287</v>
      </c>
      <c r="Z2955" s="138">
        <v>5.2</v>
      </c>
      <c r="AF2955" s="17"/>
    </row>
    <row r="2956" spans="1:32" hidden="1" x14ac:dyDescent="0.25">
      <c r="A2956" s="116" t="s">
        <v>16384</v>
      </c>
      <c r="B2956" s="116">
        <v>2013</v>
      </c>
      <c r="C2956" s="116" t="s">
        <v>18201</v>
      </c>
      <c r="D2956" s="73" t="s">
        <v>16532</v>
      </c>
      <c r="E2956" s="73" t="s">
        <v>17320</v>
      </c>
      <c r="F2956" s="73" t="s">
        <v>17320</v>
      </c>
      <c r="G2956" s="125"/>
      <c r="H2956" s="140">
        <f t="shared" si="183"/>
        <v>0</v>
      </c>
      <c r="I2956" s="125"/>
      <c r="W2956" s="156">
        <v>4275</v>
      </c>
      <c r="Z2956" s="138">
        <v>4.2</v>
      </c>
      <c r="AF2956" s="17"/>
    </row>
    <row r="2957" spans="1:32" hidden="1" x14ac:dyDescent="0.25">
      <c r="A2957" s="116" t="s">
        <v>16384</v>
      </c>
      <c r="B2957" s="116">
        <v>2013</v>
      </c>
      <c r="C2957" s="116" t="s">
        <v>18201</v>
      </c>
      <c r="D2957" s="73" t="s">
        <v>18003</v>
      </c>
      <c r="E2957" s="73" t="s">
        <v>18004</v>
      </c>
      <c r="F2957" s="73" t="s">
        <v>18004</v>
      </c>
      <c r="G2957" s="125"/>
      <c r="H2957" s="140">
        <f t="shared" si="183"/>
        <v>0</v>
      </c>
      <c r="I2957" s="125"/>
      <c r="W2957" s="156">
        <v>3647</v>
      </c>
      <c r="Z2957" s="138">
        <v>3.6</v>
      </c>
      <c r="AF2957" s="17"/>
    </row>
    <row r="2958" spans="1:32" hidden="1" x14ac:dyDescent="0.25">
      <c r="A2958" s="116" t="s">
        <v>16384</v>
      </c>
      <c r="B2958" s="116">
        <v>2013</v>
      </c>
      <c r="C2958" s="116" t="s">
        <v>18201</v>
      </c>
      <c r="D2958" s="73" t="s">
        <v>18215</v>
      </c>
      <c r="E2958" s="73" t="s">
        <v>18215</v>
      </c>
      <c r="F2958" s="73" t="s">
        <v>18215</v>
      </c>
      <c r="G2958" s="125"/>
      <c r="H2958" s="140">
        <f t="shared" si="183"/>
        <v>0</v>
      </c>
      <c r="I2958" s="125"/>
      <c r="W2958" s="156">
        <v>3373</v>
      </c>
      <c r="Z2958" s="138">
        <v>3.3</v>
      </c>
      <c r="AF2958" s="17"/>
    </row>
    <row r="2959" spans="1:32" hidden="1" x14ac:dyDescent="0.25">
      <c r="A2959" s="116" t="s">
        <v>16384</v>
      </c>
      <c r="B2959" s="116">
        <v>2013</v>
      </c>
      <c r="C2959" s="116" t="s">
        <v>18201</v>
      </c>
      <c r="D2959" s="73" t="s">
        <v>18011</v>
      </c>
      <c r="E2959" s="73" t="s">
        <v>18012</v>
      </c>
      <c r="F2959" s="73" t="s">
        <v>18013</v>
      </c>
      <c r="G2959" s="125"/>
      <c r="H2959" s="140">
        <f t="shared" si="183"/>
        <v>0</v>
      </c>
      <c r="I2959" s="125"/>
      <c r="W2959" s="156">
        <v>2759</v>
      </c>
      <c r="Z2959" s="138">
        <v>2.7</v>
      </c>
      <c r="AF2959" s="17"/>
    </row>
    <row r="2960" spans="1:32" hidden="1" x14ac:dyDescent="0.25">
      <c r="A2960" s="116" t="s">
        <v>16384</v>
      </c>
      <c r="B2960" s="116">
        <v>2013</v>
      </c>
      <c r="C2960" s="116" t="s">
        <v>18201</v>
      </c>
      <c r="D2960" s="73" t="s">
        <v>17645</v>
      </c>
      <c r="E2960" s="73" t="s">
        <v>18216</v>
      </c>
      <c r="F2960" s="73" t="s">
        <v>18216</v>
      </c>
      <c r="G2960" s="125"/>
      <c r="H2960" s="140">
        <f t="shared" si="183"/>
        <v>0</v>
      </c>
      <c r="I2960" s="125"/>
      <c r="W2960" s="156">
        <v>2703</v>
      </c>
      <c r="Z2960" s="138">
        <v>2.7</v>
      </c>
      <c r="AF2960" s="17"/>
    </row>
    <row r="2961" spans="1:32" hidden="1" x14ac:dyDescent="0.25">
      <c r="A2961" s="116" t="s">
        <v>16384</v>
      </c>
      <c r="B2961" s="116">
        <v>2013</v>
      </c>
      <c r="C2961" s="116" t="s">
        <v>18201</v>
      </c>
      <c r="D2961" s="73" t="s">
        <v>18217</v>
      </c>
      <c r="E2961" s="73" t="s">
        <v>18217</v>
      </c>
      <c r="F2961" s="73" t="s">
        <v>18218</v>
      </c>
      <c r="G2961" s="125"/>
      <c r="H2961" s="140">
        <f t="shared" si="183"/>
        <v>0</v>
      </c>
      <c r="I2961" s="125"/>
      <c r="W2961" s="156">
        <v>2633</v>
      </c>
      <c r="Z2961" s="138">
        <v>2.6</v>
      </c>
      <c r="AF2961" s="17"/>
    </row>
    <row r="2962" spans="1:32" hidden="1" x14ac:dyDescent="0.25">
      <c r="A2962" s="116" t="s">
        <v>16384</v>
      </c>
      <c r="B2962" s="116">
        <v>2013</v>
      </c>
      <c r="C2962" s="116" t="s">
        <v>18201</v>
      </c>
      <c r="D2962" s="73" t="s">
        <v>18219</v>
      </c>
      <c r="E2962" s="73" t="s">
        <v>18220</v>
      </c>
      <c r="F2962" s="73" t="s">
        <v>18220</v>
      </c>
      <c r="G2962" s="125"/>
      <c r="H2962" s="140">
        <f t="shared" si="183"/>
        <v>0</v>
      </c>
      <c r="I2962" s="125"/>
      <c r="W2962" s="156">
        <v>2561</v>
      </c>
      <c r="Z2962" s="138">
        <v>2.5</v>
      </c>
      <c r="AF2962" s="17"/>
    </row>
    <row r="2963" spans="1:32" hidden="1" x14ac:dyDescent="0.25">
      <c r="A2963" s="116" t="s">
        <v>16384</v>
      </c>
      <c r="B2963" s="116">
        <v>2013</v>
      </c>
      <c r="C2963" s="116" t="s">
        <v>18201</v>
      </c>
      <c r="D2963" s="73" t="s">
        <v>18029</v>
      </c>
      <c r="E2963" s="73" t="s">
        <v>18029</v>
      </c>
      <c r="F2963" s="73"/>
      <c r="G2963" s="125"/>
      <c r="H2963" s="140">
        <f t="shared" si="183"/>
        <v>0</v>
      </c>
      <c r="I2963" s="125"/>
      <c r="W2963" s="156">
        <v>2421</v>
      </c>
      <c r="Z2963" s="138">
        <v>2.4</v>
      </c>
      <c r="AF2963" s="17"/>
    </row>
    <row r="2964" spans="1:32" hidden="1" x14ac:dyDescent="0.25">
      <c r="A2964" s="116" t="s">
        <v>16384</v>
      </c>
      <c r="B2964" s="116">
        <v>2013</v>
      </c>
      <c r="C2964" s="116" t="s">
        <v>18201</v>
      </c>
      <c r="D2964" s="73" t="s">
        <v>18221</v>
      </c>
      <c r="E2964" s="73" t="s">
        <v>18222</v>
      </c>
      <c r="F2964" s="73" t="s">
        <v>18223</v>
      </c>
      <c r="G2964" s="125"/>
      <c r="H2964" s="140">
        <f t="shared" si="183"/>
        <v>0</v>
      </c>
      <c r="I2964" s="125"/>
      <c r="W2964" s="156">
        <v>2151</v>
      </c>
      <c r="Z2964" s="138">
        <v>2.1</v>
      </c>
      <c r="AF2964" s="17"/>
    </row>
    <row r="2965" spans="1:32" hidden="1" x14ac:dyDescent="0.25">
      <c r="A2965" s="116" t="s">
        <v>16384</v>
      </c>
      <c r="B2965" s="116">
        <v>2013</v>
      </c>
      <c r="C2965" s="116" t="s">
        <v>18201</v>
      </c>
      <c r="D2965" s="73" t="s">
        <v>18224</v>
      </c>
      <c r="E2965" s="73" t="s">
        <v>18225</v>
      </c>
      <c r="F2965" s="73" t="s">
        <v>18226</v>
      </c>
      <c r="G2965" s="125"/>
      <c r="H2965" s="140">
        <f t="shared" si="183"/>
        <v>0</v>
      </c>
      <c r="I2965" s="125"/>
      <c r="W2965" s="156">
        <v>2098</v>
      </c>
      <c r="Z2965" s="138">
        <v>2.1</v>
      </c>
      <c r="AF2965" s="17"/>
    </row>
    <row r="2966" spans="1:32" hidden="1" x14ac:dyDescent="0.25">
      <c r="A2966" s="116" t="s">
        <v>16384</v>
      </c>
      <c r="B2966" s="116">
        <v>2013</v>
      </c>
      <c r="C2966" s="116" t="s">
        <v>18201</v>
      </c>
      <c r="D2966" s="73" t="s">
        <v>18227</v>
      </c>
      <c r="E2966" s="73" t="s">
        <v>18228</v>
      </c>
      <c r="F2966" s="73"/>
      <c r="G2966" s="125"/>
      <c r="H2966" s="140">
        <f t="shared" si="183"/>
        <v>0</v>
      </c>
      <c r="I2966" s="125"/>
      <c r="W2966" s="156">
        <v>2098</v>
      </c>
      <c r="Z2966" s="138">
        <v>2.1</v>
      </c>
      <c r="AF2966" s="17"/>
    </row>
    <row r="2967" spans="1:32" hidden="1" x14ac:dyDescent="0.25">
      <c r="A2967" s="116" t="s">
        <v>16384</v>
      </c>
      <c r="B2967" s="116">
        <v>2013</v>
      </c>
      <c r="C2967" s="116" t="s">
        <v>18201</v>
      </c>
      <c r="D2967" s="73" t="s">
        <v>18229</v>
      </c>
      <c r="E2967" s="73" t="s">
        <v>18229</v>
      </c>
      <c r="F2967" s="73"/>
      <c r="G2967" s="125"/>
      <c r="H2967" s="140">
        <f t="shared" si="183"/>
        <v>0</v>
      </c>
      <c r="I2967" s="125"/>
      <c r="W2967" s="156">
        <v>1903</v>
      </c>
      <c r="Z2967" s="138">
        <v>1.9</v>
      </c>
      <c r="AF2967" s="17"/>
    </row>
    <row r="2968" spans="1:32" hidden="1" x14ac:dyDescent="0.25">
      <c r="A2968" s="116" t="s">
        <v>16384</v>
      </c>
      <c r="B2968" s="116">
        <v>2013</v>
      </c>
      <c r="C2968" s="116" t="s">
        <v>18201</v>
      </c>
      <c r="D2968" s="73" t="s">
        <v>16568</v>
      </c>
      <c r="E2968" s="73" t="s">
        <v>16568</v>
      </c>
      <c r="F2968" s="73" t="s">
        <v>17241</v>
      </c>
      <c r="G2968" s="125"/>
      <c r="H2968" s="140">
        <f t="shared" si="183"/>
        <v>0</v>
      </c>
      <c r="I2968" s="125"/>
      <c r="W2968" s="156">
        <v>1811</v>
      </c>
      <c r="Z2968" s="138">
        <v>1.8</v>
      </c>
      <c r="AF2968" s="17"/>
    </row>
    <row r="2969" spans="1:32" hidden="1" x14ac:dyDescent="0.25">
      <c r="A2969" s="116" t="s">
        <v>16384</v>
      </c>
      <c r="B2969" s="116">
        <v>2013</v>
      </c>
      <c r="C2969" s="116" t="s">
        <v>18201</v>
      </c>
      <c r="D2969" s="73" t="s">
        <v>18230</v>
      </c>
      <c r="E2969" s="73" t="s">
        <v>18230</v>
      </c>
      <c r="F2969" s="73"/>
      <c r="G2969" s="125"/>
      <c r="H2969" s="140">
        <f t="shared" si="183"/>
        <v>0</v>
      </c>
      <c r="I2969" s="125"/>
      <c r="W2969" s="156">
        <v>1716</v>
      </c>
      <c r="Z2969" s="138">
        <v>1.7</v>
      </c>
      <c r="AF2969" s="17"/>
    </row>
    <row r="2970" spans="1:32" hidden="1" x14ac:dyDescent="0.25">
      <c r="A2970" s="116" t="s">
        <v>16384</v>
      </c>
      <c r="B2970" s="116">
        <v>2013</v>
      </c>
      <c r="C2970" s="116" t="s">
        <v>18201</v>
      </c>
      <c r="D2970" s="73" t="s">
        <v>16602</v>
      </c>
      <c r="E2970" s="73" t="s">
        <v>18231</v>
      </c>
      <c r="F2970" s="73"/>
      <c r="G2970" s="125"/>
      <c r="H2970" s="140">
        <f t="shared" si="183"/>
        <v>0</v>
      </c>
      <c r="I2970" s="125"/>
      <c r="W2970" s="156">
        <v>1365</v>
      </c>
      <c r="Z2970" s="138">
        <v>1.4</v>
      </c>
      <c r="AF2970" s="17"/>
    </row>
    <row r="2971" spans="1:32" hidden="1" x14ac:dyDescent="0.25">
      <c r="A2971" s="116" t="s">
        <v>16384</v>
      </c>
      <c r="B2971" s="116">
        <v>2014</v>
      </c>
      <c r="C2971" s="116" t="s">
        <v>18201</v>
      </c>
      <c r="D2971" s="73" t="s">
        <v>17230</v>
      </c>
      <c r="E2971" s="73" t="s">
        <v>17231</v>
      </c>
      <c r="F2971" s="73" t="s">
        <v>18204</v>
      </c>
      <c r="G2971" s="125"/>
      <c r="H2971" s="140">
        <f t="shared" ref="H2971:H2991" si="184">G2971/1.1</f>
        <v>0</v>
      </c>
      <c r="I2971" s="125"/>
      <c r="W2971" s="156">
        <v>8558</v>
      </c>
      <c r="Z2971" s="138">
        <v>8.5</v>
      </c>
      <c r="AF2971" s="17"/>
    </row>
    <row r="2972" spans="1:32" hidden="1" x14ac:dyDescent="0.25">
      <c r="A2972" s="116" t="s">
        <v>16384</v>
      </c>
      <c r="B2972" s="116">
        <v>2014</v>
      </c>
      <c r="C2972" s="116" t="s">
        <v>18201</v>
      </c>
      <c r="D2972" s="73" t="s">
        <v>16593</v>
      </c>
      <c r="E2972" s="73" t="s">
        <v>17289</v>
      </c>
      <c r="F2972" s="73" t="s">
        <v>18202</v>
      </c>
      <c r="G2972" s="125"/>
      <c r="H2972" s="140">
        <f t="shared" si="184"/>
        <v>0</v>
      </c>
      <c r="I2972" s="125"/>
      <c r="W2972" s="156">
        <v>8236</v>
      </c>
      <c r="Z2972" s="138">
        <v>8.18</v>
      </c>
      <c r="AF2972" s="10"/>
    </row>
    <row r="2973" spans="1:32" hidden="1" x14ac:dyDescent="0.25">
      <c r="A2973" s="116" t="s">
        <v>16384</v>
      </c>
      <c r="B2973" s="116">
        <v>2014</v>
      </c>
      <c r="C2973" s="116" t="s">
        <v>18201</v>
      </c>
      <c r="D2973" s="73" t="s">
        <v>17413</v>
      </c>
      <c r="E2973" s="73" t="s">
        <v>18205</v>
      </c>
      <c r="F2973" s="73" t="s">
        <v>18205</v>
      </c>
      <c r="G2973" s="125"/>
      <c r="H2973" s="140">
        <f t="shared" si="184"/>
        <v>0</v>
      </c>
      <c r="I2973" s="125"/>
      <c r="W2973" s="156">
        <v>7174</v>
      </c>
      <c r="Z2973" s="138">
        <v>7.13</v>
      </c>
      <c r="AF2973" s="17"/>
    </row>
    <row r="2974" spans="1:32" hidden="1" x14ac:dyDescent="0.25">
      <c r="A2974" s="116" t="s">
        <v>16384</v>
      </c>
      <c r="B2974" s="116">
        <v>2014</v>
      </c>
      <c r="C2974" s="116" t="s">
        <v>18201</v>
      </c>
      <c r="D2974" s="73" t="s">
        <v>18209</v>
      </c>
      <c r="E2974" s="73" t="s">
        <v>18209</v>
      </c>
      <c r="F2974" s="73"/>
      <c r="G2974" s="125"/>
      <c r="H2974" s="140">
        <f t="shared" si="184"/>
        <v>0</v>
      </c>
      <c r="I2974" s="125"/>
      <c r="W2974" s="156">
        <v>6238</v>
      </c>
      <c r="Z2974" s="138">
        <v>6.2</v>
      </c>
      <c r="AF2974" s="10"/>
    </row>
    <row r="2975" spans="1:32" hidden="1" x14ac:dyDescent="0.25">
      <c r="A2975" s="116" t="s">
        <v>16384</v>
      </c>
      <c r="B2975" s="116">
        <v>2014</v>
      </c>
      <c r="C2975" s="116" t="s">
        <v>18201</v>
      </c>
      <c r="D2975" s="73" t="s">
        <v>18070</v>
      </c>
      <c r="E2975" s="73" t="s">
        <v>18070</v>
      </c>
      <c r="F2975" s="73" t="s">
        <v>18034</v>
      </c>
      <c r="G2975" s="125"/>
      <c r="H2975" s="140">
        <f t="shared" si="184"/>
        <v>0</v>
      </c>
      <c r="I2975" s="125"/>
      <c r="W2975" s="156">
        <v>6057</v>
      </c>
      <c r="Z2975" s="138">
        <v>6.02</v>
      </c>
      <c r="AF2975" s="10"/>
    </row>
    <row r="2976" spans="1:32" hidden="1" x14ac:dyDescent="0.25">
      <c r="A2976" s="116" t="s">
        <v>16384</v>
      </c>
      <c r="B2976" s="116">
        <v>2014</v>
      </c>
      <c r="C2976" s="116" t="s">
        <v>18201</v>
      </c>
      <c r="D2976" s="73" t="s">
        <v>16866</v>
      </c>
      <c r="E2976" s="73" t="s">
        <v>18211</v>
      </c>
      <c r="F2976" s="73" t="s">
        <v>18211</v>
      </c>
      <c r="G2976" s="125"/>
      <c r="H2976" s="140">
        <f t="shared" si="184"/>
        <v>0</v>
      </c>
      <c r="I2976" s="125"/>
      <c r="W2976" s="156">
        <v>5886</v>
      </c>
      <c r="Z2976" s="138">
        <v>5.85</v>
      </c>
      <c r="AF2976" s="17"/>
    </row>
    <row r="2977" spans="1:32" hidden="1" x14ac:dyDescent="0.25">
      <c r="A2977" s="116" t="s">
        <v>16384</v>
      </c>
      <c r="B2977" s="116">
        <v>2014</v>
      </c>
      <c r="C2977" s="116" t="s">
        <v>18201</v>
      </c>
      <c r="D2977" s="73" t="s">
        <v>18212</v>
      </c>
      <c r="E2977" s="73" t="s">
        <v>18213</v>
      </c>
      <c r="F2977" s="73" t="s">
        <v>18214</v>
      </c>
      <c r="G2977" s="125"/>
      <c r="H2977" s="140">
        <f t="shared" si="184"/>
        <v>0</v>
      </c>
      <c r="I2977" s="125"/>
      <c r="W2977" s="156">
        <v>5119</v>
      </c>
      <c r="Z2977" s="138">
        <v>5.08</v>
      </c>
      <c r="AF2977" s="17"/>
    </row>
    <row r="2978" spans="1:32" hidden="1" x14ac:dyDescent="0.25">
      <c r="A2978" s="116" t="s">
        <v>16384</v>
      </c>
      <c r="B2978" s="116">
        <v>2014</v>
      </c>
      <c r="C2978" s="116" t="s">
        <v>18201</v>
      </c>
      <c r="D2978" s="73" t="s">
        <v>16532</v>
      </c>
      <c r="E2978" s="73" t="s">
        <v>17320</v>
      </c>
      <c r="F2978" s="73" t="s">
        <v>17320</v>
      </c>
      <c r="G2978" s="125"/>
      <c r="H2978" s="140">
        <f t="shared" si="184"/>
        <v>0</v>
      </c>
      <c r="I2978" s="125"/>
      <c r="W2978" s="156">
        <v>4576</v>
      </c>
      <c r="Z2978" s="138">
        <v>4.55</v>
      </c>
      <c r="AF2978" s="17"/>
    </row>
    <row r="2979" spans="1:32" hidden="1" x14ac:dyDescent="0.25">
      <c r="A2979" s="116" t="s">
        <v>16384</v>
      </c>
      <c r="B2979" s="116">
        <v>2014</v>
      </c>
      <c r="C2979" s="116" t="s">
        <v>18201</v>
      </c>
      <c r="D2979" s="73" t="s">
        <v>18003</v>
      </c>
      <c r="E2979" s="73" t="s">
        <v>18004</v>
      </c>
      <c r="F2979" s="73" t="s">
        <v>18004</v>
      </c>
      <c r="G2979" s="125"/>
      <c r="H2979" s="140">
        <f t="shared" si="184"/>
        <v>0</v>
      </c>
      <c r="I2979" s="125"/>
      <c r="W2979" s="156">
        <v>3994</v>
      </c>
      <c r="Z2979" s="138">
        <v>3.97</v>
      </c>
      <c r="AF2979" s="10"/>
    </row>
    <row r="2980" spans="1:32" hidden="1" x14ac:dyDescent="0.25">
      <c r="A2980" s="116" t="s">
        <v>16384</v>
      </c>
      <c r="B2980" s="116">
        <v>2014</v>
      </c>
      <c r="C2980" s="116" t="s">
        <v>18201</v>
      </c>
      <c r="D2980" s="73" t="s">
        <v>18215</v>
      </c>
      <c r="E2980" s="73" t="s">
        <v>18215</v>
      </c>
      <c r="F2980" s="73" t="s">
        <v>18215</v>
      </c>
      <c r="G2980" s="125"/>
      <c r="H2980" s="140">
        <f t="shared" si="184"/>
        <v>0</v>
      </c>
      <c r="I2980" s="125"/>
      <c r="W2980" s="156">
        <v>3300</v>
      </c>
      <c r="Z2980" s="138">
        <v>3.28</v>
      </c>
      <c r="AF2980" s="10"/>
    </row>
    <row r="2981" spans="1:32" hidden="1" x14ac:dyDescent="0.25">
      <c r="A2981" s="116" t="s">
        <v>16384</v>
      </c>
      <c r="B2981" s="116">
        <v>2014</v>
      </c>
      <c r="C2981" s="116" t="s">
        <v>18201</v>
      </c>
      <c r="D2981" s="73" t="s">
        <v>18229</v>
      </c>
      <c r="E2981" s="73" t="s">
        <v>18229</v>
      </c>
      <c r="F2981" s="73"/>
      <c r="G2981" s="125"/>
      <c r="H2981" s="140">
        <f t="shared" si="184"/>
        <v>0</v>
      </c>
      <c r="I2981" s="125"/>
      <c r="W2981" s="156">
        <v>3077</v>
      </c>
      <c r="Z2981" s="138">
        <v>3.06</v>
      </c>
      <c r="AF2981" s="10"/>
    </row>
    <row r="2982" spans="1:32" hidden="1" x14ac:dyDescent="0.25">
      <c r="A2982" s="116" t="s">
        <v>16384</v>
      </c>
      <c r="B2982" s="116">
        <v>2014</v>
      </c>
      <c r="C2982" s="116" t="s">
        <v>18201</v>
      </c>
      <c r="D2982" s="73" t="s">
        <v>17645</v>
      </c>
      <c r="E2982" s="73" t="s">
        <v>18216</v>
      </c>
      <c r="F2982" s="73" t="s">
        <v>18216</v>
      </c>
      <c r="G2982" s="125"/>
      <c r="H2982" s="140">
        <f t="shared" si="184"/>
        <v>0</v>
      </c>
      <c r="I2982" s="125"/>
      <c r="W2982" s="156">
        <v>2900</v>
      </c>
      <c r="Z2982" s="138">
        <v>2.88</v>
      </c>
      <c r="AF2982" s="17"/>
    </row>
    <row r="2983" spans="1:32" hidden="1" x14ac:dyDescent="0.25">
      <c r="A2983" s="116" t="s">
        <v>16384</v>
      </c>
      <c r="B2983" s="116">
        <v>2014</v>
      </c>
      <c r="C2983" s="116" t="s">
        <v>18201</v>
      </c>
      <c r="D2983" s="73" t="s">
        <v>18217</v>
      </c>
      <c r="E2983" s="73" t="s">
        <v>18217</v>
      </c>
      <c r="F2983" s="73" t="s">
        <v>18218</v>
      </c>
      <c r="G2983" s="125"/>
      <c r="H2983" s="140">
        <f t="shared" si="184"/>
        <v>0</v>
      </c>
      <c r="I2983" s="125"/>
      <c r="W2983" s="156">
        <v>2779</v>
      </c>
      <c r="Z2983" s="138">
        <v>2.76</v>
      </c>
      <c r="AF2983" s="10"/>
    </row>
    <row r="2984" spans="1:32" hidden="1" x14ac:dyDescent="0.25">
      <c r="A2984" s="116" t="s">
        <v>16384</v>
      </c>
      <c r="B2984" s="116">
        <v>2014</v>
      </c>
      <c r="C2984" s="116" t="s">
        <v>18201</v>
      </c>
      <c r="D2984" s="73" t="s">
        <v>18232</v>
      </c>
      <c r="E2984" s="73" t="s">
        <v>18233</v>
      </c>
      <c r="F2984" s="73" t="s">
        <v>18233</v>
      </c>
      <c r="G2984" s="125"/>
      <c r="H2984" s="140">
        <f t="shared" si="184"/>
        <v>0</v>
      </c>
      <c r="I2984" s="125"/>
      <c r="W2984" s="156">
        <v>2633</v>
      </c>
      <c r="Z2984" s="138">
        <v>2.62</v>
      </c>
      <c r="AF2984" s="10"/>
    </row>
    <row r="2985" spans="1:32" hidden="1" x14ac:dyDescent="0.25">
      <c r="A2985" s="116" t="s">
        <v>16384</v>
      </c>
      <c r="B2985" s="116">
        <v>2014</v>
      </c>
      <c r="C2985" s="116" t="s">
        <v>18201</v>
      </c>
      <c r="D2985" s="73" t="s">
        <v>16568</v>
      </c>
      <c r="E2985" s="73" t="s">
        <v>16568</v>
      </c>
      <c r="F2985" s="73" t="s">
        <v>17241</v>
      </c>
      <c r="G2985" s="125"/>
      <c r="H2985" s="140">
        <f t="shared" si="184"/>
        <v>0</v>
      </c>
      <c r="I2985" s="125"/>
      <c r="W2985" s="156">
        <v>2496</v>
      </c>
      <c r="Z2985" s="138">
        <v>2.48</v>
      </c>
      <c r="AF2985" s="10"/>
    </row>
    <row r="2986" spans="1:32" hidden="1" x14ac:dyDescent="0.25">
      <c r="A2986" s="116" t="s">
        <v>16384</v>
      </c>
      <c r="B2986" s="116">
        <v>2014</v>
      </c>
      <c r="C2986" s="116" t="s">
        <v>18201</v>
      </c>
      <c r="D2986" s="73" t="s">
        <v>18227</v>
      </c>
      <c r="E2986" s="73" t="s">
        <v>18228</v>
      </c>
      <c r="F2986" s="73"/>
      <c r="G2986" s="125"/>
      <c r="H2986" s="140">
        <f t="shared" si="184"/>
        <v>0</v>
      </c>
      <c r="I2986" s="125"/>
      <c r="W2986" s="156">
        <v>2202</v>
      </c>
      <c r="Z2986" s="138">
        <v>2.19</v>
      </c>
      <c r="AF2986" s="10"/>
    </row>
    <row r="2987" spans="1:32" hidden="1" x14ac:dyDescent="0.25">
      <c r="A2987" s="116" t="s">
        <v>16384</v>
      </c>
      <c r="B2987" s="116">
        <v>2014</v>
      </c>
      <c r="C2987" s="116" t="s">
        <v>18201</v>
      </c>
      <c r="D2987" s="73" t="s">
        <v>18029</v>
      </c>
      <c r="E2987" s="73" t="s">
        <v>18029</v>
      </c>
      <c r="F2987" s="73"/>
      <c r="G2987" s="125"/>
      <c r="H2987" s="140">
        <f t="shared" si="184"/>
        <v>0</v>
      </c>
      <c r="I2987" s="125"/>
      <c r="W2987" s="156">
        <v>2118</v>
      </c>
      <c r="Z2987" s="138">
        <v>2.1</v>
      </c>
      <c r="AF2987" s="10"/>
    </row>
    <row r="2988" spans="1:32" hidden="1" x14ac:dyDescent="0.25">
      <c r="A2988" s="116" t="s">
        <v>16384</v>
      </c>
      <c r="B2988" s="116">
        <v>2014</v>
      </c>
      <c r="C2988" s="116" t="s">
        <v>18201</v>
      </c>
      <c r="D2988" s="73" t="s">
        <v>18224</v>
      </c>
      <c r="E2988" s="73" t="s">
        <v>18225</v>
      </c>
      <c r="F2988" s="73" t="s">
        <v>18226</v>
      </c>
      <c r="G2988" s="125"/>
      <c r="H2988" s="140">
        <f t="shared" si="184"/>
        <v>0</v>
      </c>
      <c r="I2988" s="125"/>
      <c r="W2988" s="156">
        <v>2085</v>
      </c>
      <c r="Z2988" s="138">
        <v>2.0699999999999998</v>
      </c>
      <c r="AF2988" s="10"/>
    </row>
    <row r="2989" spans="1:32" hidden="1" x14ac:dyDescent="0.25">
      <c r="A2989" s="116" t="s">
        <v>16384</v>
      </c>
      <c r="B2989" s="116">
        <v>2014</v>
      </c>
      <c r="C2989" s="116" t="s">
        <v>18201</v>
      </c>
      <c r="D2989" s="73" t="s">
        <v>18221</v>
      </c>
      <c r="E2989" s="73" t="s">
        <v>18222</v>
      </c>
      <c r="F2989" s="73" t="s">
        <v>18223</v>
      </c>
      <c r="G2989" s="125"/>
      <c r="H2989" s="140">
        <f t="shared" si="184"/>
        <v>0</v>
      </c>
      <c r="I2989" s="125"/>
      <c r="W2989" s="156">
        <v>2085</v>
      </c>
      <c r="Z2989" s="138">
        <v>2.0699999999999998</v>
      </c>
      <c r="AF2989" s="10"/>
    </row>
    <row r="2990" spans="1:32" hidden="1" x14ac:dyDescent="0.25">
      <c r="A2990" s="116" t="s">
        <v>16384</v>
      </c>
      <c r="B2990" s="116">
        <v>2014</v>
      </c>
      <c r="C2990" s="116" t="s">
        <v>18201</v>
      </c>
      <c r="D2990" s="73" t="s">
        <v>18219</v>
      </c>
      <c r="E2990" s="73" t="s">
        <v>18220</v>
      </c>
      <c r="F2990" s="73" t="s">
        <v>18220</v>
      </c>
      <c r="G2990" s="125"/>
      <c r="H2990" s="140">
        <f t="shared" si="184"/>
        <v>0</v>
      </c>
      <c r="I2990" s="125"/>
      <c r="W2990" s="156">
        <v>2038</v>
      </c>
      <c r="Z2990" s="138">
        <v>2.02</v>
      </c>
      <c r="AF2990" s="10"/>
    </row>
    <row r="2991" spans="1:32" hidden="1" x14ac:dyDescent="0.25">
      <c r="A2991" s="116" t="s">
        <v>16384</v>
      </c>
      <c r="B2991" s="116">
        <v>2014</v>
      </c>
      <c r="C2991" s="116" t="s">
        <v>18201</v>
      </c>
      <c r="D2991" s="73" t="s">
        <v>16602</v>
      </c>
      <c r="E2991" s="73" t="s">
        <v>18231</v>
      </c>
      <c r="F2991" s="73"/>
      <c r="G2991" s="125"/>
      <c r="H2991" s="140">
        <f t="shared" si="184"/>
        <v>0</v>
      </c>
      <c r="I2991" s="125"/>
      <c r="W2991" s="156">
        <v>1512</v>
      </c>
      <c r="Z2991" s="138">
        <v>1.5</v>
      </c>
      <c r="AF2991" s="10"/>
    </row>
    <row r="2992" spans="1:32" hidden="1" x14ac:dyDescent="0.25">
      <c r="A2992" s="116" t="s">
        <v>16384</v>
      </c>
      <c r="B2992" s="116">
        <v>2015</v>
      </c>
      <c r="C2992" s="116" t="s">
        <v>18201</v>
      </c>
      <c r="D2992" s="73" t="s">
        <v>17230</v>
      </c>
      <c r="E2992" s="73" t="s">
        <v>17231</v>
      </c>
      <c r="F2992" s="73" t="s">
        <v>18204</v>
      </c>
      <c r="G2992" s="125"/>
      <c r="H2992" s="140">
        <f t="shared" ref="H2992:H3035" si="185">G2992/1.28</f>
        <v>0</v>
      </c>
      <c r="I2992" s="125"/>
      <c r="W2992" s="156">
        <v>13888</v>
      </c>
      <c r="Z2992" s="138">
        <v>6.2</v>
      </c>
      <c r="AF2992" s="10"/>
    </row>
    <row r="2993" spans="1:32" hidden="1" x14ac:dyDescent="0.25">
      <c r="A2993" s="116" t="s">
        <v>16384</v>
      </c>
      <c r="B2993" s="116">
        <v>2015</v>
      </c>
      <c r="C2993" s="116" t="s">
        <v>18201</v>
      </c>
      <c r="D2993" s="73" t="s">
        <v>17413</v>
      </c>
      <c r="E2993" s="73" t="s">
        <v>18205</v>
      </c>
      <c r="F2993" s="73" t="s">
        <v>18205</v>
      </c>
      <c r="G2993" s="125"/>
      <c r="H2993" s="140">
        <f t="shared" si="185"/>
        <v>0</v>
      </c>
      <c r="I2993" s="125"/>
      <c r="W2993" s="156">
        <v>11925</v>
      </c>
      <c r="Z2993" s="138">
        <v>5.4</v>
      </c>
      <c r="AF2993" s="10"/>
    </row>
    <row r="2994" spans="1:32" hidden="1" x14ac:dyDescent="0.25">
      <c r="A2994" s="116" t="s">
        <v>16384</v>
      </c>
      <c r="B2994" s="116">
        <v>2015</v>
      </c>
      <c r="C2994" s="116" t="s">
        <v>18201</v>
      </c>
      <c r="D2994" s="73" t="s">
        <v>18234</v>
      </c>
      <c r="E2994" s="73" t="s">
        <v>18211</v>
      </c>
      <c r="F2994" s="73" t="s">
        <v>18211</v>
      </c>
      <c r="G2994" s="125"/>
      <c r="H2994" s="140">
        <f t="shared" si="185"/>
        <v>0</v>
      </c>
      <c r="I2994" s="125"/>
      <c r="W2994" s="156">
        <v>11015</v>
      </c>
      <c r="Z2994" s="138">
        <v>5</v>
      </c>
      <c r="AF2994" s="10"/>
    </row>
    <row r="2995" spans="1:32" hidden="1" x14ac:dyDescent="0.25">
      <c r="A2995" s="116" t="s">
        <v>16384</v>
      </c>
      <c r="B2995" s="116">
        <v>2015</v>
      </c>
      <c r="C2995" s="116" t="s">
        <v>18201</v>
      </c>
      <c r="D2995" s="73" t="s">
        <v>18070</v>
      </c>
      <c r="E2995" s="73" t="s">
        <v>18070</v>
      </c>
      <c r="F2995" s="73" t="s">
        <v>18034</v>
      </c>
      <c r="G2995" s="125"/>
      <c r="H2995" s="140">
        <f t="shared" si="185"/>
        <v>0</v>
      </c>
      <c r="I2995" s="125"/>
      <c r="W2995" s="156">
        <v>10998</v>
      </c>
      <c r="Z2995" s="138">
        <v>4.9000000000000004</v>
      </c>
      <c r="AF2995" s="10"/>
    </row>
    <row r="2996" spans="1:32" hidden="1" x14ac:dyDescent="0.25">
      <c r="A2996" s="116" t="s">
        <v>16384</v>
      </c>
      <c r="B2996" s="116">
        <v>2015</v>
      </c>
      <c r="C2996" s="116" t="s">
        <v>18201</v>
      </c>
      <c r="D2996" s="73" t="s">
        <v>18206</v>
      </c>
      <c r="E2996" s="73" t="s">
        <v>18207</v>
      </c>
      <c r="F2996" s="73" t="s">
        <v>18208</v>
      </c>
      <c r="G2996" s="125"/>
      <c r="H2996" s="140">
        <f t="shared" si="185"/>
        <v>0</v>
      </c>
      <c r="I2996" s="125"/>
      <c r="W2996" s="156">
        <v>10142</v>
      </c>
      <c r="Z2996" s="138">
        <v>4.5999999999999996</v>
      </c>
      <c r="AF2996" s="17"/>
    </row>
    <row r="2997" spans="1:32" hidden="1" x14ac:dyDescent="0.25">
      <c r="A2997" s="116" t="s">
        <v>16384</v>
      </c>
      <c r="B2997" s="116">
        <v>2015</v>
      </c>
      <c r="C2997" s="116" t="s">
        <v>18201</v>
      </c>
      <c r="D2997" s="73" t="s">
        <v>18006</v>
      </c>
      <c r="E2997" s="73" t="s">
        <v>18006</v>
      </c>
      <c r="F2997" s="73" t="s">
        <v>18210</v>
      </c>
      <c r="G2997" s="125"/>
      <c r="H2997" s="140">
        <f t="shared" si="185"/>
        <v>0</v>
      </c>
      <c r="I2997" s="125"/>
      <c r="W2997" s="156">
        <v>9071</v>
      </c>
      <c r="Z2997" s="138">
        <v>4.0999999999999996</v>
      </c>
      <c r="AF2997" s="10"/>
    </row>
    <row r="2998" spans="1:32" hidden="1" x14ac:dyDescent="0.25">
      <c r="A2998" s="116" t="s">
        <v>16384</v>
      </c>
      <c r="B2998" s="116">
        <v>2015</v>
      </c>
      <c r="C2998" s="116" t="s">
        <v>18201</v>
      </c>
      <c r="D2998" s="73" t="s">
        <v>16593</v>
      </c>
      <c r="E2998" s="73" t="s">
        <v>17289</v>
      </c>
      <c r="F2998" s="73" t="s">
        <v>18202</v>
      </c>
      <c r="G2998" s="125"/>
      <c r="H2998" s="140">
        <f t="shared" si="185"/>
        <v>0</v>
      </c>
      <c r="I2998" s="125"/>
      <c r="W2998" s="156">
        <v>8844</v>
      </c>
      <c r="Z2998" s="138">
        <v>4</v>
      </c>
      <c r="AF2998" s="10"/>
    </row>
    <row r="2999" spans="1:32" hidden="1" x14ac:dyDescent="0.25">
      <c r="A2999" s="116" t="s">
        <v>16384</v>
      </c>
      <c r="B2999" s="116">
        <v>2015</v>
      </c>
      <c r="C2999" s="116" t="s">
        <v>18201</v>
      </c>
      <c r="D2999" s="73" t="s">
        <v>16532</v>
      </c>
      <c r="E2999" s="73" t="s">
        <v>17320</v>
      </c>
      <c r="F2999" s="73" t="s">
        <v>17320</v>
      </c>
      <c r="G2999" s="125"/>
      <c r="H2999" s="140">
        <f t="shared" si="185"/>
        <v>0</v>
      </c>
      <c r="I2999" s="125"/>
      <c r="W2999" s="156">
        <v>8179</v>
      </c>
      <c r="Z2999" s="138">
        <v>3.7</v>
      </c>
      <c r="AF2999" s="10"/>
    </row>
    <row r="3000" spans="1:32" hidden="1" x14ac:dyDescent="0.25">
      <c r="A3000" s="116" t="s">
        <v>16384</v>
      </c>
      <c r="B3000" s="116">
        <v>2015</v>
      </c>
      <c r="C3000" s="116" t="s">
        <v>18201</v>
      </c>
      <c r="D3000" s="73" t="s">
        <v>18229</v>
      </c>
      <c r="E3000" s="73" t="s">
        <v>18229</v>
      </c>
      <c r="F3000" s="73"/>
      <c r="G3000" s="125"/>
      <c r="H3000" s="140">
        <f t="shared" si="185"/>
        <v>0</v>
      </c>
      <c r="I3000" s="125"/>
      <c r="W3000" s="156">
        <v>7944</v>
      </c>
      <c r="Z3000" s="138">
        <v>3.6</v>
      </c>
      <c r="AF3000" s="17"/>
    </row>
    <row r="3001" spans="1:32" hidden="1" x14ac:dyDescent="0.25">
      <c r="A3001" s="116" t="s">
        <v>16384</v>
      </c>
      <c r="B3001" s="116">
        <v>2015</v>
      </c>
      <c r="C3001" s="116" t="s">
        <v>18201</v>
      </c>
      <c r="D3001" s="73" t="s">
        <v>18212</v>
      </c>
      <c r="E3001" s="73" t="s">
        <v>18213</v>
      </c>
      <c r="F3001" s="73" t="s">
        <v>18214</v>
      </c>
      <c r="G3001" s="125"/>
      <c r="H3001" s="140">
        <f t="shared" si="185"/>
        <v>0</v>
      </c>
      <c r="I3001" s="125"/>
      <c r="W3001" s="156">
        <v>7046</v>
      </c>
      <c r="Z3001" s="138">
        <v>3.2</v>
      </c>
      <c r="AF3001" s="10"/>
    </row>
    <row r="3002" spans="1:32" hidden="1" x14ac:dyDescent="0.25">
      <c r="A3002" s="116" t="s">
        <v>16384</v>
      </c>
      <c r="B3002" s="116">
        <v>2015</v>
      </c>
      <c r="C3002" s="116" t="s">
        <v>18201</v>
      </c>
      <c r="D3002" s="73" t="s">
        <v>18209</v>
      </c>
      <c r="E3002" s="73" t="s">
        <v>18209</v>
      </c>
      <c r="F3002" s="73"/>
      <c r="G3002" s="125"/>
      <c r="H3002" s="140">
        <f t="shared" si="185"/>
        <v>0</v>
      </c>
      <c r="I3002" s="125"/>
      <c r="W3002" s="156">
        <v>7031</v>
      </c>
      <c r="Z3002" s="138">
        <v>3.2</v>
      </c>
      <c r="AF3002" s="17"/>
    </row>
    <row r="3003" spans="1:32" hidden="1" x14ac:dyDescent="0.25">
      <c r="A3003" s="116" t="s">
        <v>16384</v>
      </c>
      <c r="B3003" s="116">
        <v>2015</v>
      </c>
      <c r="C3003" s="116" t="s">
        <v>18201</v>
      </c>
      <c r="D3003" s="73" t="s">
        <v>18232</v>
      </c>
      <c r="E3003" s="73" t="s">
        <v>18233</v>
      </c>
      <c r="F3003" s="73" t="s">
        <v>18233</v>
      </c>
      <c r="G3003" s="125"/>
      <c r="H3003" s="140">
        <f t="shared" si="185"/>
        <v>0</v>
      </c>
      <c r="I3003" s="125"/>
      <c r="W3003" s="156">
        <v>6746</v>
      </c>
      <c r="Z3003" s="138">
        <v>3</v>
      </c>
      <c r="AF3003" s="10"/>
    </row>
    <row r="3004" spans="1:32" hidden="1" x14ac:dyDescent="0.25">
      <c r="A3004" s="116" t="s">
        <v>16384</v>
      </c>
      <c r="B3004" s="116">
        <v>2015</v>
      </c>
      <c r="C3004" s="116" t="s">
        <v>18201</v>
      </c>
      <c r="D3004" s="73" t="s">
        <v>18003</v>
      </c>
      <c r="E3004" s="73" t="s">
        <v>18004</v>
      </c>
      <c r="F3004" s="73" t="s">
        <v>18004</v>
      </c>
      <c r="G3004" s="125"/>
      <c r="H3004" s="140">
        <f t="shared" si="185"/>
        <v>0</v>
      </c>
      <c r="I3004" s="125"/>
      <c r="W3004" s="156">
        <v>6216</v>
      </c>
      <c r="Z3004" s="138">
        <v>2.8</v>
      </c>
      <c r="AF3004" s="10"/>
    </row>
    <row r="3005" spans="1:32" hidden="1" x14ac:dyDescent="0.25">
      <c r="A3005" s="116" t="s">
        <v>16384</v>
      </c>
      <c r="B3005" s="116">
        <v>2015</v>
      </c>
      <c r="C3005" s="116" t="s">
        <v>18201</v>
      </c>
      <c r="D3005" s="73" t="s">
        <v>18217</v>
      </c>
      <c r="E3005" s="73" t="s">
        <v>18217</v>
      </c>
      <c r="F3005" s="73" t="s">
        <v>18218</v>
      </c>
      <c r="G3005" s="125"/>
      <c r="H3005" s="140">
        <f t="shared" si="185"/>
        <v>0</v>
      </c>
      <c r="I3005" s="125"/>
      <c r="W3005" s="156">
        <v>5900</v>
      </c>
      <c r="Z3005" s="138">
        <v>2.7</v>
      </c>
      <c r="AF3005" s="17"/>
    </row>
    <row r="3006" spans="1:32" hidden="1" x14ac:dyDescent="0.25">
      <c r="A3006" s="116" t="s">
        <v>16384</v>
      </c>
      <c r="B3006" s="116">
        <v>2015</v>
      </c>
      <c r="C3006" s="116" t="s">
        <v>18201</v>
      </c>
      <c r="D3006" s="73" t="s">
        <v>16568</v>
      </c>
      <c r="E3006" s="73" t="s">
        <v>16568</v>
      </c>
      <c r="F3006" s="73" t="s">
        <v>17241</v>
      </c>
      <c r="G3006" s="125"/>
      <c r="H3006" s="140">
        <f t="shared" si="185"/>
        <v>0</v>
      </c>
      <c r="I3006" s="125"/>
      <c r="W3006" s="156">
        <v>5602</v>
      </c>
      <c r="Z3006" s="138">
        <v>2.5</v>
      </c>
      <c r="AF3006" s="17"/>
    </row>
    <row r="3007" spans="1:32" hidden="1" x14ac:dyDescent="0.25">
      <c r="A3007" s="116" t="s">
        <v>16384</v>
      </c>
      <c r="B3007" s="116">
        <v>2015</v>
      </c>
      <c r="C3007" s="116" t="s">
        <v>18201</v>
      </c>
      <c r="D3007" s="73" t="s">
        <v>18215</v>
      </c>
      <c r="E3007" s="73" t="s">
        <v>18215</v>
      </c>
      <c r="F3007" s="73" t="s">
        <v>18215</v>
      </c>
      <c r="G3007" s="125"/>
      <c r="H3007" s="140">
        <f t="shared" si="185"/>
        <v>0</v>
      </c>
      <c r="I3007" s="125"/>
      <c r="W3007" s="156">
        <v>5262</v>
      </c>
      <c r="Z3007" s="138">
        <v>2.4</v>
      </c>
      <c r="AF3007" s="10"/>
    </row>
    <row r="3008" spans="1:32" hidden="1" x14ac:dyDescent="0.25">
      <c r="A3008" s="116" t="s">
        <v>16384</v>
      </c>
      <c r="B3008" s="116">
        <v>2015</v>
      </c>
      <c r="C3008" s="116" t="s">
        <v>18201</v>
      </c>
      <c r="D3008" s="73" t="s">
        <v>18227</v>
      </c>
      <c r="E3008" s="73" t="s">
        <v>18228</v>
      </c>
      <c r="F3008" s="73"/>
      <c r="G3008" s="125"/>
      <c r="H3008" s="140">
        <f t="shared" si="185"/>
        <v>0</v>
      </c>
      <c r="I3008" s="125"/>
      <c r="W3008" s="156">
        <v>4952</v>
      </c>
      <c r="Z3008" s="138">
        <v>2.2000000000000002</v>
      </c>
      <c r="AF3008" s="17"/>
    </row>
    <row r="3009" spans="1:32" hidden="1" x14ac:dyDescent="0.25">
      <c r="A3009" s="116" t="s">
        <v>16384</v>
      </c>
      <c r="B3009" s="116">
        <v>2015</v>
      </c>
      <c r="C3009" s="116" t="s">
        <v>18201</v>
      </c>
      <c r="D3009" s="73" t="s">
        <v>18217</v>
      </c>
      <c r="E3009" s="73" t="s">
        <v>18217</v>
      </c>
      <c r="F3009" s="73" t="s">
        <v>18235</v>
      </c>
      <c r="G3009" s="125"/>
      <c r="H3009" s="140">
        <f t="shared" si="185"/>
        <v>0</v>
      </c>
      <c r="I3009" s="125"/>
      <c r="W3009" s="156">
        <v>4909</v>
      </c>
      <c r="Z3009" s="138">
        <v>2.2000000000000002</v>
      </c>
      <c r="AF3009" s="10"/>
    </row>
    <row r="3010" spans="1:32" hidden="1" x14ac:dyDescent="0.25">
      <c r="A3010" s="116" t="s">
        <v>16384</v>
      </c>
      <c r="B3010" s="116">
        <v>2015</v>
      </c>
      <c r="C3010" s="116" t="s">
        <v>18201</v>
      </c>
      <c r="D3010" s="73" t="s">
        <v>18221</v>
      </c>
      <c r="E3010" s="73" t="s">
        <v>18222</v>
      </c>
      <c r="F3010" s="73" t="s">
        <v>18223</v>
      </c>
      <c r="G3010" s="125"/>
      <c r="H3010" s="140">
        <f t="shared" si="185"/>
        <v>0</v>
      </c>
      <c r="I3010" s="125"/>
      <c r="W3010" s="156">
        <v>4371</v>
      </c>
      <c r="Z3010" s="138">
        <v>2</v>
      </c>
      <c r="AF3010" s="10"/>
    </row>
    <row r="3011" spans="1:32" hidden="1" x14ac:dyDescent="0.25">
      <c r="A3011" s="116" t="s">
        <v>16384</v>
      </c>
      <c r="B3011" s="116">
        <v>2015</v>
      </c>
      <c r="C3011" s="116" t="s">
        <v>18201</v>
      </c>
      <c r="D3011" s="73" t="s">
        <v>17645</v>
      </c>
      <c r="E3011" s="73" t="s">
        <v>18216</v>
      </c>
      <c r="F3011" s="73" t="s">
        <v>18216</v>
      </c>
      <c r="G3011" s="125"/>
      <c r="H3011" s="140">
        <f t="shared" si="185"/>
        <v>0</v>
      </c>
      <c r="I3011" s="125"/>
      <c r="W3011" s="156">
        <v>4287</v>
      </c>
      <c r="Z3011" s="138">
        <v>1.9</v>
      </c>
      <c r="AF3011" s="10"/>
    </row>
    <row r="3012" spans="1:32" hidden="1" x14ac:dyDescent="0.25">
      <c r="A3012" s="116" t="s">
        <v>16384</v>
      </c>
      <c r="B3012" s="116">
        <v>2015</v>
      </c>
      <c r="C3012" s="116" t="s">
        <v>18201</v>
      </c>
      <c r="D3012" s="73" t="s">
        <v>18224</v>
      </c>
      <c r="E3012" s="73" t="s">
        <v>18225</v>
      </c>
      <c r="F3012" s="73" t="s">
        <v>18226</v>
      </c>
      <c r="G3012" s="125"/>
      <c r="H3012" s="140">
        <f t="shared" si="185"/>
        <v>0</v>
      </c>
      <c r="I3012" s="125"/>
      <c r="W3012" s="156">
        <v>4088</v>
      </c>
      <c r="Z3012" s="138">
        <v>1.8</v>
      </c>
      <c r="AF3012" s="10"/>
    </row>
    <row r="3013" spans="1:32" hidden="1" x14ac:dyDescent="0.25">
      <c r="A3013" s="116" t="s">
        <v>16384</v>
      </c>
      <c r="B3013" s="116">
        <v>2015</v>
      </c>
      <c r="C3013" s="116" t="s">
        <v>18201</v>
      </c>
      <c r="D3013" s="73" t="s">
        <v>18219</v>
      </c>
      <c r="E3013" s="73" t="s">
        <v>18220</v>
      </c>
      <c r="F3013" s="73" t="s">
        <v>18220</v>
      </c>
      <c r="G3013" s="125"/>
      <c r="H3013" s="140">
        <f t="shared" si="185"/>
        <v>0</v>
      </c>
      <c r="I3013" s="125"/>
      <c r="W3013" s="156">
        <v>3964</v>
      </c>
      <c r="Z3013" s="138">
        <v>1.8</v>
      </c>
      <c r="AF3013" s="10"/>
    </row>
    <row r="3014" spans="1:32" hidden="1" x14ac:dyDescent="0.25">
      <c r="A3014" s="116" t="s">
        <v>16384</v>
      </c>
      <c r="B3014" s="116">
        <v>2015</v>
      </c>
      <c r="C3014" s="116" t="s">
        <v>18201</v>
      </c>
      <c r="D3014" s="73" t="s">
        <v>18011</v>
      </c>
      <c r="E3014" s="73" t="s">
        <v>18012</v>
      </c>
      <c r="F3014" s="73" t="s">
        <v>18013</v>
      </c>
      <c r="G3014" s="125"/>
      <c r="H3014" s="140">
        <f t="shared" si="185"/>
        <v>0</v>
      </c>
      <c r="I3014" s="125"/>
      <c r="W3014" s="156">
        <v>3156</v>
      </c>
      <c r="Z3014" s="138">
        <v>1.4</v>
      </c>
      <c r="AF3014" s="10"/>
    </row>
    <row r="3015" spans="1:32" hidden="1" x14ac:dyDescent="0.25">
      <c r="A3015" s="116" t="s">
        <v>16384</v>
      </c>
      <c r="B3015" s="116">
        <v>2015</v>
      </c>
      <c r="C3015" s="116" t="s">
        <v>18201</v>
      </c>
      <c r="D3015" s="73" t="s">
        <v>18236</v>
      </c>
      <c r="E3015" s="73" t="s">
        <v>18237</v>
      </c>
      <c r="F3015" s="73"/>
      <c r="G3015" s="125"/>
      <c r="H3015" s="140">
        <f t="shared" si="185"/>
        <v>0</v>
      </c>
      <c r="I3015" s="125"/>
      <c r="W3015" s="156">
        <v>3121</v>
      </c>
      <c r="Z3015" s="138">
        <v>1.4</v>
      </c>
      <c r="AF3015" s="17"/>
    </row>
    <row r="3016" spans="1:32" hidden="1" x14ac:dyDescent="0.25">
      <c r="A3016" s="116" t="s">
        <v>16384</v>
      </c>
      <c r="B3016" s="116">
        <v>2015</v>
      </c>
      <c r="C3016" s="116" t="s">
        <v>18201</v>
      </c>
      <c r="D3016" s="73" t="s">
        <v>16602</v>
      </c>
      <c r="E3016" s="73" t="s">
        <v>18231</v>
      </c>
      <c r="F3016" s="73"/>
      <c r="G3016" s="125"/>
      <c r="H3016" s="140">
        <f t="shared" si="185"/>
        <v>0</v>
      </c>
      <c r="I3016" s="125"/>
      <c r="W3016" s="156">
        <v>3065</v>
      </c>
      <c r="Z3016" s="138">
        <v>1.4</v>
      </c>
      <c r="AF3016" s="17"/>
    </row>
    <row r="3017" spans="1:32" hidden="1" x14ac:dyDescent="0.25">
      <c r="A3017" s="116" t="s">
        <v>16384</v>
      </c>
      <c r="B3017" s="116">
        <v>2015</v>
      </c>
      <c r="C3017" s="116" t="s">
        <v>18201</v>
      </c>
      <c r="D3017" s="73" t="s">
        <v>18029</v>
      </c>
      <c r="E3017" s="73" t="s">
        <v>18029</v>
      </c>
      <c r="F3017" s="73"/>
      <c r="G3017" s="125"/>
      <c r="H3017" s="140">
        <f t="shared" si="185"/>
        <v>0</v>
      </c>
      <c r="I3017" s="125"/>
      <c r="W3017" s="156">
        <v>2884</v>
      </c>
      <c r="Z3017" s="138">
        <v>1.3</v>
      </c>
      <c r="AF3017" s="17"/>
    </row>
    <row r="3018" spans="1:32" hidden="1" x14ac:dyDescent="0.25">
      <c r="A3018" s="116" t="s">
        <v>16384</v>
      </c>
      <c r="B3018" s="116">
        <v>2015</v>
      </c>
      <c r="C3018" s="116" t="s">
        <v>18201</v>
      </c>
      <c r="D3018" s="73" t="s">
        <v>18238</v>
      </c>
      <c r="E3018" s="73" t="s">
        <v>18238</v>
      </c>
      <c r="F3018" s="73" t="s">
        <v>18239</v>
      </c>
      <c r="G3018" s="125"/>
      <c r="H3018" s="140">
        <f t="shared" si="185"/>
        <v>0</v>
      </c>
      <c r="I3018" s="125"/>
      <c r="W3018" s="156">
        <v>2763</v>
      </c>
      <c r="Z3018" s="138">
        <v>1.2</v>
      </c>
      <c r="AF3018" s="17"/>
    </row>
    <row r="3019" spans="1:32" hidden="1" x14ac:dyDescent="0.25">
      <c r="A3019" s="116" t="s">
        <v>16384</v>
      </c>
      <c r="B3019" s="116">
        <v>2015</v>
      </c>
      <c r="C3019" s="116" t="s">
        <v>18201</v>
      </c>
      <c r="D3019" s="73" t="s">
        <v>18240</v>
      </c>
      <c r="E3019" s="73" t="s">
        <v>18240</v>
      </c>
      <c r="F3019" s="73"/>
      <c r="G3019" s="125"/>
      <c r="H3019" s="140">
        <f t="shared" si="185"/>
        <v>0</v>
      </c>
      <c r="I3019" s="125"/>
      <c r="W3019" s="156">
        <v>2744</v>
      </c>
      <c r="Z3019" s="138">
        <v>1.2</v>
      </c>
      <c r="AF3019" s="17"/>
    </row>
    <row r="3020" spans="1:32" hidden="1" x14ac:dyDescent="0.25">
      <c r="A3020" s="116" t="s">
        <v>16384</v>
      </c>
      <c r="B3020" s="116">
        <v>2015</v>
      </c>
      <c r="C3020" s="116" t="s">
        <v>18201</v>
      </c>
      <c r="D3020" s="73" t="s">
        <v>18241</v>
      </c>
      <c r="E3020" s="73" t="s">
        <v>18242</v>
      </c>
      <c r="F3020" s="73" t="s">
        <v>18242</v>
      </c>
      <c r="G3020" s="125"/>
      <c r="H3020" s="140">
        <f t="shared" si="185"/>
        <v>0</v>
      </c>
      <c r="I3020" s="125"/>
      <c r="W3020" s="156">
        <v>2731</v>
      </c>
      <c r="Z3020" s="138">
        <v>1.2</v>
      </c>
      <c r="AF3020" s="10"/>
    </row>
    <row r="3021" spans="1:32" hidden="1" x14ac:dyDescent="0.25">
      <c r="A3021" s="116" t="s">
        <v>16384</v>
      </c>
      <c r="B3021" s="116">
        <v>2015</v>
      </c>
      <c r="C3021" s="116" t="s">
        <v>18201</v>
      </c>
      <c r="D3021" s="73" t="s">
        <v>18243</v>
      </c>
      <c r="E3021" s="73" t="s">
        <v>18244</v>
      </c>
      <c r="F3021" s="73" t="s">
        <v>18244</v>
      </c>
      <c r="G3021" s="125"/>
      <c r="H3021" s="140">
        <f t="shared" si="185"/>
        <v>0</v>
      </c>
      <c r="I3021" s="125"/>
      <c r="W3021" s="156">
        <v>2555</v>
      </c>
      <c r="Z3021" s="138">
        <v>1.1000000000000001</v>
      </c>
      <c r="AF3021" s="10"/>
    </row>
    <row r="3022" spans="1:32" hidden="1" x14ac:dyDescent="0.25">
      <c r="A3022" s="116" t="s">
        <v>16384</v>
      </c>
      <c r="B3022" s="116">
        <v>2015</v>
      </c>
      <c r="C3022" s="116" t="s">
        <v>18201</v>
      </c>
      <c r="D3022" s="73" t="s">
        <v>18245</v>
      </c>
      <c r="E3022" s="73" t="s">
        <v>18245</v>
      </c>
      <c r="F3022" s="73"/>
      <c r="G3022" s="125"/>
      <c r="H3022" s="140">
        <f t="shared" si="185"/>
        <v>0</v>
      </c>
      <c r="I3022" s="125"/>
      <c r="W3022" s="156">
        <v>2156</v>
      </c>
      <c r="Z3022" s="138">
        <v>1</v>
      </c>
      <c r="AF3022" s="17"/>
    </row>
    <row r="3023" spans="1:32" hidden="1" x14ac:dyDescent="0.25">
      <c r="A3023" s="116" t="s">
        <v>16384</v>
      </c>
      <c r="B3023" s="116">
        <v>2015</v>
      </c>
      <c r="C3023" s="116" t="s">
        <v>18201</v>
      </c>
      <c r="D3023" s="73" t="s">
        <v>18246</v>
      </c>
      <c r="E3023" s="73" t="s">
        <v>18247</v>
      </c>
      <c r="F3023" s="73" t="s">
        <v>18247</v>
      </c>
      <c r="G3023" s="125"/>
      <c r="H3023" s="140">
        <f t="shared" si="185"/>
        <v>0</v>
      </c>
      <c r="I3023" s="125"/>
      <c r="W3023" s="156">
        <v>2152</v>
      </c>
      <c r="Z3023" s="138">
        <v>1</v>
      </c>
      <c r="AF3023" s="10"/>
    </row>
    <row r="3024" spans="1:32" hidden="1" x14ac:dyDescent="0.25">
      <c r="A3024" s="116" t="s">
        <v>16384</v>
      </c>
      <c r="B3024" s="116">
        <v>2015</v>
      </c>
      <c r="C3024" s="116" t="s">
        <v>18201</v>
      </c>
      <c r="D3024" s="73" t="s">
        <v>18248</v>
      </c>
      <c r="E3024" s="73" t="s">
        <v>18248</v>
      </c>
      <c r="F3024" s="73"/>
      <c r="G3024" s="125"/>
      <c r="H3024" s="140">
        <f t="shared" si="185"/>
        <v>0</v>
      </c>
      <c r="I3024" s="125"/>
      <c r="W3024" s="156">
        <v>2128</v>
      </c>
      <c r="Z3024" s="138">
        <v>1</v>
      </c>
      <c r="AF3024" s="17"/>
    </row>
    <row r="3025" spans="1:32" hidden="1" x14ac:dyDescent="0.25">
      <c r="A3025" s="116" t="s">
        <v>16384</v>
      </c>
      <c r="B3025" s="116">
        <v>2015</v>
      </c>
      <c r="C3025" s="116" t="s">
        <v>18201</v>
      </c>
      <c r="D3025" s="73" t="s">
        <v>18230</v>
      </c>
      <c r="E3025" s="73" t="s">
        <v>18230</v>
      </c>
      <c r="F3025" s="73"/>
      <c r="G3025" s="125"/>
      <c r="H3025" s="140">
        <f t="shared" si="185"/>
        <v>0</v>
      </c>
      <c r="I3025" s="125"/>
      <c r="W3025" s="156">
        <v>2012</v>
      </c>
      <c r="Z3025" s="138">
        <v>0.9</v>
      </c>
      <c r="AF3025" s="17"/>
    </row>
    <row r="3026" spans="1:32" hidden="1" x14ac:dyDescent="0.25">
      <c r="A3026" s="116" t="s">
        <v>16384</v>
      </c>
      <c r="B3026" s="116">
        <v>2015</v>
      </c>
      <c r="C3026" s="116" t="s">
        <v>18201</v>
      </c>
      <c r="D3026" s="73" t="s">
        <v>18249</v>
      </c>
      <c r="E3026" s="73" t="s">
        <v>18249</v>
      </c>
      <c r="F3026" s="73"/>
      <c r="G3026" s="125"/>
      <c r="H3026" s="140">
        <f t="shared" si="185"/>
        <v>0</v>
      </c>
      <c r="I3026" s="125"/>
      <c r="W3026" s="156">
        <v>1919</v>
      </c>
      <c r="Z3026" s="138">
        <v>0.9</v>
      </c>
      <c r="AF3026" s="17"/>
    </row>
    <row r="3027" spans="1:32" hidden="1" x14ac:dyDescent="0.25">
      <c r="A3027" s="116" t="s">
        <v>16384</v>
      </c>
      <c r="B3027" s="116">
        <v>2015</v>
      </c>
      <c r="C3027" s="116" t="s">
        <v>18201</v>
      </c>
      <c r="D3027" s="73" t="s">
        <v>18250</v>
      </c>
      <c r="E3027" s="73" t="s">
        <v>18251</v>
      </c>
      <c r="F3027" s="73" t="s">
        <v>18252</v>
      </c>
      <c r="G3027" s="125"/>
      <c r="H3027" s="140">
        <f t="shared" si="185"/>
        <v>0</v>
      </c>
      <c r="I3027" s="125"/>
      <c r="W3027" s="156">
        <v>1753</v>
      </c>
      <c r="Z3027" s="138">
        <v>0.8</v>
      </c>
      <c r="AF3027" s="10"/>
    </row>
    <row r="3028" spans="1:32" hidden="1" x14ac:dyDescent="0.25">
      <c r="A3028" s="116" t="s">
        <v>16384</v>
      </c>
      <c r="B3028" s="116">
        <v>2015</v>
      </c>
      <c r="C3028" s="116" t="s">
        <v>18201</v>
      </c>
      <c r="D3028" s="73" t="s">
        <v>18055</v>
      </c>
      <c r="E3028" s="73" t="s">
        <v>18055</v>
      </c>
      <c r="F3028" s="73" t="s">
        <v>18056</v>
      </c>
      <c r="G3028" s="125"/>
      <c r="H3028" s="140">
        <f t="shared" si="185"/>
        <v>0</v>
      </c>
      <c r="I3028" s="125"/>
      <c r="W3028" s="156">
        <v>1749</v>
      </c>
      <c r="Z3028" s="138">
        <v>0.8</v>
      </c>
      <c r="AF3028" s="17"/>
    </row>
    <row r="3029" spans="1:32" hidden="1" x14ac:dyDescent="0.25">
      <c r="A3029" s="116" t="s">
        <v>16384</v>
      </c>
      <c r="B3029" s="116">
        <v>2015</v>
      </c>
      <c r="C3029" s="116" t="s">
        <v>18201</v>
      </c>
      <c r="D3029" s="73" t="s">
        <v>18253</v>
      </c>
      <c r="E3029" s="73" t="s">
        <v>18253</v>
      </c>
      <c r="F3029" s="73"/>
      <c r="G3029" s="125"/>
      <c r="H3029" s="140">
        <f t="shared" si="185"/>
        <v>0</v>
      </c>
      <c r="I3029" s="125"/>
      <c r="W3029" s="156">
        <v>1747</v>
      </c>
      <c r="Z3029" s="138">
        <v>0.8</v>
      </c>
      <c r="AF3029" s="17"/>
    </row>
    <row r="3030" spans="1:32" hidden="1" x14ac:dyDescent="0.25">
      <c r="A3030" s="116" t="s">
        <v>16384</v>
      </c>
      <c r="B3030" s="116">
        <v>2015</v>
      </c>
      <c r="C3030" s="116" t="s">
        <v>18201</v>
      </c>
      <c r="D3030" s="73" t="s">
        <v>18254</v>
      </c>
      <c r="E3030" s="73" t="s">
        <v>18254</v>
      </c>
      <c r="F3030" s="73" t="s">
        <v>18255</v>
      </c>
      <c r="G3030" s="125"/>
      <c r="H3030" s="140">
        <f t="shared" si="185"/>
        <v>0</v>
      </c>
      <c r="I3030" s="125"/>
      <c r="W3030" s="156">
        <v>1686</v>
      </c>
      <c r="Z3030" s="138">
        <v>0.8</v>
      </c>
      <c r="AF3030" s="10"/>
    </row>
    <row r="3031" spans="1:32" hidden="1" x14ac:dyDescent="0.25">
      <c r="A3031" s="116" t="s">
        <v>16384</v>
      </c>
      <c r="B3031" s="116">
        <v>2015</v>
      </c>
      <c r="C3031" s="116" t="s">
        <v>18201</v>
      </c>
      <c r="D3031" s="73" t="s">
        <v>18256</v>
      </c>
      <c r="E3031" s="73" t="s">
        <v>18256</v>
      </c>
      <c r="F3031" s="73"/>
      <c r="G3031" s="125"/>
      <c r="H3031" s="140">
        <f t="shared" si="185"/>
        <v>0</v>
      </c>
      <c r="I3031" s="125"/>
      <c r="W3031" s="156">
        <v>1627</v>
      </c>
      <c r="Z3031" s="138">
        <v>0.7</v>
      </c>
      <c r="AF3031" s="17"/>
    </row>
    <row r="3032" spans="1:32" hidden="1" x14ac:dyDescent="0.25">
      <c r="A3032" s="116" t="s">
        <v>16384</v>
      </c>
      <c r="B3032" s="116">
        <v>2015</v>
      </c>
      <c r="C3032" s="116" t="s">
        <v>18201</v>
      </c>
      <c r="D3032" s="73" t="s">
        <v>18257</v>
      </c>
      <c r="E3032" s="73" t="s">
        <v>18258</v>
      </c>
      <c r="F3032" s="73" t="s">
        <v>18259</v>
      </c>
      <c r="G3032" s="125"/>
      <c r="H3032" s="140">
        <f t="shared" si="185"/>
        <v>0</v>
      </c>
      <c r="I3032" s="125"/>
      <c r="W3032" s="156">
        <v>1614</v>
      </c>
      <c r="Z3032" s="138">
        <v>0.7</v>
      </c>
      <c r="AF3032" s="17"/>
    </row>
    <row r="3033" spans="1:32" hidden="1" x14ac:dyDescent="0.25">
      <c r="A3033" s="116" t="s">
        <v>16384</v>
      </c>
      <c r="B3033" s="116">
        <v>2015</v>
      </c>
      <c r="C3033" s="116" t="s">
        <v>18201</v>
      </c>
      <c r="D3033" s="73" t="s">
        <v>18260</v>
      </c>
      <c r="E3033" s="73" t="s">
        <v>18260</v>
      </c>
      <c r="F3033" s="73"/>
      <c r="G3033" s="125"/>
      <c r="H3033" s="140">
        <f t="shared" si="185"/>
        <v>0</v>
      </c>
      <c r="I3033" s="125"/>
      <c r="W3033" s="156">
        <v>1589</v>
      </c>
      <c r="Z3033" s="138">
        <v>0.7</v>
      </c>
      <c r="AF3033" s="17"/>
    </row>
    <row r="3034" spans="1:32" hidden="1" x14ac:dyDescent="0.25">
      <c r="A3034" s="116" t="s">
        <v>16384</v>
      </c>
      <c r="B3034" s="116">
        <v>2015</v>
      </c>
      <c r="C3034" s="116" t="s">
        <v>18201</v>
      </c>
      <c r="D3034" s="73" t="s">
        <v>18261</v>
      </c>
      <c r="E3034" s="73" t="s">
        <v>18261</v>
      </c>
      <c r="F3034" s="73"/>
      <c r="G3034" s="125"/>
      <c r="H3034" s="140">
        <f t="shared" si="185"/>
        <v>0</v>
      </c>
      <c r="I3034" s="125"/>
      <c r="W3034" s="156">
        <v>1076</v>
      </c>
      <c r="Z3034" s="138">
        <v>0.5</v>
      </c>
      <c r="AF3034" s="17"/>
    </row>
    <row r="3035" spans="1:32" hidden="1" x14ac:dyDescent="0.25">
      <c r="A3035" s="116" t="s">
        <v>16384</v>
      </c>
      <c r="B3035" s="116">
        <v>2015</v>
      </c>
      <c r="C3035" s="116" t="s">
        <v>18201</v>
      </c>
      <c r="D3035" s="73" t="s">
        <v>18250</v>
      </c>
      <c r="E3035" s="73" t="s">
        <v>18262</v>
      </c>
      <c r="F3035" s="73" t="s">
        <v>18262</v>
      </c>
      <c r="G3035" s="125"/>
      <c r="H3035" s="140">
        <f t="shared" si="185"/>
        <v>0</v>
      </c>
      <c r="I3035" s="125"/>
      <c r="W3035" s="156">
        <v>984</v>
      </c>
      <c r="Z3035" s="138">
        <v>0.4</v>
      </c>
      <c r="AF3035" s="10"/>
    </row>
    <row r="3036" spans="1:32" hidden="1" x14ac:dyDescent="0.25">
      <c r="A3036" s="116" t="s">
        <v>16384</v>
      </c>
      <c r="B3036" s="116">
        <v>2016</v>
      </c>
      <c r="C3036" s="116" t="s">
        <v>18201</v>
      </c>
      <c r="D3036" s="73" t="s">
        <v>17230</v>
      </c>
      <c r="E3036" s="73" t="s">
        <v>17231</v>
      </c>
      <c r="F3036" s="73" t="s">
        <v>18204</v>
      </c>
      <c r="G3036" s="125"/>
      <c r="H3036" s="140">
        <f t="shared" ref="H3036:H3079" si="186">G3036/1.33</f>
        <v>0</v>
      </c>
      <c r="I3036" s="125"/>
      <c r="W3036" s="157">
        <v>16400</v>
      </c>
      <c r="Z3036" s="138">
        <v>7.1</v>
      </c>
      <c r="AF3036" s="17"/>
    </row>
    <row r="3037" spans="1:32" hidden="1" x14ac:dyDescent="0.25">
      <c r="A3037" s="116" t="s">
        <v>16384</v>
      </c>
      <c r="B3037" s="116">
        <v>2016</v>
      </c>
      <c r="C3037" s="116" t="s">
        <v>18201</v>
      </c>
      <c r="D3037" s="73" t="s">
        <v>17413</v>
      </c>
      <c r="E3037" s="73" t="s">
        <v>18205</v>
      </c>
      <c r="F3037" s="73" t="s">
        <v>18205</v>
      </c>
      <c r="G3037" s="125"/>
      <c r="H3037" s="140">
        <f t="shared" si="186"/>
        <v>0</v>
      </c>
      <c r="I3037" s="125"/>
      <c r="W3037" s="157">
        <v>14917</v>
      </c>
      <c r="Z3037" s="138">
        <v>6.5</v>
      </c>
      <c r="AF3037" s="17"/>
    </row>
    <row r="3038" spans="1:32" hidden="1" x14ac:dyDescent="0.25">
      <c r="A3038" s="116" t="s">
        <v>16384</v>
      </c>
      <c r="B3038" s="116">
        <v>2016</v>
      </c>
      <c r="C3038" s="116" t="s">
        <v>18201</v>
      </c>
      <c r="D3038" s="73" t="s">
        <v>18070</v>
      </c>
      <c r="E3038" s="73" t="s">
        <v>18070</v>
      </c>
      <c r="F3038" s="73" t="s">
        <v>18034</v>
      </c>
      <c r="G3038" s="125"/>
      <c r="H3038" s="140">
        <f t="shared" si="186"/>
        <v>0</v>
      </c>
      <c r="I3038" s="125"/>
      <c r="W3038" s="157">
        <v>12933</v>
      </c>
      <c r="Z3038" s="138">
        <v>5.6</v>
      </c>
      <c r="AF3038" s="17"/>
    </row>
    <row r="3039" spans="1:32" hidden="1" x14ac:dyDescent="0.25">
      <c r="A3039" s="116" t="s">
        <v>16384</v>
      </c>
      <c r="B3039" s="116">
        <v>2016</v>
      </c>
      <c r="C3039" s="116" t="s">
        <v>18201</v>
      </c>
      <c r="D3039" s="73" t="s">
        <v>18206</v>
      </c>
      <c r="E3039" s="73" t="s">
        <v>18207</v>
      </c>
      <c r="F3039" s="73" t="s">
        <v>18208</v>
      </c>
      <c r="G3039" s="125"/>
      <c r="H3039" s="140">
        <f t="shared" si="186"/>
        <v>0</v>
      </c>
      <c r="I3039" s="125"/>
      <c r="W3039" s="157">
        <v>11021</v>
      </c>
      <c r="Z3039" s="138">
        <v>4.8</v>
      </c>
      <c r="AF3039" s="17"/>
    </row>
    <row r="3040" spans="1:32" hidden="1" x14ac:dyDescent="0.25">
      <c r="A3040" s="116" t="s">
        <v>16384</v>
      </c>
      <c r="B3040" s="116">
        <v>2016</v>
      </c>
      <c r="C3040" s="116" t="s">
        <v>18201</v>
      </c>
      <c r="D3040" s="73" t="s">
        <v>18006</v>
      </c>
      <c r="E3040" s="73" t="s">
        <v>18006</v>
      </c>
      <c r="F3040" s="73" t="s">
        <v>18210</v>
      </c>
      <c r="G3040" s="125"/>
      <c r="H3040" s="140">
        <f t="shared" si="186"/>
        <v>0</v>
      </c>
      <c r="I3040" s="125"/>
      <c r="W3040" s="157">
        <v>10193</v>
      </c>
      <c r="Z3040" s="138">
        <v>4.4000000000000004</v>
      </c>
      <c r="AF3040" s="17"/>
    </row>
    <row r="3041" spans="1:32" hidden="1" x14ac:dyDescent="0.25">
      <c r="A3041" s="116" t="s">
        <v>16384</v>
      </c>
      <c r="B3041" s="116">
        <v>2016</v>
      </c>
      <c r="C3041" s="116" t="s">
        <v>18201</v>
      </c>
      <c r="D3041" s="73" t="s">
        <v>18234</v>
      </c>
      <c r="E3041" s="73" t="s">
        <v>18211</v>
      </c>
      <c r="F3041" s="73" t="s">
        <v>18211</v>
      </c>
      <c r="G3041" s="125"/>
      <c r="H3041" s="140">
        <f t="shared" si="186"/>
        <v>0</v>
      </c>
      <c r="I3041" s="125"/>
      <c r="W3041" s="157">
        <v>10017</v>
      </c>
      <c r="Z3041" s="138">
        <v>4.3</v>
      </c>
      <c r="AF3041" s="17"/>
    </row>
    <row r="3042" spans="1:32" hidden="1" x14ac:dyDescent="0.25">
      <c r="A3042" s="116" t="s">
        <v>16384</v>
      </c>
      <c r="B3042" s="116">
        <v>2016</v>
      </c>
      <c r="C3042" s="116" t="s">
        <v>18201</v>
      </c>
      <c r="D3042" s="73" t="s">
        <v>16532</v>
      </c>
      <c r="E3042" s="73" t="s">
        <v>17320</v>
      </c>
      <c r="F3042" s="73" t="s">
        <v>17320</v>
      </c>
      <c r="G3042" s="125"/>
      <c r="H3042" s="140">
        <f t="shared" si="186"/>
        <v>0</v>
      </c>
      <c r="I3042" s="125"/>
      <c r="W3042" s="157">
        <v>9719</v>
      </c>
      <c r="Z3042" s="138">
        <v>4.2</v>
      </c>
      <c r="AF3042" s="17"/>
    </row>
    <row r="3043" spans="1:32" hidden="1" x14ac:dyDescent="0.25">
      <c r="A3043" s="116" t="s">
        <v>16384</v>
      </c>
      <c r="B3043" s="116">
        <v>2016</v>
      </c>
      <c r="C3043" s="116" t="s">
        <v>18201</v>
      </c>
      <c r="D3043" s="73" t="s">
        <v>18212</v>
      </c>
      <c r="E3043" s="73" t="s">
        <v>18213</v>
      </c>
      <c r="F3043" s="73" t="s">
        <v>18214</v>
      </c>
      <c r="G3043" s="125"/>
      <c r="H3043" s="140">
        <f t="shared" si="186"/>
        <v>0</v>
      </c>
      <c r="I3043" s="125"/>
      <c r="W3043" s="157">
        <v>8071</v>
      </c>
      <c r="Z3043" s="138">
        <v>3.5</v>
      </c>
      <c r="AF3043" s="17"/>
    </row>
    <row r="3044" spans="1:32" hidden="1" x14ac:dyDescent="0.25">
      <c r="A3044" s="116" t="s">
        <v>16384</v>
      </c>
      <c r="B3044" s="116">
        <v>2016</v>
      </c>
      <c r="C3044" s="116" t="s">
        <v>18201</v>
      </c>
      <c r="D3044" s="73" t="s">
        <v>18229</v>
      </c>
      <c r="E3044" s="73" t="s">
        <v>18229</v>
      </c>
      <c r="F3044" s="73"/>
      <c r="G3044" s="125"/>
      <c r="H3044" s="140">
        <f t="shared" si="186"/>
        <v>0</v>
      </c>
      <c r="I3044" s="125"/>
      <c r="W3044" s="157">
        <v>7870</v>
      </c>
      <c r="Z3044" s="138">
        <v>3.4</v>
      </c>
      <c r="AF3044" s="17"/>
    </row>
    <row r="3045" spans="1:32" hidden="1" x14ac:dyDescent="0.25">
      <c r="A3045" s="116" t="s">
        <v>16384</v>
      </c>
      <c r="B3045" s="116">
        <v>2016</v>
      </c>
      <c r="C3045" s="116" t="s">
        <v>18201</v>
      </c>
      <c r="D3045" s="73" t="s">
        <v>16593</v>
      </c>
      <c r="E3045" s="73" t="s">
        <v>17289</v>
      </c>
      <c r="F3045" s="73" t="s">
        <v>18202</v>
      </c>
      <c r="G3045" s="125"/>
      <c r="H3045" s="140">
        <f t="shared" si="186"/>
        <v>0</v>
      </c>
      <c r="I3045" s="125"/>
      <c r="W3045" s="157">
        <v>7270</v>
      </c>
      <c r="Z3045" s="138">
        <v>3.2</v>
      </c>
      <c r="AF3045" s="17"/>
    </row>
    <row r="3046" spans="1:32" hidden="1" x14ac:dyDescent="0.25">
      <c r="A3046" s="116" t="s">
        <v>16384</v>
      </c>
      <c r="B3046" s="116">
        <v>2016</v>
      </c>
      <c r="C3046" s="116" t="s">
        <v>18201</v>
      </c>
      <c r="D3046" s="73" t="s">
        <v>16568</v>
      </c>
      <c r="E3046" s="73" t="s">
        <v>16568</v>
      </c>
      <c r="F3046" s="73" t="s">
        <v>17241</v>
      </c>
      <c r="G3046" s="125"/>
      <c r="H3046" s="140">
        <f t="shared" si="186"/>
        <v>0</v>
      </c>
      <c r="I3046" s="125"/>
      <c r="W3046" s="157">
        <v>6896</v>
      </c>
      <c r="Z3046" s="138">
        <v>3</v>
      </c>
      <c r="AF3046" s="17"/>
    </row>
    <row r="3047" spans="1:32" hidden="1" x14ac:dyDescent="0.25">
      <c r="A3047" s="116" t="s">
        <v>16384</v>
      </c>
      <c r="B3047" s="116">
        <v>2016</v>
      </c>
      <c r="C3047" s="116" t="s">
        <v>18201</v>
      </c>
      <c r="D3047" s="73" t="s">
        <v>18232</v>
      </c>
      <c r="E3047" s="73" t="s">
        <v>18233</v>
      </c>
      <c r="F3047" s="73" t="s">
        <v>18233</v>
      </c>
      <c r="G3047" s="125"/>
      <c r="H3047" s="140">
        <f t="shared" si="186"/>
        <v>0</v>
      </c>
      <c r="I3047" s="125"/>
      <c r="W3047" s="157">
        <v>6499</v>
      </c>
      <c r="Z3047" s="138">
        <v>2.8</v>
      </c>
      <c r="AF3047" s="17"/>
    </row>
    <row r="3048" spans="1:32" hidden="1" x14ac:dyDescent="0.25">
      <c r="A3048" s="116" t="s">
        <v>16384</v>
      </c>
      <c r="B3048" s="116">
        <v>2016</v>
      </c>
      <c r="C3048" s="116" t="s">
        <v>18201</v>
      </c>
      <c r="D3048" s="73" t="s">
        <v>18003</v>
      </c>
      <c r="E3048" s="73" t="s">
        <v>18004</v>
      </c>
      <c r="F3048" s="73" t="s">
        <v>18004</v>
      </c>
      <c r="G3048" s="125"/>
      <c r="H3048" s="140">
        <f t="shared" si="186"/>
        <v>0</v>
      </c>
      <c r="I3048" s="125"/>
      <c r="W3048" s="157">
        <v>6230</v>
      </c>
      <c r="Z3048" s="138">
        <v>2.7</v>
      </c>
      <c r="AF3048" s="17"/>
    </row>
    <row r="3049" spans="1:32" hidden="1" x14ac:dyDescent="0.25">
      <c r="A3049" s="116" t="s">
        <v>16384</v>
      </c>
      <c r="B3049" s="116">
        <v>2016</v>
      </c>
      <c r="C3049" s="116" t="s">
        <v>18201</v>
      </c>
      <c r="D3049" s="73" t="s">
        <v>18217</v>
      </c>
      <c r="E3049" s="73" t="s">
        <v>18217</v>
      </c>
      <c r="F3049" s="73" t="s">
        <v>18218</v>
      </c>
      <c r="G3049" s="125"/>
      <c r="H3049" s="140">
        <f t="shared" si="186"/>
        <v>0</v>
      </c>
      <c r="I3049" s="125"/>
      <c r="W3049" s="157">
        <v>5900</v>
      </c>
      <c r="Z3049" s="138">
        <v>3</v>
      </c>
      <c r="AF3049" s="17"/>
    </row>
    <row r="3050" spans="1:32" hidden="1" x14ac:dyDescent="0.25">
      <c r="A3050" s="116" t="s">
        <v>16384</v>
      </c>
      <c r="B3050" s="116">
        <v>2016</v>
      </c>
      <c r="C3050" s="116" t="s">
        <v>18201</v>
      </c>
      <c r="D3050" s="73" t="s">
        <v>18215</v>
      </c>
      <c r="E3050" s="73" t="s">
        <v>18215</v>
      </c>
      <c r="F3050" s="73" t="s">
        <v>18215</v>
      </c>
      <c r="G3050" s="125"/>
      <c r="H3050" s="140">
        <f t="shared" si="186"/>
        <v>0</v>
      </c>
      <c r="I3050" s="125"/>
      <c r="W3050" s="157">
        <v>5612</v>
      </c>
      <c r="Z3050" s="138">
        <v>2.4</v>
      </c>
      <c r="AF3050" s="17"/>
    </row>
    <row r="3051" spans="1:32" hidden="1" x14ac:dyDescent="0.25">
      <c r="A3051" s="116" t="s">
        <v>16384</v>
      </c>
      <c r="B3051" s="116">
        <v>2016</v>
      </c>
      <c r="C3051" s="116" t="s">
        <v>18201</v>
      </c>
      <c r="D3051" s="73" t="s">
        <v>18227</v>
      </c>
      <c r="E3051" s="73" t="s">
        <v>18228</v>
      </c>
      <c r="F3051" s="73"/>
      <c r="G3051" s="125"/>
      <c r="H3051" s="140">
        <f t="shared" si="186"/>
        <v>0</v>
      </c>
      <c r="I3051" s="125"/>
      <c r="W3051" s="157">
        <v>5462</v>
      </c>
      <c r="Z3051" s="138">
        <v>2.4</v>
      </c>
      <c r="AF3051" s="17"/>
    </row>
    <row r="3052" spans="1:32" hidden="1" x14ac:dyDescent="0.25">
      <c r="A3052" s="116" t="s">
        <v>16384</v>
      </c>
      <c r="B3052" s="116">
        <v>2016</v>
      </c>
      <c r="C3052" s="116" t="s">
        <v>18201</v>
      </c>
      <c r="D3052" s="73" t="s">
        <v>18224</v>
      </c>
      <c r="E3052" s="73" t="s">
        <v>18225</v>
      </c>
      <c r="F3052" s="73" t="s">
        <v>18226</v>
      </c>
      <c r="G3052" s="125"/>
      <c r="H3052" s="140">
        <f t="shared" si="186"/>
        <v>0</v>
      </c>
      <c r="I3052" s="125"/>
      <c r="W3052" s="157">
        <v>5136</v>
      </c>
      <c r="Z3052" s="138">
        <v>2.2000000000000002</v>
      </c>
      <c r="AF3052" s="17"/>
    </row>
    <row r="3053" spans="1:32" hidden="1" x14ac:dyDescent="0.25">
      <c r="A3053" s="116" t="s">
        <v>16384</v>
      </c>
      <c r="B3053" s="116">
        <v>2016</v>
      </c>
      <c r="C3053" s="116" t="s">
        <v>18201</v>
      </c>
      <c r="D3053" s="73" t="s">
        <v>18209</v>
      </c>
      <c r="E3053" s="73" t="s">
        <v>18209</v>
      </c>
      <c r="F3053" s="73"/>
      <c r="G3053" s="125"/>
      <c r="H3053" s="140">
        <f t="shared" si="186"/>
        <v>0</v>
      </c>
      <c r="I3053" s="125"/>
      <c r="W3053" s="157">
        <v>4988</v>
      </c>
      <c r="Z3053" s="138">
        <v>2.2000000000000002</v>
      </c>
      <c r="AF3053" s="17"/>
    </row>
    <row r="3054" spans="1:32" hidden="1" x14ac:dyDescent="0.25">
      <c r="A3054" s="116" t="s">
        <v>16384</v>
      </c>
      <c r="B3054" s="116">
        <v>2016</v>
      </c>
      <c r="C3054" s="116" t="s">
        <v>18201</v>
      </c>
      <c r="D3054" s="73" t="s">
        <v>18221</v>
      </c>
      <c r="E3054" s="73" t="s">
        <v>18222</v>
      </c>
      <c r="F3054" s="73" t="s">
        <v>18223</v>
      </c>
      <c r="G3054" s="125"/>
      <c r="H3054" s="140">
        <f t="shared" si="186"/>
        <v>0</v>
      </c>
      <c r="I3054" s="125"/>
      <c r="W3054" s="157">
        <v>4739</v>
      </c>
      <c r="Z3054" s="138">
        <v>2.1</v>
      </c>
      <c r="AF3054" s="17"/>
    </row>
    <row r="3055" spans="1:32" hidden="1" x14ac:dyDescent="0.25">
      <c r="A3055" s="116" t="s">
        <v>16384</v>
      </c>
      <c r="B3055" s="116">
        <v>2016</v>
      </c>
      <c r="C3055" s="116" t="s">
        <v>18201</v>
      </c>
      <c r="D3055" s="73" t="s">
        <v>17645</v>
      </c>
      <c r="E3055" s="73" t="s">
        <v>18216</v>
      </c>
      <c r="F3055" s="73" t="s">
        <v>18216</v>
      </c>
      <c r="G3055" s="125"/>
      <c r="H3055" s="140">
        <f t="shared" si="186"/>
        <v>0</v>
      </c>
      <c r="I3055" s="125"/>
      <c r="W3055" s="157">
        <v>4621</v>
      </c>
      <c r="Z3055" s="138">
        <v>2</v>
      </c>
      <c r="AF3055" s="17"/>
    </row>
    <row r="3056" spans="1:32" hidden="1" x14ac:dyDescent="0.25">
      <c r="A3056" s="116" t="s">
        <v>16384</v>
      </c>
      <c r="B3056" s="116">
        <v>2016</v>
      </c>
      <c r="C3056" s="116" t="s">
        <v>18201</v>
      </c>
      <c r="D3056" s="73" t="s">
        <v>18217</v>
      </c>
      <c r="E3056" s="73" t="s">
        <v>18217</v>
      </c>
      <c r="F3056" s="73" t="s">
        <v>18235</v>
      </c>
      <c r="G3056" s="125"/>
      <c r="H3056" s="140">
        <f t="shared" si="186"/>
        <v>0</v>
      </c>
      <c r="I3056" s="125"/>
      <c r="W3056" s="157">
        <v>4448</v>
      </c>
      <c r="Z3056" s="138">
        <v>1.9</v>
      </c>
      <c r="AF3056" s="17"/>
    </row>
    <row r="3057" spans="1:32" hidden="1" x14ac:dyDescent="0.25">
      <c r="A3057" s="116" t="s">
        <v>16384</v>
      </c>
      <c r="B3057" s="116">
        <v>2016</v>
      </c>
      <c r="C3057" s="116" t="s">
        <v>18201</v>
      </c>
      <c r="D3057" s="73" t="s">
        <v>18219</v>
      </c>
      <c r="E3057" s="73" t="s">
        <v>18220</v>
      </c>
      <c r="F3057" s="73" t="s">
        <v>18220</v>
      </c>
      <c r="G3057" s="125"/>
      <c r="H3057" s="140">
        <f t="shared" si="186"/>
        <v>0</v>
      </c>
      <c r="I3057" s="125"/>
      <c r="W3057" s="157">
        <v>4342</v>
      </c>
      <c r="Z3057" s="138">
        <v>1.9</v>
      </c>
      <c r="AF3057" s="17"/>
    </row>
    <row r="3058" spans="1:32" hidden="1" x14ac:dyDescent="0.25">
      <c r="A3058" s="116" t="s">
        <v>16384</v>
      </c>
      <c r="B3058" s="116">
        <v>2016</v>
      </c>
      <c r="C3058" s="116" t="s">
        <v>18201</v>
      </c>
      <c r="D3058" s="73" t="s">
        <v>16602</v>
      </c>
      <c r="E3058" s="73" t="s">
        <v>18231</v>
      </c>
      <c r="F3058" s="73"/>
      <c r="G3058" s="125"/>
      <c r="H3058" s="140">
        <f t="shared" si="186"/>
        <v>0</v>
      </c>
      <c r="I3058" s="125"/>
      <c r="W3058" s="157">
        <v>3696</v>
      </c>
      <c r="Z3058" s="138">
        <v>1.6</v>
      </c>
      <c r="AF3058" s="17"/>
    </row>
    <row r="3059" spans="1:32" hidden="1" x14ac:dyDescent="0.25">
      <c r="A3059" s="116" t="s">
        <v>16384</v>
      </c>
      <c r="B3059" s="116">
        <v>2016</v>
      </c>
      <c r="C3059" s="116" t="s">
        <v>18201</v>
      </c>
      <c r="D3059" s="73" t="s">
        <v>18011</v>
      </c>
      <c r="E3059" s="73" t="s">
        <v>18012</v>
      </c>
      <c r="F3059" s="73" t="s">
        <v>18013</v>
      </c>
      <c r="G3059" s="125"/>
      <c r="H3059" s="140">
        <f t="shared" si="186"/>
        <v>0</v>
      </c>
      <c r="I3059" s="125"/>
      <c r="W3059" s="157">
        <v>3636</v>
      </c>
      <c r="Z3059" s="138">
        <v>1.6</v>
      </c>
      <c r="AF3059" s="17"/>
    </row>
    <row r="3060" spans="1:32" hidden="1" x14ac:dyDescent="0.25">
      <c r="A3060" s="116" t="s">
        <v>16384</v>
      </c>
      <c r="B3060" s="116">
        <v>2016</v>
      </c>
      <c r="C3060" s="116" t="s">
        <v>18201</v>
      </c>
      <c r="D3060" s="73" t="s">
        <v>18241</v>
      </c>
      <c r="E3060" s="73" t="s">
        <v>18242</v>
      </c>
      <c r="F3060" s="73" t="s">
        <v>18242</v>
      </c>
      <c r="G3060" s="125"/>
      <c r="H3060" s="140">
        <f t="shared" si="186"/>
        <v>0</v>
      </c>
      <c r="I3060" s="125"/>
      <c r="W3060" s="157">
        <v>3346</v>
      </c>
      <c r="Z3060" s="138">
        <v>1.5</v>
      </c>
      <c r="AF3060" s="17"/>
    </row>
    <row r="3061" spans="1:32" hidden="1" x14ac:dyDescent="0.25">
      <c r="A3061" s="116" t="s">
        <v>16384</v>
      </c>
      <c r="B3061" s="116">
        <v>2016</v>
      </c>
      <c r="C3061" s="116" t="s">
        <v>18201</v>
      </c>
      <c r="D3061" s="73" t="s">
        <v>18236</v>
      </c>
      <c r="E3061" s="73" t="s">
        <v>18237</v>
      </c>
      <c r="F3061" s="73"/>
      <c r="G3061" s="125"/>
      <c r="H3061" s="140">
        <f t="shared" si="186"/>
        <v>0</v>
      </c>
      <c r="I3061" s="125"/>
      <c r="W3061" s="157">
        <v>3300</v>
      </c>
      <c r="Z3061" s="138">
        <v>1.4</v>
      </c>
      <c r="AF3061" s="17"/>
    </row>
    <row r="3062" spans="1:32" hidden="1" x14ac:dyDescent="0.25">
      <c r="A3062" s="116" t="s">
        <v>16384</v>
      </c>
      <c r="B3062" s="116">
        <v>2016</v>
      </c>
      <c r="C3062" s="116" t="s">
        <v>18201</v>
      </c>
      <c r="D3062" s="73" t="s">
        <v>18029</v>
      </c>
      <c r="E3062" s="73" t="s">
        <v>18029</v>
      </c>
      <c r="F3062" s="73"/>
      <c r="G3062" s="125"/>
      <c r="H3062" s="140">
        <f t="shared" si="186"/>
        <v>0</v>
      </c>
      <c r="I3062" s="125"/>
      <c r="W3062" s="157">
        <v>3185</v>
      </c>
      <c r="Z3062" s="138">
        <v>1.4</v>
      </c>
      <c r="AF3062" s="17"/>
    </row>
    <row r="3063" spans="1:32" hidden="1" x14ac:dyDescent="0.25">
      <c r="A3063" s="116" t="s">
        <v>16384</v>
      </c>
      <c r="B3063" s="116">
        <v>2016</v>
      </c>
      <c r="C3063" s="116" t="s">
        <v>18201</v>
      </c>
      <c r="D3063" s="73" t="s">
        <v>18238</v>
      </c>
      <c r="E3063" s="73" t="s">
        <v>18238</v>
      </c>
      <c r="F3063" s="73" t="s">
        <v>18239</v>
      </c>
      <c r="G3063" s="125"/>
      <c r="H3063" s="140">
        <f t="shared" si="186"/>
        <v>0</v>
      </c>
      <c r="I3063" s="125"/>
      <c r="W3063" s="157">
        <v>2854</v>
      </c>
      <c r="Z3063" s="138">
        <v>1.2</v>
      </c>
      <c r="AF3063" s="17"/>
    </row>
    <row r="3064" spans="1:32" hidden="1" x14ac:dyDescent="0.25">
      <c r="A3064" s="116" t="s">
        <v>16384</v>
      </c>
      <c r="B3064" s="116">
        <v>2016</v>
      </c>
      <c r="C3064" s="116" t="s">
        <v>18201</v>
      </c>
      <c r="D3064" s="73" t="s">
        <v>18240</v>
      </c>
      <c r="E3064" s="73" t="s">
        <v>18240</v>
      </c>
      <c r="F3064" s="73"/>
      <c r="G3064" s="125"/>
      <c r="H3064" s="140">
        <f t="shared" si="186"/>
        <v>0</v>
      </c>
      <c r="I3064" s="125"/>
      <c r="W3064" s="157">
        <v>2774</v>
      </c>
      <c r="Z3064" s="138">
        <v>1.2</v>
      </c>
      <c r="AF3064" s="17"/>
    </row>
    <row r="3065" spans="1:32" hidden="1" x14ac:dyDescent="0.25">
      <c r="A3065" s="116" t="s">
        <v>16384</v>
      </c>
      <c r="B3065" s="116">
        <v>2016</v>
      </c>
      <c r="C3065" s="116" t="s">
        <v>18201</v>
      </c>
      <c r="D3065" s="73" t="s">
        <v>18246</v>
      </c>
      <c r="E3065" s="73" t="s">
        <v>18247</v>
      </c>
      <c r="F3065" s="73" t="s">
        <v>18247</v>
      </c>
      <c r="G3065" s="125"/>
      <c r="H3065" s="140">
        <f t="shared" si="186"/>
        <v>0</v>
      </c>
      <c r="I3065" s="125"/>
      <c r="W3065" s="157">
        <v>2688</v>
      </c>
      <c r="Z3065" s="138">
        <v>1.2</v>
      </c>
      <c r="AF3065" s="17"/>
    </row>
    <row r="3066" spans="1:32" hidden="1" x14ac:dyDescent="0.25">
      <c r="A3066" s="116" t="s">
        <v>16384</v>
      </c>
      <c r="B3066" s="116">
        <v>2016</v>
      </c>
      <c r="C3066" s="116" t="s">
        <v>18201</v>
      </c>
      <c r="D3066" s="73" t="s">
        <v>18248</v>
      </c>
      <c r="E3066" s="73" t="s">
        <v>18248</v>
      </c>
      <c r="F3066" s="73"/>
      <c r="G3066" s="125"/>
      <c r="H3066" s="140">
        <f t="shared" si="186"/>
        <v>0</v>
      </c>
      <c r="I3066" s="125"/>
      <c r="W3066" s="157">
        <v>2264</v>
      </c>
      <c r="Z3066" s="138">
        <v>1</v>
      </c>
      <c r="AF3066" s="17"/>
    </row>
    <row r="3067" spans="1:32" hidden="1" x14ac:dyDescent="0.25">
      <c r="A3067" s="116" t="s">
        <v>16384</v>
      </c>
      <c r="B3067" s="116">
        <v>2016</v>
      </c>
      <c r="C3067" s="116" t="s">
        <v>18201</v>
      </c>
      <c r="D3067" s="73" t="s">
        <v>18055</v>
      </c>
      <c r="E3067" s="73" t="s">
        <v>18055</v>
      </c>
      <c r="F3067" s="73" t="s">
        <v>18056</v>
      </c>
      <c r="G3067" s="125"/>
      <c r="H3067" s="140">
        <f t="shared" si="186"/>
        <v>0</v>
      </c>
      <c r="I3067" s="125"/>
      <c r="W3067" s="157">
        <v>2039</v>
      </c>
      <c r="Z3067" s="138">
        <v>0.9</v>
      </c>
      <c r="AF3067" s="17"/>
    </row>
    <row r="3068" spans="1:32" hidden="1" x14ac:dyDescent="0.25">
      <c r="A3068" s="116" t="s">
        <v>16384</v>
      </c>
      <c r="B3068" s="116">
        <v>2016</v>
      </c>
      <c r="C3068" s="116" t="s">
        <v>18201</v>
      </c>
      <c r="D3068" s="73" t="s">
        <v>18230</v>
      </c>
      <c r="E3068" s="73" t="s">
        <v>18230</v>
      </c>
      <c r="F3068" s="73"/>
      <c r="G3068" s="125"/>
      <c r="H3068" s="140">
        <f t="shared" si="186"/>
        <v>0</v>
      </c>
      <c r="I3068" s="125"/>
      <c r="W3068" s="157">
        <v>1973</v>
      </c>
      <c r="Z3068" s="138">
        <v>0.9</v>
      </c>
      <c r="AF3068" s="17"/>
    </row>
    <row r="3069" spans="1:32" hidden="1" x14ac:dyDescent="0.25">
      <c r="A3069" s="116" t="s">
        <v>16384</v>
      </c>
      <c r="B3069" s="116">
        <v>2016</v>
      </c>
      <c r="C3069" s="116" t="s">
        <v>18201</v>
      </c>
      <c r="D3069" s="73" t="s">
        <v>18254</v>
      </c>
      <c r="E3069" s="73" t="s">
        <v>18254</v>
      </c>
      <c r="F3069" s="73" t="s">
        <v>18255</v>
      </c>
      <c r="G3069" s="125"/>
      <c r="H3069" s="140">
        <f t="shared" si="186"/>
        <v>0</v>
      </c>
      <c r="I3069" s="125"/>
      <c r="W3069" s="157">
        <v>1944</v>
      </c>
      <c r="Z3069" s="138">
        <v>0.8</v>
      </c>
      <c r="AF3069" s="17"/>
    </row>
    <row r="3070" spans="1:32" hidden="1" x14ac:dyDescent="0.25">
      <c r="A3070" s="116" t="s">
        <v>16384</v>
      </c>
      <c r="B3070" s="116">
        <v>2016</v>
      </c>
      <c r="C3070" s="116" t="s">
        <v>18201</v>
      </c>
      <c r="D3070" s="73" t="s">
        <v>18249</v>
      </c>
      <c r="E3070" s="73" t="s">
        <v>18249</v>
      </c>
      <c r="F3070" s="73"/>
      <c r="G3070" s="125"/>
      <c r="H3070" s="140">
        <f t="shared" si="186"/>
        <v>0</v>
      </c>
      <c r="I3070" s="125"/>
      <c r="W3070" s="157">
        <v>1878</v>
      </c>
      <c r="Z3070" s="138">
        <v>0.8</v>
      </c>
      <c r="AF3070" s="17"/>
    </row>
    <row r="3071" spans="1:32" hidden="1" x14ac:dyDescent="0.25">
      <c r="A3071" s="116" t="s">
        <v>16384</v>
      </c>
      <c r="B3071" s="116">
        <v>2016</v>
      </c>
      <c r="C3071" s="116" t="s">
        <v>18201</v>
      </c>
      <c r="D3071" s="73" t="s">
        <v>18256</v>
      </c>
      <c r="E3071" s="73" t="s">
        <v>18256</v>
      </c>
      <c r="F3071" s="73"/>
      <c r="G3071" s="125"/>
      <c r="H3071" s="140">
        <f t="shared" si="186"/>
        <v>0</v>
      </c>
      <c r="I3071" s="125"/>
      <c r="W3071" s="157">
        <v>1873</v>
      </c>
      <c r="Z3071" s="138">
        <v>0.8</v>
      </c>
      <c r="AF3071" s="17"/>
    </row>
    <row r="3072" spans="1:32" hidden="1" x14ac:dyDescent="0.25">
      <c r="A3072" s="116" t="s">
        <v>16384</v>
      </c>
      <c r="B3072" s="116">
        <v>2016</v>
      </c>
      <c r="C3072" s="116" t="s">
        <v>18201</v>
      </c>
      <c r="D3072" s="73" t="s">
        <v>18257</v>
      </c>
      <c r="E3072" s="73" t="s">
        <v>18258</v>
      </c>
      <c r="F3072" s="73" t="s">
        <v>18259</v>
      </c>
      <c r="G3072" s="125"/>
      <c r="H3072" s="140">
        <f t="shared" si="186"/>
        <v>0</v>
      </c>
      <c r="I3072" s="125"/>
      <c r="W3072" s="157">
        <v>1783</v>
      </c>
      <c r="Z3072" s="138">
        <v>0.8</v>
      </c>
      <c r="AF3072" s="17"/>
    </row>
    <row r="3073" spans="1:32" hidden="1" x14ac:dyDescent="0.25">
      <c r="A3073" s="116" t="s">
        <v>16384</v>
      </c>
      <c r="B3073" s="116">
        <v>2016</v>
      </c>
      <c r="C3073" s="116" t="s">
        <v>18201</v>
      </c>
      <c r="D3073" s="73" t="s">
        <v>18250</v>
      </c>
      <c r="E3073" s="73" t="s">
        <v>18251</v>
      </c>
      <c r="F3073" s="73" t="s">
        <v>18252</v>
      </c>
      <c r="G3073" s="125"/>
      <c r="H3073" s="140">
        <f t="shared" si="186"/>
        <v>0</v>
      </c>
      <c r="I3073" s="125"/>
      <c r="W3073" s="157">
        <v>1724</v>
      </c>
      <c r="Z3073" s="138">
        <v>0.7</v>
      </c>
      <c r="AF3073" s="17"/>
    </row>
    <row r="3074" spans="1:32" hidden="1" x14ac:dyDescent="0.25">
      <c r="A3074" s="116" t="s">
        <v>16384</v>
      </c>
      <c r="B3074" s="116">
        <v>2016</v>
      </c>
      <c r="C3074" s="116" t="s">
        <v>18201</v>
      </c>
      <c r="D3074" s="73" t="s">
        <v>18245</v>
      </c>
      <c r="E3074" s="73" t="s">
        <v>18245</v>
      </c>
      <c r="F3074" s="73"/>
      <c r="G3074" s="125"/>
      <c r="H3074" s="140">
        <f t="shared" si="186"/>
        <v>0</v>
      </c>
      <c r="I3074" s="125"/>
      <c r="W3074" s="157">
        <v>1571</v>
      </c>
      <c r="Z3074" s="138">
        <v>0.7</v>
      </c>
      <c r="AF3074" s="17"/>
    </row>
    <row r="3075" spans="1:32" hidden="1" x14ac:dyDescent="0.25">
      <c r="A3075" s="116" t="s">
        <v>16384</v>
      </c>
      <c r="B3075" s="116">
        <v>2016</v>
      </c>
      <c r="C3075" s="116" t="s">
        <v>18201</v>
      </c>
      <c r="D3075" s="73" t="s">
        <v>18253</v>
      </c>
      <c r="E3075" s="73" t="s">
        <v>18253</v>
      </c>
      <c r="F3075" s="73"/>
      <c r="G3075" s="125"/>
      <c r="H3075" s="140">
        <f t="shared" si="186"/>
        <v>0</v>
      </c>
      <c r="I3075" s="125"/>
      <c r="W3075" s="157">
        <v>1478</v>
      </c>
      <c r="Z3075" s="138">
        <v>0.6</v>
      </c>
      <c r="AF3075" s="17"/>
    </row>
    <row r="3076" spans="1:32" hidden="1" x14ac:dyDescent="0.25">
      <c r="A3076" s="116" t="s">
        <v>16384</v>
      </c>
      <c r="B3076" s="116">
        <v>2016</v>
      </c>
      <c r="C3076" s="116" t="s">
        <v>18201</v>
      </c>
      <c r="D3076" s="73" t="s">
        <v>18243</v>
      </c>
      <c r="E3076" s="73" t="s">
        <v>18244</v>
      </c>
      <c r="F3076" s="73" t="s">
        <v>18244</v>
      </c>
      <c r="G3076" s="125"/>
      <c r="H3076" s="140">
        <f t="shared" si="186"/>
        <v>0</v>
      </c>
      <c r="I3076" s="125"/>
      <c r="W3076" s="157">
        <v>1442</v>
      </c>
      <c r="Z3076" s="138">
        <v>0.6</v>
      </c>
      <c r="AF3076" s="17"/>
    </row>
    <row r="3077" spans="1:32" hidden="1" x14ac:dyDescent="0.25">
      <c r="A3077" s="116" t="s">
        <v>16384</v>
      </c>
      <c r="B3077" s="116">
        <v>2016</v>
      </c>
      <c r="C3077" s="116" t="s">
        <v>18201</v>
      </c>
      <c r="D3077" s="73" t="s">
        <v>18250</v>
      </c>
      <c r="E3077" s="73" t="s">
        <v>18262</v>
      </c>
      <c r="F3077" s="73" t="s">
        <v>18262</v>
      </c>
      <c r="G3077" s="125"/>
      <c r="H3077" s="140">
        <f t="shared" si="186"/>
        <v>0</v>
      </c>
      <c r="I3077" s="125"/>
      <c r="W3077" s="157">
        <v>1261</v>
      </c>
      <c r="Z3077" s="138">
        <v>0.5</v>
      </c>
      <c r="AF3077" s="17"/>
    </row>
    <row r="3078" spans="1:32" hidden="1" x14ac:dyDescent="0.25">
      <c r="A3078" s="116" t="s">
        <v>16384</v>
      </c>
      <c r="B3078" s="116">
        <v>2016</v>
      </c>
      <c r="C3078" s="116" t="s">
        <v>18201</v>
      </c>
      <c r="D3078" s="73" t="s">
        <v>18261</v>
      </c>
      <c r="E3078" s="73" t="s">
        <v>18261</v>
      </c>
      <c r="F3078" s="73"/>
      <c r="G3078" s="125"/>
      <c r="H3078" s="140">
        <f t="shared" si="186"/>
        <v>0</v>
      </c>
      <c r="I3078" s="125"/>
      <c r="W3078" s="157">
        <v>1190</v>
      </c>
      <c r="Z3078" s="138">
        <v>0.5</v>
      </c>
      <c r="AF3078" s="17"/>
    </row>
    <row r="3079" spans="1:32" hidden="1" x14ac:dyDescent="0.25">
      <c r="A3079" s="116" t="s">
        <v>16384</v>
      </c>
      <c r="B3079" s="116">
        <v>2016</v>
      </c>
      <c r="C3079" s="116" t="s">
        <v>18201</v>
      </c>
      <c r="D3079" s="73" t="s">
        <v>18260</v>
      </c>
      <c r="E3079" s="73" t="s">
        <v>18260</v>
      </c>
      <c r="F3079" s="73"/>
      <c r="G3079" s="125"/>
      <c r="H3079" s="140">
        <f t="shared" si="186"/>
        <v>0</v>
      </c>
      <c r="I3079" s="125"/>
      <c r="W3079" s="157">
        <v>1177</v>
      </c>
      <c r="Z3079" s="138">
        <v>0.5</v>
      </c>
      <c r="AF3079" s="17"/>
    </row>
    <row r="3080" spans="1:32" hidden="1" x14ac:dyDescent="0.25">
      <c r="A3080" s="116" t="s">
        <v>16384</v>
      </c>
      <c r="B3080" s="116">
        <v>2017</v>
      </c>
      <c r="C3080" s="116" t="s">
        <v>18201</v>
      </c>
      <c r="D3080" s="73" t="s">
        <v>17230</v>
      </c>
      <c r="E3080" s="73" t="s">
        <v>17231</v>
      </c>
      <c r="F3080" s="73" t="s">
        <v>18204</v>
      </c>
      <c r="G3080" s="125"/>
      <c r="H3080" s="140">
        <f t="shared" ref="H3080:H3111" si="187">G3080/1.3</f>
        <v>0</v>
      </c>
      <c r="I3080" s="125"/>
      <c r="W3080" s="158">
        <v>18221</v>
      </c>
      <c r="Z3080" s="198">
        <v>7.0142278613553417</v>
      </c>
      <c r="AF3080" s="17"/>
    </row>
    <row r="3081" spans="1:32" hidden="1" x14ac:dyDescent="0.25">
      <c r="A3081" s="116" t="s">
        <v>16384</v>
      </c>
      <c r="B3081" s="116">
        <v>2017</v>
      </c>
      <c r="C3081" s="116" t="s">
        <v>18201</v>
      </c>
      <c r="D3081" s="73" t="s">
        <v>18234</v>
      </c>
      <c r="E3081" s="73" t="s">
        <v>18263</v>
      </c>
      <c r="F3081" s="73" t="s">
        <v>18264</v>
      </c>
      <c r="G3081" s="125"/>
      <c r="H3081" s="140">
        <f t="shared" si="187"/>
        <v>0</v>
      </c>
      <c r="I3081" s="125"/>
      <c r="W3081" s="158">
        <v>15459</v>
      </c>
      <c r="Z3081" s="198">
        <v>5.9509877892921486</v>
      </c>
      <c r="AF3081" s="17"/>
    </row>
    <row r="3082" spans="1:32" hidden="1" x14ac:dyDescent="0.25">
      <c r="A3082" s="116" t="s">
        <v>16384</v>
      </c>
      <c r="B3082" s="116">
        <v>2017</v>
      </c>
      <c r="C3082" s="116" t="s">
        <v>18201</v>
      </c>
      <c r="D3082" s="73" t="s">
        <v>18070</v>
      </c>
      <c r="E3082" s="73" t="s">
        <v>18070</v>
      </c>
      <c r="F3082" s="73" t="s">
        <v>18034</v>
      </c>
      <c r="G3082" s="125"/>
      <c r="H3082" s="140">
        <f t="shared" si="187"/>
        <v>0</v>
      </c>
      <c r="I3082" s="125"/>
      <c r="W3082" s="158">
        <v>13450</v>
      </c>
      <c r="Z3082" s="198">
        <v>5.17761729516653</v>
      </c>
      <c r="AF3082" s="17"/>
    </row>
    <row r="3083" spans="1:32" hidden="1" x14ac:dyDescent="0.25">
      <c r="A3083" s="116" t="s">
        <v>16384</v>
      </c>
      <c r="B3083" s="116">
        <v>2017</v>
      </c>
      <c r="C3083" s="116" t="s">
        <v>18201</v>
      </c>
      <c r="D3083" s="73" t="s">
        <v>17413</v>
      </c>
      <c r="E3083" s="73" t="s">
        <v>18205</v>
      </c>
      <c r="F3083" s="73" t="s">
        <v>18205</v>
      </c>
      <c r="G3083" s="125"/>
      <c r="H3083" s="140">
        <f t="shared" si="187"/>
        <v>0</v>
      </c>
      <c r="I3083" s="125"/>
      <c r="W3083" s="158">
        <v>13450</v>
      </c>
      <c r="Z3083" s="198">
        <v>5.17761729516653</v>
      </c>
      <c r="AF3083" s="17"/>
    </row>
    <row r="3084" spans="1:32" hidden="1" x14ac:dyDescent="0.25">
      <c r="A3084" s="116" t="s">
        <v>16384</v>
      </c>
      <c r="B3084" s="116">
        <v>2017</v>
      </c>
      <c r="C3084" s="116" t="s">
        <v>18201</v>
      </c>
      <c r="D3084" s="73" t="s">
        <v>18006</v>
      </c>
      <c r="E3084" s="73" t="s">
        <v>18006</v>
      </c>
      <c r="F3084" s="73" t="s">
        <v>18210</v>
      </c>
      <c r="G3084" s="125"/>
      <c r="H3084" s="140">
        <f t="shared" si="187"/>
        <v>0</v>
      </c>
      <c r="I3084" s="125"/>
      <c r="W3084" s="158">
        <v>11714</v>
      </c>
      <c r="Z3084" s="198">
        <v>4.5093389587792378</v>
      </c>
      <c r="AF3084" s="17"/>
    </row>
    <row r="3085" spans="1:32" hidden="1" x14ac:dyDescent="0.25">
      <c r="A3085" s="116" t="s">
        <v>16384</v>
      </c>
      <c r="B3085" s="116">
        <v>2017</v>
      </c>
      <c r="C3085" s="116" t="s">
        <v>18201</v>
      </c>
      <c r="D3085" s="73" t="s">
        <v>16532</v>
      </c>
      <c r="E3085" s="73" t="s">
        <v>17320</v>
      </c>
      <c r="F3085" s="73" t="s">
        <v>17320</v>
      </c>
      <c r="G3085" s="125"/>
      <c r="H3085" s="140">
        <f t="shared" si="187"/>
        <v>0</v>
      </c>
      <c r="I3085" s="125"/>
      <c r="W3085" s="158">
        <v>10353</v>
      </c>
      <c r="Z3085" s="198">
        <v>3.9854179819226094</v>
      </c>
      <c r="AF3085" s="17"/>
    </row>
    <row r="3086" spans="1:32" hidden="1" x14ac:dyDescent="0.25">
      <c r="A3086" s="116" t="s">
        <v>16384</v>
      </c>
      <c r="B3086" s="116">
        <v>2017</v>
      </c>
      <c r="C3086" s="116" t="s">
        <v>18201</v>
      </c>
      <c r="D3086" s="73" t="s">
        <v>18212</v>
      </c>
      <c r="E3086" s="73" t="s">
        <v>18213</v>
      </c>
      <c r="F3086" s="73" t="s">
        <v>18214</v>
      </c>
      <c r="G3086" s="125"/>
      <c r="H3086" s="140">
        <f t="shared" si="187"/>
        <v>0</v>
      </c>
      <c r="I3086" s="125"/>
      <c r="W3086" s="158">
        <v>8287</v>
      </c>
      <c r="Z3086" s="198">
        <v>3.19010516914833</v>
      </c>
      <c r="AF3086" s="17"/>
    </row>
    <row r="3087" spans="1:32" hidden="1" x14ac:dyDescent="0.25">
      <c r="A3087" s="116" t="s">
        <v>16384</v>
      </c>
      <c r="B3087" s="116">
        <v>2017</v>
      </c>
      <c r="C3087" s="116" t="s">
        <v>18201</v>
      </c>
      <c r="D3087" s="73" t="s">
        <v>18003</v>
      </c>
      <c r="E3087" s="73" t="s">
        <v>18004</v>
      </c>
      <c r="F3087" s="73" t="s">
        <v>18004</v>
      </c>
      <c r="G3087" s="125"/>
      <c r="H3087" s="140">
        <f t="shared" si="187"/>
        <v>0</v>
      </c>
      <c r="I3087" s="125"/>
      <c r="W3087" s="158">
        <v>6815</v>
      </c>
      <c r="Z3087" s="198">
        <v>2.6234544138706251</v>
      </c>
      <c r="AF3087" s="17"/>
    </row>
    <row r="3088" spans="1:32" hidden="1" x14ac:dyDescent="0.25">
      <c r="A3088" s="116" t="s">
        <v>16384</v>
      </c>
      <c r="B3088" s="116">
        <v>2017</v>
      </c>
      <c r="C3088" s="116" t="s">
        <v>18201</v>
      </c>
      <c r="D3088" s="73" t="s">
        <v>18229</v>
      </c>
      <c r="E3088" s="73" t="s">
        <v>18229</v>
      </c>
      <c r="F3088" s="73"/>
      <c r="G3088" s="125"/>
      <c r="H3088" s="140">
        <f t="shared" si="187"/>
        <v>0</v>
      </c>
      <c r="I3088" s="125"/>
      <c r="W3088" s="158">
        <v>6759</v>
      </c>
      <c r="Z3088" s="198">
        <v>2.6018970481807124</v>
      </c>
      <c r="AF3088" s="17"/>
    </row>
    <row r="3089" spans="1:32" hidden="1" x14ac:dyDescent="0.25">
      <c r="A3089" s="116" t="s">
        <v>16384</v>
      </c>
      <c r="B3089" s="116">
        <v>2017</v>
      </c>
      <c r="C3089" s="116" t="s">
        <v>18201</v>
      </c>
      <c r="D3089" s="73" t="s">
        <v>16593</v>
      </c>
      <c r="E3089" s="73" t="s">
        <v>17289</v>
      </c>
      <c r="F3089" s="73" t="s">
        <v>18202</v>
      </c>
      <c r="G3089" s="125"/>
      <c r="H3089" s="140">
        <f t="shared" si="187"/>
        <v>0</v>
      </c>
      <c r="I3089" s="125"/>
      <c r="W3089" s="158">
        <v>6735</v>
      </c>
      <c r="Z3089" s="198">
        <v>2.5926581771707498</v>
      </c>
      <c r="AF3089" s="17"/>
    </row>
    <row r="3090" spans="1:32" hidden="1" x14ac:dyDescent="0.25">
      <c r="A3090" s="116" t="s">
        <v>16384</v>
      </c>
      <c r="B3090" s="116">
        <v>2017</v>
      </c>
      <c r="C3090" s="116" t="s">
        <v>18201</v>
      </c>
      <c r="D3090" s="73" t="s">
        <v>18232</v>
      </c>
      <c r="E3090" s="73" t="s">
        <v>18233</v>
      </c>
      <c r="F3090" s="73" t="s">
        <v>18233</v>
      </c>
      <c r="G3090" s="125"/>
      <c r="H3090" s="140">
        <f t="shared" si="187"/>
        <v>0</v>
      </c>
      <c r="I3090" s="125"/>
      <c r="W3090" s="158">
        <v>6038</v>
      </c>
      <c r="Z3090" s="198">
        <v>2.3243459649230864</v>
      </c>
      <c r="AF3090" s="17"/>
    </row>
    <row r="3091" spans="1:32" hidden="1" x14ac:dyDescent="0.25">
      <c r="A3091" s="116" t="s">
        <v>16384</v>
      </c>
      <c r="B3091" s="116">
        <v>2017</v>
      </c>
      <c r="C3091" s="116" t="s">
        <v>18201</v>
      </c>
      <c r="D3091" s="73" t="s">
        <v>18215</v>
      </c>
      <c r="E3091" s="73" t="s">
        <v>18215</v>
      </c>
      <c r="F3091" s="73" t="s">
        <v>18215</v>
      </c>
      <c r="G3091" s="125"/>
      <c r="H3091" s="140">
        <f t="shared" si="187"/>
        <v>0</v>
      </c>
      <c r="I3091" s="125"/>
      <c r="W3091" s="158">
        <v>5482</v>
      </c>
      <c r="Z3091" s="198">
        <v>2.1103121198589534</v>
      </c>
      <c r="AF3091" s="17"/>
    </row>
    <row r="3092" spans="1:32" hidden="1" x14ac:dyDescent="0.25">
      <c r="A3092" s="116" t="s">
        <v>16384</v>
      </c>
      <c r="B3092" s="116">
        <v>2017</v>
      </c>
      <c r="C3092" s="116" t="s">
        <v>18201</v>
      </c>
      <c r="D3092" s="73" t="s">
        <v>16602</v>
      </c>
      <c r="E3092" s="73" t="s">
        <v>18231</v>
      </c>
      <c r="F3092" s="73"/>
      <c r="G3092" s="125"/>
      <c r="H3092" s="140">
        <f t="shared" si="187"/>
        <v>0</v>
      </c>
      <c r="I3092" s="125"/>
      <c r="W3092" s="158">
        <v>5318</v>
      </c>
      <c r="Z3092" s="198">
        <v>2.0471798346242092</v>
      </c>
      <c r="AF3092" s="17"/>
    </row>
    <row r="3093" spans="1:32" hidden="1" x14ac:dyDescent="0.25">
      <c r="A3093" s="116" t="s">
        <v>16384</v>
      </c>
      <c r="B3093" s="116">
        <v>2017</v>
      </c>
      <c r="C3093" s="116" t="s">
        <v>18201</v>
      </c>
      <c r="D3093" s="73" t="s">
        <v>18224</v>
      </c>
      <c r="E3093" s="73" t="s">
        <v>18225</v>
      </c>
      <c r="F3093" s="73" t="s">
        <v>18226</v>
      </c>
      <c r="G3093" s="125"/>
      <c r="H3093" s="140">
        <f t="shared" si="187"/>
        <v>0</v>
      </c>
      <c r="I3093" s="125"/>
      <c r="W3093" s="158">
        <v>5204</v>
      </c>
      <c r="Z3093" s="198">
        <v>2.0032951973268864</v>
      </c>
      <c r="AF3093" s="17"/>
    </row>
    <row r="3094" spans="1:32" hidden="1" x14ac:dyDescent="0.25">
      <c r="A3094" s="116" t="s">
        <v>16384</v>
      </c>
      <c r="B3094" s="116">
        <v>2017</v>
      </c>
      <c r="C3094" s="116" t="s">
        <v>18201</v>
      </c>
      <c r="D3094" s="73" t="s">
        <v>17645</v>
      </c>
      <c r="E3094" s="73" t="s">
        <v>18216</v>
      </c>
      <c r="F3094" s="73" t="s">
        <v>18216</v>
      </c>
      <c r="G3094" s="125"/>
      <c r="H3094" s="140">
        <f t="shared" si="187"/>
        <v>0</v>
      </c>
      <c r="I3094" s="125"/>
      <c r="W3094" s="158">
        <v>5184</v>
      </c>
      <c r="Z3094" s="198">
        <v>1.9955961381519178</v>
      </c>
      <c r="AF3094" s="17"/>
    </row>
    <row r="3095" spans="1:32" hidden="1" x14ac:dyDescent="0.25">
      <c r="A3095" s="116" t="s">
        <v>16384</v>
      </c>
      <c r="B3095" s="116">
        <v>2017</v>
      </c>
      <c r="C3095" s="116" t="s">
        <v>18201</v>
      </c>
      <c r="D3095" s="73" t="s">
        <v>18219</v>
      </c>
      <c r="E3095" s="73" t="s">
        <v>18220</v>
      </c>
      <c r="F3095" s="73" t="s">
        <v>18220</v>
      </c>
      <c r="G3095" s="125"/>
      <c r="H3095" s="140">
        <f t="shared" si="187"/>
        <v>0</v>
      </c>
      <c r="I3095" s="125"/>
      <c r="W3095" s="158">
        <v>4865</v>
      </c>
      <c r="Z3095" s="198">
        <v>1.8727961443111654</v>
      </c>
      <c r="AF3095" s="17"/>
    </row>
    <row r="3096" spans="1:32" hidden="1" x14ac:dyDescent="0.25">
      <c r="A3096" s="116" t="s">
        <v>16384</v>
      </c>
      <c r="B3096" s="116">
        <v>2017</v>
      </c>
      <c r="C3096" s="116" t="s">
        <v>18201</v>
      </c>
      <c r="D3096" s="73" t="s">
        <v>18217</v>
      </c>
      <c r="E3096" s="73" t="s">
        <v>18217</v>
      </c>
      <c r="F3096" s="73" t="s">
        <v>18235</v>
      </c>
      <c r="G3096" s="125"/>
      <c r="H3096" s="140">
        <f t="shared" si="187"/>
        <v>0</v>
      </c>
      <c r="I3096" s="125"/>
      <c r="W3096" s="158">
        <v>4797</v>
      </c>
      <c r="Z3096" s="198">
        <v>1.8466193431162712</v>
      </c>
      <c r="AF3096" s="17"/>
    </row>
    <row r="3097" spans="1:32" hidden="1" x14ac:dyDescent="0.25">
      <c r="A3097" s="116" t="s">
        <v>16384</v>
      </c>
      <c r="B3097" s="116">
        <v>2017</v>
      </c>
      <c r="C3097" s="116" t="s">
        <v>18201</v>
      </c>
      <c r="D3097" s="73" t="s">
        <v>18221</v>
      </c>
      <c r="E3097" s="73" t="s">
        <v>18222</v>
      </c>
      <c r="F3097" s="73" t="s">
        <v>18223</v>
      </c>
      <c r="G3097" s="125"/>
      <c r="H3097" s="140">
        <f t="shared" si="187"/>
        <v>0</v>
      </c>
      <c r="I3097" s="125"/>
      <c r="W3097" s="158">
        <v>4548</v>
      </c>
      <c r="Z3097" s="198">
        <v>1.7507660563879095</v>
      </c>
      <c r="AF3097" s="17"/>
    </row>
    <row r="3098" spans="1:32" hidden="1" x14ac:dyDescent="0.25">
      <c r="A3098" s="116" t="s">
        <v>16384</v>
      </c>
      <c r="B3098" s="116">
        <v>2017</v>
      </c>
      <c r="C3098" s="116" t="s">
        <v>18201</v>
      </c>
      <c r="D3098" s="73" t="s">
        <v>18011</v>
      </c>
      <c r="E3098" s="73" t="s">
        <v>18012</v>
      </c>
      <c r="F3098" s="73" t="s">
        <v>18013</v>
      </c>
      <c r="G3098" s="125"/>
      <c r="H3098" s="140">
        <f t="shared" si="187"/>
        <v>0</v>
      </c>
      <c r="I3098" s="125"/>
      <c r="W3098" s="159">
        <v>3972</v>
      </c>
      <c r="Z3098" s="198">
        <v>1.5290331521488074</v>
      </c>
      <c r="AF3098" s="17"/>
    </row>
    <row r="3099" spans="1:32" hidden="1" x14ac:dyDescent="0.25">
      <c r="A3099" s="116" t="s">
        <v>16384</v>
      </c>
      <c r="B3099" s="116">
        <v>2017</v>
      </c>
      <c r="C3099" s="116" t="s">
        <v>18201</v>
      </c>
      <c r="D3099" s="73" t="s">
        <v>18236</v>
      </c>
      <c r="E3099" s="73" t="s">
        <v>18237</v>
      </c>
      <c r="F3099" s="73"/>
      <c r="G3099" s="125"/>
      <c r="H3099" s="140">
        <f t="shared" si="187"/>
        <v>0</v>
      </c>
      <c r="I3099" s="125"/>
      <c r="W3099" s="158">
        <v>3884</v>
      </c>
      <c r="Z3099" s="198">
        <v>1.4951572917789446</v>
      </c>
      <c r="AF3099" s="17"/>
    </row>
    <row r="3100" spans="1:32" hidden="1" x14ac:dyDescent="0.25">
      <c r="A3100" s="116" t="s">
        <v>16384</v>
      </c>
      <c r="B3100" s="116">
        <v>2017</v>
      </c>
      <c r="C3100" s="116" t="s">
        <v>18201</v>
      </c>
      <c r="D3100" s="73" t="s">
        <v>18246</v>
      </c>
      <c r="E3100" s="73" t="s">
        <v>18247</v>
      </c>
      <c r="F3100" s="73" t="s">
        <v>18247</v>
      </c>
      <c r="G3100" s="125"/>
      <c r="H3100" s="140">
        <f t="shared" si="187"/>
        <v>0</v>
      </c>
      <c r="I3100" s="125"/>
      <c r="W3100" s="159">
        <v>3813</v>
      </c>
      <c r="Z3100" s="198">
        <v>1.4678256317078053</v>
      </c>
      <c r="AF3100" s="17"/>
    </row>
    <row r="3101" spans="1:32" hidden="1" x14ac:dyDescent="0.25">
      <c r="A3101" s="116" t="s">
        <v>16384</v>
      </c>
      <c r="B3101" s="116">
        <v>2017</v>
      </c>
      <c r="C3101" s="116" t="s">
        <v>18201</v>
      </c>
      <c r="D3101" s="73" t="s">
        <v>18243</v>
      </c>
      <c r="E3101" s="73" t="s">
        <v>18244</v>
      </c>
      <c r="F3101" s="73" t="s">
        <v>18244</v>
      </c>
      <c r="G3101" s="125"/>
      <c r="H3101" s="140">
        <f t="shared" si="187"/>
        <v>0</v>
      </c>
      <c r="I3101" s="125"/>
      <c r="W3101" s="158">
        <v>3367</v>
      </c>
      <c r="Z3101" s="198">
        <v>1.2961366121060005</v>
      </c>
      <c r="AF3101" s="17"/>
    </row>
    <row r="3102" spans="1:32" hidden="1" x14ac:dyDescent="0.25">
      <c r="A3102" s="116" t="s">
        <v>16384</v>
      </c>
      <c r="B3102" s="116">
        <v>2017</v>
      </c>
      <c r="C3102" s="116" t="s">
        <v>18201</v>
      </c>
      <c r="D3102" s="73" t="s">
        <v>18241</v>
      </c>
      <c r="E3102" s="73" t="s">
        <v>18242</v>
      </c>
      <c r="F3102" s="73" t="s">
        <v>18242</v>
      </c>
      <c r="G3102" s="125"/>
      <c r="H3102" s="140">
        <f t="shared" si="187"/>
        <v>0</v>
      </c>
      <c r="I3102" s="125"/>
      <c r="W3102" s="158">
        <v>3254</v>
      </c>
      <c r="Z3102" s="198">
        <v>1.2526369277674267</v>
      </c>
      <c r="AF3102" s="17"/>
    </row>
    <row r="3103" spans="1:32" hidden="1" x14ac:dyDescent="0.25">
      <c r="A3103" s="116" t="s">
        <v>16384</v>
      </c>
      <c r="B3103" s="116">
        <v>2017</v>
      </c>
      <c r="C3103" s="116" t="s">
        <v>18201</v>
      </c>
      <c r="D3103" s="73" t="s">
        <v>18265</v>
      </c>
      <c r="E3103" s="73" t="s">
        <v>18266</v>
      </c>
      <c r="F3103" s="73"/>
      <c r="G3103" s="125"/>
      <c r="H3103" s="140">
        <f t="shared" si="187"/>
        <v>0</v>
      </c>
      <c r="I3103" s="125"/>
      <c r="W3103" s="160">
        <v>2828</v>
      </c>
      <c r="Z3103" s="198">
        <v>1.088646967340591</v>
      </c>
      <c r="AF3103" s="17"/>
    </row>
    <row r="3104" spans="1:32" hidden="1" x14ac:dyDescent="0.25">
      <c r="A3104" s="116" t="s">
        <v>16384</v>
      </c>
      <c r="B3104" s="116">
        <v>2017</v>
      </c>
      <c r="C3104" s="116" t="s">
        <v>18201</v>
      </c>
      <c r="D3104" s="73" t="s">
        <v>18240</v>
      </c>
      <c r="E3104" s="73" t="s">
        <v>18240</v>
      </c>
      <c r="F3104" s="73"/>
      <c r="G3104" s="125"/>
      <c r="H3104" s="140">
        <f t="shared" si="187"/>
        <v>0</v>
      </c>
      <c r="I3104" s="125"/>
      <c r="W3104" s="160">
        <v>2774</v>
      </c>
      <c r="Z3104" s="198">
        <v>1.0678595075681752</v>
      </c>
      <c r="AF3104" s="17"/>
    </row>
    <row r="3105" spans="1:32" hidden="1" x14ac:dyDescent="0.25">
      <c r="A3105" s="116" t="s">
        <v>16384</v>
      </c>
      <c r="B3105" s="116">
        <v>2017</v>
      </c>
      <c r="C3105" s="116" t="s">
        <v>18201</v>
      </c>
      <c r="D3105" s="73" t="s">
        <v>18250</v>
      </c>
      <c r="E3105" s="73" t="s">
        <v>18251</v>
      </c>
      <c r="F3105" s="73" t="s">
        <v>18252</v>
      </c>
      <c r="G3105" s="125"/>
      <c r="H3105" s="140">
        <f t="shared" si="187"/>
        <v>0</v>
      </c>
      <c r="I3105" s="125"/>
      <c r="W3105" s="158">
        <v>2734</v>
      </c>
      <c r="Z3105" s="198">
        <v>1.0524613892182375</v>
      </c>
      <c r="AF3105" s="17"/>
    </row>
    <row r="3106" spans="1:32" hidden="1" x14ac:dyDescent="0.25">
      <c r="A3106" s="116" t="s">
        <v>16384</v>
      </c>
      <c r="B3106" s="116">
        <v>2017</v>
      </c>
      <c r="C3106" s="116" t="s">
        <v>18201</v>
      </c>
      <c r="D3106" s="73" t="s">
        <v>18238</v>
      </c>
      <c r="E3106" s="73" t="s">
        <v>18238</v>
      </c>
      <c r="F3106" s="73" t="s">
        <v>18239</v>
      </c>
      <c r="G3106" s="125"/>
      <c r="H3106" s="140">
        <f t="shared" si="187"/>
        <v>0</v>
      </c>
      <c r="I3106" s="125"/>
      <c r="W3106" s="158">
        <v>2651</v>
      </c>
      <c r="Z3106" s="198">
        <v>1.0205102936421169</v>
      </c>
      <c r="AF3106" s="17"/>
    </row>
    <row r="3107" spans="1:32" hidden="1" x14ac:dyDescent="0.25">
      <c r="A3107" s="116" t="s">
        <v>16384</v>
      </c>
      <c r="B3107" s="116">
        <v>2017</v>
      </c>
      <c r="C3107" s="116" t="s">
        <v>18201</v>
      </c>
      <c r="D3107" s="73" t="s">
        <v>18254</v>
      </c>
      <c r="E3107" s="73" t="s">
        <v>18254</v>
      </c>
      <c r="F3107" s="73" t="s">
        <v>18255</v>
      </c>
      <c r="G3107" s="125"/>
      <c r="H3107" s="140">
        <f t="shared" si="187"/>
        <v>0</v>
      </c>
      <c r="I3107" s="125"/>
      <c r="W3107" s="158">
        <v>2229</v>
      </c>
      <c r="Z3107" s="198">
        <v>0.85806014505027484</v>
      </c>
      <c r="AF3107" s="17"/>
    </row>
    <row r="3108" spans="1:32" hidden="1" x14ac:dyDescent="0.25">
      <c r="A3108" s="116" t="s">
        <v>16384</v>
      </c>
      <c r="B3108" s="116">
        <v>2017</v>
      </c>
      <c r="C3108" s="116" t="s">
        <v>18201</v>
      </c>
      <c r="D3108" s="73" t="s">
        <v>18248</v>
      </c>
      <c r="E3108" s="73" t="s">
        <v>18248</v>
      </c>
      <c r="F3108" s="73"/>
      <c r="G3108" s="125"/>
      <c r="H3108" s="140">
        <f t="shared" si="187"/>
        <v>0</v>
      </c>
      <c r="I3108" s="125"/>
      <c r="W3108" s="158">
        <v>2163</v>
      </c>
      <c r="Z3108" s="198">
        <v>0.8326532497728778</v>
      </c>
      <c r="AF3108" s="17"/>
    </row>
    <row r="3109" spans="1:32" hidden="1" x14ac:dyDescent="0.25">
      <c r="A3109" s="116" t="s">
        <v>16384</v>
      </c>
      <c r="B3109" s="116">
        <v>2017</v>
      </c>
      <c r="C3109" s="116" t="s">
        <v>18201</v>
      </c>
      <c r="D3109" s="73" t="s">
        <v>18250</v>
      </c>
      <c r="E3109" s="73" t="s">
        <v>18262</v>
      </c>
      <c r="F3109" s="73" t="s">
        <v>18262</v>
      </c>
      <c r="G3109" s="125"/>
      <c r="H3109" s="140">
        <f t="shared" si="187"/>
        <v>0</v>
      </c>
      <c r="I3109" s="125"/>
      <c r="W3109" s="159">
        <v>2041</v>
      </c>
      <c r="Z3109" s="198">
        <v>0.78568898880556803</v>
      </c>
      <c r="AF3109" s="17"/>
    </row>
    <row r="3110" spans="1:32" hidden="1" x14ac:dyDescent="0.25">
      <c r="A3110" s="116" t="s">
        <v>16384</v>
      </c>
      <c r="B3110" s="116">
        <v>2017</v>
      </c>
      <c r="C3110" s="116" t="s">
        <v>18201</v>
      </c>
      <c r="D3110" s="73" t="s">
        <v>18257</v>
      </c>
      <c r="E3110" s="73" t="s">
        <v>18258</v>
      </c>
      <c r="F3110" s="73" t="s">
        <v>18259</v>
      </c>
      <c r="G3110" s="125"/>
      <c r="H3110" s="140">
        <f t="shared" si="187"/>
        <v>0</v>
      </c>
      <c r="I3110" s="125"/>
      <c r="W3110" s="158">
        <v>2035</v>
      </c>
      <c r="Z3110" s="198">
        <v>0.78337927105307736</v>
      </c>
      <c r="AF3110" s="17"/>
    </row>
    <row r="3111" spans="1:32" hidden="1" x14ac:dyDescent="0.25">
      <c r="A3111" s="116" t="s">
        <v>16384</v>
      </c>
      <c r="B3111" s="116">
        <v>2017</v>
      </c>
      <c r="C3111" s="116" t="s">
        <v>18201</v>
      </c>
      <c r="D3111" s="73" t="s">
        <v>18230</v>
      </c>
      <c r="E3111" s="73" t="s">
        <v>18230</v>
      </c>
      <c r="F3111" s="73"/>
      <c r="G3111" s="125"/>
      <c r="H3111" s="140">
        <f t="shared" si="187"/>
        <v>0</v>
      </c>
      <c r="I3111" s="125"/>
      <c r="W3111" s="158">
        <v>1864</v>
      </c>
      <c r="Z3111" s="198">
        <v>0.71755231510709394</v>
      </c>
      <c r="AF3111" s="17"/>
    </row>
    <row r="3112" spans="1:32" hidden="1" x14ac:dyDescent="0.25">
      <c r="A3112" s="116" t="s">
        <v>16384</v>
      </c>
      <c r="B3112" s="116">
        <v>2017</v>
      </c>
      <c r="C3112" s="116" t="s">
        <v>18201</v>
      </c>
      <c r="D3112" s="73" t="s">
        <v>18055</v>
      </c>
      <c r="E3112" s="73" t="s">
        <v>18055</v>
      </c>
      <c r="F3112" s="73" t="s">
        <v>18056</v>
      </c>
      <c r="G3112" s="125"/>
      <c r="H3112" s="140">
        <f t="shared" ref="H3112:H3143" si="188">G3112/1.3</f>
        <v>0</v>
      </c>
      <c r="I3112" s="125"/>
      <c r="W3112" s="158">
        <v>1814</v>
      </c>
      <c r="Z3112" s="198">
        <v>0.69830466716967188</v>
      </c>
      <c r="AF3112" s="17"/>
    </row>
    <row r="3113" spans="1:32" hidden="1" x14ac:dyDescent="0.25">
      <c r="A3113" s="116" t="s">
        <v>16384</v>
      </c>
      <c r="B3113" s="116">
        <v>2017</v>
      </c>
      <c r="C3113" s="116" t="s">
        <v>18201</v>
      </c>
      <c r="D3113" s="73" t="s">
        <v>18256</v>
      </c>
      <c r="E3113" s="73" t="s">
        <v>18256</v>
      </c>
      <c r="F3113" s="73"/>
      <c r="G3113" s="125"/>
      <c r="H3113" s="140">
        <f t="shared" si="188"/>
        <v>0</v>
      </c>
      <c r="I3113" s="125"/>
      <c r="W3113" s="158">
        <v>1799</v>
      </c>
      <c r="Z3113" s="198">
        <v>0.6925303727884452</v>
      </c>
      <c r="AF3113" s="17"/>
    </row>
    <row r="3114" spans="1:32" hidden="1" x14ac:dyDescent="0.25">
      <c r="A3114" s="116" t="s">
        <v>16384</v>
      </c>
      <c r="B3114" s="116">
        <v>2017</v>
      </c>
      <c r="C3114" s="116" t="s">
        <v>18201</v>
      </c>
      <c r="D3114" s="73" t="s">
        <v>18070</v>
      </c>
      <c r="E3114" s="73" t="s">
        <v>18008</v>
      </c>
      <c r="F3114" s="73" t="s">
        <v>18008</v>
      </c>
      <c r="G3114" s="125"/>
      <c r="H3114" s="140">
        <f t="shared" si="188"/>
        <v>0</v>
      </c>
      <c r="I3114" s="125"/>
      <c r="W3114" s="160">
        <v>1790</v>
      </c>
      <c r="Z3114" s="198">
        <v>0.6890657961597092</v>
      </c>
      <c r="AF3114" s="17"/>
    </row>
    <row r="3115" spans="1:32" hidden="1" x14ac:dyDescent="0.25">
      <c r="A3115" s="116" t="s">
        <v>16384</v>
      </c>
      <c r="B3115" s="116">
        <v>2017</v>
      </c>
      <c r="C3115" s="116" t="s">
        <v>18201</v>
      </c>
      <c r="D3115" s="73" t="s">
        <v>18249</v>
      </c>
      <c r="E3115" s="73" t="s">
        <v>18249</v>
      </c>
      <c r="F3115" s="73"/>
      <c r="G3115" s="125"/>
      <c r="H3115" s="140">
        <f t="shared" si="188"/>
        <v>0</v>
      </c>
      <c r="I3115" s="125"/>
      <c r="W3115" s="158">
        <v>1533</v>
      </c>
      <c r="Z3115" s="198">
        <v>0.59013288576136003</v>
      </c>
      <c r="AF3115" s="17"/>
    </row>
    <row r="3116" spans="1:32" hidden="1" x14ac:dyDescent="0.25">
      <c r="A3116" s="116" t="s">
        <v>16384</v>
      </c>
      <c r="B3116" s="116">
        <v>2017</v>
      </c>
      <c r="C3116" s="116" t="s">
        <v>18201</v>
      </c>
      <c r="D3116" s="73" t="s">
        <v>18261</v>
      </c>
      <c r="E3116" s="73" t="s">
        <v>18261</v>
      </c>
      <c r="F3116" s="73"/>
      <c r="G3116" s="125"/>
      <c r="H3116" s="140">
        <f t="shared" si="188"/>
        <v>0</v>
      </c>
      <c r="I3116" s="125"/>
      <c r="W3116" s="158">
        <v>1223</v>
      </c>
      <c r="Z3116" s="198">
        <v>0.47079746854934329</v>
      </c>
      <c r="AF3116" s="17"/>
    </row>
    <row r="3117" spans="1:32" hidden="1" x14ac:dyDescent="0.25">
      <c r="A3117" s="116" t="s">
        <v>16384</v>
      </c>
      <c r="B3117" s="116">
        <v>2017</v>
      </c>
      <c r="C3117" s="116" t="s">
        <v>18201</v>
      </c>
      <c r="D3117" s="73" t="s">
        <v>18245</v>
      </c>
      <c r="E3117" s="73" t="s">
        <v>18245</v>
      </c>
      <c r="F3117" s="73"/>
      <c r="G3117" s="125"/>
      <c r="H3117" s="140">
        <f t="shared" si="188"/>
        <v>0</v>
      </c>
      <c r="I3117" s="125"/>
      <c r="W3117" s="159">
        <v>1077</v>
      </c>
      <c r="Z3117" s="198">
        <v>0.4145943365720709</v>
      </c>
      <c r="AF3117" s="17"/>
    </row>
    <row r="3118" spans="1:32" hidden="1" x14ac:dyDescent="0.25">
      <c r="A3118" s="116" t="s">
        <v>16384</v>
      </c>
      <c r="B3118" s="116">
        <v>2017</v>
      </c>
      <c r="C3118" s="116" t="s">
        <v>18201</v>
      </c>
      <c r="D3118" s="73" t="s">
        <v>18253</v>
      </c>
      <c r="E3118" s="73" t="s">
        <v>18253</v>
      </c>
      <c r="F3118" s="73"/>
      <c r="G3118" s="125"/>
      <c r="H3118" s="140">
        <f t="shared" si="188"/>
        <v>0</v>
      </c>
      <c r="I3118" s="125"/>
      <c r="W3118" s="158">
        <v>1077</v>
      </c>
      <c r="Z3118" s="198">
        <v>0.4145943365720709</v>
      </c>
      <c r="AF3118" s="17"/>
    </row>
    <row r="3119" spans="1:32" hidden="1" x14ac:dyDescent="0.25">
      <c r="A3119" s="116" t="s">
        <v>16384</v>
      </c>
      <c r="B3119" s="116">
        <v>2018</v>
      </c>
      <c r="C3119" s="116" t="s">
        <v>18201</v>
      </c>
      <c r="D3119" s="73" t="s">
        <v>17230</v>
      </c>
      <c r="E3119" s="73" t="s">
        <v>17231</v>
      </c>
      <c r="F3119" s="73" t="s">
        <v>18204</v>
      </c>
      <c r="G3119" s="125"/>
      <c r="H3119" s="140">
        <f t="shared" si="188"/>
        <v>0</v>
      </c>
      <c r="I3119" s="125"/>
      <c r="W3119" s="161">
        <v>20223</v>
      </c>
      <c r="Z3119" s="198">
        <v>7.6211400619549732</v>
      </c>
      <c r="AF3119" s="17"/>
    </row>
    <row r="3120" spans="1:32" hidden="1" x14ac:dyDescent="0.25">
      <c r="A3120" s="116" t="s">
        <v>16384</v>
      </c>
      <c r="B3120" s="116">
        <v>2018</v>
      </c>
      <c r="C3120" s="116" t="s">
        <v>18201</v>
      </c>
      <c r="D3120" s="73" t="s">
        <v>17413</v>
      </c>
      <c r="E3120" s="73" t="s">
        <v>18205</v>
      </c>
      <c r="F3120" s="73" t="s">
        <v>18205</v>
      </c>
      <c r="G3120" s="125"/>
      <c r="H3120" s="140">
        <f t="shared" si="188"/>
        <v>0</v>
      </c>
      <c r="I3120" s="125"/>
      <c r="W3120" s="161">
        <v>14578</v>
      </c>
      <c r="Z3120" s="198">
        <v>5.4937931970122929</v>
      </c>
      <c r="AF3120" s="17"/>
    </row>
    <row r="3121" spans="1:32" hidden="1" x14ac:dyDescent="0.25">
      <c r="A3121" s="116" t="s">
        <v>16384</v>
      </c>
      <c r="B3121" s="116">
        <v>2018</v>
      </c>
      <c r="C3121" s="116" t="s">
        <v>18201</v>
      </c>
      <c r="D3121" s="73" t="s">
        <v>18070</v>
      </c>
      <c r="E3121" s="73" t="s">
        <v>18070</v>
      </c>
      <c r="F3121" s="73" t="s">
        <v>18034</v>
      </c>
      <c r="G3121" s="125"/>
      <c r="H3121" s="140">
        <f t="shared" si="188"/>
        <v>0</v>
      </c>
      <c r="I3121" s="125"/>
      <c r="W3121" s="161">
        <v>13785</v>
      </c>
      <c r="Z3121" s="198">
        <v>5.1949471272338084</v>
      </c>
      <c r="AF3121" s="17"/>
    </row>
    <row r="3122" spans="1:32" hidden="1" x14ac:dyDescent="0.25">
      <c r="A3122" s="116" t="s">
        <v>16384</v>
      </c>
      <c r="B3122" s="116">
        <v>2018</v>
      </c>
      <c r="C3122" s="116" t="s">
        <v>18201</v>
      </c>
      <c r="D3122" s="73" t="s">
        <v>18234</v>
      </c>
      <c r="E3122" s="73" t="s">
        <v>18263</v>
      </c>
      <c r="F3122" s="73" t="s">
        <v>18264</v>
      </c>
      <c r="G3122" s="125"/>
      <c r="H3122" s="140">
        <f t="shared" si="188"/>
        <v>0</v>
      </c>
      <c r="I3122" s="125"/>
      <c r="W3122" s="161">
        <v>13492</v>
      </c>
      <c r="Z3122" s="198">
        <v>5.0845285919940908</v>
      </c>
      <c r="AF3122" s="17"/>
    </row>
    <row r="3123" spans="1:32" hidden="1" x14ac:dyDescent="0.25">
      <c r="A3123" s="116" t="s">
        <v>16384</v>
      </c>
      <c r="B3123" s="116">
        <v>2018</v>
      </c>
      <c r="C3123" s="116" t="s">
        <v>18201</v>
      </c>
      <c r="D3123" s="73" t="s">
        <v>16532</v>
      </c>
      <c r="E3123" s="73" t="s">
        <v>17320</v>
      </c>
      <c r="F3123" s="73" t="s">
        <v>17320</v>
      </c>
      <c r="G3123" s="125"/>
      <c r="H3123" s="140">
        <f t="shared" si="188"/>
        <v>0</v>
      </c>
      <c r="I3123" s="125"/>
      <c r="W3123" s="161">
        <v>12351</v>
      </c>
      <c r="Z3123" s="198">
        <v>4.6545369581766245</v>
      </c>
      <c r="AF3123" s="17"/>
    </row>
    <row r="3124" spans="1:32" hidden="1" x14ac:dyDescent="0.25">
      <c r="A3124" s="116" t="s">
        <v>16384</v>
      </c>
      <c r="B3124" s="116">
        <v>2018</v>
      </c>
      <c r="C3124" s="116" t="s">
        <v>18201</v>
      </c>
      <c r="D3124" s="73" t="s">
        <v>18006</v>
      </c>
      <c r="E3124" s="73" t="s">
        <v>18006</v>
      </c>
      <c r="F3124" s="73" t="s">
        <v>18210</v>
      </c>
      <c r="G3124" s="125"/>
      <c r="H3124" s="140">
        <f t="shared" si="188"/>
        <v>0</v>
      </c>
      <c r="I3124" s="125"/>
      <c r="W3124" s="161">
        <v>10671</v>
      </c>
      <c r="Z3124" s="198">
        <v>4.0214204421263675</v>
      </c>
      <c r="AF3124" s="17"/>
    </row>
    <row r="3125" spans="1:32" hidden="1" x14ac:dyDescent="0.25">
      <c r="A3125" s="116" t="s">
        <v>16384</v>
      </c>
      <c r="B3125" s="116">
        <v>2018</v>
      </c>
      <c r="C3125" s="116" t="s">
        <v>18201</v>
      </c>
      <c r="D3125" s="73" t="s">
        <v>16575</v>
      </c>
      <c r="E3125" s="73" t="s">
        <v>18267</v>
      </c>
      <c r="F3125" s="73" t="s">
        <v>18214</v>
      </c>
      <c r="G3125" s="125"/>
      <c r="H3125" s="140">
        <f t="shared" si="188"/>
        <v>0</v>
      </c>
      <c r="I3125" s="125"/>
      <c r="W3125" s="161">
        <v>9716</v>
      </c>
      <c r="Z3125" s="198">
        <v>3.6615238511573223</v>
      </c>
      <c r="AF3125" s="17"/>
    </row>
    <row r="3126" spans="1:32" hidden="1" x14ac:dyDescent="0.25">
      <c r="A3126" s="116" t="s">
        <v>16384</v>
      </c>
      <c r="B3126" s="116">
        <v>2018</v>
      </c>
      <c r="C3126" s="116" t="s">
        <v>18201</v>
      </c>
      <c r="D3126" s="73" t="s">
        <v>18241</v>
      </c>
      <c r="E3126" s="73" t="s">
        <v>18242</v>
      </c>
      <c r="F3126" s="73" t="s">
        <v>18242</v>
      </c>
      <c r="G3126" s="125"/>
      <c r="H3126" s="140">
        <f t="shared" si="188"/>
        <v>0</v>
      </c>
      <c r="I3126" s="125"/>
      <c r="W3126" s="161">
        <v>9613</v>
      </c>
      <c r="Z3126" s="198">
        <v>3.6227077790423361</v>
      </c>
      <c r="AF3126" s="17"/>
    </row>
    <row r="3127" spans="1:32" hidden="1" x14ac:dyDescent="0.25">
      <c r="A3127" s="116" t="s">
        <v>16384</v>
      </c>
      <c r="B3127" s="116">
        <v>2018</v>
      </c>
      <c r="C3127" s="116" t="s">
        <v>18201</v>
      </c>
      <c r="D3127" s="73" t="s">
        <v>17645</v>
      </c>
      <c r="E3127" s="73" t="s">
        <v>18216</v>
      </c>
      <c r="F3127" s="73" t="s">
        <v>18216</v>
      </c>
      <c r="G3127" s="125"/>
      <c r="H3127" s="140">
        <f t="shared" si="188"/>
        <v>0</v>
      </c>
      <c r="I3127" s="125"/>
      <c r="W3127" s="161">
        <v>8742</v>
      </c>
      <c r="Z3127" s="198">
        <v>3.2944670138758037</v>
      </c>
      <c r="AF3127" s="17"/>
    </row>
    <row r="3128" spans="1:32" hidden="1" x14ac:dyDescent="0.25">
      <c r="A3128" s="116" t="s">
        <v>16384</v>
      </c>
      <c r="B3128" s="116">
        <v>2018</v>
      </c>
      <c r="C3128" s="116" t="s">
        <v>18201</v>
      </c>
      <c r="D3128" s="73" t="s">
        <v>18003</v>
      </c>
      <c r="E3128" s="73" t="s">
        <v>18004</v>
      </c>
      <c r="F3128" s="73" t="s">
        <v>18004</v>
      </c>
      <c r="G3128" s="125"/>
      <c r="H3128" s="140">
        <f t="shared" si="188"/>
        <v>0</v>
      </c>
      <c r="I3128" s="125"/>
      <c r="W3128" s="161">
        <v>7115</v>
      </c>
      <c r="Z3128" s="198">
        <v>2.6813238164866555</v>
      </c>
      <c r="AF3128" s="17"/>
    </row>
    <row r="3129" spans="1:32" hidden="1" x14ac:dyDescent="0.25">
      <c r="A3129" s="116" t="s">
        <v>16384</v>
      </c>
      <c r="B3129" s="116">
        <v>2018</v>
      </c>
      <c r="C3129" s="116" t="s">
        <v>18201</v>
      </c>
      <c r="D3129" s="73" t="s">
        <v>16593</v>
      </c>
      <c r="E3129" s="73" t="s">
        <v>17289</v>
      </c>
      <c r="F3129" s="73" t="s">
        <v>18202</v>
      </c>
      <c r="G3129" s="125"/>
      <c r="H3129" s="140">
        <f t="shared" si="188"/>
        <v>0</v>
      </c>
      <c r="I3129" s="125"/>
      <c r="W3129" s="161">
        <v>6927</v>
      </c>
      <c r="Z3129" s="198">
        <v>2.6104750635000791</v>
      </c>
      <c r="AF3129" s="17"/>
    </row>
    <row r="3130" spans="1:32" hidden="1" x14ac:dyDescent="0.25">
      <c r="A3130" s="116" t="s">
        <v>16384</v>
      </c>
      <c r="B3130" s="116">
        <v>2018</v>
      </c>
      <c r="C3130" s="116" t="s">
        <v>18201</v>
      </c>
      <c r="D3130" s="73" t="s">
        <v>18268</v>
      </c>
      <c r="E3130" s="73" t="s">
        <v>18269</v>
      </c>
      <c r="F3130" s="73" t="s">
        <v>18269</v>
      </c>
      <c r="G3130" s="125"/>
      <c r="H3130" s="140">
        <f t="shared" si="188"/>
        <v>0</v>
      </c>
      <c r="I3130" s="125"/>
      <c r="W3130" s="161">
        <v>6828</v>
      </c>
      <c r="Z3130" s="198">
        <v>2.5731664116614033</v>
      </c>
      <c r="AF3130" s="17"/>
    </row>
    <row r="3131" spans="1:32" hidden="1" x14ac:dyDescent="0.25">
      <c r="A3131" s="116" t="s">
        <v>16384</v>
      </c>
      <c r="B3131" s="116">
        <v>2018</v>
      </c>
      <c r="C3131" s="116" t="s">
        <v>18201</v>
      </c>
      <c r="D3131" s="73" t="s">
        <v>18215</v>
      </c>
      <c r="E3131" s="73" t="s">
        <v>18215</v>
      </c>
      <c r="F3131" s="73" t="s">
        <v>18215</v>
      </c>
      <c r="G3131" s="125"/>
      <c r="H3131" s="140">
        <f t="shared" si="188"/>
        <v>0</v>
      </c>
      <c r="I3131" s="125"/>
      <c r="W3131" s="161">
        <v>6580</v>
      </c>
      <c r="Z3131" s="198">
        <v>2.4797063545301747</v>
      </c>
      <c r="AF3131" s="17"/>
    </row>
    <row r="3132" spans="1:32" hidden="1" x14ac:dyDescent="0.25">
      <c r="A3132" s="116" t="s">
        <v>16384</v>
      </c>
      <c r="B3132" s="116">
        <v>2018</v>
      </c>
      <c r="C3132" s="116" t="s">
        <v>18201</v>
      </c>
      <c r="D3132" s="73" t="s">
        <v>18224</v>
      </c>
      <c r="E3132" s="73" t="s">
        <v>18225</v>
      </c>
      <c r="F3132" s="73" t="s">
        <v>18226</v>
      </c>
      <c r="G3132" s="125"/>
      <c r="H3132" s="140">
        <f t="shared" si="188"/>
        <v>0</v>
      </c>
      <c r="I3132" s="125"/>
      <c r="W3132" s="161">
        <v>6536</v>
      </c>
      <c r="Z3132" s="198">
        <v>2.4631247314907632</v>
      </c>
      <c r="AF3132" s="17"/>
    </row>
    <row r="3133" spans="1:32" hidden="1" x14ac:dyDescent="0.25">
      <c r="A3133" s="116" t="s">
        <v>16384</v>
      </c>
      <c r="B3133" s="116">
        <v>2018</v>
      </c>
      <c r="C3133" s="116" t="s">
        <v>18201</v>
      </c>
      <c r="D3133" s="73" t="s">
        <v>18232</v>
      </c>
      <c r="E3133" s="73" t="s">
        <v>18233</v>
      </c>
      <c r="F3133" s="73" t="s">
        <v>18233</v>
      </c>
      <c r="G3133" s="125"/>
      <c r="H3133" s="140">
        <f t="shared" si="188"/>
        <v>0</v>
      </c>
      <c r="I3133" s="125"/>
      <c r="W3133" s="161">
        <v>5583</v>
      </c>
      <c r="Z3133" s="198">
        <v>2.1039818506598733</v>
      </c>
      <c r="AF3133" s="17"/>
    </row>
    <row r="3134" spans="1:32" hidden="1" x14ac:dyDescent="0.25">
      <c r="A3134" s="116" t="s">
        <v>16384</v>
      </c>
      <c r="B3134" s="116">
        <v>2018</v>
      </c>
      <c r="C3134" s="116" t="s">
        <v>18201</v>
      </c>
      <c r="D3134" s="73" t="s">
        <v>18217</v>
      </c>
      <c r="E3134" s="73" t="s">
        <v>18217</v>
      </c>
      <c r="F3134" s="73" t="s">
        <v>18235</v>
      </c>
      <c r="G3134" s="125"/>
      <c r="H3134" s="140">
        <f t="shared" si="188"/>
        <v>0</v>
      </c>
      <c r="I3134" s="125"/>
      <c r="W3134" s="161">
        <v>5581</v>
      </c>
      <c r="Z3134" s="198">
        <v>2.1032281405217184</v>
      </c>
      <c r="AF3134" s="17"/>
    </row>
    <row r="3135" spans="1:32" hidden="1" x14ac:dyDescent="0.25">
      <c r="A3135" s="116" t="s">
        <v>16384</v>
      </c>
      <c r="B3135" s="116">
        <v>2018</v>
      </c>
      <c r="C3135" s="116" t="s">
        <v>18201</v>
      </c>
      <c r="D3135" s="73" t="s">
        <v>18270</v>
      </c>
      <c r="E3135" s="73" t="s">
        <v>18271</v>
      </c>
      <c r="F3135" s="73"/>
      <c r="G3135" s="125"/>
      <c r="H3135" s="140">
        <f t="shared" si="188"/>
        <v>0</v>
      </c>
      <c r="I3135" s="125"/>
      <c r="W3135" s="161">
        <v>5297</v>
      </c>
      <c r="Z3135" s="198">
        <v>1.9962013009036983</v>
      </c>
      <c r="AF3135" s="17"/>
    </row>
    <row r="3136" spans="1:32" hidden="1" x14ac:dyDescent="0.25">
      <c r="A3136" s="116" t="s">
        <v>16384</v>
      </c>
      <c r="B3136" s="116">
        <v>2018</v>
      </c>
      <c r="C3136" s="116" t="s">
        <v>18201</v>
      </c>
      <c r="D3136" s="73" t="s">
        <v>18221</v>
      </c>
      <c r="E3136" s="73" t="s">
        <v>18222</v>
      </c>
      <c r="F3136" s="73" t="s">
        <v>18223</v>
      </c>
      <c r="G3136" s="125"/>
      <c r="H3136" s="140">
        <f t="shared" si="188"/>
        <v>0</v>
      </c>
      <c r="I3136" s="125"/>
      <c r="W3136" s="161">
        <v>5089</v>
      </c>
      <c r="Z3136" s="198">
        <v>1.9178154465355715</v>
      </c>
      <c r="AF3136" s="17"/>
    </row>
    <row r="3137" spans="1:32" hidden="1" x14ac:dyDescent="0.25">
      <c r="A3137" s="116" t="s">
        <v>16384</v>
      </c>
      <c r="B3137" s="116">
        <v>2018</v>
      </c>
      <c r="C3137" s="116" t="s">
        <v>18201</v>
      </c>
      <c r="D3137" s="73" t="s">
        <v>18272</v>
      </c>
      <c r="E3137" s="73" t="s">
        <v>18273</v>
      </c>
      <c r="F3137" s="73" t="s">
        <v>18273</v>
      </c>
      <c r="G3137" s="125"/>
      <c r="H3137" s="140">
        <f t="shared" si="188"/>
        <v>0</v>
      </c>
      <c r="I3137" s="125"/>
      <c r="W3137" s="161">
        <v>5002</v>
      </c>
      <c r="Z3137" s="198">
        <v>1.8850290555258258</v>
      </c>
      <c r="AF3137" s="17"/>
    </row>
    <row r="3138" spans="1:32" hidden="1" x14ac:dyDescent="0.25">
      <c r="A3138" s="116" t="s">
        <v>16384</v>
      </c>
      <c r="B3138" s="116">
        <v>2018</v>
      </c>
      <c r="C3138" s="116" t="s">
        <v>18201</v>
      </c>
      <c r="D3138" s="73" t="s">
        <v>18219</v>
      </c>
      <c r="E3138" s="73" t="s">
        <v>18220</v>
      </c>
      <c r="F3138" s="73" t="s">
        <v>18220</v>
      </c>
      <c r="G3138" s="125"/>
      <c r="H3138" s="140">
        <f t="shared" si="188"/>
        <v>0</v>
      </c>
      <c r="I3138" s="125"/>
      <c r="W3138" s="161">
        <v>4864</v>
      </c>
      <c r="Z3138" s="198">
        <v>1.833023055993126</v>
      </c>
      <c r="AF3138" s="17"/>
    </row>
    <row r="3139" spans="1:32" hidden="1" x14ac:dyDescent="0.25">
      <c r="A3139" s="116" t="s">
        <v>16384</v>
      </c>
      <c r="B3139" s="116">
        <v>2018</v>
      </c>
      <c r="C3139" s="116" t="s">
        <v>18201</v>
      </c>
      <c r="D3139" s="73" t="s">
        <v>18274</v>
      </c>
      <c r="E3139" s="73" t="s">
        <v>18275</v>
      </c>
      <c r="F3139" s="73"/>
      <c r="G3139" s="125"/>
      <c r="H3139" s="140">
        <f t="shared" si="188"/>
        <v>0</v>
      </c>
      <c r="I3139" s="125"/>
      <c r="W3139" s="161">
        <v>4726</v>
      </c>
      <c r="Z3139" s="198">
        <v>1.7810170564604262</v>
      </c>
      <c r="AF3139" s="17" t="s">
        <v>18276</v>
      </c>
    </row>
    <row r="3140" spans="1:32" hidden="1" x14ac:dyDescent="0.25">
      <c r="A3140" s="116" t="s">
        <v>16384</v>
      </c>
      <c r="B3140" s="116">
        <v>2018</v>
      </c>
      <c r="C3140" s="116" t="s">
        <v>18201</v>
      </c>
      <c r="D3140" s="73" t="s">
        <v>18277</v>
      </c>
      <c r="E3140" s="73" t="s">
        <v>18278</v>
      </c>
      <c r="F3140" s="73" t="s">
        <v>18279</v>
      </c>
      <c r="G3140" s="125"/>
      <c r="H3140" s="140">
        <f t="shared" si="188"/>
        <v>0</v>
      </c>
      <c r="I3140" s="125"/>
      <c r="W3140" s="161">
        <v>4346</v>
      </c>
      <c r="Z3140" s="198">
        <v>1.6378121302109634</v>
      </c>
      <c r="AF3140" s="17"/>
    </row>
    <row r="3141" spans="1:32" hidden="1" x14ac:dyDescent="0.25">
      <c r="A3141" s="116" t="s">
        <v>16384</v>
      </c>
      <c r="B3141" s="116">
        <v>2018</v>
      </c>
      <c r="C3141" s="116" t="s">
        <v>18201</v>
      </c>
      <c r="D3141" s="73" t="s">
        <v>18236</v>
      </c>
      <c r="E3141" s="73" t="s">
        <v>18237</v>
      </c>
      <c r="F3141" s="73"/>
      <c r="G3141" s="125"/>
      <c r="H3141" s="140">
        <f t="shared" si="188"/>
        <v>0</v>
      </c>
      <c r="I3141" s="125"/>
      <c r="W3141" s="161">
        <v>4215</v>
      </c>
      <c r="Z3141" s="198">
        <v>1.5884441161618066</v>
      </c>
      <c r="AF3141" s="17"/>
    </row>
    <row r="3142" spans="1:32" hidden="1" x14ac:dyDescent="0.25">
      <c r="A3142" s="116" t="s">
        <v>16384</v>
      </c>
      <c r="B3142" s="116">
        <v>2018</v>
      </c>
      <c r="C3142" s="116" t="s">
        <v>18201</v>
      </c>
      <c r="D3142" s="73" t="s">
        <v>18011</v>
      </c>
      <c r="E3142" s="73" t="s">
        <v>18012</v>
      </c>
      <c r="F3142" s="73" t="s">
        <v>18013</v>
      </c>
      <c r="G3142" s="125"/>
      <c r="H3142" s="140">
        <f t="shared" si="188"/>
        <v>0</v>
      </c>
      <c r="I3142" s="125"/>
      <c r="W3142" s="161">
        <v>3836</v>
      </c>
      <c r="Z3142" s="198">
        <v>1.445616044981421</v>
      </c>
      <c r="AF3142" s="17"/>
    </row>
    <row r="3143" spans="1:32" hidden="1" x14ac:dyDescent="0.25">
      <c r="A3143" s="116" t="s">
        <v>16384</v>
      </c>
      <c r="B3143" s="116">
        <v>2018</v>
      </c>
      <c r="C3143" s="116" t="s">
        <v>18201</v>
      </c>
      <c r="D3143" s="73" t="s">
        <v>16602</v>
      </c>
      <c r="E3143" s="73" t="s">
        <v>18231</v>
      </c>
      <c r="F3143" s="73"/>
      <c r="G3143" s="125"/>
      <c r="H3143" s="140">
        <f t="shared" si="188"/>
        <v>0</v>
      </c>
      <c r="I3143" s="125"/>
      <c r="W3143" s="161">
        <v>3559</v>
      </c>
      <c r="Z3143" s="198">
        <v>1.341227190846944</v>
      </c>
      <c r="AF3143" s="17"/>
    </row>
    <row r="3144" spans="1:32" hidden="1" x14ac:dyDescent="0.25">
      <c r="A3144" s="116" t="s">
        <v>16384</v>
      </c>
      <c r="B3144" s="116">
        <v>2018</v>
      </c>
      <c r="C3144" s="116" t="s">
        <v>18201</v>
      </c>
      <c r="D3144" s="73" t="s">
        <v>18250</v>
      </c>
      <c r="E3144" s="73" t="s">
        <v>18251</v>
      </c>
      <c r="F3144" s="73" t="s">
        <v>18252</v>
      </c>
      <c r="G3144" s="125"/>
      <c r="H3144" s="140">
        <f t="shared" ref="H3144:H3175" si="189">G3144/1.3</f>
        <v>0</v>
      </c>
      <c r="I3144" s="125"/>
      <c r="W3144" s="161">
        <v>3409</v>
      </c>
      <c r="Z3144" s="198">
        <v>1.2846989304853138</v>
      </c>
      <c r="AF3144" s="17"/>
    </row>
    <row r="3145" spans="1:32" hidden="1" x14ac:dyDescent="0.25">
      <c r="A3145" s="116" t="s">
        <v>16384</v>
      </c>
      <c r="B3145" s="116">
        <v>2018</v>
      </c>
      <c r="C3145" s="116" t="s">
        <v>18201</v>
      </c>
      <c r="D3145" s="73" t="s">
        <v>18280</v>
      </c>
      <c r="E3145" s="73" t="s">
        <v>18280</v>
      </c>
      <c r="F3145" s="73"/>
      <c r="G3145" s="125"/>
      <c r="H3145" s="140">
        <f t="shared" si="189"/>
        <v>0</v>
      </c>
      <c r="I3145" s="125"/>
      <c r="W3145" s="161">
        <v>3361</v>
      </c>
      <c r="Z3145" s="198">
        <v>1.2666098871695923</v>
      </c>
      <c r="AF3145" s="17"/>
    </row>
    <row r="3146" spans="1:32" hidden="1" x14ac:dyDescent="0.25">
      <c r="A3146" s="116" t="s">
        <v>16384</v>
      </c>
      <c r="B3146" s="116">
        <v>2018</v>
      </c>
      <c r="C3146" s="116" t="s">
        <v>18201</v>
      </c>
      <c r="D3146" s="73" t="s">
        <v>18243</v>
      </c>
      <c r="E3146" s="73" t="s">
        <v>18244</v>
      </c>
      <c r="F3146" s="73" t="s">
        <v>18244</v>
      </c>
      <c r="G3146" s="125"/>
      <c r="H3146" s="140">
        <f t="shared" si="189"/>
        <v>0</v>
      </c>
      <c r="I3146" s="125"/>
      <c r="W3146" s="161">
        <v>3351</v>
      </c>
      <c r="Z3146" s="198">
        <v>1.2628413364788169</v>
      </c>
      <c r="AF3146" s="17"/>
    </row>
    <row r="3147" spans="1:32" hidden="1" x14ac:dyDescent="0.25">
      <c r="A3147" s="116" t="s">
        <v>16384</v>
      </c>
      <c r="B3147" s="116">
        <v>2018</v>
      </c>
      <c r="C3147" s="116" t="s">
        <v>18201</v>
      </c>
      <c r="D3147" s="73" t="s">
        <v>18254</v>
      </c>
      <c r="E3147" s="73" t="s">
        <v>18254</v>
      </c>
      <c r="F3147" s="73" t="s">
        <v>18255</v>
      </c>
      <c r="G3147" s="125"/>
      <c r="H3147" s="140">
        <f t="shared" si="189"/>
        <v>0</v>
      </c>
      <c r="I3147" s="125"/>
      <c r="W3147" s="162">
        <v>3154</v>
      </c>
      <c r="Z3147" s="198">
        <v>1.1886008878705427</v>
      </c>
      <c r="AF3147" s="17"/>
    </row>
    <row r="3148" spans="1:32" hidden="1" x14ac:dyDescent="0.25">
      <c r="A3148" s="116" t="s">
        <v>16384</v>
      </c>
      <c r="B3148" s="116">
        <v>2018</v>
      </c>
      <c r="C3148" s="116" t="s">
        <v>18201</v>
      </c>
      <c r="D3148" s="73" t="s">
        <v>18246</v>
      </c>
      <c r="E3148" s="73" t="s">
        <v>18247</v>
      </c>
      <c r="F3148" s="73" t="s">
        <v>18247</v>
      </c>
      <c r="G3148" s="125"/>
      <c r="H3148" s="140">
        <f t="shared" si="189"/>
        <v>0</v>
      </c>
      <c r="I3148" s="125"/>
      <c r="W3148" s="161">
        <v>3143</v>
      </c>
      <c r="Z3148" s="198">
        <v>1.1844554821106899</v>
      </c>
      <c r="AF3148" s="17"/>
    </row>
    <row r="3149" spans="1:32" hidden="1" x14ac:dyDescent="0.25">
      <c r="A3149" s="116" t="s">
        <v>16384</v>
      </c>
      <c r="B3149" s="116">
        <v>2018</v>
      </c>
      <c r="C3149" s="116" t="s">
        <v>18201</v>
      </c>
      <c r="D3149" s="73" t="s">
        <v>18250</v>
      </c>
      <c r="E3149" s="73" t="s">
        <v>18262</v>
      </c>
      <c r="F3149" s="73" t="s">
        <v>18262</v>
      </c>
      <c r="G3149" s="125"/>
      <c r="H3149" s="140">
        <f t="shared" si="189"/>
        <v>0</v>
      </c>
      <c r="I3149" s="125"/>
      <c r="W3149" s="161">
        <v>3040</v>
      </c>
      <c r="Z3149" s="198">
        <v>1.1456394099957039</v>
      </c>
      <c r="AF3149" s="17"/>
    </row>
    <row r="3150" spans="1:32" hidden="1" x14ac:dyDescent="0.25">
      <c r="A3150" s="116" t="s">
        <v>16384</v>
      </c>
      <c r="B3150" s="116">
        <v>2018</v>
      </c>
      <c r="C3150" s="116" t="s">
        <v>18201</v>
      </c>
      <c r="D3150" s="73" t="s">
        <v>18206</v>
      </c>
      <c r="E3150" s="73" t="s">
        <v>18207</v>
      </c>
      <c r="F3150" s="73" t="s">
        <v>18208</v>
      </c>
      <c r="G3150" s="125"/>
      <c r="H3150" s="140">
        <f t="shared" si="189"/>
        <v>0</v>
      </c>
      <c r="I3150" s="125"/>
      <c r="W3150" s="161">
        <v>2579</v>
      </c>
      <c r="Z3150" s="198">
        <v>0.97190922315096051</v>
      </c>
      <c r="AF3150" s="17"/>
    </row>
    <row r="3151" spans="1:32" hidden="1" x14ac:dyDescent="0.25">
      <c r="A3151" s="116" t="s">
        <v>16384</v>
      </c>
      <c r="B3151" s="116">
        <v>2018</v>
      </c>
      <c r="C3151" s="116" t="s">
        <v>18201</v>
      </c>
      <c r="D3151" s="73" t="s">
        <v>18238</v>
      </c>
      <c r="E3151" s="73" t="s">
        <v>18238</v>
      </c>
      <c r="F3151" s="73" t="s">
        <v>18239</v>
      </c>
      <c r="G3151" s="125"/>
      <c r="H3151" s="140">
        <f t="shared" si="189"/>
        <v>0</v>
      </c>
      <c r="I3151" s="125"/>
      <c r="W3151" s="161">
        <v>2523</v>
      </c>
      <c r="Z3151" s="198">
        <v>0.95080533928261868</v>
      </c>
      <c r="AF3151" s="17"/>
    </row>
    <row r="3152" spans="1:32" hidden="1" x14ac:dyDescent="0.25">
      <c r="A3152" s="116" t="s">
        <v>16384</v>
      </c>
      <c r="B3152" s="116">
        <v>2018</v>
      </c>
      <c r="C3152" s="116" t="s">
        <v>18201</v>
      </c>
      <c r="D3152" s="73" t="s">
        <v>18248</v>
      </c>
      <c r="E3152" s="73" t="s">
        <v>18248</v>
      </c>
      <c r="F3152" s="73"/>
      <c r="G3152" s="125"/>
      <c r="H3152" s="140">
        <f t="shared" si="189"/>
        <v>0</v>
      </c>
      <c r="I3152" s="125"/>
      <c r="W3152" s="161">
        <v>2442</v>
      </c>
      <c r="Z3152" s="198">
        <v>0.92028007868733852</v>
      </c>
      <c r="AF3152" s="17"/>
    </row>
    <row r="3153" spans="1:32" hidden="1" x14ac:dyDescent="0.25">
      <c r="A3153" s="116" t="s">
        <v>16384</v>
      </c>
      <c r="B3153" s="116">
        <v>2018</v>
      </c>
      <c r="C3153" s="116" t="s">
        <v>18201</v>
      </c>
      <c r="D3153" s="73" t="s">
        <v>18070</v>
      </c>
      <c r="E3153" s="73" t="s">
        <v>18008</v>
      </c>
      <c r="F3153" s="73" t="s">
        <v>18008</v>
      </c>
      <c r="G3153" s="125"/>
      <c r="H3153" s="140">
        <f t="shared" si="189"/>
        <v>0</v>
      </c>
      <c r="I3153" s="125"/>
      <c r="W3153" s="161">
        <v>2395</v>
      </c>
      <c r="Z3153" s="198">
        <v>0.90256789044069441</v>
      </c>
      <c r="AF3153" s="17"/>
    </row>
    <row r="3154" spans="1:32" hidden="1" x14ac:dyDescent="0.25">
      <c r="A3154" s="116" t="s">
        <v>16384</v>
      </c>
      <c r="B3154" s="116">
        <v>2018</v>
      </c>
      <c r="C3154" s="116" t="s">
        <v>18201</v>
      </c>
      <c r="D3154" s="73" t="s">
        <v>18281</v>
      </c>
      <c r="E3154" s="73" t="s">
        <v>18281</v>
      </c>
      <c r="F3154" s="73"/>
      <c r="G3154" s="125"/>
      <c r="H3154" s="140">
        <f t="shared" si="189"/>
        <v>0</v>
      </c>
      <c r="I3154" s="125"/>
      <c r="W3154" s="161">
        <v>2334</v>
      </c>
      <c r="Z3154" s="198">
        <v>0.87957973122696465</v>
      </c>
      <c r="AF3154" s="17"/>
    </row>
    <row r="3155" spans="1:32" hidden="1" x14ac:dyDescent="0.25">
      <c r="A3155" s="116" t="s">
        <v>16384</v>
      </c>
      <c r="B3155" s="116">
        <v>2018</v>
      </c>
      <c r="C3155" s="116" t="s">
        <v>18201</v>
      </c>
      <c r="D3155" s="73" t="s">
        <v>18240</v>
      </c>
      <c r="E3155" s="73" t="s">
        <v>18240</v>
      </c>
      <c r="F3155" s="73"/>
      <c r="G3155" s="125"/>
      <c r="H3155" s="140">
        <f t="shared" si="189"/>
        <v>0</v>
      </c>
      <c r="I3155" s="125"/>
      <c r="W3155" s="161">
        <v>2247</v>
      </c>
      <c r="Z3155" s="198">
        <v>0.84679334021721919</v>
      </c>
      <c r="AF3155" s="17"/>
    </row>
    <row r="3156" spans="1:32" hidden="1" x14ac:dyDescent="0.25">
      <c r="A3156" s="116" t="s">
        <v>16384</v>
      </c>
      <c r="B3156" s="116">
        <v>2018</v>
      </c>
      <c r="C3156" s="116" t="s">
        <v>18201</v>
      </c>
      <c r="D3156" s="73" t="s">
        <v>18256</v>
      </c>
      <c r="E3156" s="73" t="s">
        <v>18256</v>
      </c>
      <c r="F3156" s="73"/>
      <c r="G3156" s="125"/>
      <c r="H3156" s="140">
        <f t="shared" si="189"/>
        <v>0</v>
      </c>
      <c r="I3156" s="125"/>
      <c r="W3156" s="161">
        <v>2140</v>
      </c>
      <c r="Z3156" s="198">
        <v>0.80646984782592313</v>
      </c>
      <c r="AF3156" s="17"/>
    </row>
    <row r="3157" spans="1:32" hidden="1" x14ac:dyDescent="0.25">
      <c r="A3157" s="116" t="s">
        <v>16384</v>
      </c>
      <c r="B3157" s="116">
        <v>2018</v>
      </c>
      <c r="C3157" s="116" t="s">
        <v>18201</v>
      </c>
      <c r="D3157" s="73" t="s">
        <v>18230</v>
      </c>
      <c r="E3157" s="73" t="s">
        <v>18230</v>
      </c>
      <c r="F3157" s="73"/>
      <c r="G3157" s="125"/>
      <c r="H3157" s="140">
        <f t="shared" si="189"/>
        <v>0</v>
      </c>
      <c r="I3157" s="125"/>
      <c r="W3157" s="161">
        <v>2087</v>
      </c>
      <c r="Z3157" s="198">
        <v>0.78649652916481383</v>
      </c>
      <c r="AF3157" s="17"/>
    </row>
    <row r="3158" spans="1:32" hidden="1" x14ac:dyDescent="0.25">
      <c r="A3158" s="116" t="s">
        <v>16384</v>
      </c>
      <c r="B3158" s="116">
        <v>2018</v>
      </c>
      <c r="C3158" s="116" t="s">
        <v>18201</v>
      </c>
      <c r="D3158" s="73" t="s">
        <v>18282</v>
      </c>
      <c r="E3158" s="73" t="s">
        <v>18282</v>
      </c>
      <c r="F3158" s="73"/>
      <c r="G3158" s="125"/>
      <c r="H3158" s="140">
        <f t="shared" si="189"/>
        <v>0</v>
      </c>
      <c r="I3158" s="125"/>
      <c r="W3158" s="161">
        <v>2042</v>
      </c>
      <c r="Z3158" s="198">
        <v>0.76953805105632478</v>
      </c>
      <c r="AF3158" s="17"/>
    </row>
    <row r="3159" spans="1:32" hidden="1" x14ac:dyDescent="0.25">
      <c r="A3159" s="116" t="s">
        <v>16384</v>
      </c>
      <c r="B3159" s="116">
        <v>2018</v>
      </c>
      <c r="C3159" s="116" t="s">
        <v>18201</v>
      </c>
      <c r="D3159" s="73" t="s">
        <v>18003</v>
      </c>
      <c r="E3159" s="73" t="s">
        <v>18283</v>
      </c>
      <c r="F3159" s="73" t="s">
        <v>18283</v>
      </c>
      <c r="G3159" s="125"/>
      <c r="H3159" s="140">
        <f t="shared" si="189"/>
        <v>0</v>
      </c>
      <c r="I3159" s="125"/>
      <c r="W3159" s="161">
        <v>1822</v>
      </c>
      <c r="Z3159" s="198">
        <v>0.68662993585926724</v>
      </c>
      <c r="AF3159" s="17"/>
    </row>
    <row r="3160" spans="1:32" hidden="1" x14ac:dyDescent="0.25">
      <c r="A3160" s="116" t="s">
        <v>16384</v>
      </c>
      <c r="B3160" s="116">
        <v>2018</v>
      </c>
      <c r="C3160" s="116" t="s">
        <v>18201</v>
      </c>
      <c r="D3160" s="73" t="s">
        <v>18257</v>
      </c>
      <c r="E3160" s="73" t="s">
        <v>18258</v>
      </c>
      <c r="F3160" s="73" t="s">
        <v>18259</v>
      </c>
      <c r="G3160" s="125"/>
      <c r="H3160" s="140">
        <f t="shared" si="189"/>
        <v>0</v>
      </c>
      <c r="I3160" s="125"/>
      <c r="W3160" s="161">
        <v>1751</v>
      </c>
      <c r="Z3160" s="198">
        <v>0.65987322595476239</v>
      </c>
      <c r="AF3160" s="17"/>
    </row>
    <row r="3161" spans="1:32" hidden="1" x14ac:dyDescent="0.25">
      <c r="A3161" s="116" t="s">
        <v>16384</v>
      </c>
      <c r="B3161" s="116">
        <v>2018</v>
      </c>
      <c r="C3161" s="116" t="s">
        <v>18201</v>
      </c>
      <c r="D3161" s="73" t="s">
        <v>18250</v>
      </c>
      <c r="E3161" s="73" t="s">
        <v>18284</v>
      </c>
      <c r="F3161" s="73" t="s">
        <v>18285</v>
      </c>
      <c r="G3161" s="125"/>
      <c r="H3161" s="140">
        <f t="shared" si="189"/>
        <v>0</v>
      </c>
      <c r="I3161" s="125"/>
      <c r="W3161" s="161">
        <v>1694</v>
      </c>
      <c r="Z3161" s="198">
        <v>0.63839248701734286</v>
      </c>
      <c r="AF3161" s="17"/>
    </row>
    <row r="3162" spans="1:32" hidden="1" x14ac:dyDescent="0.25">
      <c r="A3162" s="116" t="s">
        <v>16384</v>
      </c>
      <c r="B3162" s="116">
        <v>2018</v>
      </c>
      <c r="C3162" s="116" t="s">
        <v>18201</v>
      </c>
      <c r="D3162" s="73" t="s">
        <v>18055</v>
      </c>
      <c r="E3162" s="73" t="s">
        <v>18055</v>
      </c>
      <c r="F3162" s="73" t="s">
        <v>18056</v>
      </c>
      <c r="G3162" s="125"/>
      <c r="H3162" s="140">
        <f t="shared" si="189"/>
        <v>0</v>
      </c>
      <c r="I3162" s="125"/>
      <c r="W3162" s="161">
        <v>1580</v>
      </c>
      <c r="Z3162" s="198">
        <v>0.59543100914250391</v>
      </c>
      <c r="AF3162" s="17"/>
    </row>
    <row r="3163" spans="1:32" hidden="1" x14ac:dyDescent="0.25">
      <c r="A3163" s="116" t="s">
        <v>16384</v>
      </c>
      <c r="B3163" s="116">
        <v>2018</v>
      </c>
      <c r="C3163" s="116" t="s">
        <v>18201</v>
      </c>
      <c r="D3163" s="73" t="s">
        <v>18286</v>
      </c>
      <c r="E3163" s="73" t="s">
        <v>18287</v>
      </c>
      <c r="F3163" s="73"/>
      <c r="G3163" s="125"/>
      <c r="H3163" s="140">
        <f t="shared" si="189"/>
        <v>0</v>
      </c>
      <c r="I3163" s="125"/>
      <c r="W3163" s="161">
        <v>1478</v>
      </c>
      <c r="Z3163" s="198">
        <v>0.55699179209659555</v>
      </c>
      <c r="AF3163" s="17"/>
    </row>
    <row r="3164" spans="1:32" hidden="1" x14ac:dyDescent="0.25">
      <c r="A3164" s="116" t="s">
        <v>16384</v>
      </c>
      <c r="B3164" s="116">
        <v>2018</v>
      </c>
      <c r="C3164" s="116" t="s">
        <v>18201</v>
      </c>
      <c r="D3164" s="73" t="s">
        <v>18265</v>
      </c>
      <c r="E3164" s="73" t="s">
        <v>18266</v>
      </c>
      <c r="F3164" s="73"/>
      <c r="G3164" s="125"/>
      <c r="H3164" s="140">
        <f t="shared" si="189"/>
        <v>0</v>
      </c>
      <c r="I3164" s="125"/>
      <c r="W3164" s="161">
        <v>1465</v>
      </c>
      <c r="Z3164" s="198">
        <v>0.55209267619858748</v>
      </c>
      <c r="AF3164" s="17"/>
    </row>
    <row r="3165" spans="1:32" hidden="1" x14ac:dyDescent="0.25">
      <c r="A3165" s="116" t="s">
        <v>16384</v>
      </c>
      <c r="B3165" s="116">
        <v>2018</v>
      </c>
      <c r="C3165" s="116" t="s">
        <v>18201</v>
      </c>
      <c r="D3165" s="73" t="s">
        <v>18288</v>
      </c>
      <c r="E3165" s="73" t="s">
        <v>18289</v>
      </c>
      <c r="F3165" s="73"/>
      <c r="G3165" s="125"/>
      <c r="H3165" s="140">
        <f t="shared" si="189"/>
        <v>0</v>
      </c>
      <c r="I3165" s="125"/>
      <c r="W3165" s="161">
        <v>1423</v>
      </c>
      <c r="Z3165" s="198">
        <v>0.53626476329733108</v>
      </c>
      <c r="AF3165" s="17"/>
    </row>
    <row r="3166" spans="1:32" hidden="1" x14ac:dyDescent="0.25">
      <c r="A3166" s="116" t="s">
        <v>16384</v>
      </c>
      <c r="B3166" s="116">
        <v>2018</v>
      </c>
      <c r="C3166" s="116" t="s">
        <v>18201</v>
      </c>
      <c r="D3166" s="73" t="s">
        <v>18290</v>
      </c>
      <c r="E3166" s="73" t="s">
        <v>18290</v>
      </c>
      <c r="F3166" s="73"/>
      <c r="G3166" s="125"/>
      <c r="H3166" s="140">
        <f t="shared" si="189"/>
        <v>0</v>
      </c>
      <c r="I3166" s="125"/>
      <c r="W3166" s="161">
        <v>1417</v>
      </c>
      <c r="Z3166" s="198">
        <v>0.5340036328828659</v>
      </c>
      <c r="AF3166" s="17"/>
    </row>
    <row r="3167" spans="1:32" hidden="1" x14ac:dyDescent="0.25">
      <c r="A3167" s="116" t="s">
        <v>16384</v>
      </c>
      <c r="B3167" s="116">
        <v>2018</v>
      </c>
      <c r="C3167" s="116" t="s">
        <v>18201</v>
      </c>
      <c r="D3167" s="73" t="s">
        <v>18291</v>
      </c>
      <c r="E3167" s="73" t="s">
        <v>18291</v>
      </c>
      <c r="F3167" s="73"/>
      <c r="G3167" s="125"/>
      <c r="H3167" s="140">
        <f t="shared" si="189"/>
        <v>0</v>
      </c>
      <c r="I3167" s="125"/>
      <c r="W3167" s="161">
        <v>1340</v>
      </c>
      <c r="Z3167" s="198">
        <v>0.50498579256389575</v>
      </c>
      <c r="AF3167" s="17"/>
    </row>
    <row r="3168" spans="1:32" hidden="1" x14ac:dyDescent="0.25">
      <c r="A3168" s="116" t="s">
        <v>16384</v>
      </c>
      <c r="B3168" s="116">
        <v>2018</v>
      </c>
      <c r="C3168" s="116" t="s">
        <v>18201</v>
      </c>
      <c r="D3168" s="73" t="s">
        <v>18292</v>
      </c>
      <c r="E3168" s="73" t="s">
        <v>18292</v>
      </c>
      <c r="F3168" s="73"/>
      <c r="G3168" s="125"/>
      <c r="H3168" s="140">
        <f t="shared" si="189"/>
        <v>0</v>
      </c>
      <c r="I3168" s="125"/>
      <c r="W3168" s="161">
        <v>1309</v>
      </c>
      <c r="Z3168" s="198">
        <v>0.49330328542249219</v>
      </c>
      <c r="AF3168" s="17"/>
    </row>
    <row r="3169" spans="1:32" hidden="1" x14ac:dyDescent="0.25">
      <c r="A3169" s="116" t="s">
        <v>16384</v>
      </c>
      <c r="B3169" s="116">
        <v>2018</v>
      </c>
      <c r="C3169" s="116" t="s">
        <v>18201</v>
      </c>
      <c r="D3169" s="73" t="s">
        <v>18293</v>
      </c>
      <c r="E3169" s="73" t="s">
        <v>18293</v>
      </c>
      <c r="F3169" s="73"/>
      <c r="G3169" s="125"/>
      <c r="H3169" s="140">
        <f t="shared" si="189"/>
        <v>0</v>
      </c>
      <c r="I3169" s="125"/>
      <c r="W3169" s="161">
        <v>1286</v>
      </c>
      <c r="Z3169" s="198">
        <v>0.48463561883370893</v>
      </c>
      <c r="AF3169" s="17"/>
    </row>
    <row r="3170" spans="1:32" hidden="1" x14ac:dyDescent="0.25">
      <c r="A3170" s="116" t="s">
        <v>16384</v>
      </c>
      <c r="B3170" s="116">
        <v>2018</v>
      </c>
      <c r="C3170" s="116" t="s">
        <v>18201</v>
      </c>
      <c r="D3170" s="73" t="s">
        <v>18294</v>
      </c>
      <c r="E3170" s="73" t="s">
        <v>18295</v>
      </c>
      <c r="F3170" s="73"/>
      <c r="G3170" s="125"/>
      <c r="H3170" s="140">
        <f t="shared" si="189"/>
        <v>0</v>
      </c>
      <c r="I3170" s="125"/>
      <c r="W3170" s="161">
        <v>1277</v>
      </c>
      <c r="Z3170" s="198">
        <v>0.48124392321201115</v>
      </c>
      <c r="AF3170" s="17"/>
    </row>
    <row r="3171" spans="1:32" hidden="1" x14ac:dyDescent="0.25">
      <c r="A3171" s="116" t="s">
        <v>16384</v>
      </c>
      <c r="B3171" s="116">
        <v>2018</v>
      </c>
      <c r="C3171" s="116" t="s">
        <v>18201</v>
      </c>
      <c r="D3171" s="73" t="s">
        <v>18296</v>
      </c>
      <c r="E3171" s="73" t="s">
        <v>18296</v>
      </c>
      <c r="F3171" s="73"/>
      <c r="G3171" s="125"/>
      <c r="H3171" s="140">
        <f t="shared" si="189"/>
        <v>0</v>
      </c>
      <c r="I3171" s="125"/>
      <c r="W3171" s="161">
        <v>1277</v>
      </c>
      <c r="Z3171" s="198">
        <v>0.48124392321201115</v>
      </c>
      <c r="AF3171" s="17"/>
    </row>
    <row r="3172" spans="1:32" hidden="1" x14ac:dyDescent="0.25">
      <c r="A3172" s="116" t="s">
        <v>16384</v>
      </c>
      <c r="B3172" s="116">
        <v>2018</v>
      </c>
      <c r="C3172" s="116" t="s">
        <v>18201</v>
      </c>
      <c r="D3172" s="73" t="s">
        <v>18297</v>
      </c>
      <c r="E3172" s="73" t="s">
        <v>18297</v>
      </c>
      <c r="F3172" s="73"/>
      <c r="G3172" s="125"/>
      <c r="H3172" s="140">
        <f t="shared" si="189"/>
        <v>0</v>
      </c>
      <c r="I3172" s="125"/>
      <c r="W3172" s="161">
        <v>1251</v>
      </c>
      <c r="Z3172" s="198">
        <v>0.47144569141599524</v>
      </c>
      <c r="AF3172" s="17"/>
    </row>
    <row r="3173" spans="1:32" hidden="1" x14ac:dyDescent="0.25">
      <c r="A3173" s="116" t="s">
        <v>16384</v>
      </c>
      <c r="B3173" s="116">
        <v>2018</v>
      </c>
      <c r="C3173" s="116" t="s">
        <v>18201</v>
      </c>
      <c r="D3173" s="73" t="s">
        <v>18298</v>
      </c>
      <c r="E3173" s="73" t="s">
        <v>18298</v>
      </c>
      <c r="F3173" s="73"/>
      <c r="G3173" s="125"/>
      <c r="H3173" s="140">
        <f t="shared" si="189"/>
        <v>0</v>
      </c>
      <c r="I3173" s="125"/>
      <c r="W3173" s="161">
        <v>1150</v>
      </c>
      <c r="Z3173" s="198">
        <v>0.43338332943916424</v>
      </c>
      <c r="AF3173" s="17"/>
    </row>
    <row r="3174" spans="1:32" hidden="1" x14ac:dyDescent="0.25">
      <c r="A3174" s="116" t="s">
        <v>16384</v>
      </c>
      <c r="B3174" s="116">
        <v>2018</v>
      </c>
      <c r="C3174" s="116" t="s">
        <v>18201</v>
      </c>
      <c r="D3174" s="73" t="s">
        <v>18014</v>
      </c>
      <c r="E3174" s="73" t="s">
        <v>18014</v>
      </c>
      <c r="F3174" s="73"/>
      <c r="G3174" s="125"/>
      <c r="H3174" s="140">
        <f t="shared" si="189"/>
        <v>0</v>
      </c>
      <c r="I3174" s="125"/>
      <c r="W3174" s="161">
        <v>1140</v>
      </c>
      <c r="Z3174" s="198">
        <v>0.42961477874838888</v>
      </c>
      <c r="AF3174" s="17"/>
    </row>
    <row r="3175" spans="1:32" hidden="1" x14ac:dyDescent="0.25">
      <c r="A3175" s="116" t="s">
        <v>16384</v>
      </c>
      <c r="B3175" s="116">
        <v>2018</v>
      </c>
      <c r="C3175" s="116" t="s">
        <v>18201</v>
      </c>
      <c r="D3175" s="73" t="s">
        <v>18299</v>
      </c>
      <c r="E3175" s="73" t="s">
        <v>18299</v>
      </c>
      <c r="F3175" s="73"/>
      <c r="G3175" s="125"/>
      <c r="H3175" s="140">
        <f t="shared" si="189"/>
        <v>0</v>
      </c>
      <c r="I3175" s="125"/>
      <c r="W3175" s="161">
        <v>1081</v>
      </c>
      <c r="Z3175" s="198">
        <v>0.40738032967281446</v>
      </c>
      <c r="AF3175" s="17"/>
    </row>
    <row r="3176" spans="1:32" hidden="1" x14ac:dyDescent="0.25">
      <c r="A3176" s="116" t="s">
        <v>16384</v>
      </c>
      <c r="B3176" s="116">
        <v>2018</v>
      </c>
      <c r="C3176" s="116" t="s">
        <v>18201</v>
      </c>
      <c r="D3176" s="73" t="s">
        <v>18300</v>
      </c>
      <c r="E3176" s="73" t="s">
        <v>18300</v>
      </c>
      <c r="F3176" s="73"/>
      <c r="G3176" s="125"/>
      <c r="H3176" s="140">
        <f t="shared" ref="H3176:H3177" si="190">G3176/1.3</f>
        <v>0</v>
      </c>
      <c r="I3176" s="125"/>
      <c r="W3176" s="161">
        <v>1060</v>
      </c>
      <c r="Z3176" s="198">
        <v>0.3994663732221862</v>
      </c>
      <c r="AF3176" s="17"/>
    </row>
    <row r="3177" spans="1:32" hidden="1" x14ac:dyDescent="0.25">
      <c r="A3177" s="116" t="s">
        <v>16384</v>
      </c>
      <c r="B3177" s="116">
        <v>2018</v>
      </c>
      <c r="C3177" s="116" t="s">
        <v>18201</v>
      </c>
      <c r="D3177" s="73" t="s">
        <v>18249</v>
      </c>
      <c r="E3177" s="73" t="s">
        <v>18249</v>
      </c>
      <c r="F3177" s="73"/>
      <c r="G3177" s="125"/>
      <c r="H3177" s="140">
        <f t="shared" si="190"/>
        <v>0</v>
      </c>
      <c r="I3177" s="125"/>
      <c r="W3177" s="161">
        <v>1051</v>
      </c>
      <c r="Z3177" s="198">
        <v>0.39607467760048837</v>
      </c>
      <c r="AF3177" s="17"/>
    </row>
    <row r="3178" spans="1:32" hidden="1" x14ac:dyDescent="0.25">
      <c r="A3178" s="116" t="s">
        <v>16384</v>
      </c>
      <c r="B3178" s="116">
        <v>2019</v>
      </c>
      <c r="C3178" s="116" t="s">
        <v>18201</v>
      </c>
      <c r="D3178" s="73" t="s">
        <v>17230</v>
      </c>
      <c r="E3178" s="73" t="s">
        <v>17231</v>
      </c>
      <c r="F3178" s="73" t="s">
        <v>18204</v>
      </c>
      <c r="G3178" s="125"/>
      <c r="H3178" s="140">
        <f t="shared" ref="H3178:H3215" si="191">G3178/1.33</f>
        <v>0</v>
      </c>
      <c r="I3178" s="125"/>
      <c r="W3178" s="143">
        <v>23265</v>
      </c>
      <c r="Z3178" s="198">
        <v>7.4514765229645761</v>
      </c>
      <c r="AF3178" s="17"/>
    </row>
    <row r="3179" spans="1:32" hidden="1" x14ac:dyDescent="0.25">
      <c r="A3179" s="116" t="s">
        <v>16384</v>
      </c>
      <c r="B3179" s="116">
        <v>2019</v>
      </c>
      <c r="C3179" s="116" t="s">
        <v>18201</v>
      </c>
      <c r="D3179" s="73" t="s">
        <v>17645</v>
      </c>
      <c r="E3179" s="73" t="s">
        <v>18216</v>
      </c>
      <c r="F3179" s="73" t="s">
        <v>18216</v>
      </c>
      <c r="G3179" s="125"/>
      <c r="H3179" s="140">
        <f t="shared" si="191"/>
        <v>0</v>
      </c>
      <c r="I3179" s="125"/>
      <c r="W3179" s="143">
        <v>18258</v>
      </c>
      <c r="Z3179" s="198">
        <v>5.8477996284671061</v>
      </c>
      <c r="AF3179" s="17"/>
    </row>
    <row r="3180" spans="1:32" hidden="1" x14ac:dyDescent="0.25">
      <c r="A3180" s="116" t="s">
        <v>16384</v>
      </c>
      <c r="B3180" s="116">
        <v>2019</v>
      </c>
      <c r="C3180" s="116" t="s">
        <v>18201</v>
      </c>
      <c r="D3180" s="73" t="s">
        <v>16532</v>
      </c>
      <c r="E3180" s="73" t="s">
        <v>17320</v>
      </c>
      <c r="F3180" s="73" t="s">
        <v>17320</v>
      </c>
      <c r="G3180" s="125"/>
      <c r="H3180" s="140">
        <f t="shared" si="191"/>
        <v>0</v>
      </c>
      <c r="I3180" s="125"/>
      <c r="W3180" s="143">
        <v>17458</v>
      </c>
      <c r="Z3180" s="198">
        <v>5.5915700467618983</v>
      </c>
      <c r="AF3180" s="17"/>
    </row>
    <row r="3181" spans="1:32" hidden="1" x14ac:dyDescent="0.25">
      <c r="A3181" s="116" t="s">
        <v>16384</v>
      </c>
      <c r="B3181" s="116">
        <v>2019</v>
      </c>
      <c r="C3181" s="116" t="s">
        <v>18201</v>
      </c>
      <c r="D3181" s="73" t="s">
        <v>18070</v>
      </c>
      <c r="E3181" s="73" t="s">
        <v>18070</v>
      </c>
      <c r="F3181" s="73" t="s">
        <v>18034</v>
      </c>
      <c r="G3181" s="125"/>
      <c r="H3181" s="140">
        <f t="shared" si="191"/>
        <v>0</v>
      </c>
      <c r="I3181" s="125"/>
      <c r="W3181" s="143">
        <v>16231</v>
      </c>
      <c r="Z3181" s="198">
        <v>5.1985779258215361</v>
      </c>
      <c r="AF3181" s="17"/>
    </row>
    <row r="3182" spans="1:32" hidden="1" x14ac:dyDescent="0.25">
      <c r="A3182" s="116" t="s">
        <v>16384</v>
      </c>
      <c r="B3182" s="116">
        <v>2019</v>
      </c>
      <c r="C3182" s="116" t="s">
        <v>18201</v>
      </c>
      <c r="D3182" s="73" t="s">
        <v>17413</v>
      </c>
      <c r="E3182" s="73" t="s">
        <v>18205</v>
      </c>
      <c r="F3182" s="73" t="s">
        <v>18205</v>
      </c>
      <c r="G3182" s="125"/>
      <c r="H3182" s="140">
        <f t="shared" si="191"/>
        <v>0</v>
      </c>
      <c r="I3182" s="125"/>
      <c r="W3182" s="143">
        <v>15263</v>
      </c>
      <c r="Z3182" s="198">
        <v>4.8885401319582344</v>
      </c>
      <c r="AF3182" s="17"/>
    </row>
    <row r="3183" spans="1:32" hidden="1" x14ac:dyDescent="0.25">
      <c r="A3183" s="116" t="s">
        <v>16384</v>
      </c>
      <c r="B3183" s="116">
        <v>2019</v>
      </c>
      <c r="C3183" s="116" t="s">
        <v>18201</v>
      </c>
      <c r="D3183" s="73" t="s">
        <v>18234</v>
      </c>
      <c r="E3183" s="73" t="s">
        <v>18263</v>
      </c>
      <c r="F3183" s="73" t="s">
        <v>18264</v>
      </c>
      <c r="G3183" s="125"/>
      <c r="H3183" s="140">
        <f t="shared" si="191"/>
        <v>0</v>
      </c>
      <c r="I3183" s="125"/>
      <c r="W3183" s="143">
        <v>14949</v>
      </c>
      <c r="Z3183" s="198">
        <v>4.78797002113894</v>
      </c>
      <c r="AF3183" s="17"/>
    </row>
    <row r="3184" spans="1:32" hidden="1" x14ac:dyDescent="0.25">
      <c r="A3184" s="116" t="s">
        <v>16384</v>
      </c>
      <c r="B3184" s="116">
        <v>2019</v>
      </c>
      <c r="C3184" s="116" t="s">
        <v>18201</v>
      </c>
      <c r="D3184" s="73" t="s">
        <v>16575</v>
      </c>
      <c r="E3184" s="73" t="s">
        <v>18267</v>
      </c>
      <c r="F3184" s="73" t="s">
        <v>18214</v>
      </c>
      <c r="G3184" s="125"/>
      <c r="H3184" s="140">
        <f t="shared" si="191"/>
        <v>0</v>
      </c>
      <c r="I3184" s="125"/>
      <c r="W3184" s="143">
        <v>12556</v>
      </c>
      <c r="Z3184" s="198">
        <v>4.0215232848632372</v>
      </c>
      <c r="AF3184" s="17"/>
    </row>
    <row r="3185" spans="1:32" hidden="1" x14ac:dyDescent="0.25">
      <c r="A3185" s="116" t="s">
        <v>16384</v>
      </c>
      <c r="B3185" s="116">
        <v>2019</v>
      </c>
      <c r="C3185" s="116" t="s">
        <v>18201</v>
      </c>
      <c r="D3185" s="73" t="s">
        <v>18268</v>
      </c>
      <c r="E3185" s="73" t="s">
        <v>18269</v>
      </c>
      <c r="F3185" s="73" t="s">
        <v>18269</v>
      </c>
      <c r="G3185" s="125"/>
      <c r="H3185" s="140">
        <f t="shared" si="191"/>
        <v>0</v>
      </c>
      <c r="I3185" s="125"/>
      <c r="W3185" s="143">
        <v>11237</v>
      </c>
      <c r="Z3185" s="198">
        <v>3.5990647620267762</v>
      </c>
      <c r="AF3185" s="17"/>
    </row>
    <row r="3186" spans="1:32" hidden="1" x14ac:dyDescent="0.25">
      <c r="A3186" s="116" t="s">
        <v>16384</v>
      </c>
      <c r="B3186" s="116">
        <v>2019</v>
      </c>
      <c r="C3186" s="116" t="s">
        <v>18201</v>
      </c>
      <c r="D3186" s="73" t="s">
        <v>18006</v>
      </c>
      <c r="E3186" s="73" t="s">
        <v>18006</v>
      </c>
      <c r="F3186" s="73" t="s">
        <v>18210</v>
      </c>
      <c r="G3186" s="125"/>
      <c r="H3186" s="140">
        <f t="shared" si="191"/>
        <v>0</v>
      </c>
      <c r="I3186" s="125"/>
      <c r="W3186" s="143">
        <v>10414</v>
      </c>
      <c r="Z3186" s="198">
        <v>3.3354685798475434</v>
      </c>
      <c r="AF3186" s="17"/>
    </row>
    <row r="3187" spans="1:32" hidden="1" x14ac:dyDescent="0.25">
      <c r="A3187" s="116" t="s">
        <v>16384</v>
      </c>
      <c r="B3187" s="116">
        <v>2019</v>
      </c>
      <c r="C3187" s="116" t="s">
        <v>18201</v>
      </c>
      <c r="D3187" s="73" t="s">
        <v>18224</v>
      </c>
      <c r="E3187" s="73" t="s">
        <v>18225</v>
      </c>
      <c r="F3187" s="73" t="s">
        <v>18226</v>
      </c>
      <c r="G3187" s="125"/>
      <c r="H3187" s="140">
        <f t="shared" si="191"/>
        <v>0</v>
      </c>
      <c r="I3187" s="125"/>
      <c r="W3187" s="143">
        <v>9796</v>
      </c>
      <c r="Z3187" s="198">
        <v>3.1375312279802703</v>
      </c>
      <c r="AF3187" s="17"/>
    </row>
    <row r="3188" spans="1:32" hidden="1" x14ac:dyDescent="0.25">
      <c r="A3188" s="116" t="s">
        <v>16384</v>
      </c>
      <c r="B3188" s="116">
        <v>2019</v>
      </c>
      <c r="C3188" s="116" t="s">
        <v>18201</v>
      </c>
      <c r="D3188" s="73" t="s">
        <v>18274</v>
      </c>
      <c r="E3188" s="73" t="s">
        <v>18301</v>
      </c>
      <c r="F3188" s="73"/>
      <c r="G3188" s="125"/>
      <c r="H3188" s="140">
        <f t="shared" si="191"/>
        <v>0</v>
      </c>
      <c r="I3188" s="125"/>
      <c r="W3188" s="143">
        <v>8977</v>
      </c>
      <c r="Z3188" s="198">
        <v>2.8752161937095639</v>
      </c>
      <c r="AF3188" s="17"/>
    </row>
    <row r="3189" spans="1:32" hidden="1" x14ac:dyDescent="0.25">
      <c r="A3189" s="116" t="s">
        <v>16384</v>
      </c>
      <c r="B3189" s="116">
        <v>2019</v>
      </c>
      <c r="C3189" s="116" t="s">
        <v>18201</v>
      </c>
      <c r="D3189" s="73" t="s">
        <v>18272</v>
      </c>
      <c r="E3189" s="73" t="s">
        <v>18273</v>
      </c>
      <c r="F3189" s="73" t="s">
        <v>18273</v>
      </c>
      <c r="G3189" s="125"/>
      <c r="H3189" s="140">
        <f t="shared" si="191"/>
        <v>0</v>
      </c>
      <c r="I3189" s="125"/>
      <c r="W3189" s="143">
        <v>8134</v>
      </c>
      <c r="Z3189" s="198">
        <v>2.6052142719877009</v>
      </c>
      <c r="AF3189" s="17"/>
    </row>
    <row r="3190" spans="1:32" hidden="1" x14ac:dyDescent="0.25">
      <c r="A3190" s="116" t="s">
        <v>16384</v>
      </c>
      <c r="B3190" s="116">
        <v>2019</v>
      </c>
      <c r="C3190" s="116" t="s">
        <v>18201</v>
      </c>
      <c r="D3190" s="73" t="s">
        <v>18215</v>
      </c>
      <c r="E3190" s="73" t="s">
        <v>18215</v>
      </c>
      <c r="F3190" s="73" t="s">
        <v>18215</v>
      </c>
      <c r="G3190" s="125"/>
      <c r="H3190" s="140">
        <f t="shared" si="191"/>
        <v>0</v>
      </c>
      <c r="I3190" s="125"/>
      <c r="W3190" s="143">
        <v>8045</v>
      </c>
      <c r="Z3190" s="198">
        <v>2.5767087310229968</v>
      </c>
      <c r="AF3190" s="17"/>
    </row>
    <row r="3191" spans="1:32" hidden="1" x14ac:dyDescent="0.25">
      <c r="A3191" s="116" t="s">
        <v>16384</v>
      </c>
      <c r="B3191" s="116">
        <v>2019</v>
      </c>
      <c r="C3191" s="116" t="s">
        <v>18201</v>
      </c>
      <c r="D3191" s="73" t="s">
        <v>18003</v>
      </c>
      <c r="E3191" s="73" t="s">
        <v>18004</v>
      </c>
      <c r="F3191" s="73" t="s">
        <v>18004</v>
      </c>
      <c r="G3191" s="125"/>
      <c r="H3191" s="140">
        <f t="shared" si="191"/>
        <v>0</v>
      </c>
      <c r="I3191" s="125"/>
      <c r="W3191" s="143">
        <v>7925</v>
      </c>
      <c r="Z3191" s="198">
        <v>2.5382742937672154</v>
      </c>
      <c r="AF3191" s="17"/>
    </row>
    <row r="3192" spans="1:32" hidden="1" x14ac:dyDescent="0.25">
      <c r="A3192" s="116" t="s">
        <v>16384</v>
      </c>
      <c r="B3192" s="116">
        <v>2019</v>
      </c>
      <c r="C3192" s="116" t="s">
        <v>18201</v>
      </c>
      <c r="D3192" s="73" t="s">
        <v>18219</v>
      </c>
      <c r="E3192" s="73" t="s">
        <v>18220</v>
      </c>
      <c r="F3192" s="73" t="s">
        <v>18220</v>
      </c>
      <c r="G3192" s="125"/>
      <c r="H3192" s="140">
        <f t="shared" si="191"/>
        <v>0</v>
      </c>
      <c r="I3192" s="125"/>
      <c r="W3192" s="143">
        <v>7561</v>
      </c>
      <c r="Z3192" s="198">
        <v>2.421689834091346</v>
      </c>
      <c r="AF3192" s="17"/>
    </row>
    <row r="3193" spans="1:32" hidden="1" x14ac:dyDescent="0.25">
      <c r="A3193" s="116" t="s">
        <v>16384</v>
      </c>
      <c r="B3193" s="116">
        <v>2019</v>
      </c>
      <c r="C3193" s="116" t="s">
        <v>18201</v>
      </c>
      <c r="D3193" s="73" t="s">
        <v>18232</v>
      </c>
      <c r="E3193" s="73" t="s">
        <v>18233</v>
      </c>
      <c r="F3193" s="73" t="s">
        <v>18233</v>
      </c>
      <c r="G3193" s="125"/>
      <c r="H3193" s="140">
        <f t="shared" si="191"/>
        <v>0</v>
      </c>
      <c r="I3193" s="125"/>
      <c r="W3193" s="143">
        <v>7493</v>
      </c>
      <c r="Z3193" s="198">
        <v>2.3999103196464033</v>
      </c>
      <c r="AF3193" s="17"/>
    </row>
    <row r="3194" spans="1:32" hidden="1" x14ac:dyDescent="0.25">
      <c r="A3194" s="116" t="s">
        <v>16384</v>
      </c>
      <c r="B3194" s="116">
        <v>2019</v>
      </c>
      <c r="C3194" s="116" t="s">
        <v>18201</v>
      </c>
      <c r="D3194" s="73" t="s">
        <v>16593</v>
      </c>
      <c r="E3194" s="73" t="s">
        <v>17289</v>
      </c>
      <c r="F3194" s="73" t="s">
        <v>18202</v>
      </c>
      <c r="G3194" s="125"/>
      <c r="H3194" s="140">
        <f t="shared" si="191"/>
        <v>0</v>
      </c>
      <c r="I3194" s="125"/>
      <c r="W3194" s="143">
        <v>7285</v>
      </c>
      <c r="Z3194" s="198">
        <v>2.333290628403049</v>
      </c>
      <c r="AF3194" s="17"/>
    </row>
    <row r="3195" spans="1:32" hidden="1" x14ac:dyDescent="0.25">
      <c r="A3195" s="116" t="s">
        <v>16384</v>
      </c>
      <c r="B3195" s="116">
        <v>2019</v>
      </c>
      <c r="C3195" s="116" t="s">
        <v>18201</v>
      </c>
      <c r="D3195" s="73" t="s">
        <v>18302</v>
      </c>
      <c r="E3195" s="73" t="s">
        <v>18242</v>
      </c>
      <c r="F3195" s="73" t="s">
        <v>18242</v>
      </c>
      <c r="G3195" s="125"/>
      <c r="H3195" s="140">
        <f t="shared" si="191"/>
        <v>0</v>
      </c>
      <c r="I3195" s="125"/>
      <c r="W3195" s="143">
        <v>7196</v>
      </c>
      <c r="Z3195" s="198">
        <v>2.3047850874383449</v>
      </c>
      <c r="AF3195" s="17"/>
    </row>
    <row r="3196" spans="1:32" hidden="1" x14ac:dyDescent="0.25">
      <c r="A3196" s="116" t="s">
        <v>16384</v>
      </c>
      <c r="B3196" s="116">
        <v>2019</v>
      </c>
      <c r="C3196" s="116" t="s">
        <v>18201</v>
      </c>
      <c r="D3196" s="73" t="s">
        <v>18303</v>
      </c>
      <c r="E3196" s="73" t="s">
        <v>18304</v>
      </c>
      <c r="F3196" s="73" t="s">
        <v>18305</v>
      </c>
      <c r="G3196" s="125"/>
      <c r="H3196" s="140">
        <f t="shared" si="191"/>
        <v>0</v>
      </c>
      <c r="I3196" s="125"/>
      <c r="W3196" s="143">
        <v>6831</v>
      </c>
      <c r="Z3196" s="198">
        <v>2.1878803407853438</v>
      </c>
      <c r="AF3196" s="17"/>
    </row>
    <row r="3197" spans="1:32" hidden="1" x14ac:dyDescent="0.25">
      <c r="A3197" s="116" t="s">
        <v>16384</v>
      </c>
      <c r="B3197" s="116">
        <v>2019</v>
      </c>
      <c r="C3197" s="116" t="s">
        <v>18201</v>
      </c>
      <c r="D3197" s="73" t="s">
        <v>18221</v>
      </c>
      <c r="E3197" s="73" t="s">
        <v>18222</v>
      </c>
      <c r="F3197" s="73" t="s">
        <v>18223</v>
      </c>
      <c r="G3197" s="125"/>
      <c r="H3197" s="140">
        <f t="shared" si="191"/>
        <v>0</v>
      </c>
      <c r="I3197" s="125"/>
      <c r="W3197" s="143">
        <v>6311</v>
      </c>
      <c r="Z3197" s="198">
        <v>2.0213311126769584</v>
      </c>
      <c r="AF3197" s="17"/>
    </row>
    <row r="3198" spans="1:32" hidden="1" x14ac:dyDescent="0.25">
      <c r="A3198" s="116" t="s">
        <v>16384</v>
      </c>
      <c r="B3198" s="116">
        <v>2019</v>
      </c>
      <c r="C3198" s="116" t="s">
        <v>18201</v>
      </c>
      <c r="D3198" s="73" t="s">
        <v>18217</v>
      </c>
      <c r="E3198" s="73" t="s">
        <v>18217</v>
      </c>
      <c r="F3198" s="73" t="s">
        <v>18235</v>
      </c>
      <c r="G3198" s="125"/>
      <c r="H3198" s="140">
        <f t="shared" si="191"/>
        <v>0</v>
      </c>
      <c r="I3198" s="125"/>
      <c r="W3198" s="143">
        <v>6292</v>
      </c>
      <c r="Z3198" s="198">
        <v>2.0152456601114599</v>
      </c>
      <c r="AF3198" s="17"/>
    </row>
    <row r="3199" spans="1:32" hidden="1" x14ac:dyDescent="0.25">
      <c r="A3199" s="116" t="s">
        <v>16384</v>
      </c>
      <c r="B3199" s="116">
        <v>2019</v>
      </c>
      <c r="C3199" s="116" t="s">
        <v>18201</v>
      </c>
      <c r="D3199" s="73" t="s">
        <v>18277</v>
      </c>
      <c r="E3199" s="73" t="s">
        <v>18278</v>
      </c>
      <c r="F3199" s="73" t="s">
        <v>18279</v>
      </c>
      <c r="G3199" s="125"/>
      <c r="H3199" s="140">
        <f t="shared" si="191"/>
        <v>0</v>
      </c>
      <c r="I3199" s="125"/>
      <c r="W3199" s="143">
        <v>6265</v>
      </c>
      <c r="Z3199" s="198">
        <v>2.006597911728909</v>
      </c>
      <c r="AF3199" s="17"/>
    </row>
    <row r="3200" spans="1:32" hidden="1" x14ac:dyDescent="0.25">
      <c r="A3200" s="116" t="s">
        <v>16384</v>
      </c>
      <c r="B3200" s="116">
        <v>2019</v>
      </c>
      <c r="C3200" s="116" t="s">
        <v>18201</v>
      </c>
      <c r="D3200" s="73" t="s">
        <v>17533</v>
      </c>
      <c r="E3200" s="73" t="s">
        <v>17533</v>
      </c>
      <c r="F3200" s="73" t="s">
        <v>17533</v>
      </c>
      <c r="G3200" s="125"/>
      <c r="H3200" s="140">
        <f t="shared" si="191"/>
        <v>0</v>
      </c>
      <c r="I3200" s="125"/>
      <c r="W3200" s="143">
        <v>6145</v>
      </c>
      <c r="Z3200" s="198">
        <v>1.968163474473128</v>
      </c>
      <c r="AF3200" s="17"/>
    </row>
    <row r="3201" spans="1:32" hidden="1" x14ac:dyDescent="0.25">
      <c r="A3201" s="116" t="s">
        <v>16384</v>
      </c>
      <c r="B3201" s="116">
        <v>2019</v>
      </c>
      <c r="C3201" s="116" t="s">
        <v>18201</v>
      </c>
      <c r="D3201" s="73" t="s">
        <v>18306</v>
      </c>
      <c r="E3201" s="73" t="s">
        <v>18306</v>
      </c>
      <c r="F3201" s="73" t="s">
        <v>18255</v>
      </c>
      <c r="G3201" s="125"/>
      <c r="H3201" s="140">
        <f t="shared" si="191"/>
        <v>0</v>
      </c>
      <c r="I3201" s="125"/>
      <c r="W3201" s="143">
        <v>5924</v>
      </c>
      <c r="Z3201" s="198">
        <v>1.8973800525270641</v>
      </c>
      <c r="AF3201" s="17"/>
    </row>
    <row r="3202" spans="1:32" hidden="1" x14ac:dyDescent="0.25">
      <c r="A3202" s="116" t="s">
        <v>16384</v>
      </c>
      <c r="B3202" s="116">
        <v>2019</v>
      </c>
      <c r="C3202" s="116" t="s">
        <v>18201</v>
      </c>
      <c r="D3202" s="73" t="s">
        <v>18243</v>
      </c>
      <c r="E3202" s="73" t="s">
        <v>18244</v>
      </c>
      <c r="F3202" s="73" t="s">
        <v>18244</v>
      </c>
      <c r="G3202" s="125"/>
      <c r="H3202" s="140">
        <f t="shared" si="191"/>
        <v>0</v>
      </c>
      <c r="I3202" s="125"/>
      <c r="W3202" s="143">
        <v>5587</v>
      </c>
      <c r="Z3202" s="198">
        <v>1.7894433412337454</v>
      </c>
      <c r="AF3202" s="17"/>
    </row>
    <row r="3203" spans="1:32" hidden="1" x14ac:dyDescent="0.25">
      <c r="A3203" s="116" t="s">
        <v>16384</v>
      </c>
      <c r="B3203" s="116">
        <v>2019</v>
      </c>
      <c r="C3203" s="116" t="s">
        <v>18201</v>
      </c>
      <c r="D3203" s="73" t="s">
        <v>16602</v>
      </c>
      <c r="E3203" s="73" t="s">
        <v>18231</v>
      </c>
      <c r="F3203" s="73"/>
      <c r="G3203" s="125"/>
      <c r="H3203" s="140">
        <f t="shared" si="191"/>
        <v>0</v>
      </c>
      <c r="I3203" s="125"/>
      <c r="W3203" s="143">
        <v>5359</v>
      </c>
      <c r="Z3203" s="198">
        <v>1.7164179104477613</v>
      </c>
      <c r="AF3203" s="17"/>
    </row>
    <row r="3204" spans="1:32" hidden="1" x14ac:dyDescent="0.25">
      <c r="A3204" s="116" t="s">
        <v>16384</v>
      </c>
      <c r="B3204" s="116">
        <v>2019</v>
      </c>
      <c r="C3204" s="116" t="s">
        <v>18201</v>
      </c>
      <c r="D3204" s="73" t="s">
        <v>18270</v>
      </c>
      <c r="E3204" s="73" t="s">
        <v>18271</v>
      </c>
      <c r="F3204" s="73"/>
      <c r="G3204" s="125"/>
      <c r="H3204" s="140">
        <f t="shared" si="191"/>
        <v>0</v>
      </c>
      <c r="I3204" s="125"/>
      <c r="W3204" s="143">
        <v>5150</v>
      </c>
      <c r="Z3204" s="198">
        <v>1.6494779322272755</v>
      </c>
      <c r="AF3204" s="17"/>
    </row>
    <row r="3205" spans="1:32" hidden="1" x14ac:dyDescent="0.25">
      <c r="A3205" s="116" t="s">
        <v>16384</v>
      </c>
      <c r="B3205" s="116">
        <v>2019</v>
      </c>
      <c r="C3205" s="116" t="s">
        <v>18201</v>
      </c>
      <c r="D3205" s="73" t="s">
        <v>18011</v>
      </c>
      <c r="E3205" s="73" t="s">
        <v>18012</v>
      </c>
      <c r="F3205" s="73" t="s">
        <v>18013</v>
      </c>
      <c r="G3205" s="125"/>
      <c r="H3205" s="140">
        <f t="shared" si="191"/>
        <v>0</v>
      </c>
      <c r="I3205" s="125"/>
      <c r="W3205" s="143">
        <v>4371</v>
      </c>
      <c r="Z3205" s="198">
        <v>1.3999743770418296</v>
      </c>
      <c r="AF3205" s="17"/>
    </row>
    <row r="3206" spans="1:32" hidden="1" x14ac:dyDescent="0.25">
      <c r="A3206" s="116" t="s">
        <v>16384</v>
      </c>
      <c r="B3206" s="116">
        <v>2019</v>
      </c>
      <c r="C3206" s="116" t="s">
        <v>18201</v>
      </c>
      <c r="D3206" s="73" t="s">
        <v>18250</v>
      </c>
      <c r="E3206" s="73" t="s">
        <v>18262</v>
      </c>
      <c r="F3206" s="73" t="s">
        <v>18262</v>
      </c>
      <c r="G3206" s="125"/>
      <c r="H3206" s="140">
        <f t="shared" si="191"/>
        <v>0</v>
      </c>
      <c r="I3206" s="125"/>
      <c r="W3206" s="143">
        <v>4303</v>
      </c>
      <c r="Z3206" s="198">
        <v>1.3781948625968867</v>
      </c>
      <c r="AF3206" s="17"/>
    </row>
    <row r="3207" spans="1:32" hidden="1" x14ac:dyDescent="0.25">
      <c r="A3207" s="116" t="s">
        <v>16384</v>
      </c>
      <c r="B3207" s="116">
        <v>2019</v>
      </c>
      <c r="C3207" s="116" t="s">
        <v>18201</v>
      </c>
      <c r="D3207" s="73" t="s">
        <v>18246</v>
      </c>
      <c r="E3207" s="73" t="s">
        <v>18247</v>
      </c>
      <c r="F3207" s="73" t="s">
        <v>18247</v>
      </c>
      <c r="G3207" s="125"/>
      <c r="H3207" s="140">
        <f t="shared" si="191"/>
        <v>0</v>
      </c>
      <c r="I3207" s="125"/>
      <c r="W3207" s="143">
        <v>3826</v>
      </c>
      <c r="Z3207" s="198">
        <v>1.2254179745051565</v>
      </c>
      <c r="AF3207" s="17"/>
    </row>
    <row r="3208" spans="1:32" hidden="1" x14ac:dyDescent="0.25">
      <c r="A3208" s="116" t="s">
        <v>16384</v>
      </c>
      <c r="B3208" s="116">
        <v>2019</v>
      </c>
      <c r="C3208" s="116" t="s">
        <v>18201</v>
      </c>
      <c r="D3208" s="73" t="s">
        <v>18307</v>
      </c>
      <c r="E3208" s="73" t="s">
        <v>18252</v>
      </c>
      <c r="F3208" s="73" t="s">
        <v>18252</v>
      </c>
      <c r="G3208" s="125"/>
      <c r="H3208" s="140">
        <f t="shared" si="191"/>
        <v>0</v>
      </c>
      <c r="I3208" s="125"/>
      <c r="W3208" s="143">
        <v>3784</v>
      </c>
      <c r="Z3208" s="198">
        <v>1.2119659214656333</v>
      </c>
      <c r="AF3208" s="17"/>
    </row>
    <row r="3209" spans="1:32" hidden="1" x14ac:dyDescent="0.25">
      <c r="A3209" s="116" t="s">
        <v>16384</v>
      </c>
      <c r="B3209" s="116">
        <v>2019</v>
      </c>
      <c r="C3209" s="116" t="s">
        <v>18201</v>
      </c>
      <c r="D3209" s="73" t="s">
        <v>18250</v>
      </c>
      <c r="E3209" s="73" t="s">
        <v>18284</v>
      </c>
      <c r="F3209" s="73" t="s">
        <v>18285</v>
      </c>
      <c r="G3209" s="125"/>
      <c r="H3209" s="140">
        <f t="shared" si="191"/>
        <v>0</v>
      </c>
      <c r="I3209" s="125"/>
      <c r="W3209" s="143">
        <v>3567</v>
      </c>
      <c r="Z3209" s="198">
        <v>1.1424636474280956</v>
      </c>
      <c r="AF3209" s="17"/>
    </row>
    <row r="3210" spans="1:32" hidden="1" x14ac:dyDescent="0.25">
      <c r="A3210" s="116" t="s">
        <v>16384</v>
      </c>
      <c r="B3210" s="116">
        <v>2019</v>
      </c>
      <c r="C3210" s="116" t="s">
        <v>18201</v>
      </c>
      <c r="D3210" s="73" t="s">
        <v>18070</v>
      </c>
      <c r="E3210" s="73" t="s">
        <v>18008</v>
      </c>
      <c r="F3210" s="73" t="s">
        <v>18008</v>
      </c>
      <c r="G3210" s="125"/>
      <c r="H3210" s="140">
        <f t="shared" si="191"/>
        <v>0</v>
      </c>
      <c r="I3210" s="125"/>
      <c r="W3210" s="143">
        <v>3298</v>
      </c>
      <c r="Z3210" s="198">
        <v>1.0563064505797195</v>
      </c>
      <c r="AF3210" s="17"/>
    </row>
    <row r="3211" spans="1:32" hidden="1" x14ac:dyDescent="0.25">
      <c r="A3211" s="116" t="s">
        <v>16384</v>
      </c>
      <c r="B3211" s="116">
        <v>2019</v>
      </c>
      <c r="C3211" s="116" t="s">
        <v>18201</v>
      </c>
      <c r="D3211" s="73" t="s">
        <v>18206</v>
      </c>
      <c r="E3211" s="73" t="s">
        <v>18207</v>
      </c>
      <c r="F3211" s="73" t="s">
        <v>18208</v>
      </c>
      <c r="G3211" s="125"/>
      <c r="H3211" s="140">
        <f t="shared" si="191"/>
        <v>0</v>
      </c>
      <c r="I3211" s="125"/>
      <c r="W3211" s="143">
        <v>3235</v>
      </c>
      <c r="Z3211" s="198">
        <v>1.0361283710204343</v>
      </c>
      <c r="AF3211" s="17"/>
    </row>
    <row r="3212" spans="1:32" hidden="1" x14ac:dyDescent="0.25">
      <c r="A3212" s="116" t="s">
        <v>16384</v>
      </c>
      <c r="B3212" s="116">
        <v>2019</v>
      </c>
      <c r="C3212" s="116" t="s">
        <v>18201</v>
      </c>
      <c r="D3212" s="73" t="s">
        <v>18236</v>
      </c>
      <c r="E3212" s="73" t="s">
        <v>18237</v>
      </c>
      <c r="F3212" s="73"/>
      <c r="G3212" s="125"/>
      <c r="H3212" s="140">
        <f t="shared" si="191"/>
        <v>0</v>
      </c>
      <c r="I3212" s="125"/>
      <c r="W3212" s="143">
        <v>3001</v>
      </c>
      <c r="Z3212" s="198">
        <v>0.96118121837166104</v>
      </c>
      <c r="AF3212" s="17"/>
    </row>
    <row r="3213" spans="1:32" hidden="1" x14ac:dyDescent="0.25">
      <c r="A3213" s="116" t="s">
        <v>16384</v>
      </c>
      <c r="B3213" s="116">
        <v>2019</v>
      </c>
      <c r="C3213" s="116" t="s">
        <v>18201</v>
      </c>
      <c r="D3213" s="73" t="s">
        <v>18003</v>
      </c>
      <c r="E3213" s="73" t="s">
        <v>18283</v>
      </c>
      <c r="F3213" s="73" t="s">
        <v>18283</v>
      </c>
      <c r="G3213" s="125"/>
      <c r="H3213" s="140">
        <f t="shared" si="191"/>
        <v>0</v>
      </c>
      <c r="I3213" s="125"/>
      <c r="W3213" s="143">
        <v>2741</v>
      </c>
      <c r="Z3213" s="198">
        <v>0.87790660431746848</v>
      </c>
      <c r="AF3213" s="17"/>
    </row>
    <row r="3214" spans="1:32" hidden="1" x14ac:dyDescent="0.25">
      <c r="A3214" s="116" t="s">
        <v>16384</v>
      </c>
      <c r="B3214" s="116">
        <v>2019</v>
      </c>
      <c r="C3214" s="116" t="s">
        <v>18201</v>
      </c>
      <c r="D3214" s="73" t="s">
        <v>18257</v>
      </c>
      <c r="E3214" s="73" t="s">
        <v>18258</v>
      </c>
      <c r="F3214" s="73" t="s">
        <v>18259</v>
      </c>
      <c r="G3214" s="125"/>
      <c r="H3214" s="140">
        <f t="shared" si="191"/>
        <v>0</v>
      </c>
      <c r="I3214" s="125"/>
      <c r="W3214" s="143">
        <v>2570</v>
      </c>
      <c r="Z3214" s="198">
        <v>0.82313753122798039</v>
      </c>
      <c r="AF3214" s="17"/>
    </row>
    <row r="3215" spans="1:32" hidden="1" x14ac:dyDescent="0.25">
      <c r="A3215" s="116" t="s">
        <v>16384</v>
      </c>
      <c r="B3215" s="116">
        <v>2019</v>
      </c>
      <c r="C3215" s="116" t="s">
        <v>18201</v>
      </c>
      <c r="D3215" s="73" t="s">
        <v>18248</v>
      </c>
      <c r="E3215" s="73" t="s">
        <v>18248</v>
      </c>
      <c r="F3215" s="73"/>
      <c r="G3215" s="125"/>
      <c r="H3215" s="140">
        <f t="shared" si="191"/>
        <v>0</v>
      </c>
      <c r="I3215" s="125"/>
      <c r="W3215" s="143">
        <v>2417</v>
      </c>
      <c r="Z3215" s="198">
        <v>0.77413362372685923</v>
      </c>
      <c r="AF3215" s="17"/>
    </row>
    <row r="3216" spans="1:32" hidden="1" x14ac:dyDescent="0.25">
      <c r="A3216" s="116" t="s">
        <v>16384</v>
      </c>
      <c r="B3216" s="116">
        <v>2020</v>
      </c>
      <c r="C3216" s="116" t="s">
        <v>18201</v>
      </c>
      <c r="D3216" s="73" t="s">
        <v>17230</v>
      </c>
      <c r="E3216" s="73" t="s">
        <v>17231</v>
      </c>
      <c r="F3216" s="73" t="s">
        <v>18204</v>
      </c>
      <c r="G3216" s="125"/>
      <c r="H3216" s="140">
        <f t="shared" ref="H3216:H3243" si="192">G3216/1.34</f>
        <v>0</v>
      </c>
      <c r="I3216" s="125"/>
      <c r="W3216" s="143">
        <v>24325</v>
      </c>
      <c r="Z3216" s="198">
        <v>7.8155121449685128</v>
      </c>
      <c r="AF3216" s="17" t="s">
        <v>18308</v>
      </c>
    </row>
    <row r="3217" spans="1:32" hidden="1" x14ac:dyDescent="0.25">
      <c r="A3217" s="116" t="s">
        <v>16384</v>
      </c>
      <c r="B3217" s="116">
        <v>2020</v>
      </c>
      <c r="C3217" s="116" t="s">
        <v>18201</v>
      </c>
      <c r="D3217" s="73" t="s">
        <v>16532</v>
      </c>
      <c r="E3217" s="73" t="s">
        <v>17320</v>
      </c>
      <c r="F3217" s="73" t="s">
        <v>17320</v>
      </c>
      <c r="G3217" s="125"/>
      <c r="H3217" s="140">
        <f t="shared" si="192"/>
        <v>0</v>
      </c>
      <c r="I3217" s="125"/>
      <c r="W3217" s="143">
        <v>18815</v>
      </c>
      <c r="Z3217" s="198">
        <v>6.0451741421411134</v>
      </c>
      <c r="AF3217" s="17" t="s">
        <v>18308</v>
      </c>
    </row>
    <row r="3218" spans="1:32" hidden="1" x14ac:dyDescent="0.25">
      <c r="A3218" s="116" t="s">
        <v>16384</v>
      </c>
      <c r="B3218" s="116">
        <v>2020</v>
      </c>
      <c r="C3218" s="116" t="s">
        <v>18201</v>
      </c>
      <c r="D3218" s="73" t="s">
        <v>17645</v>
      </c>
      <c r="E3218" s="73" t="s">
        <v>18216</v>
      </c>
      <c r="F3218" s="73" t="s">
        <v>18216</v>
      </c>
      <c r="G3218" s="125"/>
      <c r="H3218" s="140">
        <f t="shared" si="192"/>
        <v>0</v>
      </c>
      <c r="I3218" s="125"/>
      <c r="W3218" s="143">
        <v>18184</v>
      </c>
      <c r="Z3218" s="198">
        <v>5.8424367047937285</v>
      </c>
      <c r="AF3218" s="17" t="s">
        <v>18308</v>
      </c>
    </row>
    <row r="3219" spans="1:32" hidden="1" x14ac:dyDescent="0.25">
      <c r="A3219" s="116" t="s">
        <v>16384</v>
      </c>
      <c r="B3219" s="116">
        <v>2020</v>
      </c>
      <c r="C3219" s="116" t="s">
        <v>18201</v>
      </c>
      <c r="D3219" s="73" t="s">
        <v>18234</v>
      </c>
      <c r="E3219" s="73" t="s">
        <v>18263</v>
      </c>
      <c r="F3219" s="73" t="s">
        <v>18264</v>
      </c>
      <c r="G3219" s="125"/>
      <c r="H3219" s="140">
        <f t="shared" si="192"/>
        <v>0</v>
      </c>
      <c r="I3219" s="125"/>
      <c r="W3219" s="143">
        <v>17898</v>
      </c>
      <c r="Z3219" s="198">
        <v>5.7505462022876239</v>
      </c>
      <c r="AF3219" s="17" t="s">
        <v>18308</v>
      </c>
    </row>
    <row r="3220" spans="1:32" hidden="1" x14ac:dyDescent="0.25">
      <c r="A3220" s="116" t="s">
        <v>16384</v>
      </c>
      <c r="B3220" s="116">
        <v>2020</v>
      </c>
      <c r="C3220" s="116" t="s">
        <v>18201</v>
      </c>
      <c r="D3220" s="73" t="s">
        <v>17413</v>
      </c>
      <c r="E3220" s="73" t="s">
        <v>18205</v>
      </c>
      <c r="F3220" s="73" t="s">
        <v>18205</v>
      </c>
      <c r="G3220" s="125"/>
      <c r="H3220" s="140">
        <f t="shared" si="192"/>
        <v>0</v>
      </c>
      <c r="I3220" s="125"/>
      <c r="W3220" s="143">
        <v>16748</v>
      </c>
      <c r="Z3220" s="198">
        <v>5.3810564194833574</v>
      </c>
      <c r="AF3220" s="17" t="s">
        <v>18308</v>
      </c>
    </row>
    <row r="3221" spans="1:32" hidden="1" x14ac:dyDescent="0.25">
      <c r="A3221" s="116" t="s">
        <v>16384</v>
      </c>
      <c r="B3221" s="116">
        <v>2020</v>
      </c>
      <c r="C3221" s="116" t="s">
        <v>18201</v>
      </c>
      <c r="D3221" s="73" t="s">
        <v>18070</v>
      </c>
      <c r="E3221" s="73" t="s">
        <v>18070</v>
      </c>
      <c r="F3221" s="73" t="s">
        <v>18034</v>
      </c>
      <c r="G3221" s="125"/>
      <c r="H3221" s="140">
        <f t="shared" si="192"/>
        <v>0</v>
      </c>
      <c r="I3221" s="125"/>
      <c r="W3221" s="143">
        <v>15978</v>
      </c>
      <c r="Z3221" s="198">
        <v>5.133658912736152</v>
      </c>
      <c r="AF3221" s="17" t="s">
        <v>18308</v>
      </c>
    </row>
    <row r="3222" spans="1:32" hidden="1" x14ac:dyDescent="0.25">
      <c r="A3222" s="116" t="s">
        <v>16384</v>
      </c>
      <c r="B3222" s="116">
        <v>2020</v>
      </c>
      <c r="C3222" s="116" t="s">
        <v>18201</v>
      </c>
      <c r="D3222" s="73" t="s">
        <v>18268</v>
      </c>
      <c r="E3222" s="73" t="s">
        <v>18269</v>
      </c>
      <c r="F3222" s="73" t="s">
        <v>18269</v>
      </c>
      <c r="G3222" s="125"/>
      <c r="H3222" s="140">
        <f t="shared" si="192"/>
        <v>0</v>
      </c>
      <c r="I3222" s="125"/>
      <c r="W3222" s="143">
        <v>12379</v>
      </c>
      <c r="Z3222" s="198">
        <v>3.9773165402904507</v>
      </c>
      <c r="AF3222" s="17" t="s">
        <v>18308</v>
      </c>
    </row>
    <row r="3223" spans="1:32" hidden="1" x14ac:dyDescent="0.25">
      <c r="A3223" s="116" t="s">
        <v>16384</v>
      </c>
      <c r="B3223" s="116">
        <v>2020</v>
      </c>
      <c r="C3223" s="116" t="s">
        <v>18201</v>
      </c>
      <c r="D3223" s="73" t="s">
        <v>16575</v>
      </c>
      <c r="E3223" s="73" t="s">
        <v>18267</v>
      </c>
      <c r="F3223" s="73" t="s">
        <v>18214</v>
      </c>
      <c r="G3223" s="125"/>
      <c r="H3223" s="140">
        <f t="shared" si="192"/>
        <v>0</v>
      </c>
      <c r="I3223" s="125"/>
      <c r="W3223" s="143">
        <v>12164</v>
      </c>
      <c r="Z3223" s="198">
        <v>3.9082380156792182</v>
      </c>
      <c r="AF3223" s="17" t="s">
        <v>18308</v>
      </c>
    </row>
    <row r="3224" spans="1:32" hidden="1" x14ac:dyDescent="0.25">
      <c r="A3224" s="116" t="s">
        <v>16384</v>
      </c>
      <c r="B3224" s="116">
        <v>2020</v>
      </c>
      <c r="C3224" s="116" t="s">
        <v>18201</v>
      </c>
      <c r="D3224" s="73" t="s">
        <v>18153</v>
      </c>
      <c r="E3224" s="73" t="s">
        <v>18006</v>
      </c>
      <c r="F3224" s="73" t="s">
        <v>18210</v>
      </c>
      <c r="G3224" s="125"/>
      <c r="H3224" s="140">
        <f t="shared" si="192"/>
        <v>0</v>
      </c>
      <c r="I3224" s="125"/>
      <c r="W3224" s="143">
        <v>10934</v>
      </c>
      <c r="Z3224" s="198">
        <v>3.5130445958103071</v>
      </c>
      <c r="AF3224" s="17" t="s">
        <v>18309</v>
      </c>
    </row>
    <row r="3225" spans="1:32" hidden="1" x14ac:dyDescent="0.25">
      <c r="A3225" s="116" t="s">
        <v>16384</v>
      </c>
      <c r="B3225" s="116">
        <v>2020</v>
      </c>
      <c r="C3225" s="116" t="s">
        <v>18201</v>
      </c>
      <c r="D3225" s="73" t="s">
        <v>18224</v>
      </c>
      <c r="E3225" s="73" t="s">
        <v>18225</v>
      </c>
      <c r="F3225" s="73" t="s">
        <v>18226</v>
      </c>
      <c r="G3225" s="125"/>
      <c r="H3225" s="140">
        <f t="shared" si="192"/>
        <v>0</v>
      </c>
      <c r="I3225" s="125"/>
      <c r="W3225" s="143">
        <v>9982</v>
      </c>
      <c r="Z3225" s="198">
        <v>3.2071713147410357</v>
      </c>
      <c r="AF3225" s="17" t="s">
        <v>18308</v>
      </c>
    </row>
    <row r="3226" spans="1:32" hidden="1" x14ac:dyDescent="0.25">
      <c r="A3226" s="116" t="s">
        <v>16384</v>
      </c>
      <c r="B3226" s="116">
        <v>2020</v>
      </c>
      <c r="C3226" s="116" t="s">
        <v>18201</v>
      </c>
      <c r="D3226" s="73" t="s">
        <v>18003</v>
      </c>
      <c r="E3226" s="73" t="s">
        <v>18004</v>
      </c>
      <c r="F3226" s="73" t="s">
        <v>18004</v>
      </c>
      <c r="G3226" s="125"/>
      <c r="H3226" s="140">
        <f t="shared" si="192"/>
        <v>0</v>
      </c>
      <c r="I3226" s="125"/>
      <c r="W3226" s="163">
        <v>8716</v>
      </c>
      <c r="Z3226" s="198">
        <v>2.800411258193034</v>
      </c>
      <c r="AF3226" s="17" t="s">
        <v>18308</v>
      </c>
    </row>
    <row r="3227" spans="1:32" hidden="1" x14ac:dyDescent="0.25">
      <c r="A3227" s="116" t="s">
        <v>16384</v>
      </c>
      <c r="B3227" s="116">
        <v>2020</v>
      </c>
      <c r="C3227" s="116" t="s">
        <v>18201</v>
      </c>
      <c r="D3227" s="73" t="s">
        <v>18215</v>
      </c>
      <c r="E3227" s="73" t="s">
        <v>18215</v>
      </c>
      <c r="F3227" s="73" t="s">
        <v>18215</v>
      </c>
      <c r="G3227" s="125"/>
      <c r="H3227" s="140">
        <f t="shared" si="192"/>
        <v>0</v>
      </c>
      <c r="I3227" s="125"/>
      <c r="W3227" s="163">
        <v>8354</v>
      </c>
      <c r="Z3227" s="198">
        <v>2.6841023004755176</v>
      </c>
      <c r="AF3227" s="17" t="s">
        <v>18308</v>
      </c>
    </row>
    <row r="3228" spans="1:32" hidden="1" x14ac:dyDescent="0.25">
      <c r="A3228" s="116" t="s">
        <v>16384</v>
      </c>
      <c r="B3228" s="116">
        <v>2020</v>
      </c>
      <c r="C3228" s="116" t="s">
        <v>18201</v>
      </c>
      <c r="D3228" s="73" t="s">
        <v>18272</v>
      </c>
      <c r="E3228" s="73" t="s">
        <v>18273</v>
      </c>
      <c r="F3228" s="73" t="s">
        <v>18273</v>
      </c>
      <c r="G3228" s="125"/>
      <c r="H3228" s="140">
        <f t="shared" si="192"/>
        <v>0</v>
      </c>
      <c r="I3228" s="125"/>
      <c r="W3228" s="163">
        <v>7511</v>
      </c>
      <c r="Z3228" s="198">
        <v>2.4132502249068244</v>
      </c>
      <c r="AF3228" s="17" t="s">
        <v>18308</v>
      </c>
    </row>
    <row r="3229" spans="1:32" hidden="1" x14ac:dyDescent="0.25">
      <c r="A3229" s="116" t="s">
        <v>16384</v>
      </c>
      <c r="B3229" s="116">
        <v>2020</v>
      </c>
      <c r="C3229" s="116" t="s">
        <v>18201</v>
      </c>
      <c r="D3229" s="73" t="s">
        <v>17533</v>
      </c>
      <c r="E3229" s="73" t="s">
        <v>17533</v>
      </c>
      <c r="F3229" s="73" t="s">
        <v>17533</v>
      </c>
      <c r="G3229" s="125"/>
      <c r="H3229" s="140">
        <f t="shared" si="192"/>
        <v>0</v>
      </c>
      <c r="I3229" s="125"/>
      <c r="W3229" s="163">
        <v>7416</v>
      </c>
      <c r="Z3229" s="198">
        <v>2.3827271558925589</v>
      </c>
      <c r="AF3229" s="17" t="s">
        <v>18308</v>
      </c>
    </row>
    <row r="3230" spans="1:32" hidden="1" x14ac:dyDescent="0.25">
      <c r="A3230" s="116" t="s">
        <v>16384</v>
      </c>
      <c r="B3230" s="116">
        <v>2020</v>
      </c>
      <c r="C3230" s="116" t="s">
        <v>18201</v>
      </c>
      <c r="D3230" s="73" t="s">
        <v>18274</v>
      </c>
      <c r="E3230" s="73" t="s">
        <v>18301</v>
      </c>
      <c r="F3230" s="73"/>
      <c r="G3230" s="125"/>
      <c r="H3230" s="140">
        <f t="shared" si="192"/>
        <v>0</v>
      </c>
      <c r="I3230" s="125"/>
      <c r="W3230" s="163">
        <v>7084</v>
      </c>
      <c r="Z3230" s="198">
        <v>2.2760570620742837</v>
      </c>
      <c r="AF3230" s="17" t="s">
        <v>18308</v>
      </c>
    </row>
    <row r="3231" spans="1:32" hidden="1" x14ac:dyDescent="0.25">
      <c r="A3231" s="116" t="s">
        <v>16384</v>
      </c>
      <c r="B3231" s="116">
        <v>2020</v>
      </c>
      <c r="C3231" s="116" t="s">
        <v>18201</v>
      </c>
      <c r="D3231" s="73" t="s">
        <v>16593</v>
      </c>
      <c r="E3231" s="73" t="s">
        <v>17289</v>
      </c>
      <c r="F3231" s="73" t="s">
        <v>18202</v>
      </c>
      <c r="G3231" s="125"/>
      <c r="H3231" s="140">
        <f t="shared" si="192"/>
        <v>0</v>
      </c>
      <c r="I3231" s="125"/>
      <c r="W3231" s="163">
        <v>7006</v>
      </c>
      <c r="Z3231" s="198">
        <v>2.2509960159362552</v>
      </c>
      <c r="AF3231" s="17" t="s">
        <v>18308</v>
      </c>
    </row>
    <row r="3232" spans="1:32" hidden="1" x14ac:dyDescent="0.25">
      <c r="A3232" s="116" t="s">
        <v>16384</v>
      </c>
      <c r="B3232" s="116">
        <v>2020</v>
      </c>
      <c r="C3232" s="116" t="s">
        <v>18201</v>
      </c>
      <c r="D3232" s="73" t="s">
        <v>18310</v>
      </c>
      <c r="E3232" s="73" t="s">
        <v>18217</v>
      </c>
      <c r="F3232" s="73" t="s">
        <v>18235</v>
      </c>
      <c r="G3232" s="125"/>
      <c r="H3232" s="140">
        <f t="shared" si="192"/>
        <v>0</v>
      </c>
      <c r="I3232" s="125"/>
      <c r="W3232" s="163">
        <v>6830</v>
      </c>
      <c r="Z3232" s="198">
        <v>2.194448014394037</v>
      </c>
      <c r="AF3232" s="17" t="s">
        <v>18308</v>
      </c>
    </row>
    <row r="3233" spans="1:32" hidden="1" x14ac:dyDescent="0.25">
      <c r="A3233" s="116" t="s">
        <v>16384</v>
      </c>
      <c r="B3233" s="116">
        <v>2020</v>
      </c>
      <c r="C3233" s="116" t="s">
        <v>18201</v>
      </c>
      <c r="D3233" s="73" t="s">
        <v>18219</v>
      </c>
      <c r="E3233" s="73" t="s">
        <v>18220</v>
      </c>
      <c r="F3233" s="73" t="s">
        <v>18220</v>
      </c>
      <c r="G3233" s="125"/>
      <c r="H3233" s="140">
        <f t="shared" si="192"/>
        <v>0</v>
      </c>
      <c r="I3233" s="125"/>
      <c r="W3233" s="163">
        <v>6505</v>
      </c>
      <c r="Z3233" s="198">
        <v>2.0900269888189178</v>
      </c>
      <c r="AF3233" s="17" t="s">
        <v>18308</v>
      </c>
    </row>
    <row r="3234" spans="1:32" hidden="1" x14ac:dyDescent="0.25">
      <c r="A3234" s="116" t="s">
        <v>16384</v>
      </c>
      <c r="B3234" s="116">
        <v>2020</v>
      </c>
      <c r="C3234" s="116" t="s">
        <v>18201</v>
      </c>
      <c r="D3234" s="73" t="s">
        <v>18232</v>
      </c>
      <c r="E3234" s="73" t="s">
        <v>18233</v>
      </c>
      <c r="F3234" s="73" t="s">
        <v>18233</v>
      </c>
      <c r="G3234" s="125"/>
      <c r="H3234" s="140">
        <f t="shared" si="192"/>
        <v>0</v>
      </c>
      <c r="I3234" s="125"/>
      <c r="W3234" s="163">
        <v>5995</v>
      </c>
      <c r="Z3234" s="198">
        <v>1.9261663025318083</v>
      </c>
      <c r="AF3234" s="17" t="s">
        <v>18308</v>
      </c>
    </row>
    <row r="3235" spans="1:32" hidden="1" x14ac:dyDescent="0.25">
      <c r="A3235" s="116" t="s">
        <v>16384</v>
      </c>
      <c r="B3235" s="116">
        <v>2020</v>
      </c>
      <c r="C3235" s="116" t="s">
        <v>18201</v>
      </c>
      <c r="D3235" s="73" t="s">
        <v>18302</v>
      </c>
      <c r="E3235" s="73" t="s">
        <v>18242</v>
      </c>
      <c r="F3235" s="73" t="s">
        <v>18242</v>
      </c>
      <c r="G3235" s="125"/>
      <c r="H3235" s="140">
        <f t="shared" si="192"/>
        <v>0</v>
      </c>
      <c r="I3235" s="125"/>
      <c r="W3235" s="163">
        <v>5700</v>
      </c>
      <c r="Z3235" s="198">
        <v>1.8313841408559313</v>
      </c>
      <c r="AF3235" s="17" t="s">
        <v>18308</v>
      </c>
    </row>
    <row r="3236" spans="1:32" hidden="1" x14ac:dyDescent="0.25">
      <c r="A3236" s="116" t="s">
        <v>16384</v>
      </c>
      <c r="B3236" s="116">
        <v>2020</v>
      </c>
      <c r="C3236" s="116" t="s">
        <v>18201</v>
      </c>
      <c r="D3236" s="73" t="s">
        <v>18221</v>
      </c>
      <c r="E3236" s="73" t="s">
        <v>18222</v>
      </c>
      <c r="F3236" s="73" t="s">
        <v>18223</v>
      </c>
      <c r="G3236" s="125"/>
      <c r="H3236" s="140">
        <f t="shared" si="192"/>
        <v>0</v>
      </c>
      <c r="I3236" s="125"/>
      <c r="W3236" s="163">
        <v>5338</v>
      </c>
      <c r="Z3236" s="198">
        <v>1.7150751831384141</v>
      </c>
      <c r="AF3236" s="17" t="s">
        <v>18308</v>
      </c>
    </row>
    <row r="3237" spans="1:32" hidden="1" x14ac:dyDescent="0.25">
      <c r="A3237" s="116" t="s">
        <v>16384</v>
      </c>
      <c r="B3237" s="116">
        <v>2020</v>
      </c>
      <c r="C3237" s="116" t="s">
        <v>18201</v>
      </c>
      <c r="D3237" s="73" t="s">
        <v>18303</v>
      </c>
      <c r="E3237" s="73" t="s">
        <v>18304</v>
      </c>
      <c r="F3237" s="73" t="s">
        <v>18305</v>
      </c>
      <c r="G3237" s="125"/>
      <c r="H3237" s="140">
        <f t="shared" si="192"/>
        <v>0</v>
      </c>
      <c r="I3237" s="125"/>
      <c r="W3237" s="163">
        <v>5252</v>
      </c>
      <c r="Z3237" s="198">
        <v>1.6874437732939211</v>
      </c>
      <c r="AF3237" s="17" t="s">
        <v>18308</v>
      </c>
    </row>
    <row r="3238" spans="1:32" hidden="1" x14ac:dyDescent="0.25">
      <c r="A3238" s="116" t="s">
        <v>16384</v>
      </c>
      <c r="B3238" s="116">
        <v>2020</v>
      </c>
      <c r="C3238" s="116" t="s">
        <v>18201</v>
      </c>
      <c r="D3238" s="73" t="s">
        <v>18306</v>
      </c>
      <c r="E3238" s="73" t="s">
        <v>18306</v>
      </c>
      <c r="F3238" s="73" t="s">
        <v>18255</v>
      </c>
      <c r="G3238" s="125"/>
      <c r="H3238" s="140">
        <f t="shared" si="192"/>
        <v>0</v>
      </c>
      <c r="I3238" s="125"/>
      <c r="W3238" s="163">
        <v>5252</v>
      </c>
      <c r="Z3238" s="198">
        <v>1.6874437732939211</v>
      </c>
      <c r="AF3238" s="17" t="s">
        <v>18308</v>
      </c>
    </row>
    <row r="3239" spans="1:32" hidden="1" x14ac:dyDescent="0.25">
      <c r="A3239" s="116" t="s">
        <v>16384</v>
      </c>
      <c r="B3239" s="116">
        <v>2020</v>
      </c>
      <c r="C3239" s="116" t="s">
        <v>18201</v>
      </c>
      <c r="D3239" s="73" t="s">
        <v>18243</v>
      </c>
      <c r="E3239" s="73" t="s">
        <v>18244</v>
      </c>
      <c r="F3239" s="73" t="s">
        <v>18244</v>
      </c>
      <c r="G3239" s="125"/>
      <c r="H3239" s="140">
        <f t="shared" si="192"/>
        <v>0</v>
      </c>
      <c r="I3239" s="125"/>
      <c r="W3239" s="163">
        <v>5219</v>
      </c>
      <c r="Z3239" s="198">
        <v>1.6768410230047552</v>
      </c>
      <c r="AF3239" s="17" t="s">
        <v>18308</v>
      </c>
    </row>
    <row r="3240" spans="1:32" hidden="1" x14ac:dyDescent="0.25">
      <c r="A3240" s="116" t="s">
        <v>16384</v>
      </c>
      <c r="B3240" s="116">
        <v>2020</v>
      </c>
      <c r="C3240" s="116" t="s">
        <v>18201</v>
      </c>
      <c r="D3240" s="73" t="s">
        <v>18311</v>
      </c>
      <c r="E3240" s="73" t="s">
        <v>18311</v>
      </c>
      <c r="F3240" s="73" t="s">
        <v>18311</v>
      </c>
      <c r="G3240" s="125"/>
      <c r="H3240" s="140">
        <f t="shared" si="192"/>
        <v>0</v>
      </c>
      <c r="I3240" s="125"/>
      <c r="W3240" s="163">
        <v>5182</v>
      </c>
      <c r="Z3240" s="198">
        <v>1.6649530908623571</v>
      </c>
      <c r="AF3240" s="17" t="s">
        <v>18308</v>
      </c>
    </row>
    <row r="3241" spans="1:32" hidden="1" x14ac:dyDescent="0.25">
      <c r="A3241" s="116" t="s">
        <v>16384</v>
      </c>
      <c r="B3241" s="116">
        <v>2020</v>
      </c>
      <c r="C3241" s="116" t="s">
        <v>18201</v>
      </c>
      <c r="D3241" s="73" t="s">
        <v>18270</v>
      </c>
      <c r="E3241" s="73" t="s">
        <v>18271</v>
      </c>
      <c r="F3241" s="73"/>
      <c r="G3241" s="125"/>
      <c r="H3241" s="140">
        <f t="shared" si="192"/>
        <v>0</v>
      </c>
      <c r="I3241" s="125"/>
      <c r="W3241" s="163">
        <v>5158</v>
      </c>
      <c r="Z3241" s="198">
        <v>1.6572419997429637</v>
      </c>
      <c r="AF3241" s="17" t="s">
        <v>18308</v>
      </c>
    </row>
    <row r="3242" spans="1:32" hidden="1" x14ac:dyDescent="0.25">
      <c r="A3242" s="116" t="s">
        <v>16384</v>
      </c>
      <c r="B3242" s="116">
        <v>2020</v>
      </c>
      <c r="C3242" s="116" t="s">
        <v>18201</v>
      </c>
      <c r="D3242" s="73" t="s">
        <v>18277</v>
      </c>
      <c r="E3242" s="73" t="s">
        <v>18278</v>
      </c>
      <c r="F3242" s="73" t="s">
        <v>18279</v>
      </c>
      <c r="G3242" s="125"/>
      <c r="H3242" s="140">
        <f t="shared" si="192"/>
        <v>0</v>
      </c>
      <c r="I3242" s="125"/>
      <c r="W3242" s="163">
        <v>4996</v>
      </c>
      <c r="Z3242" s="198">
        <v>1.6051921346870581</v>
      </c>
      <c r="AF3242" s="17" t="s">
        <v>18308</v>
      </c>
    </row>
    <row r="3243" spans="1:32" hidden="1" x14ac:dyDescent="0.25">
      <c r="A3243" s="116" t="s">
        <v>16384</v>
      </c>
      <c r="B3243" s="116">
        <v>2020</v>
      </c>
      <c r="C3243" s="116" t="s">
        <v>18201</v>
      </c>
      <c r="D3243" s="73" t="s">
        <v>18013</v>
      </c>
      <c r="E3243" s="73" t="s">
        <v>18013</v>
      </c>
      <c r="F3243" s="73" t="s">
        <v>18013</v>
      </c>
      <c r="G3243" s="125"/>
      <c r="H3243" s="140">
        <f t="shared" si="192"/>
        <v>0</v>
      </c>
      <c r="I3243" s="125"/>
      <c r="W3243" s="163">
        <v>4811</v>
      </c>
      <c r="Z3243" s="198">
        <v>1.5457524739750674</v>
      </c>
      <c r="AF3243" s="17" t="s">
        <v>18308</v>
      </c>
    </row>
    <row r="3244" spans="1:32" hidden="1" x14ac:dyDescent="0.25">
      <c r="A3244" s="116" t="s">
        <v>16384</v>
      </c>
      <c r="B3244" s="116">
        <v>2021</v>
      </c>
      <c r="C3244" s="116" t="s">
        <v>18201</v>
      </c>
      <c r="D3244" s="73" t="s">
        <v>17230</v>
      </c>
      <c r="E3244" s="73" t="s">
        <v>17231</v>
      </c>
      <c r="F3244" s="73" t="s">
        <v>18204</v>
      </c>
      <c r="G3244" s="125"/>
      <c r="H3244" s="140">
        <f t="shared" ref="H3244:H3284" si="193">G3244/1.25</f>
        <v>0</v>
      </c>
      <c r="I3244" s="125"/>
      <c r="W3244" s="143">
        <v>24040</v>
      </c>
      <c r="Z3244" s="198">
        <v>7.6723241014380816</v>
      </c>
      <c r="AF3244" s="17" t="s">
        <v>18312</v>
      </c>
    </row>
    <row r="3245" spans="1:32" hidden="1" x14ac:dyDescent="0.25">
      <c r="A3245" s="116" t="s">
        <v>16384</v>
      </c>
      <c r="B3245" s="116">
        <v>2021</v>
      </c>
      <c r="C3245" s="116" t="s">
        <v>18201</v>
      </c>
      <c r="D3245" s="73" t="s">
        <v>17645</v>
      </c>
      <c r="E3245" s="73" t="s">
        <v>18216</v>
      </c>
      <c r="F3245" s="73" t="s">
        <v>18216</v>
      </c>
      <c r="G3245" s="125"/>
      <c r="H3245" s="140">
        <f t="shared" si="193"/>
        <v>0</v>
      </c>
      <c r="I3245" s="125"/>
      <c r="W3245" s="143">
        <v>23752</v>
      </c>
      <c r="Z3245" s="198">
        <v>7.5804094033842491</v>
      </c>
      <c r="AF3245" s="17" t="s">
        <v>18312</v>
      </c>
    </row>
    <row r="3246" spans="1:32" hidden="1" x14ac:dyDescent="0.25">
      <c r="A3246" s="116" t="s">
        <v>16384</v>
      </c>
      <c r="B3246" s="116">
        <v>2021</v>
      </c>
      <c r="C3246" s="116" t="s">
        <v>18201</v>
      </c>
      <c r="D3246" s="73" t="s">
        <v>18229</v>
      </c>
      <c r="E3246" s="73" t="s">
        <v>18264</v>
      </c>
      <c r="F3246" s="73" t="s">
        <v>18264</v>
      </c>
      <c r="G3246" s="125"/>
      <c r="H3246" s="140">
        <f t="shared" si="193"/>
        <v>0</v>
      </c>
      <c r="I3246" s="125"/>
      <c r="W3246" s="143">
        <v>19086</v>
      </c>
      <c r="Z3246" s="198">
        <v>6.0912636356092866</v>
      </c>
      <c r="AF3246" s="17" t="s">
        <v>18312</v>
      </c>
    </row>
    <row r="3247" spans="1:32" hidden="1" x14ac:dyDescent="0.25">
      <c r="A3247" s="116" t="s">
        <v>16384</v>
      </c>
      <c r="B3247" s="116">
        <v>2021</v>
      </c>
      <c r="C3247" s="116" t="s">
        <v>18201</v>
      </c>
      <c r="D3247" s="73" t="s">
        <v>16532</v>
      </c>
      <c r="E3247" s="73" t="s">
        <v>17320</v>
      </c>
      <c r="F3247" s="73" t="s">
        <v>17320</v>
      </c>
      <c r="G3247" s="125"/>
      <c r="H3247" s="140">
        <f t="shared" si="193"/>
        <v>0</v>
      </c>
      <c r="I3247" s="125"/>
      <c r="W3247" s="143">
        <v>18991</v>
      </c>
      <c r="Z3247" s="198">
        <v>6.0609445511818061</v>
      </c>
      <c r="AF3247" s="17" t="s">
        <v>18312</v>
      </c>
    </row>
    <row r="3248" spans="1:32" hidden="1" x14ac:dyDescent="0.25">
      <c r="A3248" s="116" t="s">
        <v>16384</v>
      </c>
      <c r="B3248" s="116">
        <v>2021</v>
      </c>
      <c r="C3248" s="116" t="s">
        <v>18201</v>
      </c>
      <c r="D3248" s="73" t="s">
        <v>17413</v>
      </c>
      <c r="E3248" s="73" t="s">
        <v>18205</v>
      </c>
      <c r="F3248" s="73" t="s">
        <v>18205</v>
      </c>
      <c r="G3248" s="125"/>
      <c r="H3248" s="140">
        <f t="shared" si="193"/>
        <v>0</v>
      </c>
      <c r="I3248" s="125"/>
      <c r="W3248" s="143">
        <v>17301</v>
      </c>
      <c r="Z3248" s="198">
        <v>5.5215839966297944</v>
      </c>
      <c r="AF3248" s="17" t="s">
        <v>18312</v>
      </c>
    </row>
    <row r="3249" spans="1:32" hidden="1" x14ac:dyDescent="0.25">
      <c r="A3249" s="116" t="s">
        <v>16384</v>
      </c>
      <c r="B3249" s="116">
        <v>2021</v>
      </c>
      <c r="C3249" s="116" t="s">
        <v>18201</v>
      </c>
      <c r="D3249" s="73" t="s">
        <v>18070</v>
      </c>
      <c r="E3249" s="73" t="s">
        <v>18313</v>
      </c>
      <c r="F3249" s="73" t="s">
        <v>18034</v>
      </c>
      <c r="G3249" s="125"/>
      <c r="H3249" s="140">
        <f t="shared" si="193"/>
        <v>0</v>
      </c>
      <c r="I3249" s="125"/>
      <c r="W3249" s="143">
        <v>14982</v>
      </c>
      <c r="Z3249" s="198">
        <v>4.7814791883421526</v>
      </c>
      <c r="AF3249" s="17" t="s">
        <v>18312</v>
      </c>
    </row>
    <row r="3250" spans="1:32" hidden="1" x14ac:dyDescent="0.25">
      <c r="A3250" s="116" t="s">
        <v>16384</v>
      </c>
      <c r="B3250" s="116">
        <v>2021</v>
      </c>
      <c r="C3250" s="116" t="s">
        <v>18201</v>
      </c>
      <c r="D3250" s="73" t="s">
        <v>16568</v>
      </c>
      <c r="E3250" s="73" t="s">
        <v>17292</v>
      </c>
      <c r="F3250" s="73" t="s">
        <v>18314</v>
      </c>
      <c r="G3250" s="125"/>
      <c r="H3250" s="140">
        <f t="shared" si="193"/>
        <v>0</v>
      </c>
      <c r="I3250" s="125"/>
      <c r="W3250" s="143">
        <v>14022</v>
      </c>
      <c r="Z3250" s="198">
        <v>4.4750968614960387</v>
      </c>
      <c r="AF3250" s="17" t="s">
        <v>18312</v>
      </c>
    </row>
    <row r="3251" spans="1:32" hidden="1" x14ac:dyDescent="0.25">
      <c r="A3251" s="116" t="s">
        <v>16384</v>
      </c>
      <c r="B3251" s="116">
        <v>2021</v>
      </c>
      <c r="C3251" s="116" t="s">
        <v>18201</v>
      </c>
      <c r="D3251" s="73" t="s">
        <v>18268</v>
      </c>
      <c r="E3251" s="73" t="s">
        <v>18269</v>
      </c>
      <c r="F3251" s="73" t="s">
        <v>18269</v>
      </c>
      <c r="G3251" s="125"/>
      <c r="H3251" s="140">
        <f t="shared" si="193"/>
        <v>0</v>
      </c>
      <c r="I3251" s="125"/>
      <c r="W3251" s="143">
        <v>12435</v>
      </c>
      <c r="Z3251" s="198">
        <v>3.9686085774285589</v>
      </c>
      <c r="AF3251" s="17" t="s">
        <v>18312</v>
      </c>
    </row>
    <row r="3252" spans="1:32" hidden="1" x14ac:dyDescent="0.25">
      <c r="A3252" s="116" t="s">
        <v>16384</v>
      </c>
      <c r="B3252" s="116">
        <v>2021</v>
      </c>
      <c r="C3252" s="116" t="s">
        <v>18201</v>
      </c>
      <c r="D3252" s="73" t="s">
        <v>16575</v>
      </c>
      <c r="E3252" s="73" t="s">
        <v>18267</v>
      </c>
      <c r="F3252" s="73" t="s">
        <v>18214</v>
      </c>
      <c r="G3252" s="125"/>
      <c r="H3252" s="140">
        <f t="shared" si="193"/>
        <v>0</v>
      </c>
      <c r="I3252" s="125"/>
      <c r="W3252" s="143">
        <v>11931</v>
      </c>
      <c r="Z3252" s="198">
        <v>3.8077578558343492</v>
      </c>
      <c r="AF3252" s="17" t="s">
        <v>18312</v>
      </c>
    </row>
    <row r="3253" spans="1:32" hidden="1" x14ac:dyDescent="0.25">
      <c r="A3253" s="116" t="s">
        <v>16384</v>
      </c>
      <c r="B3253" s="116">
        <v>2021</v>
      </c>
      <c r="C3253" s="116" t="s">
        <v>18201</v>
      </c>
      <c r="D3253" s="73" t="s">
        <v>18153</v>
      </c>
      <c r="E3253" s="73" t="s">
        <v>18210</v>
      </c>
      <c r="F3253" s="73" t="s">
        <v>18210</v>
      </c>
      <c r="G3253" s="125"/>
      <c r="H3253" s="140">
        <f t="shared" si="193"/>
        <v>0</v>
      </c>
      <c r="I3253" s="125"/>
      <c r="W3253" s="143">
        <v>10048</v>
      </c>
      <c r="Z3253" s="198">
        <v>3.2068016876559837</v>
      </c>
      <c r="AF3253" s="17" t="s">
        <v>18312</v>
      </c>
    </row>
    <row r="3254" spans="1:32" hidden="1" x14ac:dyDescent="0.25">
      <c r="A3254" s="116" t="s">
        <v>16384</v>
      </c>
      <c r="B3254" s="116">
        <v>2021</v>
      </c>
      <c r="C3254" s="116" t="s">
        <v>18201</v>
      </c>
      <c r="D3254" s="73" t="s">
        <v>18224</v>
      </c>
      <c r="E3254" s="73" t="s">
        <v>18225</v>
      </c>
      <c r="F3254" s="73" t="s">
        <v>18226</v>
      </c>
      <c r="G3254" s="125"/>
      <c r="H3254" s="140">
        <f t="shared" si="193"/>
        <v>0</v>
      </c>
      <c r="I3254" s="125"/>
      <c r="W3254" s="143">
        <v>10394</v>
      </c>
      <c r="Z3254" s="198">
        <v>3.3172269846234372</v>
      </c>
      <c r="AF3254" s="17" t="s">
        <v>18312</v>
      </c>
    </row>
    <row r="3255" spans="1:32" hidden="1" x14ac:dyDescent="0.25">
      <c r="A3255" s="116" t="s">
        <v>16384</v>
      </c>
      <c r="B3255" s="116">
        <v>2021</v>
      </c>
      <c r="C3255" s="116" t="s">
        <v>18201</v>
      </c>
      <c r="D3255" s="73" t="s">
        <v>18274</v>
      </c>
      <c r="E3255" s="73" t="s">
        <v>18315</v>
      </c>
      <c r="F3255" s="73" t="s">
        <v>18315</v>
      </c>
      <c r="G3255" s="125"/>
      <c r="H3255" s="140">
        <f t="shared" si="193"/>
        <v>0</v>
      </c>
      <c r="I3255" s="125"/>
      <c r="W3255" s="143">
        <v>8596</v>
      </c>
      <c r="Z3255" s="198">
        <v>2.7433984183012377</v>
      </c>
      <c r="AF3255" s="17" t="s">
        <v>18312</v>
      </c>
    </row>
    <row r="3256" spans="1:32" hidden="1" x14ac:dyDescent="0.25">
      <c r="A3256" s="116" t="s">
        <v>16384</v>
      </c>
      <c r="B3256" s="116">
        <v>2021</v>
      </c>
      <c r="C3256" s="116" t="s">
        <v>18201</v>
      </c>
      <c r="D3256" s="73" t="s">
        <v>18003</v>
      </c>
      <c r="E3256" s="73" t="s">
        <v>18004</v>
      </c>
      <c r="F3256" s="73" t="s">
        <v>18004</v>
      </c>
      <c r="G3256" s="125"/>
      <c r="H3256" s="140">
        <f t="shared" si="193"/>
        <v>0</v>
      </c>
      <c r="I3256" s="125"/>
      <c r="W3256" s="143">
        <v>8543</v>
      </c>
      <c r="Z3256" s="198">
        <v>2.7264835606732754</v>
      </c>
      <c r="AF3256" s="17" t="s">
        <v>18312</v>
      </c>
    </row>
    <row r="3257" spans="1:32" hidden="1" x14ac:dyDescent="0.25">
      <c r="A3257" s="116" t="s">
        <v>16384</v>
      </c>
      <c r="B3257" s="116">
        <v>2021</v>
      </c>
      <c r="C3257" s="116" t="s">
        <v>18201</v>
      </c>
      <c r="D3257" s="73" t="s">
        <v>18215</v>
      </c>
      <c r="E3257" s="73" t="s">
        <v>18215</v>
      </c>
      <c r="F3257" s="73" t="s">
        <v>18215</v>
      </c>
      <c r="G3257" s="125"/>
      <c r="H3257" s="140">
        <f t="shared" si="193"/>
        <v>0</v>
      </c>
      <c r="I3257" s="125"/>
      <c r="W3257" s="143">
        <v>7772</v>
      </c>
      <c r="Z3257" s="198">
        <v>2.4804202544249905</v>
      </c>
      <c r="AF3257" s="17" t="s">
        <v>18312</v>
      </c>
    </row>
    <row r="3258" spans="1:32" hidden="1" x14ac:dyDescent="0.25">
      <c r="A3258" s="116" t="s">
        <v>16384</v>
      </c>
      <c r="B3258" s="116">
        <v>2021</v>
      </c>
      <c r="C3258" s="116" t="s">
        <v>18201</v>
      </c>
      <c r="D3258" s="73" t="s">
        <v>18219</v>
      </c>
      <c r="E3258" s="73" t="s">
        <v>18220</v>
      </c>
      <c r="F3258" s="73" t="s">
        <v>18220</v>
      </c>
      <c r="G3258" s="125"/>
      <c r="H3258" s="140">
        <f t="shared" si="193"/>
        <v>0</v>
      </c>
      <c r="I3258" s="125"/>
      <c r="W3258" s="143">
        <v>7609</v>
      </c>
      <c r="Z3258" s="198">
        <v>2.4283990885125775</v>
      </c>
      <c r="AF3258" s="17" t="s">
        <v>18312</v>
      </c>
    </row>
    <row r="3259" spans="1:32" hidden="1" x14ac:dyDescent="0.25">
      <c r="A3259" s="116" t="s">
        <v>16384</v>
      </c>
      <c r="B3259" s="116">
        <v>2021</v>
      </c>
      <c r="C3259" s="116" t="s">
        <v>18201</v>
      </c>
      <c r="D3259" s="73" t="s">
        <v>18303</v>
      </c>
      <c r="E3259" s="73" t="s">
        <v>18304</v>
      </c>
      <c r="F3259" s="73" t="s">
        <v>18305</v>
      </c>
      <c r="G3259" s="125"/>
      <c r="H3259" s="140">
        <f t="shared" si="193"/>
        <v>0</v>
      </c>
      <c r="I3259" s="125"/>
      <c r="W3259" s="143">
        <v>7541</v>
      </c>
      <c r="Z3259" s="198">
        <v>2.406697007027645</v>
      </c>
      <c r="AF3259" s="17" t="s">
        <v>18312</v>
      </c>
    </row>
    <row r="3260" spans="1:32" hidden="1" x14ac:dyDescent="0.25">
      <c r="A3260" s="116" t="s">
        <v>16384</v>
      </c>
      <c r="B3260" s="116">
        <v>2021</v>
      </c>
      <c r="C3260" s="116" t="s">
        <v>18201</v>
      </c>
      <c r="D3260" s="73" t="s">
        <v>18272</v>
      </c>
      <c r="E3260" s="73" t="s">
        <v>18273</v>
      </c>
      <c r="F3260" s="73" t="s">
        <v>18273</v>
      </c>
      <c r="G3260" s="125"/>
      <c r="H3260" s="140">
        <f t="shared" si="193"/>
        <v>0</v>
      </c>
      <c r="I3260" s="125"/>
      <c r="W3260" s="143">
        <v>7405</v>
      </c>
      <c r="Z3260" s="198">
        <v>2.3632928440577787</v>
      </c>
      <c r="AF3260" s="17" t="s">
        <v>18312</v>
      </c>
    </row>
    <row r="3261" spans="1:32" hidden="1" x14ac:dyDescent="0.25">
      <c r="A3261" s="116" t="s">
        <v>16384</v>
      </c>
      <c r="B3261" s="116">
        <v>2021</v>
      </c>
      <c r="C3261" s="116" t="s">
        <v>18201</v>
      </c>
      <c r="D3261" s="73" t="s">
        <v>17533</v>
      </c>
      <c r="E3261" s="73" t="s">
        <v>17533</v>
      </c>
      <c r="F3261" s="73" t="s">
        <v>17533</v>
      </c>
      <c r="G3261" s="125"/>
      <c r="H3261" s="140">
        <f t="shared" si="193"/>
        <v>0</v>
      </c>
      <c r="I3261" s="125"/>
      <c r="W3261" s="143">
        <v>7119</v>
      </c>
      <c r="Z3261" s="198">
        <v>2.2720164425182077</v>
      </c>
      <c r="AF3261" s="17" t="s">
        <v>18312</v>
      </c>
    </row>
    <row r="3262" spans="1:32" hidden="1" x14ac:dyDescent="0.25">
      <c r="A3262" s="116" t="s">
        <v>16384</v>
      </c>
      <c r="B3262" s="116">
        <v>2021</v>
      </c>
      <c r="C3262" s="116" t="s">
        <v>18201</v>
      </c>
      <c r="D3262" s="73" t="s">
        <v>16593</v>
      </c>
      <c r="E3262" s="73" t="s">
        <v>17289</v>
      </c>
      <c r="F3262" s="73" t="s">
        <v>18202</v>
      </c>
      <c r="G3262" s="125"/>
      <c r="H3262" s="140">
        <f t="shared" si="193"/>
        <v>0</v>
      </c>
      <c r="I3262" s="125"/>
      <c r="W3262" s="143">
        <v>6790</v>
      </c>
      <c r="Z3262" s="198">
        <v>2.1670166659219876</v>
      </c>
      <c r="AF3262" s="17" t="s">
        <v>18312</v>
      </c>
    </row>
    <row r="3263" spans="1:32" hidden="1" x14ac:dyDescent="0.25">
      <c r="A3263" s="116" t="s">
        <v>16384</v>
      </c>
      <c r="B3263" s="116">
        <v>2021</v>
      </c>
      <c r="C3263" s="116" t="s">
        <v>18201</v>
      </c>
      <c r="D3263" s="73" t="s">
        <v>18310</v>
      </c>
      <c r="E3263" s="73" t="s">
        <v>18217</v>
      </c>
      <c r="F3263" s="73" t="s">
        <v>18235</v>
      </c>
      <c r="G3263" s="125"/>
      <c r="H3263" s="140">
        <f t="shared" si="193"/>
        <v>0</v>
      </c>
      <c r="I3263" s="125"/>
      <c r="W3263" s="143">
        <v>6668</v>
      </c>
      <c r="Z3263" s="198">
        <v>2.1280805785519603</v>
      </c>
      <c r="AF3263" s="17" t="s">
        <v>18312</v>
      </c>
    </row>
    <row r="3264" spans="1:32" hidden="1" x14ac:dyDescent="0.25">
      <c r="A3264" s="116" t="s">
        <v>16384</v>
      </c>
      <c r="B3264" s="116">
        <v>2021</v>
      </c>
      <c r="C3264" s="116" t="s">
        <v>18201</v>
      </c>
      <c r="D3264" s="73" t="s">
        <v>18307</v>
      </c>
      <c r="E3264" s="73" t="s">
        <v>18252</v>
      </c>
      <c r="F3264" s="73" t="s">
        <v>18252</v>
      </c>
      <c r="G3264" s="125"/>
      <c r="H3264" s="140">
        <f t="shared" si="193"/>
        <v>0</v>
      </c>
      <c r="I3264" s="125"/>
      <c r="W3264" s="143">
        <v>5699</v>
      </c>
      <c r="Z3264" s="198">
        <v>1.818825917391665</v>
      </c>
      <c r="AF3264" s="17" t="s">
        <v>18312</v>
      </c>
    </row>
    <row r="3265" spans="1:32" hidden="1" x14ac:dyDescent="0.25">
      <c r="A3265" s="116" t="s">
        <v>16384</v>
      </c>
      <c r="B3265" s="116">
        <v>2021</v>
      </c>
      <c r="C3265" s="116" t="s">
        <v>18201</v>
      </c>
      <c r="D3265" s="73" t="s">
        <v>18250</v>
      </c>
      <c r="E3265" s="73" t="s">
        <v>18262</v>
      </c>
      <c r="F3265" s="73" t="s">
        <v>18262</v>
      </c>
      <c r="G3265" s="125"/>
      <c r="H3265" s="140">
        <f t="shared" si="193"/>
        <v>0</v>
      </c>
      <c r="I3265" s="125"/>
      <c r="W3265" s="143">
        <v>5391</v>
      </c>
      <c r="Z3265" s="198">
        <v>1.7205282541952038</v>
      </c>
      <c r="AF3265" s="17" t="s">
        <v>18312</v>
      </c>
    </row>
    <row r="3266" spans="1:32" hidden="1" x14ac:dyDescent="0.25">
      <c r="A3266" s="116" t="s">
        <v>16384</v>
      </c>
      <c r="B3266" s="116">
        <v>2021</v>
      </c>
      <c r="C3266" s="116" t="s">
        <v>18201</v>
      </c>
      <c r="D3266" s="73" t="s">
        <v>18055</v>
      </c>
      <c r="E3266" s="73" t="s">
        <v>18316</v>
      </c>
      <c r="F3266" s="73" t="s">
        <v>18317</v>
      </c>
      <c r="G3266" s="125"/>
      <c r="H3266" s="140">
        <f t="shared" si="193"/>
        <v>0</v>
      </c>
      <c r="I3266" s="125"/>
      <c r="W3266" s="143">
        <v>5302</v>
      </c>
      <c r="Z3266" s="198">
        <v>1.692124059310512</v>
      </c>
      <c r="AF3266" s="17" t="s">
        <v>18312</v>
      </c>
    </row>
    <row r="3267" spans="1:32" hidden="1" x14ac:dyDescent="0.25">
      <c r="A3267" s="116" t="s">
        <v>16384</v>
      </c>
      <c r="B3267" s="116">
        <v>2021</v>
      </c>
      <c r="C3267" s="116" t="s">
        <v>18201</v>
      </c>
      <c r="D3267" s="73" t="s">
        <v>18221</v>
      </c>
      <c r="E3267" s="73" t="s">
        <v>18222</v>
      </c>
      <c r="F3267" s="73" t="s">
        <v>18223</v>
      </c>
      <c r="G3267" s="125"/>
      <c r="H3267" s="140">
        <f t="shared" si="193"/>
        <v>0</v>
      </c>
      <c r="I3267" s="125"/>
      <c r="W3267" s="143">
        <v>5179</v>
      </c>
      <c r="Z3267" s="198">
        <v>1.6528688236833537</v>
      </c>
      <c r="AF3267" s="17" t="s">
        <v>18312</v>
      </c>
    </row>
    <row r="3268" spans="1:32" hidden="1" x14ac:dyDescent="0.25">
      <c r="A3268" s="116" t="s">
        <v>16384</v>
      </c>
      <c r="B3268" s="116">
        <v>2021</v>
      </c>
      <c r="C3268" s="116" t="s">
        <v>18201</v>
      </c>
      <c r="D3268" s="73" t="s">
        <v>18302</v>
      </c>
      <c r="E3268" s="73" t="s">
        <v>18242</v>
      </c>
      <c r="F3268" s="73" t="s">
        <v>18242</v>
      </c>
      <c r="G3268" s="125"/>
      <c r="H3268" s="140">
        <f t="shared" si="193"/>
        <v>0</v>
      </c>
      <c r="I3268" s="125"/>
      <c r="W3268" s="143">
        <v>5080</v>
      </c>
      <c r="Z3268" s="198">
        <v>1.6212731462273484</v>
      </c>
      <c r="AF3268" s="17" t="s">
        <v>18312</v>
      </c>
    </row>
    <row r="3269" spans="1:32" hidden="1" x14ac:dyDescent="0.25">
      <c r="A3269" s="116" t="s">
        <v>16384</v>
      </c>
      <c r="B3269" s="116">
        <v>2021</v>
      </c>
      <c r="C3269" s="116" t="s">
        <v>18201</v>
      </c>
      <c r="D3269" s="73" t="s">
        <v>18232</v>
      </c>
      <c r="E3269" s="73" t="s">
        <v>18233</v>
      </c>
      <c r="F3269" s="73" t="s">
        <v>18233</v>
      </c>
      <c r="G3269" s="125"/>
      <c r="H3269" s="140">
        <f t="shared" si="193"/>
        <v>0</v>
      </c>
      <c r="I3269" s="125"/>
      <c r="W3269" s="143">
        <v>5063</v>
      </c>
      <c r="Z3269" s="198">
        <v>1.6158476258561154</v>
      </c>
      <c r="AF3269" s="17" t="s">
        <v>18312</v>
      </c>
    </row>
    <row r="3270" spans="1:32" hidden="1" x14ac:dyDescent="0.25">
      <c r="A3270" s="116" t="s">
        <v>16384</v>
      </c>
      <c r="B3270" s="116">
        <v>2021</v>
      </c>
      <c r="C3270" s="116" t="s">
        <v>18201</v>
      </c>
      <c r="D3270" s="73" t="s">
        <v>18306</v>
      </c>
      <c r="E3270" s="73" t="s">
        <v>18306</v>
      </c>
      <c r="F3270" s="73" t="s">
        <v>18255</v>
      </c>
      <c r="G3270" s="125"/>
      <c r="H3270" s="140">
        <f t="shared" si="193"/>
        <v>0</v>
      </c>
      <c r="I3270" s="125"/>
      <c r="W3270" s="143">
        <v>4829</v>
      </c>
      <c r="Z3270" s="198">
        <v>1.541166933687375</v>
      </c>
      <c r="AF3270" s="17" t="s">
        <v>18312</v>
      </c>
    </row>
    <row r="3271" spans="1:32" hidden="1" x14ac:dyDescent="0.25">
      <c r="A3271" s="116" t="s">
        <v>16384</v>
      </c>
      <c r="B3271" s="116">
        <v>2021</v>
      </c>
      <c r="C3271" s="116" t="s">
        <v>18201</v>
      </c>
      <c r="D3271" s="73" t="s">
        <v>18318</v>
      </c>
      <c r="E3271" s="73" t="s">
        <v>18319</v>
      </c>
      <c r="F3271" s="73" t="s">
        <v>18311</v>
      </c>
      <c r="G3271" s="125"/>
      <c r="H3271" s="140">
        <f t="shared" si="193"/>
        <v>0</v>
      </c>
      <c r="I3271" s="125"/>
      <c r="W3271" s="143">
        <v>4911</v>
      </c>
      <c r="Z3271" s="198">
        <v>1.5673370907721473</v>
      </c>
      <c r="AF3271" s="17" t="s">
        <v>18312</v>
      </c>
    </row>
    <row r="3272" spans="1:32" hidden="1" x14ac:dyDescent="0.25">
      <c r="A3272" s="116" t="s">
        <v>16384</v>
      </c>
      <c r="B3272" s="116">
        <v>2021</v>
      </c>
      <c r="C3272" s="116" t="s">
        <v>18201</v>
      </c>
      <c r="D3272" s="73" t="s">
        <v>18277</v>
      </c>
      <c r="E3272" s="73" t="s">
        <v>18278</v>
      </c>
      <c r="F3272" s="73" t="s">
        <v>18279</v>
      </c>
      <c r="G3272" s="125"/>
      <c r="H3272" s="140">
        <f t="shared" si="193"/>
        <v>0</v>
      </c>
      <c r="I3272" s="125"/>
      <c r="W3272" s="143">
        <v>4806</v>
      </c>
      <c r="Z3272" s="198">
        <v>1.5338265237733537</v>
      </c>
      <c r="AF3272" s="17" t="s">
        <v>18312</v>
      </c>
    </row>
    <row r="3273" spans="1:32" hidden="1" x14ac:dyDescent="0.25">
      <c r="A3273" s="116" t="s">
        <v>16384</v>
      </c>
      <c r="B3273" s="116">
        <v>2021</v>
      </c>
      <c r="C3273" s="116" t="s">
        <v>18201</v>
      </c>
      <c r="D3273" s="73" t="s">
        <v>18013</v>
      </c>
      <c r="E3273" s="73" t="s">
        <v>18013</v>
      </c>
      <c r="F3273" s="73" t="s">
        <v>18013</v>
      </c>
      <c r="G3273" s="125"/>
      <c r="H3273" s="140">
        <f t="shared" si="193"/>
        <v>0</v>
      </c>
      <c r="I3273" s="125"/>
      <c r="W3273" s="143">
        <v>4672</v>
      </c>
      <c r="Z3273" s="198">
        <v>1.4910606573177503</v>
      </c>
      <c r="AF3273" s="17" t="s">
        <v>18312</v>
      </c>
    </row>
    <row r="3274" spans="1:32" hidden="1" x14ac:dyDescent="0.25">
      <c r="A3274" s="116" t="s">
        <v>16384</v>
      </c>
      <c r="B3274" s="116">
        <v>2021</v>
      </c>
      <c r="C3274" s="116" t="s">
        <v>18201</v>
      </c>
      <c r="D3274" s="73" t="s">
        <v>18243</v>
      </c>
      <c r="E3274" s="73" t="s">
        <v>18244</v>
      </c>
      <c r="F3274" s="73" t="s">
        <v>18244</v>
      </c>
      <c r="G3274" s="125"/>
      <c r="H3274" s="140">
        <f t="shared" si="193"/>
        <v>0</v>
      </c>
      <c r="I3274" s="125"/>
      <c r="W3274" s="143">
        <v>4548</v>
      </c>
      <c r="Z3274" s="198">
        <v>1.4514862734334608</v>
      </c>
      <c r="AF3274" s="17" t="s">
        <v>18312</v>
      </c>
    </row>
    <row r="3275" spans="1:32" hidden="1" x14ac:dyDescent="0.25">
      <c r="A3275" s="116" t="s">
        <v>16384</v>
      </c>
      <c r="B3275" s="116">
        <v>2021</v>
      </c>
      <c r="C3275" s="116" t="s">
        <v>18201</v>
      </c>
      <c r="D3275" s="73" t="s">
        <v>16602</v>
      </c>
      <c r="E3275" s="73" t="s">
        <v>16602</v>
      </c>
      <c r="F3275" s="73" t="s">
        <v>18320</v>
      </c>
      <c r="G3275" s="125"/>
      <c r="H3275" s="140">
        <f t="shared" si="193"/>
        <v>0</v>
      </c>
      <c r="I3275" s="125"/>
      <c r="W3275" s="143">
        <v>3293</v>
      </c>
      <c r="Z3275" s="198">
        <v>1.0509552107335942</v>
      </c>
      <c r="AF3275" s="17" t="s">
        <v>18312</v>
      </c>
    </row>
    <row r="3276" spans="1:32" hidden="1" x14ac:dyDescent="0.25">
      <c r="A3276" s="116" t="s">
        <v>16384</v>
      </c>
      <c r="B3276" s="116">
        <v>2021</v>
      </c>
      <c r="C3276" s="116" t="s">
        <v>18201</v>
      </c>
      <c r="D3276" s="73" t="s">
        <v>18257</v>
      </c>
      <c r="E3276" s="73" t="s">
        <v>18258</v>
      </c>
      <c r="F3276" s="73" t="s">
        <v>18321</v>
      </c>
      <c r="G3276" s="125"/>
      <c r="H3276" s="140">
        <f t="shared" si="193"/>
        <v>0</v>
      </c>
      <c r="I3276" s="125"/>
      <c r="W3276" s="143">
        <v>1746</v>
      </c>
      <c r="Z3276" s="198">
        <v>0.55723285695136815</v>
      </c>
      <c r="AF3276" s="17" t="s">
        <v>18312</v>
      </c>
    </row>
    <row r="3277" spans="1:32" hidden="1" x14ac:dyDescent="0.25">
      <c r="A3277" s="116" t="s">
        <v>16384</v>
      </c>
      <c r="B3277" s="116">
        <v>2021</v>
      </c>
      <c r="C3277" s="116" t="s">
        <v>18201</v>
      </c>
      <c r="D3277" s="73" t="s">
        <v>18299</v>
      </c>
      <c r="E3277" s="73" t="s">
        <v>18299</v>
      </c>
      <c r="F3277" s="73" t="s">
        <v>18322</v>
      </c>
      <c r="G3277" s="125"/>
      <c r="H3277" s="140">
        <f t="shared" si="193"/>
        <v>0</v>
      </c>
      <c r="I3277" s="125"/>
      <c r="W3277" s="143">
        <v>1687</v>
      </c>
      <c r="Z3277" s="198">
        <v>0.53840310978061745</v>
      </c>
      <c r="AF3277" s="17" t="s">
        <v>18312</v>
      </c>
    </row>
    <row r="3278" spans="1:32" hidden="1" x14ac:dyDescent="0.25">
      <c r="A3278" s="116" t="s">
        <v>16384</v>
      </c>
      <c r="B3278" s="116">
        <v>2021</v>
      </c>
      <c r="C3278" s="116" t="s">
        <v>18201</v>
      </c>
      <c r="D3278" s="73" t="s">
        <v>18027</v>
      </c>
      <c r="E3278" s="73" t="s">
        <v>18027</v>
      </c>
      <c r="F3278" s="73" t="s">
        <v>18027</v>
      </c>
      <c r="G3278" s="125"/>
      <c r="H3278" s="140">
        <f t="shared" si="193"/>
        <v>0</v>
      </c>
      <c r="I3278" s="125"/>
      <c r="W3278" s="143">
        <v>1347</v>
      </c>
      <c r="Z3278" s="198">
        <v>0.42989270235595245</v>
      </c>
      <c r="AF3278" s="17" t="s">
        <v>18312</v>
      </c>
    </row>
    <row r="3279" spans="1:32" hidden="1" x14ac:dyDescent="0.25">
      <c r="A3279" s="116" t="s">
        <v>16384</v>
      </c>
      <c r="B3279" s="116">
        <v>2021</v>
      </c>
      <c r="C3279" s="116" t="s">
        <v>18201</v>
      </c>
      <c r="D3279" s="73" t="s">
        <v>18323</v>
      </c>
      <c r="E3279" s="73" t="s">
        <v>18324</v>
      </c>
      <c r="F3279" s="73" t="s">
        <v>18324</v>
      </c>
      <c r="G3279" s="125"/>
      <c r="H3279" s="140">
        <f t="shared" si="193"/>
        <v>0</v>
      </c>
      <c r="I3279" s="125"/>
      <c r="W3279" s="143">
        <v>1265</v>
      </c>
      <c r="Z3279" s="198">
        <v>0.40372254527118029</v>
      </c>
      <c r="AF3279" s="17" t="s">
        <v>18312</v>
      </c>
    </row>
    <row r="3280" spans="1:32" hidden="1" x14ac:dyDescent="0.25">
      <c r="A3280" s="116" t="s">
        <v>16384</v>
      </c>
      <c r="B3280" s="116">
        <v>2021</v>
      </c>
      <c r="C3280" s="116" t="s">
        <v>18201</v>
      </c>
      <c r="D3280" s="73" t="s">
        <v>18325</v>
      </c>
      <c r="E3280" s="73" t="s">
        <v>18326</v>
      </c>
      <c r="F3280" s="73" t="s">
        <v>18326</v>
      </c>
      <c r="G3280" s="125"/>
      <c r="H3280" s="140">
        <f t="shared" si="193"/>
        <v>0</v>
      </c>
      <c r="I3280" s="125"/>
      <c r="W3280" s="143">
        <v>1243</v>
      </c>
      <c r="Z3280" s="198">
        <v>0.39670128361429019</v>
      </c>
      <c r="AF3280" s="17" t="s">
        <v>18312</v>
      </c>
    </row>
    <row r="3281" spans="1:32" hidden="1" x14ac:dyDescent="0.25">
      <c r="A3281" s="116" t="s">
        <v>16384</v>
      </c>
      <c r="B3281" s="116">
        <v>2021</v>
      </c>
      <c r="C3281" s="116" t="s">
        <v>18201</v>
      </c>
      <c r="D3281" s="73" t="s">
        <v>18327</v>
      </c>
      <c r="E3281" s="73" t="s">
        <v>18327</v>
      </c>
      <c r="F3281" s="73" t="s">
        <v>18327</v>
      </c>
      <c r="G3281" s="125"/>
      <c r="H3281" s="140">
        <f t="shared" si="193"/>
        <v>0</v>
      </c>
      <c r="I3281" s="125"/>
      <c r="W3281" s="143">
        <v>1115</v>
      </c>
      <c r="Z3281" s="198">
        <v>0.35585030670147511</v>
      </c>
      <c r="AF3281" s="17" t="s">
        <v>18312</v>
      </c>
    </row>
    <row r="3282" spans="1:32" hidden="1" x14ac:dyDescent="0.25">
      <c r="A3282" s="116" t="s">
        <v>16384</v>
      </c>
      <c r="B3282" s="116">
        <v>2021</v>
      </c>
      <c r="C3282" s="116" t="s">
        <v>18201</v>
      </c>
      <c r="D3282" s="73" t="s">
        <v>18062</v>
      </c>
      <c r="E3282" s="73" t="s">
        <v>18062</v>
      </c>
      <c r="F3282" s="73" t="s">
        <v>18063</v>
      </c>
      <c r="G3282" s="125"/>
      <c r="H3282" s="140">
        <f t="shared" si="193"/>
        <v>0</v>
      </c>
      <c r="I3282" s="125"/>
      <c r="W3282" s="143">
        <v>445</v>
      </c>
      <c r="Z3282" s="198">
        <v>0.14202097442345868</v>
      </c>
      <c r="AF3282" s="17" t="s">
        <v>18312</v>
      </c>
    </row>
    <row r="3283" spans="1:32" hidden="1" x14ac:dyDescent="0.25">
      <c r="A3283" s="116" t="s">
        <v>16384</v>
      </c>
      <c r="B3283" s="116">
        <v>2021</v>
      </c>
      <c r="C3283" s="116" t="s">
        <v>18201</v>
      </c>
      <c r="D3283" s="73" t="s">
        <v>18300</v>
      </c>
      <c r="E3283" s="73" t="s">
        <v>18119</v>
      </c>
      <c r="F3283" s="73" t="s">
        <v>18120</v>
      </c>
      <c r="G3283" s="125"/>
      <c r="H3283" s="140">
        <f t="shared" si="193"/>
        <v>0</v>
      </c>
      <c r="I3283" s="125"/>
      <c r="W3283" s="143">
        <v>422</v>
      </c>
      <c r="Z3283" s="198">
        <v>0.13468056450943722</v>
      </c>
      <c r="AF3283" s="17" t="s">
        <v>18312</v>
      </c>
    </row>
    <row r="3284" spans="1:32" hidden="1" x14ac:dyDescent="0.25">
      <c r="A3284" s="116" t="s">
        <v>16384</v>
      </c>
      <c r="B3284" s="116">
        <v>2021</v>
      </c>
      <c r="C3284" s="116" t="s">
        <v>18201</v>
      </c>
      <c r="D3284" s="73" t="s">
        <v>18328</v>
      </c>
      <c r="E3284" s="73" t="s">
        <v>18329</v>
      </c>
      <c r="F3284" s="73" t="s">
        <v>18329</v>
      </c>
      <c r="G3284" s="125"/>
      <c r="H3284" s="140">
        <f t="shared" si="193"/>
        <v>0</v>
      </c>
      <c r="I3284" s="125"/>
      <c r="W3284" s="143">
        <v>266</v>
      </c>
      <c r="Z3284" s="198">
        <v>8.4893436396943828E-2</v>
      </c>
      <c r="AF3284" s="17" t="s">
        <v>18312</v>
      </c>
    </row>
    <row r="3285" spans="1:32" hidden="1" x14ac:dyDescent="0.25">
      <c r="A3285" s="116" t="s">
        <v>16384</v>
      </c>
      <c r="B3285" s="116">
        <v>2022</v>
      </c>
      <c r="C3285" s="116" t="s">
        <v>18201</v>
      </c>
      <c r="D3285" s="73" t="s">
        <v>17230</v>
      </c>
      <c r="E3285" s="73" t="s">
        <v>17231</v>
      </c>
      <c r="F3285" s="73" t="s">
        <v>18204</v>
      </c>
      <c r="G3285" s="125"/>
      <c r="H3285" s="140">
        <f t="shared" ref="H3285:H3316" si="194">G3285/1.3</f>
        <v>0</v>
      </c>
      <c r="I3285" s="125"/>
      <c r="W3285" s="161">
        <v>22552</v>
      </c>
      <c r="Z3285" s="198">
        <v>8.158422145529002</v>
      </c>
      <c r="AF3285" s="17" t="s">
        <v>18330</v>
      </c>
    </row>
    <row r="3286" spans="1:32" hidden="1" x14ac:dyDescent="0.25">
      <c r="A3286" s="116" t="s">
        <v>16384</v>
      </c>
      <c r="B3286" s="116">
        <v>2022</v>
      </c>
      <c r="C3286" s="116" t="s">
        <v>18201</v>
      </c>
      <c r="D3286" s="73" t="s">
        <v>17645</v>
      </c>
      <c r="E3286" s="73" t="s">
        <v>18216</v>
      </c>
      <c r="F3286" s="73" t="s">
        <v>18216</v>
      </c>
      <c r="G3286" s="125"/>
      <c r="H3286" s="140">
        <f t="shared" si="194"/>
        <v>0</v>
      </c>
      <c r="I3286" s="125"/>
      <c r="W3286" s="161">
        <v>21209</v>
      </c>
      <c r="Z3286" s="198">
        <v>7.6725778327653691</v>
      </c>
      <c r="AF3286" s="17" t="s">
        <v>18330</v>
      </c>
    </row>
    <row r="3287" spans="1:32" hidden="1" x14ac:dyDescent="0.25">
      <c r="A3287" s="116" t="s">
        <v>16384</v>
      </c>
      <c r="B3287" s="116">
        <v>2022</v>
      </c>
      <c r="C3287" s="116" t="s">
        <v>18201</v>
      </c>
      <c r="D3287" s="73" t="s">
        <v>18229</v>
      </c>
      <c r="E3287" s="73" t="s">
        <v>18264</v>
      </c>
      <c r="F3287" s="73" t="s">
        <v>18264</v>
      </c>
      <c r="G3287" s="125"/>
      <c r="H3287" s="140">
        <f t="shared" si="194"/>
        <v>0</v>
      </c>
      <c r="I3287" s="125"/>
      <c r="W3287" s="161">
        <v>17670</v>
      </c>
      <c r="Z3287" s="198">
        <v>6.3923075253413213</v>
      </c>
      <c r="AF3287" s="17" t="s">
        <v>18330</v>
      </c>
    </row>
    <row r="3288" spans="1:32" hidden="1" x14ac:dyDescent="0.25">
      <c r="A3288" s="116" t="s">
        <v>16384</v>
      </c>
      <c r="B3288" s="116">
        <v>2022</v>
      </c>
      <c r="C3288" s="116" t="s">
        <v>18201</v>
      </c>
      <c r="D3288" s="73" t="s">
        <v>16532</v>
      </c>
      <c r="E3288" s="73" t="s">
        <v>17320</v>
      </c>
      <c r="F3288" s="73" t="s">
        <v>17320</v>
      </c>
      <c r="G3288" s="125"/>
      <c r="H3288" s="140">
        <f t="shared" si="194"/>
        <v>0</v>
      </c>
      <c r="I3288" s="125"/>
      <c r="W3288" s="161">
        <v>17216</v>
      </c>
      <c r="Z3288" s="198">
        <v>6.2280682714361166</v>
      </c>
      <c r="AF3288" s="17" t="s">
        <v>18330</v>
      </c>
    </row>
    <row r="3289" spans="1:32" hidden="1" x14ac:dyDescent="0.25">
      <c r="A3289" s="116" t="s">
        <v>16384</v>
      </c>
      <c r="B3289" s="116">
        <v>2022</v>
      </c>
      <c r="C3289" s="116" t="s">
        <v>18201</v>
      </c>
      <c r="D3289" s="73" t="s">
        <v>17413</v>
      </c>
      <c r="E3289" s="73" t="s">
        <v>18205</v>
      </c>
      <c r="F3289" s="73" t="s">
        <v>18205</v>
      </c>
      <c r="G3289" s="125"/>
      <c r="H3289" s="140">
        <f t="shared" si="194"/>
        <v>0</v>
      </c>
      <c r="I3289" s="125"/>
      <c r="W3289" s="161">
        <v>17527</v>
      </c>
      <c r="Z3289" s="198">
        <v>6.3405757779658929</v>
      </c>
      <c r="AF3289" s="17" t="s">
        <v>18330</v>
      </c>
    </row>
    <row r="3290" spans="1:32" hidden="1" x14ac:dyDescent="0.25">
      <c r="A3290" s="116" t="s">
        <v>16384</v>
      </c>
      <c r="B3290" s="116">
        <v>2022</v>
      </c>
      <c r="C3290" s="116" t="s">
        <v>18201</v>
      </c>
      <c r="D3290" s="73" t="s">
        <v>18070</v>
      </c>
      <c r="E3290" s="73" t="s">
        <v>18313</v>
      </c>
      <c r="F3290" s="73" t="s">
        <v>18034</v>
      </c>
      <c r="G3290" s="125"/>
      <c r="H3290" s="140">
        <f t="shared" si="194"/>
        <v>0</v>
      </c>
      <c r="I3290" s="125"/>
      <c r="W3290" s="161">
        <v>12815</v>
      </c>
      <c r="Z3290" s="198">
        <v>4.6359604378748749</v>
      </c>
      <c r="AF3290" s="17" t="s">
        <v>18330</v>
      </c>
    </row>
    <row r="3291" spans="1:32" hidden="1" x14ac:dyDescent="0.25">
      <c r="A3291" s="116" t="s">
        <v>16384</v>
      </c>
      <c r="B3291" s="116">
        <v>2022</v>
      </c>
      <c r="C3291" s="116" t="s">
        <v>18201</v>
      </c>
      <c r="D3291" s="73" t="s">
        <v>16568</v>
      </c>
      <c r="E3291" s="73" t="s">
        <v>17292</v>
      </c>
      <c r="F3291" s="73" t="s">
        <v>18314</v>
      </c>
      <c r="G3291" s="125"/>
      <c r="H3291" s="140">
        <f t="shared" si="194"/>
        <v>0</v>
      </c>
      <c r="I3291" s="125"/>
      <c r="W3291" s="143"/>
      <c r="Z3291" s="198">
        <v>0</v>
      </c>
      <c r="AF3291" s="17" t="s">
        <v>18330</v>
      </c>
    </row>
    <row r="3292" spans="1:32" hidden="1" x14ac:dyDescent="0.25">
      <c r="A3292" s="116" t="s">
        <v>16384</v>
      </c>
      <c r="B3292" s="116">
        <v>2022</v>
      </c>
      <c r="C3292" s="116" t="s">
        <v>18201</v>
      </c>
      <c r="D3292" s="73" t="s">
        <v>18268</v>
      </c>
      <c r="E3292" s="73" t="s">
        <v>18269</v>
      </c>
      <c r="F3292" s="73" t="s">
        <v>18269</v>
      </c>
      <c r="G3292" s="125"/>
      <c r="H3292" s="140">
        <f t="shared" si="194"/>
        <v>0</v>
      </c>
      <c r="I3292" s="125"/>
      <c r="W3292" s="161">
        <v>11447</v>
      </c>
      <c r="Z3292" s="198">
        <v>4.1410721133323207</v>
      </c>
      <c r="AF3292" s="17" t="s">
        <v>18330</v>
      </c>
    </row>
    <row r="3293" spans="1:32" hidden="1" x14ac:dyDescent="0.25">
      <c r="A3293" s="116" t="s">
        <v>16384</v>
      </c>
      <c r="B3293" s="116">
        <v>2022</v>
      </c>
      <c r="C3293" s="116" t="s">
        <v>18201</v>
      </c>
      <c r="D3293" s="73" t="s">
        <v>16575</v>
      </c>
      <c r="E3293" s="73" t="s">
        <v>18267</v>
      </c>
      <c r="F3293" s="73" t="s">
        <v>18214</v>
      </c>
      <c r="G3293" s="125"/>
      <c r="H3293" s="140">
        <f t="shared" si="194"/>
        <v>0</v>
      </c>
      <c r="I3293" s="125"/>
      <c r="W3293" s="161">
        <v>11298</v>
      </c>
      <c r="Z3293" s="198">
        <v>4.0871698031299513</v>
      </c>
      <c r="AF3293" s="17" t="s">
        <v>18330</v>
      </c>
    </row>
    <row r="3294" spans="1:32" hidden="1" x14ac:dyDescent="0.25">
      <c r="A3294" s="116" t="s">
        <v>16384</v>
      </c>
      <c r="B3294" s="116">
        <v>2022</v>
      </c>
      <c r="C3294" s="116" t="s">
        <v>18201</v>
      </c>
      <c r="D3294" s="73" t="s">
        <v>18153</v>
      </c>
      <c r="E3294" s="73" t="s">
        <v>18210</v>
      </c>
      <c r="F3294" s="73" t="s">
        <v>18210</v>
      </c>
      <c r="G3294" s="125"/>
      <c r="H3294" s="140">
        <f t="shared" si="194"/>
        <v>0</v>
      </c>
      <c r="I3294" s="125"/>
      <c r="W3294" s="161">
        <v>9347</v>
      </c>
      <c r="Z3294" s="198">
        <v>3.381375123902961</v>
      </c>
      <c r="AF3294" s="17" t="s">
        <v>18330</v>
      </c>
    </row>
    <row r="3295" spans="1:32" hidden="1" x14ac:dyDescent="0.25">
      <c r="A3295" s="116" t="s">
        <v>16384</v>
      </c>
      <c r="B3295" s="116">
        <v>2022</v>
      </c>
      <c r="C3295" s="116" t="s">
        <v>18201</v>
      </c>
      <c r="D3295" s="73" t="s">
        <v>18224</v>
      </c>
      <c r="E3295" s="73" t="s">
        <v>18225</v>
      </c>
      <c r="F3295" s="73" t="s">
        <v>18226</v>
      </c>
      <c r="G3295" s="125"/>
      <c r="H3295" s="140">
        <f t="shared" si="194"/>
        <v>0</v>
      </c>
      <c r="I3295" s="125"/>
      <c r="W3295" s="161">
        <v>10002</v>
      </c>
      <c r="Z3295" s="198">
        <v>3.6183282325106898</v>
      </c>
      <c r="AF3295" s="17" t="s">
        <v>18330</v>
      </c>
    </row>
    <row r="3296" spans="1:32" hidden="1" x14ac:dyDescent="0.25">
      <c r="A3296" s="116" t="s">
        <v>16384</v>
      </c>
      <c r="B3296" s="116">
        <v>2022</v>
      </c>
      <c r="C3296" s="116" t="s">
        <v>18201</v>
      </c>
      <c r="D3296" s="73" t="s">
        <v>18274</v>
      </c>
      <c r="E3296" s="73" t="s">
        <v>18315</v>
      </c>
      <c r="F3296" s="73" t="s">
        <v>18315</v>
      </c>
      <c r="G3296" s="125"/>
      <c r="H3296" s="140">
        <f t="shared" si="194"/>
        <v>0</v>
      </c>
      <c r="I3296" s="125"/>
      <c r="W3296" s="161">
        <v>7596</v>
      </c>
      <c r="Z3296" s="198">
        <v>2.7479325389073388</v>
      </c>
      <c r="AF3296" s="17" t="s">
        <v>18330</v>
      </c>
    </row>
    <row r="3297" spans="1:32" hidden="1" x14ac:dyDescent="0.25">
      <c r="A3297" s="116" t="s">
        <v>16384</v>
      </c>
      <c r="B3297" s="116">
        <v>2022</v>
      </c>
      <c r="C3297" s="116" t="s">
        <v>18201</v>
      </c>
      <c r="D3297" s="73" t="s">
        <v>18003</v>
      </c>
      <c r="E3297" s="73" t="s">
        <v>18004</v>
      </c>
      <c r="F3297" s="73" t="s">
        <v>18004</v>
      </c>
      <c r="G3297" s="125"/>
      <c r="H3297" s="140">
        <f t="shared" si="194"/>
        <v>0</v>
      </c>
      <c r="I3297" s="125"/>
      <c r="W3297" s="161">
        <v>7714</v>
      </c>
      <c r="Z3297" s="198">
        <v>2.7906202745038455</v>
      </c>
      <c r="AF3297" s="17" t="s">
        <v>18330</v>
      </c>
    </row>
    <row r="3298" spans="1:32" hidden="1" x14ac:dyDescent="0.25">
      <c r="A3298" s="116" t="s">
        <v>16384</v>
      </c>
      <c r="B3298" s="116">
        <v>2022</v>
      </c>
      <c r="C3298" s="116" t="s">
        <v>18201</v>
      </c>
      <c r="D3298" s="73" t="s">
        <v>18215</v>
      </c>
      <c r="E3298" s="73" t="s">
        <v>18215</v>
      </c>
      <c r="F3298" s="73" t="s">
        <v>18215</v>
      </c>
      <c r="G3298" s="125"/>
      <c r="H3298" s="140">
        <f t="shared" si="194"/>
        <v>0</v>
      </c>
      <c r="I3298" s="125"/>
      <c r="W3298" s="161">
        <v>7138</v>
      </c>
      <c r="Z3298" s="198">
        <v>2.5822462431175071</v>
      </c>
      <c r="AF3298" s="17" t="s">
        <v>18330</v>
      </c>
    </row>
    <row r="3299" spans="1:32" hidden="1" x14ac:dyDescent="0.25">
      <c r="A3299" s="116" t="s">
        <v>16384</v>
      </c>
      <c r="B3299" s="116">
        <v>2022</v>
      </c>
      <c r="C3299" s="116" t="s">
        <v>18201</v>
      </c>
      <c r="D3299" s="73" t="s">
        <v>18219</v>
      </c>
      <c r="E3299" s="73" t="s">
        <v>18220</v>
      </c>
      <c r="F3299" s="73" t="s">
        <v>18220</v>
      </c>
      <c r="G3299" s="125"/>
      <c r="H3299" s="140">
        <f t="shared" si="194"/>
        <v>0</v>
      </c>
      <c r="I3299" s="125"/>
      <c r="W3299" s="161">
        <v>7972</v>
      </c>
      <c r="Z3299" s="198">
        <v>2.8839544760623097</v>
      </c>
      <c r="AF3299" s="17" t="s">
        <v>18330</v>
      </c>
    </row>
    <row r="3300" spans="1:32" hidden="1" x14ac:dyDescent="0.25">
      <c r="A3300" s="116" t="s">
        <v>16384</v>
      </c>
      <c r="B3300" s="116">
        <v>2022</v>
      </c>
      <c r="C3300" s="116" t="s">
        <v>18201</v>
      </c>
      <c r="D3300" s="73" t="s">
        <v>18303</v>
      </c>
      <c r="E3300" s="73" t="s">
        <v>18304</v>
      </c>
      <c r="F3300" s="73" t="s">
        <v>18305</v>
      </c>
      <c r="G3300" s="125"/>
      <c r="H3300" s="140">
        <f t="shared" si="194"/>
        <v>0</v>
      </c>
      <c r="I3300" s="125"/>
      <c r="W3300" s="161">
        <v>7687</v>
      </c>
      <c r="Z3300" s="198">
        <v>2.7808527417826112</v>
      </c>
      <c r="AF3300" s="17" t="s">
        <v>18330</v>
      </c>
    </row>
    <row r="3301" spans="1:32" hidden="1" x14ac:dyDescent="0.25">
      <c r="A3301" s="116" t="s">
        <v>16384</v>
      </c>
      <c r="B3301" s="116">
        <v>2022</v>
      </c>
      <c r="C3301" s="116" t="s">
        <v>18201</v>
      </c>
      <c r="D3301" s="73" t="s">
        <v>18272</v>
      </c>
      <c r="E3301" s="73" t="s">
        <v>18273</v>
      </c>
      <c r="F3301" s="73" t="s">
        <v>18273</v>
      </c>
      <c r="G3301" s="125"/>
      <c r="H3301" s="140">
        <f t="shared" si="194"/>
        <v>0</v>
      </c>
      <c r="I3301" s="125"/>
      <c r="W3301" s="161">
        <v>7055</v>
      </c>
      <c r="Z3301" s="198">
        <v>2.5522201240114892</v>
      </c>
      <c r="AF3301" s="17" t="s">
        <v>18330</v>
      </c>
    </row>
    <row r="3302" spans="1:32" hidden="1" x14ac:dyDescent="0.25">
      <c r="A3302" s="116" t="s">
        <v>16384</v>
      </c>
      <c r="B3302" s="116">
        <v>2022</v>
      </c>
      <c r="C3302" s="116" t="s">
        <v>18201</v>
      </c>
      <c r="D3302" s="73" t="s">
        <v>17533</v>
      </c>
      <c r="E3302" s="73" t="s">
        <v>17533</v>
      </c>
      <c r="F3302" s="73" t="s">
        <v>17533</v>
      </c>
      <c r="G3302" s="125"/>
      <c r="H3302" s="140">
        <f t="shared" si="194"/>
        <v>0</v>
      </c>
      <c r="I3302" s="125"/>
      <c r="W3302" s="161">
        <v>7166</v>
      </c>
      <c r="Z3302" s="198">
        <v>2.5923755363098984</v>
      </c>
      <c r="AF3302" s="17" t="s">
        <v>18330</v>
      </c>
    </row>
    <row r="3303" spans="1:32" hidden="1" x14ac:dyDescent="0.25">
      <c r="A3303" s="116" t="s">
        <v>16384</v>
      </c>
      <c r="B3303" s="116">
        <v>2022</v>
      </c>
      <c r="C3303" s="116" t="s">
        <v>18201</v>
      </c>
      <c r="D3303" s="73" t="s">
        <v>16593</v>
      </c>
      <c r="E3303" s="73" t="s">
        <v>17289</v>
      </c>
      <c r="F3303" s="73" t="s">
        <v>18202</v>
      </c>
      <c r="G3303" s="125"/>
      <c r="H3303" s="140">
        <f t="shared" si="194"/>
        <v>0</v>
      </c>
      <c r="I3303" s="125"/>
      <c r="W3303" s="161">
        <v>5201</v>
      </c>
      <c r="Z3303" s="198">
        <v>1.8815162104867125</v>
      </c>
      <c r="AF3303" s="17" t="s">
        <v>18330</v>
      </c>
    </row>
    <row r="3304" spans="1:32" hidden="1" x14ac:dyDescent="0.25">
      <c r="A3304" s="116" t="s">
        <v>16384</v>
      </c>
      <c r="B3304" s="116">
        <v>2022</v>
      </c>
      <c r="C3304" s="116" t="s">
        <v>18201</v>
      </c>
      <c r="D3304" s="73" t="s">
        <v>18310</v>
      </c>
      <c r="E3304" s="73" t="s">
        <v>18217</v>
      </c>
      <c r="F3304" s="73" t="s">
        <v>18235</v>
      </c>
      <c r="G3304" s="125"/>
      <c r="H3304" s="140">
        <f t="shared" si="194"/>
        <v>0</v>
      </c>
      <c r="I3304" s="125"/>
      <c r="W3304" s="161">
        <v>6105</v>
      </c>
      <c r="Z3304" s="198">
        <v>2.2085476764124938</v>
      </c>
      <c r="AF3304" s="17" t="s">
        <v>18330</v>
      </c>
    </row>
    <row r="3305" spans="1:32" hidden="1" x14ac:dyDescent="0.25">
      <c r="A3305" s="116" t="s">
        <v>16384</v>
      </c>
      <c r="B3305" s="116">
        <v>2022</v>
      </c>
      <c r="C3305" s="116" t="s">
        <v>18201</v>
      </c>
      <c r="D3305" s="73" t="s">
        <v>18307</v>
      </c>
      <c r="E3305" s="73" t="s">
        <v>18252</v>
      </c>
      <c r="F3305" s="73" t="s">
        <v>18252</v>
      </c>
      <c r="G3305" s="125"/>
      <c r="H3305" s="140">
        <f t="shared" si="194"/>
        <v>0</v>
      </c>
      <c r="I3305" s="125"/>
      <c r="W3305" s="161">
        <v>5540</v>
      </c>
      <c r="Z3305" s="198">
        <v>2.0041530102088805</v>
      </c>
      <c r="AF3305" s="17" t="s">
        <v>18330</v>
      </c>
    </row>
    <row r="3306" spans="1:32" hidden="1" x14ac:dyDescent="0.25">
      <c r="A3306" s="116" t="s">
        <v>16384</v>
      </c>
      <c r="B3306" s="116">
        <v>2022</v>
      </c>
      <c r="C3306" s="116" t="s">
        <v>18201</v>
      </c>
      <c r="D3306" s="73" t="s">
        <v>18250</v>
      </c>
      <c r="E3306" s="73" t="s">
        <v>18262</v>
      </c>
      <c r="F3306" s="73" t="s">
        <v>18262</v>
      </c>
      <c r="G3306" s="125"/>
      <c r="H3306" s="140">
        <f t="shared" si="194"/>
        <v>0</v>
      </c>
      <c r="I3306" s="125"/>
      <c r="W3306" s="161">
        <v>5337</v>
      </c>
      <c r="Z3306" s="198">
        <v>1.9307156345640424</v>
      </c>
      <c r="AF3306" s="17" t="s">
        <v>18330</v>
      </c>
    </row>
    <row r="3307" spans="1:32" hidden="1" x14ac:dyDescent="0.25">
      <c r="A3307" s="116" t="s">
        <v>16384</v>
      </c>
      <c r="B3307" s="116">
        <v>2022</v>
      </c>
      <c r="C3307" s="116" t="s">
        <v>18201</v>
      </c>
      <c r="D3307" s="73" t="s">
        <v>18055</v>
      </c>
      <c r="E3307" s="73" t="s">
        <v>18316</v>
      </c>
      <c r="F3307" s="73" t="s">
        <v>18317</v>
      </c>
      <c r="G3307" s="125"/>
      <c r="H3307" s="140">
        <f t="shared" si="194"/>
        <v>0</v>
      </c>
      <c r="I3307" s="125"/>
      <c r="W3307" s="143"/>
      <c r="Z3307" s="198">
        <v>0</v>
      </c>
      <c r="AF3307" s="17" t="s">
        <v>18330</v>
      </c>
    </row>
    <row r="3308" spans="1:32" hidden="1" x14ac:dyDescent="0.25">
      <c r="A3308" s="116" t="s">
        <v>16384</v>
      </c>
      <c r="B3308" s="116">
        <v>2022</v>
      </c>
      <c r="C3308" s="116" t="s">
        <v>18201</v>
      </c>
      <c r="D3308" s="73" t="s">
        <v>18221</v>
      </c>
      <c r="E3308" s="73" t="s">
        <v>18222</v>
      </c>
      <c r="F3308" s="73" t="s">
        <v>18223</v>
      </c>
      <c r="G3308" s="125"/>
      <c r="H3308" s="140">
        <f t="shared" si="194"/>
        <v>0</v>
      </c>
      <c r="I3308" s="125"/>
      <c r="W3308" s="161">
        <v>4870</v>
      </c>
      <c r="Z3308" s="198">
        <v>1.7617734945337991</v>
      </c>
      <c r="AF3308" s="17" t="s">
        <v>18330</v>
      </c>
    </row>
    <row r="3309" spans="1:32" hidden="1" x14ac:dyDescent="0.25">
      <c r="A3309" s="116" t="s">
        <v>16384</v>
      </c>
      <c r="B3309" s="116">
        <v>2022</v>
      </c>
      <c r="C3309" s="116" t="s">
        <v>18201</v>
      </c>
      <c r="D3309" s="73" t="s">
        <v>18302</v>
      </c>
      <c r="E3309" s="73" t="s">
        <v>18242</v>
      </c>
      <c r="F3309" s="73" t="s">
        <v>18242</v>
      </c>
      <c r="G3309" s="125"/>
      <c r="H3309" s="140">
        <f t="shared" si="194"/>
        <v>0</v>
      </c>
      <c r="I3309" s="125"/>
      <c r="W3309" s="143"/>
      <c r="Z3309" s="198">
        <v>0</v>
      </c>
      <c r="AF3309" s="17" t="s">
        <v>18330</v>
      </c>
    </row>
    <row r="3310" spans="1:32" hidden="1" x14ac:dyDescent="0.25">
      <c r="A3310" s="116" t="s">
        <v>16384</v>
      </c>
      <c r="B3310" s="116">
        <v>2022</v>
      </c>
      <c r="C3310" s="116" t="s">
        <v>18201</v>
      </c>
      <c r="D3310" s="73" t="s">
        <v>18232</v>
      </c>
      <c r="E3310" s="73" t="s">
        <v>18233</v>
      </c>
      <c r="F3310" s="73" t="s">
        <v>18233</v>
      </c>
      <c r="G3310" s="125"/>
      <c r="H3310" s="140">
        <f t="shared" si="194"/>
        <v>0</v>
      </c>
      <c r="I3310" s="125"/>
      <c r="W3310" s="161">
        <v>4986</v>
      </c>
      <c r="Z3310" s="198">
        <v>1.8037377091879925</v>
      </c>
      <c r="AF3310" s="17" t="s">
        <v>18330</v>
      </c>
    </row>
    <row r="3311" spans="1:32" hidden="1" x14ac:dyDescent="0.25">
      <c r="A3311" s="116" t="s">
        <v>16384</v>
      </c>
      <c r="B3311" s="116">
        <v>2022</v>
      </c>
      <c r="C3311" s="116" t="s">
        <v>18201</v>
      </c>
      <c r="D3311" s="73" t="s">
        <v>18306</v>
      </c>
      <c r="E3311" s="73" t="s">
        <v>18306</v>
      </c>
      <c r="F3311" s="73" t="s">
        <v>18255</v>
      </c>
      <c r="G3311" s="125"/>
      <c r="H3311" s="140">
        <f t="shared" si="194"/>
        <v>0</v>
      </c>
      <c r="I3311" s="125"/>
      <c r="W3311" s="161">
        <v>4901</v>
      </c>
      <c r="Z3311" s="198">
        <v>1.7729880691396613</v>
      </c>
      <c r="AF3311" s="17" t="s">
        <v>18330</v>
      </c>
    </row>
    <row r="3312" spans="1:32" hidden="1" x14ac:dyDescent="0.25">
      <c r="A3312" s="116" t="s">
        <v>16384</v>
      </c>
      <c r="B3312" s="116">
        <v>2022</v>
      </c>
      <c r="C3312" s="116" t="s">
        <v>18201</v>
      </c>
      <c r="D3312" s="73" t="s">
        <v>18318</v>
      </c>
      <c r="E3312" s="73" t="s">
        <v>18319</v>
      </c>
      <c r="F3312" s="73" t="s">
        <v>18311</v>
      </c>
      <c r="G3312" s="125"/>
      <c r="H3312" s="140">
        <f t="shared" si="194"/>
        <v>0</v>
      </c>
      <c r="I3312" s="125"/>
      <c r="W3312" s="161">
        <v>5678</v>
      </c>
      <c r="Z3312" s="198">
        <v>2.0540759552285239</v>
      </c>
      <c r="AF3312" s="17" t="s">
        <v>18330</v>
      </c>
    </row>
    <row r="3313" spans="1:32" hidden="1" x14ac:dyDescent="0.25">
      <c r="A3313" s="116" t="s">
        <v>16384</v>
      </c>
      <c r="B3313" s="116">
        <v>2022</v>
      </c>
      <c r="C3313" s="116" t="s">
        <v>18201</v>
      </c>
      <c r="D3313" s="73" t="s">
        <v>18277</v>
      </c>
      <c r="E3313" s="73" t="s">
        <v>18278</v>
      </c>
      <c r="F3313" s="73" t="s">
        <v>18279</v>
      </c>
      <c r="G3313" s="125"/>
      <c r="H3313" s="140">
        <f t="shared" si="194"/>
        <v>0</v>
      </c>
      <c r="I3313" s="125"/>
      <c r="W3313" s="161">
        <v>4302</v>
      </c>
      <c r="Z3313" s="198">
        <v>1.5562935469167154</v>
      </c>
      <c r="AF3313" s="17" t="s">
        <v>18330</v>
      </c>
    </row>
    <row r="3314" spans="1:32" hidden="1" x14ac:dyDescent="0.25">
      <c r="A3314" s="116" t="s">
        <v>16384</v>
      </c>
      <c r="B3314" s="116">
        <v>2022</v>
      </c>
      <c r="C3314" s="116" t="s">
        <v>18201</v>
      </c>
      <c r="D3314" s="73" t="s">
        <v>18013</v>
      </c>
      <c r="E3314" s="73" t="s">
        <v>18013</v>
      </c>
      <c r="F3314" s="73" t="s">
        <v>18013</v>
      </c>
      <c r="G3314" s="125"/>
      <c r="H3314" s="140">
        <f t="shared" si="194"/>
        <v>0</v>
      </c>
      <c r="I3314" s="125"/>
      <c r="W3314" s="161">
        <v>4206</v>
      </c>
      <c r="Z3314" s="198">
        <v>1.5215645416856591</v>
      </c>
      <c r="AF3314" s="17" t="s">
        <v>18330</v>
      </c>
    </row>
    <row r="3315" spans="1:32" hidden="1" x14ac:dyDescent="0.25">
      <c r="A3315" s="116" t="s">
        <v>16384</v>
      </c>
      <c r="B3315" s="116">
        <v>2022</v>
      </c>
      <c r="C3315" s="116" t="s">
        <v>18201</v>
      </c>
      <c r="D3315" s="73" t="s">
        <v>18243</v>
      </c>
      <c r="E3315" s="73" t="s">
        <v>18244</v>
      </c>
      <c r="F3315" s="73" t="s">
        <v>18244</v>
      </c>
      <c r="G3315" s="125"/>
      <c r="H3315" s="140">
        <f t="shared" si="194"/>
        <v>0</v>
      </c>
      <c r="I3315" s="125"/>
      <c r="W3315" s="161">
        <v>4304</v>
      </c>
      <c r="Z3315" s="198">
        <v>1.5570170678590292</v>
      </c>
      <c r="AF3315" s="17" t="s">
        <v>18330</v>
      </c>
    </row>
    <row r="3316" spans="1:32" hidden="1" x14ac:dyDescent="0.25">
      <c r="A3316" s="116" t="s">
        <v>16384</v>
      </c>
      <c r="B3316" s="116">
        <v>2022</v>
      </c>
      <c r="C3316" s="116" t="s">
        <v>18201</v>
      </c>
      <c r="D3316" s="73" t="s">
        <v>16602</v>
      </c>
      <c r="E3316" s="73" t="s">
        <v>16602</v>
      </c>
      <c r="F3316" s="73" t="s">
        <v>18320</v>
      </c>
      <c r="G3316" s="125"/>
      <c r="H3316" s="140">
        <f t="shared" si="194"/>
        <v>0</v>
      </c>
      <c r="I3316" s="125"/>
      <c r="W3316" s="161">
        <v>3563</v>
      </c>
      <c r="Z3316" s="198">
        <v>1.2889525587318125</v>
      </c>
      <c r="AF3316" s="17" t="s">
        <v>18330</v>
      </c>
    </row>
    <row r="3317" spans="1:32" hidden="1" x14ac:dyDescent="0.25">
      <c r="A3317" s="116" t="s">
        <v>16384</v>
      </c>
      <c r="B3317" s="116">
        <v>2022</v>
      </c>
      <c r="C3317" s="116" t="s">
        <v>18201</v>
      </c>
      <c r="D3317" s="73" t="s">
        <v>18257</v>
      </c>
      <c r="E3317" s="73" t="s">
        <v>18258</v>
      </c>
      <c r="F3317" s="73" t="s">
        <v>18321</v>
      </c>
      <c r="G3317" s="125"/>
      <c r="H3317" s="140">
        <f t="shared" ref="H3317:H3349" si="195">G3317/1.3</f>
        <v>0</v>
      </c>
      <c r="I3317" s="125"/>
      <c r="W3317" s="143"/>
      <c r="Z3317" s="198">
        <v>0</v>
      </c>
      <c r="AF3317" s="17" t="s">
        <v>18330</v>
      </c>
    </row>
    <row r="3318" spans="1:32" hidden="1" x14ac:dyDescent="0.25">
      <c r="A3318" s="116" t="s">
        <v>16384</v>
      </c>
      <c r="B3318" s="116">
        <v>2022</v>
      </c>
      <c r="C3318" s="116" t="s">
        <v>18201</v>
      </c>
      <c r="D3318" s="73" t="s">
        <v>18299</v>
      </c>
      <c r="E3318" s="73" t="s">
        <v>18299</v>
      </c>
      <c r="F3318" s="73" t="s">
        <v>18322</v>
      </c>
      <c r="G3318" s="125"/>
      <c r="H3318" s="140">
        <f t="shared" si="195"/>
        <v>0</v>
      </c>
      <c r="I3318" s="125"/>
      <c r="W3318" s="143"/>
      <c r="Z3318" s="198">
        <v>0</v>
      </c>
      <c r="AF3318" s="17" t="s">
        <v>18330</v>
      </c>
    </row>
    <row r="3319" spans="1:32" hidden="1" x14ac:dyDescent="0.25">
      <c r="A3319" s="116" t="s">
        <v>16384</v>
      </c>
      <c r="B3319" s="116">
        <v>2022</v>
      </c>
      <c r="C3319" s="116" t="s">
        <v>18201</v>
      </c>
      <c r="D3319" s="73" t="s">
        <v>18027</v>
      </c>
      <c r="E3319" s="73" t="s">
        <v>18027</v>
      </c>
      <c r="F3319" s="73" t="s">
        <v>18027</v>
      </c>
      <c r="G3319" s="125"/>
      <c r="H3319" s="140">
        <f t="shared" si="195"/>
        <v>0</v>
      </c>
      <c r="I3319" s="125"/>
      <c r="W3319" s="143"/>
      <c r="Z3319" s="198">
        <v>0</v>
      </c>
      <c r="AF3319" s="17" t="s">
        <v>18330</v>
      </c>
    </row>
    <row r="3320" spans="1:32" hidden="1" x14ac:dyDescent="0.25">
      <c r="A3320" s="116" t="s">
        <v>16384</v>
      </c>
      <c r="B3320" s="116">
        <v>2022</v>
      </c>
      <c r="C3320" s="116" t="s">
        <v>18201</v>
      </c>
      <c r="D3320" s="73" t="s">
        <v>18323</v>
      </c>
      <c r="E3320" s="73" t="s">
        <v>18324</v>
      </c>
      <c r="F3320" s="73" t="s">
        <v>18324</v>
      </c>
      <c r="G3320" s="125"/>
      <c r="H3320" s="140">
        <f t="shared" si="195"/>
        <v>0</v>
      </c>
      <c r="I3320" s="125"/>
      <c r="W3320" s="143"/>
      <c r="Z3320" s="198">
        <v>0</v>
      </c>
      <c r="AF3320" s="17" t="s">
        <v>18330</v>
      </c>
    </row>
    <row r="3321" spans="1:32" hidden="1" x14ac:dyDescent="0.25">
      <c r="A3321" s="116" t="s">
        <v>16384</v>
      </c>
      <c r="B3321" s="116">
        <v>2022</v>
      </c>
      <c r="C3321" s="116" t="s">
        <v>18201</v>
      </c>
      <c r="D3321" s="73" t="s">
        <v>18325</v>
      </c>
      <c r="E3321" s="73" t="s">
        <v>18326</v>
      </c>
      <c r="F3321" s="73" t="s">
        <v>18326</v>
      </c>
      <c r="G3321" s="125"/>
      <c r="H3321" s="140">
        <f t="shared" si="195"/>
        <v>0</v>
      </c>
      <c r="I3321" s="125"/>
      <c r="W3321" s="143"/>
      <c r="Z3321" s="198">
        <v>0</v>
      </c>
      <c r="AF3321" s="17" t="s">
        <v>18330</v>
      </c>
    </row>
    <row r="3322" spans="1:32" hidden="1" x14ac:dyDescent="0.25">
      <c r="A3322" s="116" t="s">
        <v>16384</v>
      </c>
      <c r="B3322" s="116">
        <v>2022</v>
      </c>
      <c r="C3322" s="116" t="s">
        <v>18201</v>
      </c>
      <c r="D3322" s="73" t="s">
        <v>18327</v>
      </c>
      <c r="E3322" s="73" t="s">
        <v>18327</v>
      </c>
      <c r="F3322" s="73" t="s">
        <v>18327</v>
      </c>
      <c r="G3322" s="125"/>
      <c r="H3322" s="140">
        <f t="shared" si="195"/>
        <v>0</v>
      </c>
      <c r="I3322" s="125"/>
      <c r="W3322" s="143"/>
      <c r="Z3322" s="198">
        <v>0</v>
      </c>
      <c r="AF3322" s="17" t="s">
        <v>18330</v>
      </c>
    </row>
    <row r="3323" spans="1:32" hidden="1" x14ac:dyDescent="0.25">
      <c r="A3323" s="116" t="s">
        <v>16384</v>
      </c>
      <c r="B3323" s="116">
        <v>2022</v>
      </c>
      <c r="C3323" s="116" t="s">
        <v>18201</v>
      </c>
      <c r="D3323" s="73" t="s">
        <v>18062</v>
      </c>
      <c r="E3323" s="73" t="s">
        <v>18062</v>
      </c>
      <c r="F3323" s="73" t="s">
        <v>18063</v>
      </c>
      <c r="G3323" s="125"/>
      <c r="H3323" s="140">
        <f t="shared" si="195"/>
        <v>0</v>
      </c>
      <c r="I3323" s="125"/>
      <c r="W3323" s="143"/>
      <c r="Z3323" s="198">
        <v>0</v>
      </c>
      <c r="AF3323" s="17" t="s">
        <v>18330</v>
      </c>
    </row>
    <row r="3324" spans="1:32" hidden="1" x14ac:dyDescent="0.25">
      <c r="A3324" s="116" t="s">
        <v>16384</v>
      </c>
      <c r="B3324" s="116">
        <v>2022</v>
      </c>
      <c r="C3324" s="116" t="s">
        <v>18201</v>
      </c>
      <c r="D3324" s="73" t="s">
        <v>18300</v>
      </c>
      <c r="E3324" s="73" t="s">
        <v>18119</v>
      </c>
      <c r="F3324" s="73" t="s">
        <v>18120</v>
      </c>
      <c r="G3324" s="125"/>
      <c r="H3324" s="140">
        <f t="shared" si="195"/>
        <v>0</v>
      </c>
      <c r="I3324" s="125"/>
      <c r="W3324" s="143"/>
      <c r="Z3324" s="198">
        <v>0</v>
      </c>
      <c r="AF3324" s="17" t="s">
        <v>18330</v>
      </c>
    </row>
    <row r="3325" spans="1:32" hidden="1" x14ac:dyDescent="0.25">
      <c r="A3325" s="116" t="s">
        <v>16384</v>
      </c>
      <c r="B3325" s="116">
        <v>2022</v>
      </c>
      <c r="C3325" s="116" t="s">
        <v>18201</v>
      </c>
      <c r="D3325" s="73" t="s">
        <v>18328</v>
      </c>
      <c r="E3325" s="73" t="s">
        <v>18329</v>
      </c>
      <c r="F3325" s="73" t="s">
        <v>18329</v>
      </c>
      <c r="G3325" s="125"/>
      <c r="H3325" s="140">
        <f t="shared" si="195"/>
        <v>0</v>
      </c>
      <c r="I3325" s="125"/>
      <c r="W3325" s="143"/>
      <c r="Z3325" s="198">
        <v>0</v>
      </c>
      <c r="AF3325" s="17" t="s">
        <v>18330</v>
      </c>
    </row>
    <row r="3326" spans="1:32" hidden="1" x14ac:dyDescent="0.25">
      <c r="A3326" s="116" t="s">
        <v>16384</v>
      </c>
      <c r="B3326" s="116">
        <v>2023</v>
      </c>
      <c r="C3326" s="116" t="s">
        <v>18201</v>
      </c>
      <c r="D3326" s="73" t="s">
        <v>17230</v>
      </c>
      <c r="E3326" s="73" t="s">
        <v>17231</v>
      </c>
      <c r="F3326" s="73" t="s">
        <v>18204</v>
      </c>
      <c r="G3326" s="125"/>
      <c r="H3326" s="140">
        <f t="shared" si="195"/>
        <v>0</v>
      </c>
      <c r="I3326" s="125"/>
      <c r="V3326" s="198"/>
      <c r="W3326" s="219">
        <v>21111</v>
      </c>
      <c r="Z3326" s="228">
        <v>8.285499999999999</v>
      </c>
      <c r="AF3326" s="17" t="s">
        <v>18331</v>
      </c>
    </row>
    <row r="3327" spans="1:32" hidden="1" x14ac:dyDescent="0.25">
      <c r="A3327" s="116" t="s">
        <v>16384</v>
      </c>
      <c r="B3327" s="116">
        <v>2023</v>
      </c>
      <c r="C3327" s="116" t="s">
        <v>18201</v>
      </c>
      <c r="D3327" s="73" t="s">
        <v>17645</v>
      </c>
      <c r="E3327" s="73" t="s">
        <v>18216</v>
      </c>
      <c r="F3327" s="73" t="s">
        <v>18216</v>
      </c>
      <c r="G3327" s="125"/>
      <c r="H3327" s="140">
        <f t="shared" si="195"/>
        <v>0</v>
      </c>
      <c r="I3327" s="125"/>
      <c r="V3327" s="198"/>
      <c r="W3327" s="219">
        <v>19400</v>
      </c>
      <c r="Z3327" s="228">
        <v>7.6139999999999999</v>
      </c>
      <c r="AF3327" s="17" t="s">
        <v>18331</v>
      </c>
    </row>
    <row r="3328" spans="1:32" hidden="1" x14ac:dyDescent="0.25">
      <c r="A3328" s="116" t="s">
        <v>16384</v>
      </c>
      <c r="B3328" s="116">
        <v>2023</v>
      </c>
      <c r="C3328" s="116" t="s">
        <v>18201</v>
      </c>
      <c r="D3328" s="73" t="s">
        <v>18229</v>
      </c>
      <c r="E3328" s="73" t="s">
        <v>18264</v>
      </c>
      <c r="F3328" s="73" t="s">
        <v>18264</v>
      </c>
      <c r="G3328" s="125"/>
      <c r="H3328" s="140">
        <f t="shared" si="195"/>
        <v>0</v>
      </c>
      <c r="I3328" s="125"/>
      <c r="V3328" s="198"/>
      <c r="W3328" s="219">
        <v>16935</v>
      </c>
      <c r="Z3328" s="228">
        <v>6.6464999999999996</v>
      </c>
      <c r="AF3328" s="17" t="s">
        <v>18331</v>
      </c>
    </row>
    <row r="3329" spans="1:32" hidden="1" x14ac:dyDescent="0.25">
      <c r="A3329" s="116" t="s">
        <v>16384</v>
      </c>
      <c r="B3329" s="116">
        <v>2023</v>
      </c>
      <c r="C3329" s="116" t="s">
        <v>18201</v>
      </c>
      <c r="D3329" s="73" t="s">
        <v>16532</v>
      </c>
      <c r="E3329" s="73" t="s">
        <v>17320</v>
      </c>
      <c r="F3329" s="73" t="s">
        <v>17320</v>
      </c>
      <c r="G3329" s="125"/>
      <c r="H3329" s="140">
        <f t="shared" si="195"/>
        <v>0</v>
      </c>
      <c r="I3329" s="125"/>
      <c r="V3329" s="198"/>
      <c r="W3329" s="219">
        <v>15240</v>
      </c>
      <c r="Z3329" s="228">
        <v>5.9813000000000001</v>
      </c>
      <c r="AF3329" s="17" t="s">
        <v>18331</v>
      </c>
    </row>
    <row r="3330" spans="1:32" hidden="1" x14ac:dyDescent="0.25">
      <c r="A3330" s="116" t="s">
        <v>16384</v>
      </c>
      <c r="B3330" s="116">
        <v>2023</v>
      </c>
      <c r="C3330" s="116" t="s">
        <v>18201</v>
      </c>
      <c r="D3330" s="73" t="s">
        <v>17413</v>
      </c>
      <c r="E3330" s="73" t="s">
        <v>18205</v>
      </c>
      <c r="F3330" s="73" t="s">
        <v>18205</v>
      </c>
      <c r="G3330" s="125"/>
      <c r="H3330" s="140">
        <f t="shared" si="195"/>
        <v>0</v>
      </c>
      <c r="I3330" s="125"/>
      <c r="V3330" s="198"/>
      <c r="W3330" s="219">
        <v>16102</v>
      </c>
      <c r="Z3330" s="228">
        <v>6.3196000000000003</v>
      </c>
      <c r="AF3330" s="17" t="s">
        <v>18331</v>
      </c>
    </row>
    <row r="3331" spans="1:32" hidden="1" x14ac:dyDescent="0.25">
      <c r="A3331" s="116" t="s">
        <v>16384</v>
      </c>
      <c r="B3331" s="116">
        <v>2023</v>
      </c>
      <c r="C3331" s="116" t="s">
        <v>18201</v>
      </c>
      <c r="D3331" s="73" t="s">
        <v>18070</v>
      </c>
      <c r="E3331" s="73" t="s">
        <v>18313</v>
      </c>
      <c r="F3331" s="73" t="s">
        <v>18034</v>
      </c>
      <c r="G3331" s="125"/>
      <c r="H3331" s="140">
        <f t="shared" si="195"/>
        <v>0</v>
      </c>
      <c r="I3331" s="125"/>
      <c r="V3331" s="198"/>
      <c r="W3331" s="219">
        <v>12144</v>
      </c>
      <c r="Z3331" s="228">
        <v>4.7662000000000004</v>
      </c>
      <c r="AF3331" s="17" t="s">
        <v>18331</v>
      </c>
    </row>
    <row r="3332" spans="1:32" hidden="1" x14ac:dyDescent="0.25">
      <c r="A3332" s="116" t="s">
        <v>16384</v>
      </c>
      <c r="B3332" s="116">
        <v>2023</v>
      </c>
      <c r="C3332" s="116" t="s">
        <v>18201</v>
      </c>
      <c r="D3332" s="73" t="s">
        <v>16568</v>
      </c>
      <c r="E3332" s="73" t="s">
        <v>17292</v>
      </c>
      <c r="F3332" s="73" t="s">
        <v>18314</v>
      </c>
      <c r="G3332" s="125"/>
      <c r="H3332" s="140">
        <f t="shared" si="195"/>
        <v>0</v>
      </c>
      <c r="I3332" s="125"/>
      <c r="V3332" s="198"/>
      <c r="W3332" s="163"/>
      <c r="Z3332" s="198">
        <v>0</v>
      </c>
      <c r="AF3332" s="17" t="s">
        <v>18331</v>
      </c>
    </row>
    <row r="3333" spans="1:32" hidden="1" x14ac:dyDescent="0.25">
      <c r="A3333" s="116" t="s">
        <v>16384</v>
      </c>
      <c r="B3333" s="116">
        <v>2023</v>
      </c>
      <c r="C3333" s="116" t="s">
        <v>18201</v>
      </c>
      <c r="D3333" s="73" t="s">
        <v>18268</v>
      </c>
      <c r="E3333" s="73" t="s">
        <v>18269</v>
      </c>
      <c r="F3333" s="73" t="s">
        <v>18269</v>
      </c>
      <c r="G3333" s="125"/>
      <c r="H3333" s="140">
        <f t="shared" si="195"/>
        <v>0</v>
      </c>
      <c r="I3333" s="125"/>
      <c r="V3333" s="198"/>
      <c r="W3333" s="219">
        <v>4711</v>
      </c>
      <c r="Z3333" s="228">
        <v>1.8488999999999998</v>
      </c>
      <c r="AF3333" s="17" t="s">
        <v>18331</v>
      </c>
    </row>
    <row r="3334" spans="1:32" hidden="1" x14ac:dyDescent="0.25">
      <c r="A3334" s="116" t="s">
        <v>16384</v>
      </c>
      <c r="B3334" s="116">
        <v>2023</v>
      </c>
      <c r="C3334" s="116" t="s">
        <v>18201</v>
      </c>
      <c r="D3334" s="73" t="s">
        <v>16575</v>
      </c>
      <c r="E3334" s="73" t="s">
        <v>18267</v>
      </c>
      <c r="F3334" s="73" t="s">
        <v>18214</v>
      </c>
      <c r="G3334" s="125"/>
      <c r="H3334" s="140">
        <f t="shared" si="195"/>
        <v>0</v>
      </c>
      <c r="I3334" s="125"/>
      <c r="V3334" s="198"/>
      <c r="W3334" s="219">
        <v>10160</v>
      </c>
      <c r="Z3334" s="228">
        <v>3.9875000000000003</v>
      </c>
      <c r="AF3334" s="17" t="s">
        <v>18331</v>
      </c>
    </row>
    <row r="3335" spans="1:32" hidden="1" x14ac:dyDescent="0.25">
      <c r="A3335" s="116" t="s">
        <v>16384</v>
      </c>
      <c r="B3335" s="116">
        <v>2023</v>
      </c>
      <c r="C3335" s="116" t="s">
        <v>18201</v>
      </c>
      <c r="D3335" s="73" t="s">
        <v>18153</v>
      </c>
      <c r="E3335" s="73" t="s">
        <v>18210</v>
      </c>
      <c r="F3335" s="73" t="s">
        <v>18210</v>
      </c>
      <c r="G3335" s="125"/>
      <c r="H3335" s="140">
        <f t="shared" si="195"/>
        <v>0</v>
      </c>
      <c r="I3335" s="125"/>
      <c r="V3335" s="198"/>
      <c r="W3335" s="219">
        <v>8041</v>
      </c>
      <c r="Z3335" s="228">
        <v>3.1558999999999995</v>
      </c>
      <c r="AF3335" s="17" t="s">
        <v>18331</v>
      </c>
    </row>
    <row r="3336" spans="1:32" hidden="1" x14ac:dyDescent="0.25">
      <c r="A3336" s="116" t="s">
        <v>16384</v>
      </c>
      <c r="B3336" s="116">
        <v>2023</v>
      </c>
      <c r="C3336" s="116" t="s">
        <v>18201</v>
      </c>
      <c r="D3336" s="73" t="s">
        <v>18224</v>
      </c>
      <c r="E3336" s="73" t="s">
        <v>18225</v>
      </c>
      <c r="F3336" s="73" t="s">
        <v>18226</v>
      </c>
      <c r="G3336" s="125"/>
      <c r="H3336" s="140">
        <f t="shared" si="195"/>
        <v>0</v>
      </c>
      <c r="I3336" s="125"/>
      <c r="V3336" s="198"/>
      <c r="W3336" s="219">
        <v>9216</v>
      </c>
      <c r="Z3336" s="228">
        <v>3.617</v>
      </c>
      <c r="AF3336" s="17" t="s">
        <v>18331</v>
      </c>
    </row>
    <row r="3337" spans="1:32" hidden="1" x14ac:dyDescent="0.25">
      <c r="A3337" s="116" t="s">
        <v>16384</v>
      </c>
      <c r="B3337" s="116">
        <v>2023</v>
      </c>
      <c r="C3337" s="116" t="s">
        <v>18201</v>
      </c>
      <c r="D3337" s="73" t="s">
        <v>18274</v>
      </c>
      <c r="E3337" s="73" t="s">
        <v>18315</v>
      </c>
      <c r="F3337" s="73" t="s">
        <v>18315</v>
      </c>
      <c r="G3337" s="125"/>
      <c r="H3337" s="140">
        <f t="shared" si="195"/>
        <v>0</v>
      </c>
      <c r="I3337" s="125"/>
      <c r="V3337" s="198"/>
      <c r="W3337" s="219">
        <v>5486</v>
      </c>
      <c r="Z3337" s="228">
        <v>2.1531000000000002</v>
      </c>
      <c r="AF3337" s="17" t="s">
        <v>18331</v>
      </c>
    </row>
    <row r="3338" spans="1:32" hidden="1" x14ac:dyDescent="0.25">
      <c r="A3338" s="116" t="s">
        <v>16384</v>
      </c>
      <c r="B3338" s="116">
        <v>2023</v>
      </c>
      <c r="C3338" s="116" t="s">
        <v>18201</v>
      </c>
      <c r="D3338" s="73" t="s">
        <v>18003</v>
      </c>
      <c r="E3338" s="73" t="s">
        <v>18004</v>
      </c>
      <c r="F3338" s="73" t="s">
        <v>18004</v>
      </c>
      <c r="G3338" s="125"/>
      <c r="H3338" s="140">
        <f t="shared" si="195"/>
        <v>0</v>
      </c>
      <c r="I3338" s="125"/>
      <c r="V3338" s="198"/>
      <c r="W3338" s="219">
        <v>6838</v>
      </c>
      <c r="Z3338" s="228">
        <v>2.6837</v>
      </c>
      <c r="AF3338" s="17" t="s">
        <v>18331</v>
      </c>
    </row>
    <row r="3339" spans="1:32" hidden="1" x14ac:dyDescent="0.25">
      <c r="A3339" s="116" t="s">
        <v>16384</v>
      </c>
      <c r="B3339" s="116">
        <v>2023</v>
      </c>
      <c r="C3339" s="116" t="s">
        <v>18201</v>
      </c>
      <c r="D3339" s="73" t="s">
        <v>18215</v>
      </c>
      <c r="E3339" s="73" t="s">
        <v>18215</v>
      </c>
      <c r="F3339" s="73" t="s">
        <v>18215</v>
      </c>
      <c r="G3339" s="125"/>
      <c r="H3339" s="140">
        <f t="shared" si="195"/>
        <v>0</v>
      </c>
      <c r="I3339" s="125"/>
      <c r="V3339" s="198"/>
      <c r="W3339" s="219">
        <v>7058</v>
      </c>
      <c r="Z3339" s="228">
        <v>2.7700999999999998</v>
      </c>
      <c r="AF3339" s="17" t="s">
        <v>18331</v>
      </c>
    </row>
    <row r="3340" spans="1:32" hidden="1" x14ac:dyDescent="0.25">
      <c r="A3340" s="116" t="s">
        <v>16384</v>
      </c>
      <c r="B3340" s="116">
        <v>2023</v>
      </c>
      <c r="C3340" s="116" t="s">
        <v>18201</v>
      </c>
      <c r="D3340" s="73" t="s">
        <v>17533</v>
      </c>
      <c r="E3340" s="73" t="s">
        <v>18332</v>
      </c>
      <c r="F3340" s="222" t="s">
        <v>18333</v>
      </c>
      <c r="G3340" s="125"/>
      <c r="H3340" s="140"/>
      <c r="I3340" s="125"/>
      <c r="V3340" s="198"/>
      <c r="W3340" s="219">
        <v>6639</v>
      </c>
      <c r="Z3340" s="228">
        <v>2.6055999999999999</v>
      </c>
      <c r="AF3340" s="17" t="s">
        <v>18331</v>
      </c>
    </row>
    <row r="3341" spans="1:32" hidden="1" x14ac:dyDescent="0.25">
      <c r="A3341" s="116" t="s">
        <v>16384</v>
      </c>
      <c r="B3341" s="116">
        <v>2023</v>
      </c>
      <c r="C3341" s="116" t="s">
        <v>18201</v>
      </c>
      <c r="D3341" s="73" t="s">
        <v>18219</v>
      </c>
      <c r="E3341" s="73" t="s">
        <v>18220</v>
      </c>
      <c r="F3341" s="73" t="s">
        <v>18220</v>
      </c>
      <c r="G3341" s="125"/>
      <c r="H3341" s="140">
        <f t="shared" si="195"/>
        <v>0</v>
      </c>
      <c r="I3341" s="125"/>
      <c r="V3341" s="198"/>
      <c r="W3341" s="219">
        <v>6819</v>
      </c>
      <c r="Z3341" s="228">
        <v>2.6762999999999999</v>
      </c>
      <c r="AF3341" s="17" t="s">
        <v>18331</v>
      </c>
    </row>
    <row r="3342" spans="1:32" hidden="1" x14ac:dyDescent="0.25">
      <c r="A3342" s="116" t="s">
        <v>16384</v>
      </c>
      <c r="B3342" s="116">
        <v>2023</v>
      </c>
      <c r="C3342" s="116" t="s">
        <v>18201</v>
      </c>
      <c r="D3342" s="73" t="s">
        <v>18303</v>
      </c>
      <c r="E3342" s="73" t="s">
        <v>18304</v>
      </c>
      <c r="F3342" s="73" t="s">
        <v>18305</v>
      </c>
      <c r="G3342" s="125"/>
      <c r="H3342" s="140">
        <f t="shared" si="195"/>
        <v>0</v>
      </c>
      <c r="I3342" s="125"/>
      <c r="V3342" s="198"/>
      <c r="W3342" s="219">
        <v>5257</v>
      </c>
      <c r="Z3342" s="228">
        <v>2.0632000000000001</v>
      </c>
      <c r="AF3342" s="17" t="s">
        <v>18331</v>
      </c>
    </row>
    <row r="3343" spans="1:32" hidden="1" x14ac:dyDescent="0.25">
      <c r="A3343" s="116" t="s">
        <v>16384</v>
      </c>
      <c r="B3343" s="116">
        <v>2023</v>
      </c>
      <c r="C3343" s="116" t="s">
        <v>18201</v>
      </c>
      <c r="D3343" s="73" t="s">
        <v>18272</v>
      </c>
      <c r="E3343" s="73" t="s">
        <v>18273</v>
      </c>
      <c r="F3343" s="73" t="s">
        <v>18273</v>
      </c>
      <c r="G3343" s="125"/>
      <c r="H3343" s="140">
        <f t="shared" si="195"/>
        <v>0</v>
      </c>
      <c r="I3343" s="125"/>
      <c r="V3343" s="198"/>
      <c r="W3343" s="219">
        <v>5822</v>
      </c>
      <c r="Z3343" s="228">
        <v>2.2849999999999997</v>
      </c>
      <c r="AF3343" s="17" t="s">
        <v>18331</v>
      </c>
    </row>
    <row r="3344" spans="1:32" hidden="1" x14ac:dyDescent="0.25">
      <c r="A3344" s="116" t="s">
        <v>16384</v>
      </c>
      <c r="B3344" s="116">
        <v>2023</v>
      </c>
      <c r="C3344" s="116" t="s">
        <v>18201</v>
      </c>
      <c r="D3344" s="73" t="s">
        <v>17533</v>
      </c>
      <c r="E3344" s="73" t="s">
        <v>17533</v>
      </c>
      <c r="F3344" s="73" t="s">
        <v>17533</v>
      </c>
      <c r="G3344" s="125"/>
      <c r="H3344" s="140">
        <f t="shared" si="195"/>
        <v>0</v>
      </c>
      <c r="I3344" s="125"/>
      <c r="V3344" s="198"/>
      <c r="W3344" s="219">
        <v>6544</v>
      </c>
      <c r="Z3344" s="228">
        <v>2.5683000000000002</v>
      </c>
      <c r="AF3344" s="17" t="s">
        <v>18331</v>
      </c>
    </row>
    <row r="3345" spans="1:32" hidden="1" x14ac:dyDescent="0.25">
      <c r="A3345" s="116" t="s">
        <v>16384</v>
      </c>
      <c r="B3345" s="116">
        <v>2023</v>
      </c>
      <c r="C3345" s="116" t="s">
        <v>18201</v>
      </c>
      <c r="D3345" s="73" t="s">
        <v>16593</v>
      </c>
      <c r="E3345" s="73" t="s">
        <v>17289</v>
      </c>
      <c r="F3345" s="222" t="s">
        <v>18334</v>
      </c>
      <c r="G3345" s="125"/>
      <c r="H3345" s="140">
        <f t="shared" si="195"/>
        <v>0</v>
      </c>
      <c r="I3345" s="125"/>
      <c r="V3345" s="198"/>
      <c r="W3345" s="219">
        <v>4893</v>
      </c>
      <c r="Z3345" s="228">
        <v>1.9203999999999999</v>
      </c>
      <c r="AF3345" s="17" t="s">
        <v>18331</v>
      </c>
    </row>
    <row r="3346" spans="1:32" hidden="1" x14ac:dyDescent="0.25">
      <c r="A3346" s="116" t="s">
        <v>16384</v>
      </c>
      <c r="B3346" s="116">
        <v>2023</v>
      </c>
      <c r="C3346" s="116" t="s">
        <v>18201</v>
      </c>
      <c r="D3346" s="73" t="s">
        <v>18310</v>
      </c>
      <c r="E3346" s="73" t="s">
        <v>18217</v>
      </c>
      <c r="F3346" s="73" t="s">
        <v>18235</v>
      </c>
      <c r="G3346" s="125"/>
      <c r="H3346" s="140">
        <f t="shared" si="195"/>
        <v>0</v>
      </c>
      <c r="I3346" s="125"/>
      <c r="V3346" s="198"/>
      <c r="W3346" s="219">
        <v>6038</v>
      </c>
      <c r="Z3346" s="228">
        <v>2.3698000000000001</v>
      </c>
      <c r="AF3346" s="17" t="s">
        <v>18331</v>
      </c>
    </row>
    <row r="3347" spans="1:32" hidden="1" x14ac:dyDescent="0.25">
      <c r="A3347" s="116" t="s">
        <v>16384</v>
      </c>
      <c r="B3347" s="116">
        <v>2023</v>
      </c>
      <c r="C3347" s="116" t="s">
        <v>18201</v>
      </c>
      <c r="D3347" s="73" t="s">
        <v>18307</v>
      </c>
      <c r="E3347" s="73" t="s">
        <v>18252</v>
      </c>
      <c r="F3347" s="73" t="s">
        <v>18252</v>
      </c>
      <c r="G3347" s="125"/>
      <c r="H3347" s="140">
        <f t="shared" si="195"/>
        <v>0</v>
      </c>
      <c r="I3347" s="125"/>
      <c r="V3347" s="198"/>
      <c r="W3347" s="219">
        <v>5680</v>
      </c>
      <c r="Z3347" s="228">
        <v>2.2292999999999998</v>
      </c>
      <c r="AF3347" s="17" t="s">
        <v>18331</v>
      </c>
    </row>
    <row r="3348" spans="1:32" hidden="1" x14ac:dyDescent="0.25">
      <c r="A3348" s="116" t="s">
        <v>16384</v>
      </c>
      <c r="B3348" s="116">
        <v>2023</v>
      </c>
      <c r="C3348" s="116" t="s">
        <v>18201</v>
      </c>
      <c r="D3348" s="73" t="s">
        <v>18250</v>
      </c>
      <c r="E3348" s="73" t="s">
        <v>18262</v>
      </c>
      <c r="F3348" s="73" t="s">
        <v>18262</v>
      </c>
      <c r="G3348" s="125"/>
      <c r="H3348" s="140">
        <f t="shared" si="195"/>
        <v>0</v>
      </c>
      <c r="I3348" s="125"/>
      <c r="V3348" s="198"/>
      <c r="W3348" s="219">
        <v>5243</v>
      </c>
      <c r="Z3348" s="228">
        <v>2.0577000000000001</v>
      </c>
      <c r="AF3348" s="17" t="s">
        <v>18331</v>
      </c>
    </row>
    <row r="3349" spans="1:32" hidden="1" x14ac:dyDescent="0.25">
      <c r="A3349" s="116" t="s">
        <v>16384</v>
      </c>
      <c r="B3349" s="116">
        <v>2023</v>
      </c>
      <c r="C3349" s="116" t="s">
        <v>18201</v>
      </c>
      <c r="D3349" s="73" t="s">
        <v>18055</v>
      </c>
      <c r="E3349" s="73" t="s">
        <v>18316</v>
      </c>
      <c r="F3349" s="73" t="s">
        <v>18317</v>
      </c>
      <c r="G3349" s="125"/>
      <c r="H3349" s="140">
        <f t="shared" si="195"/>
        <v>0</v>
      </c>
      <c r="I3349" s="125"/>
      <c r="V3349" s="198"/>
      <c r="W3349" s="219">
        <v>3392</v>
      </c>
      <c r="Z3349" s="228">
        <v>1.3312999999999999</v>
      </c>
      <c r="AF3349" s="17" t="s">
        <v>18331</v>
      </c>
    </row>
    <row r="3350" spans="1:32" hidden="1" x14ac:dyDescent="0.25">
      <c r="A3350" s="116" t="s">
        <v>16384</v>
      </c>
      <c r="B3350" s="116">
        <v>2023</v>
      </c>
      <c r="C3350" s="116" t="s">
        <v>18201</v>
      </c>
      <c r="D3350" s="73" t="s">
        <v>18221</v>
      </c>
      <c r="E3350" s="73" t="s">
        <v>18222</v>
      </c>
      <c r="F3350" s="73" t="s">
        <v>18223</v>
      </c>
      <c r="G3350" s="125"/>
      <c r="H3350" s="140">
        <f t="shared" ref="H3350:H3386" si="196">G3350/1.3</f>
        <v>0</v>
      </c>
      <c r="I3350" s="125"/>
      <c r="V3350" s="198"/>
      <c r="W3350" s="219">
        <v>4382</v>
      </c>
      <c r="Z3350" s="228">
        <v>1.7198000000000002</v>
      </c>
      <c r="AF3350" s="17" t="s">
        <v>18331</v>
      </c>
    </row>
    <row r="3351" spans="1:32" hidden="1" x14ac:dyDescent="0.25">
      <c r="A3351" s="116" t="s">
        <v>16384</v>
      </c>
      <c r="B3351" s="116">
        <v>2023</v>
      </c>
      <c r="C3351" s="116" t="s">
        <v>18201</v>
      </c>
      <c r="D3351" s="73" t="s">
        <v>18302</v>
      </c>
      <c r="E3351" s="73" t="s">
        <v>18242</v>
      </c>
      <c r="F3351" s="73" t="s">
        <v>18242</v>
      </c>
      <c r="G3351" s="125"/>
      <c r="H3351" s="140">
        <f t="shared" si="196"/>
        <v>0</v>
      </c>
      <c r="I3351" s="125"/>
      <c r="V3351" s="198"/>
      <c r="W3351" s="163"/>
      <c r="Z3351" s="198">
        <v>0</v>
      </c>
      <c r="AF3351" s="17" t="s">
        <v>18331</v>
      </c>
    </row>
    <row r="3352" spans="1:32" hidden="1" x14ac:dyDescent="0.25">
      <c r="A3352" s="116" t="s">
        <v>16384</v>
      </c>
      <c r="B3352" s="116">
        <v>2023</v>
      </c>
      <c r="C3352" s="116" t="s">
        <v>18201</v>
      </c>
      <c r="D3352" s="73" t="s">
        <v>18232</v>
      </c>
      <c r="E3352" s="73" t="s">
        <v>18233</v>
      </c>
      <c r="F3352" s="73" t="s">
        <v>18233</v>
      </c>
      <c r="G3352" s="125"/>
      <c r="H3352" s="140">
        <f t="shared" si="196"/>
        <v>0</v>
      </c>
      <c r="I3352" s="125"/>
      <c r="V3352" s="198"/>
      <c r="W3352" s="219">
        <v>4916</v>
      </c>
      <c r="Z3352" s="228">
        <v>1.9293999999999998</v>
      </c>
      <c r="AF3352" s="17" t="s">
        <v>18331</v>
      </c>
    </row>
    <row r="3353" spans="1:32" hidden="1" x14ac:dyDescent="0.25">
      <c r="A3353" s="116" t="s">
        <v>16384</v>
      </c>
      <c r="B3353" s="116">
        <v>2023</v>
      </c>
      <c r="C3353" s="116" t="s">
        <v>18201</v>
      </c>
      <c r="D3353" s="73" t="s">
        <v>18306</v>
      </c>
      <c r="E3353" s="73" t="s">
        <v>18306</v>
      </c>
      <c r="F3353" s="73" t="s">
        <v>18255</v>
      </c>
      <c r="G3353" s="125"/>
      <c r="H3353" s="140">
        <f t="shared" si="196"/>
        <v>0</v>
      </c>
      <c r="I3353" s="125"/>
      <c r="V3353" s="198"/>
      <c r="W3353" s="163"/>
      <c r="Z3353" s="198">
        <v>0</v>
      </c>
      <c r="AF3353" s="17" t="s">
        <v>18331</v>
      </c>
    </row>
    <row r="3354" spans="1:32" hidden="1" x14ac:dyDescent="0.25">
      <c r="A3354" s="116" t="s">
        <v>16384</v>
      </c>
      <c r="B3354" s="116">
        <v>2023</v>
      </c>
      <c r="C3354" s="116" t="s">
        <v>18201</v>
      </c>
      <c r="D3354" s="73" t="s">
        <v>17357</v>
      </c>
      <c r="E3354" s="73" t="s">
        <v>18319</v>
      </c>
      <c r="F3354" s="73" t="s">
        <v>18311</v>
      </c>
      <c r="G3354" s="125"/>
      <c r="H3354" s="140">
        <f t="shared" si="196"/>
        <v>0</v>
      </c>
      <c r="I3354" s="125"/>
      <c r="V3354" s="198"/>
      <c r="W3354" s="219">
        <v>6901</v>
      </c>
      <c r="Z3354" s="228">
        <v>2.7085000000000004</v>
      </c>
      <c r="AF3354" s="17" t="s">
        <v>18331</v>
      </c>
    </row>
    <row r="3355" spans="1:32" hidden="1" x14ac:dyDescent="0.25">
      <c r="A3355" s="116" t="s">
        <v>16384</v>
      </c>
      <c r="B3355" s="116">
        <v>2023</v>
      </c>
      <c r="C3355" s="116" t="s">
        <v>18201</v>
      </c>
      <c r="D3355" s="73" t="s">
        <v>18277</v>
      </c>
      <c r="E3355" s="73" t="s">
        <v>18278</v>
      </c>
      <c r="F3355" s="73" t="s">
        <v>18279</v>
      </c>
      <c r="G3355" s="125"/>
      <c r="H3355" s="140">
        <f t="shared" si="196"/>
        <v>0</v>
      </c>
      <c r="I3355" s="125"/>
      <c r="V3355" s="198"/>
      <c r="W3355" s="219">
        <v>4622</v>
      </c>
      <c r="Z3355" s="228">
        <v>1.8140000000000001</v>
      </c>
      <c r="AF3355" s="17" t="s">
        <v>18331</v>
      </c>
    </row>
    <row r="3356" spans="1:32" hidden="1" x14ac:dyDescent="0.25">
      <c r="A3356" s="116" t="s">
        <v>16384</v>
      </c>
      <c r="B3356" s="116">
        <v>2023</v>
      </c>
      <c r="C3356" s="116" t="s">
        <v>18201</v>
      </c>
      <c r="D3356" s="73" t="s">
        <v>18013</v>
      </c>
      <c r="E3356" s="73" t="s">
        <v>18013</v>
      </c>
      <c r="F3356" s="73" t="s">
        <v>18013</v>
      </c>
      <c r="G3356" s="125"/>
      <c r="H3356" s="140">
        <f t="shared" si="196"/>
        <v>0</v>
      </c>
      <c r="I3356" s="125"/>
      <c r="V3356" s="198"/>
      <c r="W3356" s="219">
        <v>3914</v>
      </c>
      <c r="Z3356" s="228">
        <v>1.5361</v>
      </c>
      <c r="AF3356" s="17" t="s">
        <v>18331</v>
      </c>
    </row>
    <row r="3357" spans="1:32" hidden="1" x14ac:dyDescent="0.25">
      <c r="A3357" s="116" t="s">
        <v>16384</v>
      </c>
      <c r="B3357" s="116">
        <v>2023</v>
      </c>
      <c r="C3357" s="116" t="s">
        <v>18201</v>
      </c>
      <c r="D3357" s="73" t="s">
        <v>18243</v>
      </c>
      <c r="E3357" s="73" t="s">
        <v>18244</v>
      </c>
      <c r="F3357" s="73" t="s">
        <v>18244</v>
      </c>
      <c r="G3357" s="125"/>
      <c r="H3357" s="140">
        <f t="shared" si="196"/>
        <v>0</v>
      </c>
      <c r="I3357" s="125"/>
      <c r="V3357" s="198"/>
      <c r="W3357" s="163"/>
      <c r="Z3357" s="198">
        <v>0</v>
      </c>
      <c r="AF3357" s="17" t="s">
        <v>18331</v>
      </c>
    </row>
    <row r="3358" spans="1:32" hidden="1" x14ac:dyDescent="0.25">
      <c r="A3358" s="116" t="s">
        <v>16384</v>
      </c>
      <c r="B3358" s="116">
        <v>2023</v>
      </c>
      <c r="C3358" s="116" t="s">
        <v>18201</v>
      </c>
      <c r="D3358" s="73" t="s">
        <v>16602</v>
      </c>
      <c r="E3358" s="73" t="s">
        <v>16602</v>
      </c>
      <c r="F3358" s="73" t="s">
        <v>18320</v>
      </c>
      <c r="G3358" s="125"/>
      <c r="H3358" s="140">
        <f t="shared" si="196"/>
        <v>0</v>
      </c>
      <c r="I3358" s="125"/>
      <c r="V3358" s="198"/>
      <c r="W3358" s="219">
        <v>4381</v>
      </c>
      <c r="Z3358" s="228">
        <v>1.7194</v>
      </c>
      <c r="AF3358" s="17" t="s">
        <v>18331</v>
      </c>
    </row>
    <row r="3359" spans="1:32" hidden="1" x14ac:dyDescent="0.25">
      <c r="A3359" s="116" t="s">
        <v>16384</v>
      </c>
      <c r="B3359" s="116">
        <v>2023</v>
      </c>
      <c r="C3359" s="116" t="s">
        <v>18201</v>
      </c>
      <c r="D3359" s="73" t="s">
        <v>18257</v>
      </c>
      <c r="E3359" s="73" t="s">
        <v>18258</v>
      </c>
      <c r="F3359" s="73" t="s">
        <v>18321</v>
      </c>
      <c r="G3359" s="125"/>
      <c r="H3359" s="140">
        <f t="shared" si="196"/>
        <v>0</v>
      </c>
      <c r="I3359" s="125"/>
      <c r="V3359" s="198"/>
      <c r="W3359" s="163"/>
      <c r="Z3359" s="198">
        <v>0</v>
      </c>
      <c r="AF3359" s="17" t="s">
        <v>18331</v>
      </c>
    </row>
    <row r="3360" spans="1:32" hidden="1" x14ac:dyDescent="0.25">
      <c r="A3360" s="116" t="s">
        <v>16384</v>
      </c>
      <c r="B3360" s="116">
        <v>2023</v>
      </c>
      <c r="C3360" s="116" t="s">
        <v>18201</v>
      </c>
      <c r="D3360" s="73" t="s">
        <v>18299</v>
      </c>
      <c r="E3360" s="73" t="s">
        <v>18299</v>
      </c>
      <c r="F3360" s="73" t="s">
        <v>18322</v>
      </c>
      <c r="G3360" s="125"/>
      <c r="H3360" s="140">
        <f t="shared" si="196"/>
        <v>0</v>
      </c>
      <c r="I3360" s="125"/>
      <c r="V3360" s="198"/>
      <c r="W3360" s="219">
        <v>1842</v>
      </c>
      <c r="Z3360" s="228">
        <v>0.72289999999999999</v>
      </c>
      <c r="AF3360" s="17" t="s">
        <v>18331</v>
      </c>
    </row>
    <row r="3361" spans="1:32" hidden="1" x14ac:dyDescent="0.25">
      <c r="A3361" s="116" t="s">
        <v>16384</v>
      </c>
      <c r="B3361" s="116">
        <v>2023</v>
      </c>
      <c r="C3361" s="116" t="s">
        <v>18201</v>
      </c>
      <c r="D3361" s="73" t="s">
        <v>18335</v>
      </c>
      <c r="E3361" s="73" t="s">
        <v>18336</v>
      </c>
      <c r="F3361" s="73" t="s">
        <v>18336</v>
      </c>
      <c r="G3361" s="125"/>
      <c r="H3361" s="140"/>
      <c r="I3361" s="125"/>
      <c r="V3361" s="198"/>
      <c r="W3361" s="219">
        <v>3680</v>
      </c>
      <c r="Z3361" s="228">
        <v>1.4442999999999999</v>
      </c>
      <c r="AF3361" s="17" t="s">
        <v>18331</v>
      </c>
    </row>
    <row r="3362" spans="1:32" hidden="1" x14ac:dyDescent="0.25">
      <c r="A3362" s="116" t="s">
        <v>16384</v>
      </c>
      <c r="B3362" s="116">
        <v>2023</v>
      </c>
      <c r="C3362" s="116" t="s">
        <v>18201</v>
      </c>
      <c r="D3362" s="17" t="s">
        <v>18337</v>
      </c>
      <c r="E3362" s="73" t="s">
        <v>18283</v>
      </c>
      <c r="F3362" s="73"/>
      <c r="G3362" s="125"/>
      <c r="H3362" s="140"/>
      <c r="I3362" s="125"/>
      <c r="V3362" s="198"/>
      <c r="W3362" s="219">
        <v>3285</v>
      </c>
      <c r="Z3362" s="228">
        <v>1.2892999999999999</v>
      </c>
      <c r="AF3362" s="17" t="s">
        <v>18331</v>
      </c>
    </row>
    <row r="3363" spans="1:32" hidden="1" x14ac:dyDescent="0.25">
      <c r="A3363" s="116" t="s">
        <v>16384</v>
      </c>
      <c r="B3363" s="116">
        <v>2023</v>
      </c>
      <c r="C3363" s="116" t="s">
        <v>18201</v>
      </c>
      <c r="D3363" s="17"/>
      <c r="E3363" s="73" t="s">
        <v>18338</v>
      </c>
      <c r="F3363" s="73"/>
      <c r="G3363" s="125"/>
      <c r="H3363" s="140"/>
      <c r="I3363" s="125"/>
      <c r="V3363" s="198"/>
      <c r="W3363" s="219">
        <v>2706</v>
      </c>
      <c r="Z3363" s="228">
        <v>1.0619999999999998</v>
      </c>
      <c r="AF3363" s="17" t="s">
        <v>18331</v>
      </c>
    </row>
    <row r="3364" spans="1:32" hidden="1" x14ac:dyDescent="0.25">
      <c r="A3364" s="116" t="s">
        <v>16384</v>
      </c>
      <c r="B3364" s="116">
        <v>2023</v>
      </c>
      <c r="C3364" s="116" t="s">
        <v>18201</v>
      </c>
      <c r="D3364" s="73" t="s">
        <v>18027</v>
      </c>
      <c r="E3364" s="73" t="s">
        <v>18027</v>
      </c>
      <c r="F3364" s="73" t="s">
        <v>18027</v>
      </c>
      <c r="G3364" s="125"/>
      <c r="H3364" s="140">
        <f t="shared" si="196"/>
        <v>0</v>
      </c>
      <c r="I3364" s="125"/>
      <c r="V3364" s="198"/>
      <c r="W3364" s="163"/>
      <c r="Z3364" s="198">
        <v>0</v>
      </c>
      <c r="AF3364" s="17" t="s">
        <v>18331</v>
      </c>
    </row>
    <row r="3365" spans="1:32" hidden="1" x14ac:dyDescent="0.25">
      <c r="A3365" s="116" t="s">
        <v>16384</v>
      </c>
      <c r="B3365" s="116">
        <v>2023</v>
      </c>
      <c r="C3365" s="116" t="s">
        <v>18201</v>
      </c>
      <c r="D3365" s="73" t="s">
        <v>18323</v>
      </c>
      <c r="E3365" s="73" t="s">
        <v>18324</v>
      </c>
      <c r="F3365" s="73" t="s">
        <v>18324</v>
      </c>
      <c r="G3365" s="125"/>
      <c r="H3365" s="140">
        <f t="shared" si="196"/>
        <v>0</v>
      </c>
      <c r="I3365" s="125"/>
      <c r="V3365" s="198"/>
      <c r="W3365" s="163"/>
      <c r="Z3365" s="198">
        <v>0</v>
      </c>
      <c r="AF3365" s="17" t="s">
        <v>18331</v>
      </c>
    </row>
    <row r="3366" spans="1:32" hidden="1" x14ac:dyDescent="0.25">
      <c r="A3366" s="116" t="s">
        <v>16384</v>
      </c>
      <c r="B3366" s="116">
        <v>2023</v>
      </c>
      <c r="C3366" s="116" t="s">
        <v>18201</v>
      </c>
      <c r="D3366" s="73" t="s">
        <v>18325</v>
      </c>
      <c r="E3366" s="73" t="s">
        <v>18326</v>
      </c>
      <c r="F3366" s="73" t="s">
        <v>18326</v>
      </c>
      <c r="G3366" s="125"/>
      <c r="H3366" s="140">
        <f t="shared" si="196"/>
        <v>0</v>
      </c>
      <c r="I3366" s="125"/>
      <c r="V3366" s="198"/>
      <c r="W3366" s="163"/>
      <c r="Z3366" s="198">
        <v>0</v>
      </c>
      <c r="AF3366" s="17" t="s">
        <v>18331</v>
      </c>
    </row>
    <row r="3367" spans="1:32" hidden="1" x14ac:dyDescent="0.25">
      <c r="A3367" s="116" t="s">
        <v>16384</v>
      </c>
      <c r="B3367" s="116">
        <v>2023</v>
      </c>
      <c r="C3367" s="116" t="s">
        <v>18201</v>
      </c>
      <c r="D3367" s="73" t="s">
        <v>18327</v>
      </c>
      <c r="E3367" s="73" t="s">
        <v>18327</v>
      </c>
      <c r="F3367" s="73" t="s">
        <v>18327</v>
      </c>
      <c r="G3367" s="125"/>
      <c r="H3367" s="140">
        <f t="shared" si="196"/>
        <v>0</v>
      </c>
      <c r="I3367" s="125"/>
      <c r="V3367" s="198"/>
      <c r="W3367" s="163"/>
      <c r="Z3367" s="198">
        <v>0</v>
      </c>
      <c r="AF3367" s="17" t="s">
        <v>18331</v>
      </c>
    </row>
    <row r="3368" spans="1:32" hidden="1" x14ac:dyDescent="0.25">
      <c r="A3368" s="116" t="s">
        <v>16384</v>
      </c>
      <c r="B3368" s="116">
        <v>2023</v>
      </c>
      <c r="C3368" s="116" t="s">
        <v>18201</v>
      </c>
      <c r="D3368" s="73" t="s">
        <v>18062</v>
      </c>
      <c r="E3368" s="73" t="s">
        <v>18062</v>
      </c>
      <c r="F3368" s="73" t="s">
        <v>18063</v>
      </c>
      <c r="G3368" s="125"/>
      <c r="H3368" s="140">
        <f t="shared" si="196"/>
        <v>0</v>
      </c>
      <c r="I3368" s="125"/>
      <c r="V3368" s="198"/>
      <c r="W3368" s="163"/>
      <c r="Z3368" s="198">
        <v>0</v>
      </c>
      <c r="AF3368" s="17" t="s">
        <v>18331</v>
      </c>
    </row>
    <row r="3369" spans="1:32" hidden="1" x14ac:dyDescent="0.25">
      <c r="A3369" s="116" t="s">
        <v>16384</v>
      </c>
      <c r="B3369" s="116">
        <v>2023</v>
      </c>
      <c r="C3369" s="116" t="s">
        <v>18201</v>
      </c>
      <c r="D3369" s="73" t="s">
        <v>18300</v>
      </c>
      <c r="E3369" s="73" t="s">
        <v>18119</v>
      </c>
      <c r="F3369" s="73" t="s">
        <v>18120</v>
      </c>
      <c r="G3369" s="125"/>
      <c r="H3369" s="140">
        <f t="shared" si="196"/>
        <v>0</v>
      </c>
      <c r="I3369" s="125"/>
      <c r="V3369" s="198"/>
      <c r="W3369" s="163"/>
      <c r="Z3369" s="198">
        <v>0</v>
      </c>
      <c r="AF3369" s="17" t="s">
        <v>18331</v>
      </c>
    </row>
    <row r="3370" spans="1:32" hidden="1" x14ac:dyDescent="0.25">
      <c r="A3370" s="116" t="s">
        <v>16384</v>
      </c>
      <c r="B3370" s="116">
        <v>2023</v>
      </c>
      <c r="C3370" s="116" t="s">
        <v>18201</v>
      </c>
      <c r="D3370" s="73" t="s">
        <v>18158</v>
      </c>
      <c r="E3370" s="73" t="s">
        <v>18158</v>
      </c>
      <c r="F3370" s="73" t="s">
        <v>18101</v>
      </c>
      <c r="G3370" s="125"/>
      <c r="H3370" s="140"/>
      <c r="I3370" s="125"/>
      <c r="V3370" s="198"/>
      <c r="W3370" s="223">
        <v>1689</v>
      </c>
      <c r="Z3370" s="228">
        <v>0.66290000000000004</v>
      </c>
      <c r="AF3370" s="17" t="s">
        <v>18331</v>
      </c>
    </row>
    <row r="3371" spans="1:32" hidden="1" x14ac:dyDescent="0.25">
      <c r="A3371" s="116" t="s">
        <v>16384</v>
      </c>
      <c r="B3371" s="116">
        <v>2023</v>
      </c>
      <c r="C3371" s="116" t="s">
        <v>18201</v>
      </c>
      <c r="D3371" s="232" t="s">
        <v>18230</v>
      </c>
      <c r="E3371" s="73"/>
      <c r="F3371" s="73"/>
      <c r="G3371" s="125"/>
      <c r="H3371" s="140"/>
      <c r="I3371" s="125"/>
      <c r="V3371" s="198"/>
      <c r="W3371" s="219">
        <v>1985</v>
      </c>
      <c r="Z3371" s="228">
        <v>0.77910000000000001</v>
      </c>
      <c r="AF3371" s="17" t="s">
        <v>18331</v>
      </c>
    </row>
    <row r="3372" spans="1:32" hidden="1" x14ac:dyDescent="0.25">
      <c r="A3372" s="116" t="s">
        <v>16384</v>
      </c>
      <c r="B3372" s="116">
        <v>2023</v>
      </c>
      <c r="C3372" s="116" t="s">
        <v>18201</v>
      </c>
      <c r="D3372" s="73" t="s">
        <v>18328</v>
      </c>
      <c r="E3372" s="73" t="s">
        <v>18329</v>
      </c>
      <c r="F3372" s="73" t="s">
        <v>18329</v>
      </c>
      <c r="G3372" s="125"/>
      <c r="H3372" s="140">
        <f t="shared" si="196"/>
        <v>0</v>
      </c>
      <c r="I3372" s="125"/>
      <c r="W3372" s="163"/>
      <c r="Z3372" s="198"/>
      <c r="AF3372" s="17" t="s">
        <v>18331</v>
      </c>
    </row>
    <row r="3373" spans="1:32" s="76" customFormat="1" x14ac:dyDescent="0.25">
      <c r="A3373" s="117" t="s">
        <v>16384</v>
      </c>
      <c r="B3373" s="117">
        <v>2024</v>
      </c>
      <c r="C3373" s="117" t="s">
        <v>18201</v>
      </c>
      <c r="D3373" s="76" t="s">
        <v>17230</v>
      </c>
      <c r="E3373" s="76" t="s">
        <v>17231</v>
      </c>
      <c r="F3373" s="76" t="s">
        <v>18204</v>
      </c>
      <c r="G3373" s="126"/>
      <c r="H3373" s="43">
        <f t="shared" si="196"/>
        <v>0</v>
      </c>
      <c r="I3373" s="126"/>
      <c r="W3373" s="220"/>
      <c r="AA3373" s="221"/>
      <c r="AF3373" s="220"/>
    </row>
    <row r="3374" spans="1:32" x14ac:dyDescent="0.25">
      <c r="A3374" s="116" t="s">
        <v>16384</v>
      </c>
      <c r="B3374" s="116">
        <v>2024</v>
      </c>
      <c r="C3374" s="116" t="s">
        <v>18201</v>
      </c>
      <c r="D3374" s="73" t="s">
        <v>17645</v>
      </c>
      <c r="E3374" s="73" t="s">
        <v>18216</v>
      </c>
      <c r="F3374" s="73" t="s">
        <v>18216</v>
      </c>
      <c r="G3374" s="125"/>
      <c r="H3374" s="140">
        <f t="shared" si="196"/>
        <v>0</v>
      </c>
      <c r="I3374" s="125"/>
      <c r="W3374" s="163"/>
      <c r="Z3374" s="138"/>
      <c r="AF3374" s="31"/>
    </row>
    <row r="3375" spans="1:32" x14ac:dyDescent="0.25">
      <c r="A3375" s="116" t="s">
        <v>16384</v>
      </c>
      <c r="B3375" s="116">
        <v>2024</v>
      </c>
      <c r="C3375" s="116" t="s">
        <v>18201</v>
      </c>
      <c r="D3375" s="73" t="s">
        <v>18229</v>
      </c>
      <c r="E3375" s="73" t="s">
        <v>18264</v>
      </c>
      <c r="F3375" s="73" t="s">
        <v>18264</v>
      </c>
      <c r="G3375" s="125"/>
      <c r="H3375" s="140">
        <f t="shared" si="196"/>
        <v>0</v>
      </c>
      <c r="I3375" s="125"/>
      <c r="W3375" s="163"/>
      <c r="Z3375" s="138"/>
      <c r="AF3375" s="31"/>
    </row>
    <row r="3376" spans="1:32" x14ac:dyDescent="0.25">
      <c r="A3376" s="116" t="s">
        <v>16384</v>
      </c>
      <c r="B3376" s="116">
        <v>2024</v>
      </c>
      <c r="C3376" s="116" t="s">
        <v>18201</v>
      </c>
      <c r="D3376" s="73" t="s">
        <v>16532</v>
      </c>
      <c r="E3376" s="73" t="s">
        <v>17320</v>
      </c>
      <c r="F3376" s="73" t="s">
        <v>17320</v>
      </c>
      <c r="G3376" s="125"/>
      <c r="H3376" s="140">
        <f t="shared" si="196"/>
        <v>0</v>
      </c>
      <c r="I3376" s="125"/>
      <c r="W3376" s="163"/>
      <c r="Z3376" s="138"/>
      <c r="AF3376" s="31"/>
    </row>
    <row r="3377" spans="1:32" x14ac:dyDescent="0.25">
      <c r="A3377" s="116" t="s">
        <v>16384</v>
      </c>
      <c r="B3377" s="116">
        <v>2024</v>
      </c>
      <c r="C3377" s="116" t="s">
        <v>18201</v>
      </c>
      <c r="D3377" s="73" t="s">
        <v>17413</v>
      </c>
      <c r="E3377" s="73" t="s">
        <v>18205</v>
      </c>
      <c r="F3377" s="73" t="s">
        <v>18205</v>
      </c>
      <c r="G3377" s="125"/>
      <c r="H3377" s="140">
        <f t="shared" si="196"/>
        <v>0</v>
      </c>
      <c r="I3377" s="125"/>
      <c r="W3377" s="163"/>
      <c r="Z3377" s="138"/>
      <c r="AF3377" s="31"/>
    </row>
    <row r="3378" spans="1:32" x14ac:dyDescent="0.25">
      <c r="A3378" s="116" t="s">
        <v>16384</v>
      </c>
      <c r="B3378" s="116">
        <v>2024</v>
      </c>
      <c r="C3378" s="116" t="s">
        <v>18201</v>
      </c>
      <c r="D3378" s="73" t="s">
        <v>18070</v>
      </c>
      <c r="E3378" s="73" t="s">
        <v>18313</v>
      </c>
      <c r="F3378" s="73" t="s">
        <v>18034</v>
      </c>
      <c r="G3378" s="125"/>
      <c r="H3378" s="140">
        <f t="shared" si="196"/>
        <v>0</v>
      </c>
      <c r="I3378" s="125"/>
      <c r="W3378" s="163"/>
      <c r="Z3378" s="138"/>
      <c r="AF3378" s="31"/>
    </row>
    <row r="3379" spans="1:32" x14ac:dyDescent="0.25">
      <c r="A3379" s="116" t="s">
        <v>16384</v>
      </c>
      <c r="B3379" s="116">
        <v>2024</v>
      </c>
      <c r="C3379" s="116" t="s">
        <v>18201</v>
      </c>
      <c r="D3379" s="73" t="s">
        <v>16568</v>
      </c>
      <c r="E3379" s="73" t="s">
        <v>17292</v>
      </c>
      <c r="F3379" s="73" t="s">
        <v>18314</v>
      </c>
      <c r="G3379" s="125"/>
      <c r="H3379" s="140">
        <f t="shared" si="196"/>
        <v>0</v>
      </c>
      <c r="I3379" s="125"/>
      <c r="W3379" s="163"/>
      <c r="Z3379" s="138"/>
      <c r="AF3379" s="31"/>
    </row>
    <row r="3380" spans="1:32" x14ac:dyDescent="0.25">
      <c r="A3380" s="116" t="s">
        <v>16384</v>
      </c>
      <c r="B3380" s="116">
        <v>2024</v>
      </c>
      <c r="C3380" s="116" t="s">
        <v>18201</v>
      </c>
      <c r="D3380" s="73" t="s">
        <v>18268</v>
      </c>
      <c r="E3380" s="73" t="s">
        <v>18269</v>
      </c>
      <c r="F3380" s="73" t="s">
        <v>18269</v>
      </c>
      <c r="G3380" s="125"/>
      <c r="H3380" s="140">
        <f t="shared" si="196"/>
        <v>0</v>
      </c>
      <c r="I3380" s="125"/>
      <c r="W3380" s="163"/>
      <c r="Z3380" s="138"/>
      <c r="AF3380" s="31"/>
    </row>
    <row r="3381" spans="1:32" x14ac:dyDescent="0.25">
      <c r="A3381" s="116" t="s">
        <v>16384</v>
      </c>
      <c r="B3381" s="116">
        <v>2024</v>
      </c>
      <c r="C3381" s="116" t="s">
        <v>18201</v>
      </c>
      <c r="D3381" s="73" t="s">
        <v>16575</v>
      </c>
      <c r="E3381" s="73" t="s">
        <v>18267</v>
      </c>
      <c r="F3381" s="73" t="s">
        <v>18214</v>
      </c>
      <c r="G3381" s="125"/>
      <c r="H3381" s="140">
        <f t="shared" si="196"/>
        <v>0</v>
      </c>
      <c r="I3381" s="125"/>
      <c r="W3381" s="163"/>
      <c r="Z3381" s="138"/>
      <c r="AF3381" s="31"/>
    </row>
    <row r="3382" spans="1:32" x14ac:dyDescent="0.25">
      <c r="A3382" s="116" t="s">
        <v>16384</v>
      </c>
      <c r="B3382" s="116">
        <v>2024</v>
      </c>
      <c r="C3382" s="116" t="s">
        <v>18201</v>
      </c>
      <c r="D3382" s="73" t="s">
        <v>18153</v>
      </c>
      <c r="E3382" s="73" t="s">
        <v>18210</v>
      </c>
      <c r="F3382" s="73" t="s">
        <v>18210</v>
      </c>
      <c r="G3382" s="125"/>
      <c r="H3382" s="140">
        <f t="shared" si="196"/>
        <v>0</v>
      </c>
      <c r="I3382" s="125"/>
      <c r="W3382" s="163"/>
      <c r="Z3382" s="138"/>
      <c r="AF3382" s="31"/>
    </row>
    <row r="3383" spans="1:32" x14ac:dyDescent="0.25">
      <c r="A3383" s="116" t="s">
        <v>16384</v>
      </c>
      <c r="B3383" s="116">
        <v>2024</v>
      </c>
      <c r="C3383" s="116" t="s">
        <v>18201</v>
      </c>
      <c r="D3383" s="73" t="s">
        <v>18224</v>
      </c>
      <c r="E3383" s="73" t="s">
        <v>18225</v>
      </c>
      <c r="F3383" s="73" t="s">
        <v>18226</v>
      </c>
      <c r="G3383" s="125"/>
      <c r="H3383" s="140">
        <f t="shared" si="196"/>
        <v>0</v>
      </c>
      <c r="I3383" s="125"/>
      <c r="W3383" s="163"/>
      <c r="Z3383" s="138"/>
      <c r="AF3383" s="31"/>
    </row>
    <row r="3384" spans="1:32" x14ac:dyDescent="0.25">
      <c r="A3384" s="116" t="s">
        <v>16384</v>
      </c>
      <c r="B3384" s="116">
        <v>2024</v>
      </c>
      <c r="C3384" s="116" t="s">
        <v>18201</v>
      </c>
      <c r="D3384" s="73" t="s">
        <v>18274</v>
      </c>
      <c r="E3384" s="73" t="s">
        <v>18315</v>
      </c>
      <c r="F3384" s="73" t="s">
        <v>18315</v>
      </c>
      <c r="G3384" s="125"/>
      <c r="H3384" s="140">
        <f t="shared" si="196"/>
        <v>0</v>
      </c>
      <c r="I3384" s="125"/>
      <c r="W3384" s="163"/>
      <c r="Z3384" s="138"/>
      <c r="AF3384" s="31"/>
    </row>
    <row r="3385" spans="1:32" x14ac:dyDescent="0.25">
      <c r="A3385" s="116" t="s">
        <v>16384</v>
      </c>
      <c r="B3385" s="116">
        <v>2024</v>
      </c>
      <c r="C3385" s="116" t="s">
        <v>18201</v>
      </c>
      <c r="D3385" s="73" t="s">
        <v>18003</v>
      </c>
      <c r="E3385" s="73" t="s">
        <v>18004</v>
      </c>
      <c r="F3385" s="73" t="s">
        <v>18004</v>
      </c>
      <c r="G3385" s="125"/>
      <c r="H3385" s="140">
        <f t="shared" si="196"/>
        <v>0</v>
      </c>
      <c r="I3385" s="125"/>
      <c r="W3385" s="163"/>
      <c r="Z3385" s="138"/>
      <c r="AF3385" s="31"/>
    </row>
    <row r="3386" spans="1:32" x14ac:dyDescent="0.25">
      <c r="A3386" s="116" t="s">
        <v>16384</v>
      </c>
      <c r="B3386" s="116">
        <v>2024</v>
      </c>
      <c r="C3386" s="116" t="s">
        <v>18201</v>
      </c>
      <c r="D3386" s="73" t="s">
        <v>18215</v>
      </c>
      <c r="E3386" s="73" t="s">
        <v>18215</v>
      </c>
      <c r="F3386" s="73" t="s">
        <v>18215</v>
      </c>
      <c r="G3386" s="125"/>
      <c r="H3386" s="140">
        <f t="shared" si="196"/>
        <v>0</v>
      </c>
      <c r="I3386" s="125"/>
      <c r="W3386" s="163"/>
      <c r="Z3386" s="138"/>
      <c r="AF3386" s="31"/>
    </row>
    <row r="3387" spans="1:32" x14ac:dyDescent="0.25">
      <c r="A3387" s="116" t="s">
        <v>16384</v>
      </c>
      <c r="B3387" s="116">
        <v>2024</v>
      </c>
      <c r="C3387" s="116" t="s">
        <v>18201</v>
      </c>
      <c r="D3387" s="73" t="s">
        <v>18219</v>
      </c>
      <c r="E3387" s="73" t="s">
        <v>18220</v>
      </c>
      <c r="F3387" s="73" t="s">
        <v>18220</v>
      </c>
      <c r="G3387" s="125"/>
      <c r="H3387" s="140">
        <f t="shared" ref="H3387:H3418" si="197">G3387/1.3</f>
        <v>0</v>
      </c>
      <c r="I3387" s="125"/>
      <c r="W3387" s="163"/>
      <c r="Z3387" s="138"/>
      <c r="AF3387" s="31"/>
    </row>
    <row r="3388" spans="1:32" x14ac:dyDescent="0.25">
      <c r="A3388" s="116" t="s">
        <v>16384</v>
      </c>
      <c r="B3388" s="116">
        <v>2024</v>
      </c>
      <c r="C3388" s="116" t="s">
        <v>18201</v>
      </c>
      <c r="D3388" s="73" t="s">
        <v>18303</v>
      </c>
      <c r="E3388" s="73" t="s">
        <v>18304</v>
      </c>
      <c r="F3388" s="73" t="s">
        <v>18305</v>
      </c>
      <c r="G3388" s="125"/>
      <c r="H3388" s="140">
        <f t="shared" si="197"/>
        <v>0</v>
      </c>
      <c r="I3388" s="125"/>
      <c r="W3388" s="163"/>
      <c r="Z3388" s="138"/>
      <c r="AF3388" s="31"/>
    </row>
    <row r="3389" spans="1:32" x14ac:dyDescent="0.25">
      <c r="A3389" s="116" t="s">
        <v>16384</v>
      </c>
      <c r="B3389" s="116">
        <v>2024</v>
      </c>
      <c r="C3389" s="116" t="s">
        <v>18201</v>
      </c>
      <c r="D3389" s="73" t="s">
        <v>18272</v>
      </c>
      <c r="E3389" s="73" t="s">
        <v>18273</v>
      </c>
      <c r="F3389" s="73" t="s">
        <v>18273</v>
      </c>
      <c r="G3389" s="125"/>
      <c r="H3389" s="140">
        <f t="shared" si="197"/>
        <v>0</v>
      </c>
      <c r="I3389" s="125"/>
      <c r="W3389" s="163"/>
      <c r="Z3389" s="138"/>
      <c r="AF3389" s="31"/>
    </row>
    <row r="3390" spans="1:32" x14ac:dyDescent="0.25">
      <c r="A3390" s="116" t="s">
        <v>16384</v>
      </c>
      <c r="B3390" s="116">
        <v>2024</v>
      </c>
      <c r="C3390" s="116" t="s">
        <v>18201</v>
      </c>
      <c r="D3390" s="73" t="s">
        <v>17533</v>
      </c>
      <c r="E3390" s="73" t="s">
        <v>17533</v>
      </c>
      <c r="F3390" s="73" t="s">
        <v>17533</v>
      </c>
      <c r="G3390" s="125"/>
      <c r="H3390" s="140">
        <f t="shared" si="197"/>
        <v>0</v>
      </c>
      <c r="I3390" s="125"/>
      <c r="W3390" s="163"/>
      <c r="Z3390" s="138"/>
      <c r="AF3390" s="31"/>
    </row>
    <row r="3391" spans="1:32" x14ac:dyDescent="0.25">
      <c r="A3391" s="116" t="s">
        <v>16384</v>
      </c>
      <c r="B3391" s="116">
        <v>2024</v>
      </c>
      <c r="C3391" s="116" t="s">
        <v>18201</v>
      </c>
      <c r="D3391" s="73" t="s">
        <v>16593</v>
      </c>
      <c r="E3391" s="73" t="s">
        <v>17289</v>
      </c>
      <c r="F3391" s="73" t="s">
        <v>18202</v>
      </c>
      <c r="G3391" s="125"/>
      <c r="H3391" s="140">
        <f t="shared" si="197"/>
        <v>0</v>
      </c>
      <c r="I3391" s="125"/>
      <c r="W3391" s="163"/>
      <c r="Z3391" s="138"/>
      <c r="AF3391" s="31"/>
    </row>
    <row r="3392" spans="1:32" x14ac:dyDescent="0.25">
      <c r="A3392" s="116" t="s">
        <v>16384</v>
      </c>
      <c r="B3392" s="116">
        <v>2024</v>
      </c>
      <c r="C3392" s="116" t="s">
        <v>18201</v>
      </c>
      <c r="D3392" s="73" t="s">
        <v>18310</v>
      </c>
      <c r="E3392" s="73" t="s">
        <v>18217</v>
      </c>
      <c r="F3392" s="73" t="s">
        <v>18235</v>
      </c>
      <c r="G3392" s="125"/>
      <c r="H3392" s="140">
        <f t="shared" si="197"/>
        <v>0</v>
      </c>
      <c r="I3392" s="125"/>
      <c r="W3392" s="163"/>
      <c r="Z3392" s="138"/>
      <c r="AF3392" s="31"/>
    </row>
    <row r="3393" spans="1:32" x14ac:dyDescent="0.25">
      <c r="A3393" s="116" t="s">
        <v>16384</v>
      </c>
      <c r="B3393" s="116">
        <v>2024</v>
      </c>
      <c r="C3393" s="116" t="s">
        <v>18201</v>
      </c>
      <c r="D3393" s="73" t="s">
        <v>18307</v>
      </c>
      <c r="E3393" s="73" t="s">
        <v>18252</v>
      </c>
      <c r="F3393" s="73" t="s">
        <v>18252</v>
      </c>
      <c r="G3393" s="125"/>
      <c r="H3393" s="140">
        <f t="shared" si="197"/>
        <v>0</v>
      </c>
      <c r="I3393" s="125"/>
      <c r="W3393" s="163"/>
      <c r="Z3393" s="138"/>
      <c r="AF3393" s="31"/>
    </row>
    <row r="3394" spans="1:32" x14ac:dyDescent="0.25">
      <c r="A3394" s="116" t="s">
        <v>16384</v>
      </c>
      <c r="B3394" s="116">
        <v>2024</v>
      </c>
      <c r="C3394" s="116" t="s">
        <v>18201</v>
      </c>
      <c r="D3394" s="73" t="s">
        <v>18250</v>
      </c>
      <c r="E3394" s="73" t="s">
        <v>18262</v>
      </c>
      <c r="F3394" s="73" t="s">
        <v>18262</v>
      </c>
      <c r="G3394" s="125"/>
      <c r="H3394" s="140">
        <f t="shared" si="197"/>
        <v>0</v>
      </c>
      <c r="I3394" s="125"/>
      <c r="W3394" s="163"/>
      <c r="Z3394" s="138"/>
      <c r="AF3394" s="31"/>
    </row>
    <row r="3395" spans="1:32" x14ac:dyDescent="0.25">
      <c r="A3395" s="116" t="s">
        <v>16384</v>
      </c>
      <c r="B3395" s="116">
        <v>2024</v>
      </c>
      <c r="C3395" s="116" t="s">
        <v>18201</v>
      </c>
      <c r="D3395" s="73" t="s">
        <v>18055</v>
      </c>
      <c r="E3395" s="73" t="s">
        <v>18316</v>
      </c>
      <c r="F3395" s="73" t="s">
        <v>18317</v>
      </c>
      <c r="G3395" s="125"/>
      <c r="H3395" s="140">
        <f t="shared" si="197"/>
        <v>0</v>
      </c>
      <c r="I3395" s="125"/>
      <c r="W3395" s="163"/>
      <c r="Z3395" s="138"/>
      <c r="AF3395" s="31"/>
    </row>
    <row r="3396" spans="1:32" x14ac:dyDescent="0.25">
      <c r="A3396" s="116" t="s">
        <v>16384</v>
      </c>
      <c r="B3396" s="116">
        <v>2024</v>
      </c>
      <c r="C3396" s="116" t="s">
        <v>18201</v>
      </c>
      <c r="D3396" s="73" t="s">
        <v>18221</v>
      </c>
      <c r="E3396" s="73" t="s">
        <v>18222</v>
      </c>
      <c r="F3396" s="73" t="s">
        <v>18223</v>
      </c>
      <c r="G3396" s="125"/>
      <c r="H3396" s="140">
        <f t="shared" si="197"/>
        <v>0</v>
      </c>
      <c r="I3396" s="125"/>
      <c r="W3396" s="163"/>
      <c r="Z3396" s="138"/>
      <c r="AF3396" s="31"/>
    </row>
    <row r="3397" spans="1:32" x14ac:dyDescent="0.25">
      <c r="A3397" s="116" t="s">
        <v>16384</v>
      </c>
      <c r="B3397" s="116">
        <v>2024</v>
      </c>
      <c r="C3397" s="116" t="s">
        <v>18201</v>
      </c>
      <c r="D3397" s="73" t="s">
        <v>18302</v>
      </c>
      <c r="E3397" s="73" t="s">
        <v>18242</v>
      </c>
      <c r="F3397" s="73" t="s">
        <v>18242</v>
      </c>
      <c r="G3397" s="125"/>
      <c r="H3397" s="140">
        <f t="shared" si="197"/>
        <v>0</v>
      </c>
      <c r="I3397" s="125"/>
      <c r="W3397" s="163"/>
      <c r="Z3397" s="138"/>
      <c r="AF3397" s="31"/>
    </row>
    <row r="3398" spans="1:32" x14ac:dyDescent="0.25">
      <c r="A3398" s="116" t="s">
        <v>16384</v>
      </c>
      <c r="B3398" s="116">
        <v>2024</v>
      </c>
      <c r="C3398" s="116" t="s">
        <v>18201</v>
      </c>
      <c r="D3398" s="73" t="s">
        <v>18232</v>
      </c>
      <c r="E3398" s="73" t="s">
        <v>18233</v>
      </c>
      <c r="F3398" s="73" t="s">
        <v>18233</v>
      </c>
      <c r="G3398" s="125"/>
      <c r="H3398" s="140">
        <f t="shared" si="197"/>
        <v>0</v>
      </c>
      <c r="I3398" s="125"/>
      <c r="W3398" s="163"/>
      <c r="Z3398" s="138"/>
      <c r="AF3398" s="31"/>
    </row>
    <row r="3399" spans="1:32" x14ac:dyDescent="0.25">
      <c r="A3399" s="116" t="s">
        <v>16384</v>
      </c>
      <c r="B3399" s="116">
        <v>2024</v>
      </c>
      <c r="C3399" s="116" t="s">
        <v>18201</v>
      </c>
      <c r="D3399" s="73" t="s">
        <v>18306</v>
      </c>
      <c r="E3399" s="73" t="s">
        <v>18306</v>
      </c>
      <c r="F3399" s="73" t="s">
        <v>18255</v>
      </c>
      <c r="G3399" s="125"/>
      <c r="H3399" s="140">
        <f t="shared" si="197"/>
        <v>0</v>
      </c>
      <c r="I3399" s="125"/>
      <c r="W3399" s="163"/>
      <c r="Z3399" s="138"/>
      <c r="AF3399" s="31"/>
    </row>
    <row r="3400" spans="1:32" x14ac:dyDescent="0.25">
      <c r="A3400" s="116" t="s">
        <v>16384</v>
      </c>
      <c r="B3400" s="116">
        <v>2024</v>
      </c>
      <c r="C3400" s="116" t="s">
        <v>18201</v>
      </c>
      <c r="D3400" s="73" t="s">
        <v>18318</v>
      </c>
      <c r="E3400" s="73" t="s">
        <v>18319</v>
      </c>
      <c r="F3400" s="73" t="s">
        <v>18311</v>
      </c>
      <c r="G3400" s="125"/>
      <c r="H3400" s="140">
        <f t="shared" si="197"/>
        <v>0</v>
      </c>
      <c r="I3400" s="125"/>
      <c r="W3400" s="163"/>
      <c r="Z3400" s="138"/>
      <c r="AF3400" s="31"/>
    </row>
    <row r="3401" spans="1:32" x14ac:dyDescent="0.25">
      <c r="A3401" s="116" t="s">
        <v>16384</v>
      </c>
      <c r="B3401" s="116">
        <v>2024</v>
      </c>
      <c r="C3401" s="116" t="s">
        <v>18201</v>
      </c>
      <c r="D3401" s="73" t="s">
        <v>18277</v>
      </c>
      <c r="E3401" s="73" t="s">
        <v>18278</v>
      </c>
      <c r="F3401" s="73" t="s">
        <v>18279</v>
      </c>
      <c r="G3401" s="125"/>
      <c r="H3401" s="140">
        <f t="shared" si="197"/>
        <v>0</v>
      </c>
      <c r="I3401" s="125"/>
      <c r="W3401" s="163"/>
      <c r="Z3401" s="138"/>
      <c r="AF3401" s="31"/>
    </row>
    <row r="3402" spans="1:32" x14ac:dyDescent="0.25">
      <c r="A3402" s="116" t="s">
        <v>16384</v>
      </c>
      <c r="B3402" s="116">
        <v>2024</v>
      </c>
      <c r="C3402" s="116" t="s">
        <v>18201</v>
      </c>
      <c r="D3402" s="73" t="s">
        <v>18013</v>
      </c>
      <c r="E3402" s="73" t="s">
        <v>18013</v>
      </c>
      <c r="F3402" s="73" t="s">
        <v>18013</v>
      </c>
      <c r="G3402" s="125"/>
      <c r="H3402" s="140">
        <f t="shared" si="197"/>
        <v>0</v>
      </c>
      <c r="I3402" s="125"/>
      <c r="W3402" s="163"/>
      <c r="Z3402" s="138"/>
      <c r="AF3402" s="31"/>
    </row>
    <row r="3403" spans="1:32" x14ac:dyDescent="0.25">
      <c r="A3403" s="116" t="s">
        <v>16384</v>
      </c>
      <c r="B3403" s="116">
        <v>2024</v>
      </c>
      <c r="C3403" s="116" t="s">
        <v>18201</v>
      </c>
      <c r="D3403" s="73" t="s">
        <v>18243</v>
      </c>
      <c r="E3403" s="73" t="s">
        <v>18244</v>
      </c>
      <c r="F3403" s="73" t="s">
        <v>18244</v>
      </c>
      <c r="G3403" s="125"/>
      <c r="H3403" s="140">
        <f t="shared" si="197"/>
        <v>0</v>
      </c>
      <c r="I3403" s="125"/>
      <c r="W3403" s="163"/>
      <c r="Z3403" s="138"/>
      <c r="AF3403" s="31"/>
    </row>
    <row r="3404" spans="1:32" x14ac:dyDescent="0.25">
      <c r="A3404" s="116" t="s">
        <v>16384</v>
      </c>
      <c r="B3404" s="116">
        <v>2024</v>
      </c>
      <c r="C3404" s="116" t="s">
        <v>18201</v>
      </c>
      <c r="D3404" s="73" t="s">
        <v>16602</v>
      </c>
      <c r="E3404" s="73" t="s">
        <v>16602</v>
      </c>
      <c r="F3404" s="73" t="s">
        <v>18320</v>
      </c>
      <c r="G3404" s="125"/>
      <c r="H3404" s="140">
        <f t="shared" si="197"/>
        <v>0</v>
      </c>
      <c r="I3404" s="125"/>
      <c r="W3404" s="163"/>
      <c r="Z3404" s="138"/>
      <c r="AF3404" s="31"/>
    </row>
    <row r="3405" spans="1:32" x14ac:dyDescent="0.25">
      <c r="A3405" s="116" t="s">
        <v>16384</v>
      </c>
      <c r="B3405" s="116">
        <v>2024</v>
      </c>
      <c r="C3405" s="116" t="s">
        <v>18201</v>
      </c>
      <c r="D3405" s="73" t="s">
        <v>18257</v>
      </c>
      <c r="E3405" s="73" t="s">
        <v>18258</v>
      </c>
      <c r="F3405" s="73" t="s">
        <v>18321</v>
      </c>
      <c r="G3405" s="125"/>
      <c r="H3405" s="140">
        <f t="shared" si="197"/>
        <v>0</v>
      </c>
      <c r="I3405" s="125"/>
      <c r="W3405" s="163"/>
      <c r="Z3405" s="138"/>
      <c r="AF3405" s="31"/>
    </row>
    <row r="3406" spans="1:32" x14ac:dyDescent="0.25">
      <c r="A3406" s="116" t="s">
        <v>16384</v>
      </c>
      <c r="B3406" s="116">
        <v>2024</v>
      </c>
      <c r="C3406" s="116" t="s">
        <v>18201</v>
      </c>
      <c r="D3406" s="73" t="s">
        <v>18299</v>
      </c>
      <c r="E3406" s="73" t="s">
        <v>18299</v>
      </c>
      <c r="F3406" s="73" t="s">
        <v>18322</v>
      </c>
      <c r="G3406" s="125"/>
      <c r="H3406" s="140">
        <f t="shared" si="197"/>
        <v>0</v>
      </c>
      <c r="I3406" s="125"/>
      <c r="W3406" s="163"/>
      <c r="Z3406" s="138"/>
      <c r="AF3406" s="31"/>
    </row>
    <row r="3407" spans="1:32" x14ac:dyDescent="0.25">
      <c r="A3407" s="116" t="s">
        <v>16384</v>
      </c>
      <c r="B3407" s="116">
        <v>2024</v>
      </c>
      <c r="C3407" s="116" t="s">
        <v>18201</v>
      </c>
      <c r="D3407" s="73" t="s">
        <v>18027</v>
      </c>
      <c r="E3407" s="73" t="s">
        <v>18027</v>
      </c>
      <c r="F3407" s="73" t="s">
        <v>18027</v>
      </c>
      <c r="G3407" s="125"/>
      <c r="H3407" s="140">
        <f t="shared" si="197"/>
        <v>0</v>
      </c>
      <c r="I3407" s="125"/>
      <c r="W3407" s="163"/>
      <c r="Z3407" s="138"/>
      <c r="AF3407" s="31"/>
    </row>
    <row r="3408" spans="1:32" x14ac:dyDescent="0.25">
      <c r="A3408" s="116" t="s">
        <v>16384</v>
      </c>
      <c r="B3408" s="116">
        <v>2024</v>
      </c>
      <c r="C3408" s="116" t="s">
        <v>18201</v>
      </c>
      <c r="D3408" s="73" t="s">
        <v>18323</v>
      </c>
      <c r="E3408" s="73" t="s">
        <v>18324</v>
      </c>
      <c r="F3408" s="73" t="s">
        <v>18324</v>
      </c>
      <c r="G3408" s="125"/>
      <c r="H3408" s="140">
        <f t="shared" si="197"/>
        <v>0</v>
      </c>
      <c r="I3408" s="125"/>
      <c r="W3408" s="163"/>
      <c r="Z3408" s="138"/>
      <c r="AF3408" s="31"/>
    </row>
    <row r="3409" spans="1:32" x14ac:dyDescent="0.25">
      <c r="A3409" s="116" t="s">
        <v>16384</v>
      </c>
      <c r="B3409" s="116">
        <v>2024</v>
      </c>
      <c r="C3409" s="116" t="s">
        <v>18201</v>
      </c>
      <c r="D3409" s="73" t="s">
        <v>18325</v>
      </c>
      <c r="E3409" s="73" t="s">
        <v>18326</v>
      </c>
      <c r="F3409" s="73" t="s">
        <v>18326</v>
      </c>
      <c r="G3409" s="125"/>
      <c r="H3409" s="140">
        <f t="shared" si="197"/>
        <v>0</v>
      </c>
      <c r="I3409" s="125"/>
      <c r="W3409" s="163"/>
      <c r="Z3409" s="138"/>
      <c r="AF3409" s="31"/>
    </row>
    <row r="3410" spans="1:32" x14ac:dyDescent="0.25">
      <c r="A3410" s="116" t="s">
        <v>16384</v>
      </c>
      <c r="B3410" s="116">
        <v>2024</v>
      </c>
      <c r="C3410" s="116" t="s">
        <v>18201</v>
      </c>
      <c r="D3410" s="73" t="s">
        <v>18327</v>
      </c>
      <c r="E3410" s="73" t="s">
        <v>18327</v>
      </c>
      <c r="F3410" s="73" t="s">
        <v>18327</v>
      </c>
      <c r="G3410" s="125"/>
      <c r="H3410" s="140">
        <f t="shared" si="197"/>
        <v>0</v>
      </c>
      <c r="I3410" s="125"/>
      <c r="W3410" s="163"/>
      <c r="Z3410" s="138"/>
      <c r="AF3410" s="31"/>
    </row>
    <row r="3411" spans="1:32" x14ac:dyDescent="0.25">
      <c r="A3411" s="116" t="s">
        <v>16384</v>
      </c>
      <c r="B3411" s="116">
        <v>2024</v>
      </c>
      <c r="C3411" s="116" t="s">
        <v>18201</v>
      </c>
      <c r="D3411" s="73" t="s">
        <v>18062</v>
      </c>
      <c r="E3411" s="73" t="s">
        <v>18062</v>
      </c>
      <c r="F3411" s="73" t="s">
        <v>18063</v>
      </c>
      <c r="G3411" s="125"/>
      <c r="H3411" s="140">
        <f t="shared" si="197"/>
        <v>0</v>
      </c>
      <c r="I3411" s="125"/>
      <c r="W3411" s="163"/>
      <c r="Z3411" s="138"/>
      <c r="AF3411" s="31"/>
    </row>
    <row r="3412" spans="1:32" x14ac:dyDescent="0.25">
      <c r="A3412" s="116" t="s">
        <v>16384</v>
      </c>
      <c r="B3412" s="116">
        <v>2024</v>
      </c>
      <c r="C3412" s="116" t="s">
        <v>18201</v>
      </c>
      <c r="D3412" s="73" t="s">
        <v>18300</v>
      </c>
      <c r="E3412" s="73" t="s">
        <v>18119</v>
      </c>
      <c r="F3412" s="73" t="s">
        <v>18120</v>
      </c>
      <c r="G3412" s="125"/>
      <c r="H3412" s="140">
        <f t="shared" si="197"/>
        <v>0</v>
      </c>
      <c r="I3412" s="125"/>
      <c r="W3412" s="163"/>
      <c r="Z3412" s="138"/>
      <c r="AF3412" s="31"/>
    </row>
    <row r="3413" spans="1:32" x14ac:dyDescent="0.25">
      <c r="A3413" s="116" t="s">
        <v>16384</v>
      </c>
      <c r="B3413" s="116">
        <v>2024</v>
      </c>
      <c r="C3413" s="116" t="s">
        <v>18201</v>
      </c>
      <c r="D3413" s="73" t="s">
        <v>18328</v>
      </c>
      <c r="E3413" s="73" t="s">
        <v>18329</v>
      </c>
      <c r="F3413" s="73" t="s">
        <v>18329</v>
      </c>
      <c r="G3413" s="125"/>
      <c r="H3413" s="140">
        <f t="shared" si="197"/>
        <v>0</v>
      </c>
      <c r="I3413" s="125"/>
      <c r="W3413" s="163"/>
      <c r="Z3413" s="138"/>
      <c r="AF3413" s="31"/>
    </row>
    <row r="3414" spans="1:32" hidden="1" x14ac:dyDescent="0.25">
      <c r="A3414" s="116" t="s">
        <v>16384</v>
      </c>
      <c r="B3414" s="97">
        <v>1984</v>
      </c>
      <c r="C3414" s="67" t="s">
        <v>16486</v>
      </c>
      <c r="D3414" s="88" t="s">
        <v>17050</v>
      </c>
      <c r="E3414" s="88" t="s">
        <v>17050</v>
      </c>
      <c r="F3414" s="88"/>
      <c r="G3414" s="125">
        <v>125.9</v>
      </c>
      <c r="H3414" s="140">
        <f t="shared" si="197"/>
        <v>96.846153846153854</v>
      </c>
      <c r="I3414" s="125">
        <f>G3414/('Total Revenue (Millions)'!D$219)*100</f>
        <v>6.0962589113602021</v>
      </c>
      <c r="W3414" s="138"/>
      <c r="Z3414" s="138"/>
      <c r="AF3414" s="129" t="s">
        <v>18339</v>
      </c>
    </row>
    <row r="3415" spans="1:32" hidden="1" x14ac:dyDescent="0.25">
      <c r="A3415" s="116" t="s">
        <v>16384</v>
      </c>
      <c r="B3415" s="97">
        <v>1984</v>
      </c>
      <c r="C3415" s="67" t="s">
        <v>16486</v>
      </c>
      <c r="D3415" s="88" t="s">
        <v>17790</v>
      </c>
      <c r="E3415" s="88" t="s">
        <v>17790</v>
      </c>
      <c r="F3415" s="88"/>
      <c r="G3415" s="125">
        <v>102</v>
      </c>
      <c r="H3415" s="140">
        <f t="shared" si="197"/>
        <v>78.461538461538453</v>
      </c>
      <c r="I3415" s="125">
        <f>G3415/('Total Revenue (Millions)'!D$219)*100</f>
        <v>4.9389865683776053</v>
      </c>
      <c r="W3415" s="138"/>
      <c r="Z3415" s="138"/>
      <c r="AF3415" s="90"/>
    </row>
    <row r="3416" spans="1:32" hidden="1" x14ac:dyDescent="0.25">
      <c r="A3416" s="116" t="s">
        <v>16384</v>
      </c>
      <c r="B3416" s="97">
        <v>1984</v>
      </c>
      <c r="C3416" s="67" t="s">
        <v>16486</v>
      </c>
      <c r="D3416" s="88" t="s">
        <v>18340</v>
      </c>
      <c r="E3416" s="88" t="s">
        <v>18340</v>
      </c>
      <c r="F3416" s="88"/>
      <c r="G3416" s="125">
        <v>48.7</v>
      </c>
      <c r="H3416" s="140">
        <f t="shared" si="197"/>
        <v>37.46153846153846</v>
      </c>
      <c r="I3416" s="125">
        <f>G3416/('Total Revenue (Millions)'!D$219)*100</f>
        <v>2.3581239792155824</v>
      </c>
      <c r="W3416" s="138"/>
      <c r="Z3416" s="138"/>
      <c r="AF3416" s="90"/>
    </row>
    <row r="3417" spans="1:32" hidden="1" x14ac:dyDescent="0.25">
      <c r="A3417" s="116" t="s">
        <v>16384</v>
      </c>
      <c r="B3417" s="97">
        <v>1984</v>
      </c>
      <c r="C3417" s="67" t="s">
        <v>16486</v>
      </c>
      <c r="D3417" s="89" t="s">
        <v>16593</v>
      </c>
      <c r="E3417" s="89" t="s">
        <v>17289</v>
      </c>
      <c r="F3417" s="88"/>
      <c r="G3417" s="125">
        <v>36</v>
      </c>
      <c r="H3417" s="140">
        <f t="shared" si="197"/>
        <v>27.69230769230769</v>
      </c>
      <c r="I3417" s="125">
        <f>G3417/('Total Revenue (Millions)'!D$219)*100</f>
        <v>1.7431717300156258</v>
      </c>
      <c r="W3417" s="138"/>
      <c r="Z3417" s="138"/>
      <c r="AF3417" s="90"/>
    </row>
    <row r="3418" spans="1:32" hidden="1" x14ac:dyDescent="0.25">
      <c r="A3418" s="116" t="s">
        <v>16384</v>
      </c>
      <c r="B3418" s="97">
        <v>1984</v>
      </c>
      <c r="C3418" s="67" t="s">
        <v>16486</v>
      </c>
      <c r="D3418" s="88" t="s">
        <v>18341</v>
      </c>
      <c r="E3418" s="88" t="s">
        <v>18341</v>
      </c>
      <c r="F3418" s="88" t="s">
        <v>18341</v>
      </c>
      <c r="G3418" s="125">
        <v>25</v>
      </c>
      <c r="H3418" s="140">
        <f t="shared" si="197"/>
        <v>19.23076923076923</v>
      </c>
      <c r="I3418" s="125">
        <f>G3418/('Total Revenue (Millions)'!D$219)*100</f>
        <v>1.2105359236219622</v>
      </c>
      <c r="W3418" s="138"/>
      <c r="Z3418" s="138"/>
      <c r="AF3418" s="90"/>
    </row>
    <row r="3419" spans="1:32" hidden="1" x14ac:dyDescent="0.25">
      <c r="A3419" s="116" t="s">
        <v>16384</v>
      </c>
      <c r="B3419" s="97">
        <v>1984</v>
      </c>
      <c r="C3419" s="67" t="s">
        <v>16486</v>
      </c>
      <c r="D3419" s="88" t="s">
        <v>18342</v>
      </c>
      <c r="E3419" s="88" t="s">
        <v>18342</v>
      </c>
      <c r="F3419" s="88"/>
      <c r="G3419" s="125">
        <v>13.7</v>
      </c>
      <c r="H3419" s="140">
        <f t="shared" ref="H3419:H3428" si="198">G3419/1.3</f>
        <v>10.538461538461538</v>
      </c>
      <c r="I3419" s="125">
        <f>G3419/('Total Revenue (Millions)'!D$219)*100</f>
        <v>0.66337368614483527</v>
      </c>
      <c r="W3419" s="138"/>
      <c r="Z3419" s="138"/>
      <c r="AF3419" s="90"/>
    </row>
    <row r="3420" spans="1:32" hidden="1" x14ac:dyDescent="0.25">
      <c r="A3420" s="116" t="s">
        <v>16384</v>
      </c>
      <c r="B3420" s="97">
        <v>1984</v>
      </c>
      <c r="C3420" s="67" t="s">
        <v>16486</v>
      </c>
      <c r="D3420" s="67" t="s">
        <v>18326</v>
      </c>
      <c r="E3420" s="67" t="s">
        <v>18326</v>
      </c>
      <c r="F3420" s="88" t="s">
        <v>18239</v>
      </c>
      <c r="G3420" s="125">
        <v>13.4</v>
      </c>
      <c r="H3420" s="140">
        <f t="shared" si="198"/>
        <v>10.307692307692308</v>
      </c>
      <c r="I3420" s="125">
        <f>G3420/('Total Revenue (Millions)'!D$219)*100</f>
        <v>0.64884725506137175</v>
      </c>
      <c r="W3420" s="138"/>
      <c r="Z3420" s="138"/>
      <c r="AF3420" s="90"/>
    </row>
    <row r="3421" spans="1:32" hidden="1" x14ac:dyDescent="0.25">
      <c r="A3421" s="116" t="s">
        <v>16384</v>
      </c>
      <c r="B3421" s="97">
        <v>1984</v>
      </c>
      <c r="C3421" s="67" t="s">
        <v>16486</v>
      </c>
      <c r="D3421" s="88" t="s">
        <v>18248</v>
      </c>
      <c r="E3421" s="88" t="s">
        <v>18248</v>
      </c>
      <c r="F3421" s="89"/>
      <c r="G3421" s="125">
        <v>13.2</v>
      </c>
      <c r="H3421" s="140">
        <f t="shared" si="198"/>
        <v>10.153846153846153</v>
      </c>
      <c r="I3421" s="125">
        <f>G3421/('Total Revenue (Millions)'!D$219)*100</f>
        <v>0.639162967672396</v>
      </c>
      <c r="W3421" s="138"/>
      <c r="Z3421" s="138"/>
      <c r="AF3421" s="90"/>
    </row>
    <row r="3422" spans="1:32" hidden="1" x14ac:dyDescent="0.25">
      <c r="A3422" s="116" t="s">
        <v>16384</v>
      </c>
      <c r="B3422" s="97">
        <v>1984</v>
      </c>
      <c r="C3422" s="67" t="s">
        <v>16486</v>
      </c>
      <c r="D3422" s="88" t="s">
        <v>18249</v>
      </c>
      <c r="E3422" s="88" t="s">
        <v>18249</v>
      </c>
      <c r="F3422" s="88"/>
      <c r="G3422" s="125">
        <v>12.3</v>
      </c>
      <c r="H3422" s="140">
        <f t="shared" si="198"/>
        <v>9.4615384615384617</v>
      </c>
      <c r="I3422" s="125">
        <f>G3422/('Total Revenue (Millions)'!D$219)*100</f>
        <v>0.59558367442200544</v>
      </c>
      <c r="W3422" s="138"/>
      <c r="Z3422" s="138"/>
      <c r="AF3422" s="90"/>
    </row>
    <row r="3423" spans="1:32" hidden="1" x14ac:dyDescent="0.25">
      <c r="A3423" s="116" t="s">
        <v>16384</v>
      </c>
      <c r="B3423" s="97">
        <v>1984</v>
      </c>
      <c r="C3423" s="67" t="s">
        <v>16486</v>
      </c>
      <c r="D3423" s="88" t="s">
        <v>18029</v>
      </c>
      <c r="E3423" s="88" t="s">
        <v>18029</v>
      </c>
      <c r="F3423" s="88"/>
      <c r="G3423" s="125">
        <v>11.8</v>
      </c>
      <c r="H3423" s="140">
        <f t="shared" si="198"/>
        <v>9.0769230769230766</v>
      </c>
      <c r="I3423" s="125">
        <f>G3423/('Total Revenue (Millions)'!D$219)*100</f>
        <v>0.57137295594956627</v>
      </c>
      <c r="W3423" s="138"/>
      <c r="Z3423" s="138"/>
      <c r="AF3423" s="90"/>
    </row>
    <row r="3424" spans="1:32" hidden="1" x14ac:dyDescent="0.25">
      <c r="A3424" s="116" t="s">
        <v>16384</v>
      </c>
      <c r="B3424" s="97">
        <v>1984</v>
      </c>
      <c r="C3424" s="67" t="s">
        <v>16486</v>
      </c>
      <c r="D3424" s="67" t="s">
        <v>18343</v>
      </c>
      <c r="E3424" s="88" t="s">
        <v>18344</v>
      </c>
      <c r="F3424" s="89"/>
      <c r="G3424" s="125">
        <v>7.6</v>
      </c>
      <c r="H3424" s="140">
        <f t="shared" si="198"/>
        <v>5.8461538461538458</v>
      </c>
      <c r="I3424" s="125">
        <f>G3424/('Total Revenue (Millions)'!D$219)*100</f>
        <v>0.36800292078107649</v>
      </c>
      <c r="W3424" s="138"/>
      <c r="Z3424" s="138"/>
      <c r="AF3424" s="90"/>
    </row>
    <row r="3425" spans="1:32" hidden="1" x14ac:dyDescent="0.25">
      <c r="A3425" s="116" t="s">
        <v>16384</v>
      </c>
      <c r="B3425" s="97">
        <v>1984</v>
      </c>
      <c r="C3425" s="67" t="s">
        <v>16486</v>
      </c>
      <c r="D3425" s="88" t="s">
        <v>18345</v>
      </c>
      <c r="E3425" s="88" t="s">
        <v>18323</v>
      </c>
      <c r="F3425" s="89"/>
      <c r="G3425" s="125">
        <v>5.8</v>
      </c>
      <c r="H3425" s="140">
        <f t="shared" si="198"/>
        <v>4.4615384615384617</v>
      </c>
      <c r="I3425" s="125">
        <f>G3425/('Total Revenue (Millions)'!D$219)*100</f>
        <v>0.2808443342802952</v>
      </c>
      <c r="W3425" s="138"/>
      <c r="Z3425" s="138"/>
      <c r="AF3425" s="36" t="s">
        <v>17418</v>
      </c>
    </row>
    <row r="3426" spans="1:32" hidden="1" x14ac:dyDescent="0.25">
      <c r="A3426" s="116" t="s">
        <v>16384</v>
      </c>
      <c r="B3426" s="97">
        <v>1984</v>
      </c>
      <c r="C3426" s="67" t="s">
        <v>16486</v>
      </c>
      <c r="D3426" s="88" t="s">
        <v>18238</v>
      </c>
      <c r="E3426" s="88" t="s">
        <v>18238</v>
      </c>
      <c r="F3426" s="88"/>
      <c r="G3426" s="125">
        <v>4.5</v>
      </c>
      <c r="H3426" s="140">
        <f t="shared" si="198"/>
        <v>3.4615384615384612</v>
      </c>
      <c r="I3426" s="125">
        <f>G3426/('Total Revenue (Millions)'!D$219)*100</f>
        <v>0.21789646625195322</v>
      </c>
      <c r="W3426" s="138"/>
      <c r="Z3426" s="138"/>
      <c r="AF3426" s="90"/>
    </row>
    <row r="3427" spans="1:32" hidden="1" x14ac:dyDescent="0.25">
      <c r="A3427" s="116" t="s">
        <v>16384</v>
      </c>
      <c r="B3427" s="97">
        <v>1984</v>
      </c>
      <c r="C3427" s="67" t="s">
        <v>16486</v>
      </c>
      <c r="D3427" s="88" t="s">
        <v>18346</v>
      </c>
      <c r="E3427" s="88" t="s">
        <v>18346</v>
      </c>
      <c r="F3427" s="89" t="s">
        <v>18347</v>
      </c>
      <c r="G3427" s="125">
        <v>2.2000000000000002</v>
      </c>
      <c r="H3427" s="140">
        <f t="shared" si="198"/>
        <v>1.6923076923076923</v>
      </c>
      <c r="I3427" s="125">
        <f>G3427/('Total Revenue (Millions)'!D$219)*100</f>
        <v>0.10652716127873267</v>
      </c>
      <c r="W3427" s="138"/>
      <c r="Z3427" s="138"/>
      <c r="AF3427" s="90"/>
    </row>
    <row r="3428" spans="1:32" hidden="1" x14ac:dyDescent="0.25">
      <c r="A3428" s="116" t="s">
        <v>16384</v>
      </c>
      <c r="B3428" s="97">
        <v>1984</v>
      </c>
      <c r="C3428" s="67" t="s">
        <v>16486</v>
      </c>
      <c r="D3428" s="88" t="s">
        <v>18348</v>
      </c>
      <c r="E3428" s="88" t="s">
        <v>18348</v>
      </c>
      <c r="F3428" s="89"/>
      <c r="G3428" s="125">
        <v>1.6</v>
      </c>
      <c r="H3428" s="140">
        <f t="shared" si="198"/>
        <v>1.2307692307692308</v>
      </c>
      <c r="I3428" s="125">
        <f>G3428/('Total Revenue (Millions)'!D$219)*100</f>
        <v>7.7474299111805589E-2</v>
      </c>
      <c r="W3428" s="138"/>
      <c r="Z3428" s="138"/>
      <c r="AF3428" s="90"/>
    </row>
    <row r="3429" spans="1:32" hidden="1" x14ac:dyDescent="0.25">
      <c r="A3429" s="116" t="s">
        <v>16384</v>
      </c>
      <c r="B3429" s="97">
        <v>1988</v>
      </c>
      <c r="C3429" s="67" t="s">
        <v>16486</v>
      </c>
      <c r="D3429" s="88" t="s">
        <v>17050</v>
      </c>
      <c r="E3429" s="88" t="s">
        <v>17050</v>
      </c>
      <c r="F3429" s="88"/>
      <c r="G3429" s="125">
        <v>337.6</v>
      </c>
      <c r="H3429" s="140">
        <f t="shared" ref="H3429:H3443" si="199">G3429/1.23</f>
        <v>274.47154471544718</v>
      </c>
      <c r="I3429" s="125">
        <f>G3429/('Total Revenue (Millions)'!D$220)*100</f>
        <v>11.517699080324011</v>
      </c>
      <c r="W3429" s="138"/>
      <c r="Z3429" s="138"/>
      <c r="AF3429" s="90" t="s">
        <v>18349</v>
      </c>
    </row>
    <row r="3430" spans="1:32" hidden="1" x14ac:dyDescent="0.25">
      <c r="A3430" s="116" t="s">
        <v>16384</v>
      </c>
      <c r="B3430" s="97">
        <v>1988</v>
      </c>
      <c r="C3430" s="67" t="s">
        <v>16486</v>
      </c>
      <c r="D3430" s="88" t="s">
        <v>17790</v>
      </c>
      <c r="E3430" s="88" t="s">
        <v>17790</v>
      </c>
      <c r="F3430" s="88"/>
      <c r="G3430" s="125">
        <v>126.4</v>
      </c>
      <c r="H3430" s="140">
        <f t="shared" si="199"/>
        <v>102.76422764227642</v>
      </c>
      <c r="I3430" s="125">
        <f>G3430/('Total Revenue (Millions)'!D$220)*100</f>
        <v>4.3123138736758149</v>
      </c>
      <c r="W3430" s="138"/>
      <c r="Z3430" s="138"/>
      <c r="AF3430" s="90"/>
    </row>
    <row r="3431" spans="1:32" hidden="1" x14ac:dyDescent="0.25">
      <c r="A3431" s="116" t="s">
        <v>16384</v>
      </c>
      <c r="B3431" s="97">
        <v>1988</v>
      </c>
      <c r="C3431" s="67" t="s">
        <v>16486</v>
      </c>
      <c r="D3431" s="88" t="s">
        <v>18340</v>
      </c>
      <c r="E3431" s="88" t="s">
        <v>18340</v>
      </c>
      <c r="F3431" s="88"/>
      <c r="G3431" s="125">
        <v>60.9</v>
      </c>
      <c r="H3431" s="140">
        <f t="shared" si="199"/>
        <v>49.512195121951216</v>
      </c>
      <c r="I3431" s="125">
        <f>G3431/('Total Revenue (Millions)'!D$220)*100</f>
        <v>2.0776892002124767</v>
      </c>
      <c r="W3431" s="138"/>
      <c r="Z3431" s="138"/>
      <c r="AF3431" s="90"/>
    </row>
    <row r="3432" spans="1:32" hidden="1" x14ac:dyDescent="0.25">
      <c r="A3432" s="116" t="s">
        <v>16384</v>
      </c>
      <c r="B3432" s="97">
        <v>1988</v>
      </c>
      <c r="C3432" s="67" t="s">
        <v>16486</v>
      </c>
      <c r="D3432" s="89" t="s">
        <v>16593</v>
      </c>
      <c r="E3432" s="89" t="s">
        <v>17289</v>
      </c>
      <c r="F3432" s="88"/>
      <c r="G3432" s="125">
        <v>53</v>
      </c>
      <c r="H3432" s="140">
        <f t="shared" si="199"/>
        <v>43.089430894308947</v>
      </c>
      <c r="I3432" s="125">
        <f>G3432/('Total Revenue (Millions)'!D$220)*100</f>
        <v>1.8081695831077387</v>
      </c>
      <c r="W3432" s="138"/>
      <c r="Z3432" s="138"/>
      <c r="AF3432" s="90"/>
    </row>
    <row r="3433" spans="1:32" hidden="1" x14ac:dyDescent="0.25">
      <c r="A3433" s="116" t="s">
        <v>16384</v>
      </c>
      <c r="B3433" s="97">
        <v>1988</v>
      </c>
      <c r="C3433" s="67" t="s">
        <v>16486</v>
      </c>
      <c r="D3433" s="88" t="s">
        <v>18341</v>
      </c>
      <c r="E3433" s="88" t="s">
        <v>18341</v>
      </c>
      <c r="F3433" s="88" t="s">
        <v>18341</v>
      </c>
      <c r="G3433" s="125">
        <v>31.2</v>
      </c>
      <c r="H3433" s="140">
        <f t="shared" si="199"/>
        <v>25.365853658536587</v>
      </c>
      <c r="I3433" s="125">
        <f>G3433/('Total Revenue (Millions)'!D$220)*100</f>
        <v>1.0644319055275744</v>
      </c>
      <c r="W3433" s="138"/>
      <c r="Z3433" s="138"/>
      <c r="AF3433" s="90"/>
    </row>
    <row r="3434" spans="1:32" hidden="1" x14ac:dyDescent="0.25">
      <c r="A3434" s="116" t="s">
        <v>16384</v>
      </c>
      <c r="B3434" s="97">
        <v>1988</v>
      </c>
      <c r="C3434" s="67" t="s">
        <v>16486</v>
      </c>
      <c r="D3434" s="88" t="s">
        <v>18029</v>
      </c>
      <c r="E3434" s="88" t="s">
        <v>18029</v>
      </c>
      <c r="F3434" s="88"/>
      <c r="G3434" s="125">
        <v>19.600000000000001</v>
      </c>
      <c r="H3434" s="140">
        <f t="shared" si="199"/>
        <v>15.934959349593496</v>
      </c>
      <c r="I3434" s="125">
        <f>G3434/('Total Revenue (Millions)'!D$220)*100</f>
        <v>0.66868158167757885</v>
      </c>
      <c r="W3434" s="138"/>
      <c r="Z3434" s="138"/>
      <c r="AF3434" s="90"/>
    </row>
    <row r="3435" spans="1:32" hidden="1" x14ac:dyDescent="0.25">
      <c r="A3435" s="116" t="s">
        <v>16384</v>
      </c>
      <c r="B3435" s="97">
        <v>1988</v>
      </c>
      <c r="C3435" s="67" t="s">
        <v>16486</v>
      </c>
      <c r="D3435" s="67" t="s">
        <v>18326</v>
      </c>
      <c r="E3435" s="67" t="s">
        <v>18326</v>
      </c>
      <c r="F3435" s="88" t="s">
        <v>18239</v>
      </c>
      <c r="G3435" s="125">
        <v>16.8</v>
      </c>
      <c r="H3435" s="140">
        <f t="shared" si="199"/>
        <v>13.658536585365855</v>
      </c>
      <c r="I3435" s="125">
        <f>G3435/('Total Revenue (Millions)'!D$220)*100</f>
        <v>0.57315564143792463</v>
      </c>
      <c r="W3435" s="138"/>
      <c r="Z3435" s="138"/>
      <c r="AF3435" s="90"/>
    </row>
    <row r="3436" spans="1:32" hidden="1" x14ac:dyDescent="0.25">
      <c r="A3436" s="116" t="s">
        <v>16384</v>
      </c>
      <c r="B3436" s="97">
        <v>1988</v>
      </c>
      <c r="C3436" s="67" t="s">
        <v>16486</v>
      </c>
      <c r="D3436" s="88" t="s">
        <v>18342</v>
      </c>
      <c r="E3436" s="88" t="s">
        <v>18342</v>
      </c>
      <c r="F3436" s="88"/>
      <c r="G3436" s="125">
        <v>15.9</v>
      </c>
      <c r="H3436" s="140">
        <f t="shared" si="199"/>
        <v>12.926829268292684</v>
      </c>
      <c r="I3436" s="125">
        <f>G3436/('Total Revenue (Millions)'!D$220)*100</f>
        <v>0.54245087493232158</v>
      </c>
      <c r="W3436" s="138"/>
      <c r="Z3436" s="138"/>
      <c r="AF3436" s="90"/>
    </row>
    <row r="3437" spans="1:32" hidden="1" x14ac:dyDescent="0.25">
      <c r="A3437" s="116" t="s">
        <v>16384</v>
      </c>
      <c r="B3437" s="97">
        <v>1988</v>
      </c>
      <c r="C3437" s="67" t="s">
        <v>16486</v>
      </c>
      <c r="D3437" s="88" t="s">
        <v>18248</v>
      </c>
      <c r="E3437" s="88" t="s">
        <v>18248</v>
      </c>
      <c r="F3437" s="88"/>
      <c r="G3437" s="125">
        <v>15.5</v>
      </c>
      <c r="H3437" s="140">
        <f t="shared" si="199"/>
        <v>12.601626016260163</v>
      </c>
      <c r="I3437" s="125">
        <f>G3437/('Total Revenue (Millions)'!D$220)*100</f>
        <v>0.52880431204094236</v>
      </c>
      <c r="W3437" s="138"/>
      <c r="Z3437" s="138"/>
      <c r="AF3437" s="90"/>
    </row>
    <row r="3438" spans="1:32" hidden="1" x14ac:dyDescent="0.25">
      <c r="A3438" s="116" t="s">
        <v>16384</v>
      </c>
      <c r="B3438" s="97">
        <v>1988</v>
      </c>
      <c r="C3438" s="67" t="s">
        <v>16486</v>
      </c>
      <c r="D3438" s="88" t="s">
        <v>18249</v>
      </c>
      <c r="E3438" s="88" t="s">
        <v>18249</v>
      </c>
      <c r="F3438" s="89"/>
      <c r="G3438" s="125">
        <v>15.4</v>
      </c>
      <c r="H3438" s="140">
        <f t="shared" si="199"/>
        <v>12.520325203252034</v>
      </c>
      <c r="I3438" s="125">
        <f>G3438/('Total Revenue (Millions)'!D$220)*100</f>
        <v>0.52539267131809764</v>
      </c>
      <c r="W3438" s="138"/>
      <c r="Z3438" s="138"/>
      <c r="AF3438" s="90"/>
    </row>
    <row r="3439" spans="1:32" hidden="1" x14ac:dyDescent="0.25">
      <c r="A3439" s="116" t="s">
        <v>16384</v>
      </c>
      <c r="B3439" s="97">
        <v>1988</v>
      </c>
      <c r="C3439" s="67" t="s">
        <v>16486</v>
      </c>
      <c r="D3439" s="67" t="s">
        <v>18343</v>
      </c>
      <c r="E3439" s="88" t="s">
        <v>18344</v>
      </c>
      <c r="F3439" s="89"/>
      <c r="G3439" s="125">
        <v>9.5</v>
      </c>
      <c r="H3439" s="140">
        <f t="shared" si="199"/>
        <v>7.7235772357723578</v>
      </c>
      <c r="I3439" s="125">
        <f>G3439/('Total Revenue (Millions)'!D$220)*100</f>
        <v>0.32410586867025498</v>
      </c>
      <c r="W3439" s="138"/>
      <c r="Z3439" s="138"/>
      <c r="AF3439" s="90"/>
    </row>
    <row r="3440" spans="1:32" hidden="1" x14ac:dyDescent="0.25">
      <c r="A3440" s="116" t="s">
        <v>16384</v>
      </c>
      <c r="B3440" s="97">
        <v>1988</v>
      </c>
      <c r="C3440" s="67" t="s">
        <v>16486</v>
      </c>
      <c r="D3440" s="88" t="s">
        <v>18345</v>
      </c>
      <c r="E3440" s="88" t="s">
        <v>18323</v>
      </c>
      <c r="F3440" s="88"/>
      <c r="G3440" s="125">
        <v>7.2</v>
      </c>
      <c r="H3440" s="140">
        <f t="shared" si="199"/>
        <v>5.8536585365853657</v>
      </c>
      <c r="I3440" s="125">
        <f>G3440/('Total Revenue (Millions)'!D$220)*100</f>
        <v>0.24563813204482488</v>
      </c>
      <c r="W3440" s="138"/>
      <c r="Z3440" s="138"/>
      <c r="AF3440" s="90"/>
    </row>
    <row r="3441" spans="1:32" hidden="1" x14ac:dyDescent="0.25">
      <c r="A3441" s="116" t="s">
        <v>16384</v>
      </c>
      <c r="B3441" s="97">
        <v>1988</v>
      </c>
      <c r="C3441" s="67" t="s">
        <v>16486</v>
      </c>
      <c r="D3441" s="88" t="s">
        <v>18238</v>
      </c>
      <c r="E3441" s="88" t="s">
        <v>18238</v>
      </c>
      <c r="F3441" s="88"/>
      <c r="G3441" s="125">
        <v>5.6</v>
      </c>
      <c r="H3441" s="140">
        <f t="shared" si="199"/>
        <v>4.5528455284552845</v>
      </c>
      <c r="I3441" s="125">
        <f>G3441/('Total Revenue (Millions)'!D$220)*100</f>
        <v>0.19105188047930821</v>
      </c>
      <c r="W3441" s="138"/>
      <c r="Z3441" s="138"/>
      <c r="AF3441" s="90"/>
    </row>
    <row r="3442" spans="1:32" hidden="1" x14ac:dyDescent="0.25">
      <c r="A3442" s="116" t="s">
        <v>16384</v>
      </c>
      <c r="B3442" s="97">
        <v>1988</v>
      </c>
      <c r="C3442" s="67" t="s">
        <v>16486</v>
      </c>
      <c r="D3442" s="88" t="s">
        <v>18346</v>
      </c>
      <c r="E3442" s="88" t="s">
        <v>18346</v>
      </c>
      <c r="F3442" s="89" t="s">
        <v>18347</v>
      </c>
      <c r="G3442" s="125">
        <v>2.7</v>
      </c>
      <c r="H3442" s="140">
        <f t="shared" si="199"/>
        <v>2.1951219512195124</v>
      </c>
      <c r="I3442" s="125">
        <f>G3442/('Total Revenue (Millions)'!D$220)*100</f>
        <v>9.2114299516809328E-2</v>
      </c>
      <c r="W3442" s="138"/>
      <c r="Z3442" s="138"/>
      <c r="AF3442" s="90"/>
    </row>
    <row r="3443" spans="1:32" hidden="1" x14ac:dyDescent="0.25">
      <c r="A3443" s="116" t="s">
        <v>16384</v>
      </c>
      <c r="B3443" s="97">
        <v>1988</v>
      </c>
      <c r="C3443" s="67" t="s">
        <v>16486</v>
      </c>
      <c r="D3443" s="88" t="s">
        <v>18348</v>
      </c>
      <c r="E3443" s="88" t="s">
        <v>18348</v>
      </c>
      <c r="F3443" s="89"/>
      <c r="G3443" s="125">
        <v>2</v>
      </c>
      <c r="H3443" s="140">
        <f t="shared" si="199"/>
        <v>1.6260162601626016</v>
      </c>
      <c r="I3443" s="125">
        <f>G3443/('Total Revenue (Millions)'!D$220)*100</f>
        <v>6.8232814456895802E-2</v>
      </c>
      <c r="W3443" s="138"/>
      <c r="Z3443" s="138"/>
      <c r="AF3443" s="90"/>
    </row>
    <row r="3444" spans="1:32" hidden="1" x14ac:dyDescent="0.25">
      <c r="A3444" s="116" t="s">
        <v>16384</v>
      </c>
      <c r="B3444" s="97">
        <v>1992</v>
      </c>
      <c r="C3444" s="67" t="s">
        <v>16486</v>
      </c>
      <c r="D3444" s="88" t="s">
        <v>17050</v>
      </c>
      <c r="E3444" s="88" t="s">
        <v>17050</v>
      </c>
      <c r="F3444" s="88"/>
      <c r="G3444" s="125">
        <v>365.2</v>
      </c>
      <c r="H3444" s="140">
        <f t="shared" ref="H3444:H3458" si="200">G3444/1.21</f>
        <v>301.81818181818181</v>
      </c>
      <c r="I3444" s="125">
        <f>G3444/('Total Revenue (Millions)'!D$221)*100</f>
        <v>10.510501867830151</v>
      </c>
      <c r="W3444" s="138"/>
      <c r="Z3444" s="138"/>
      <c r="AF3444" s="90" t="s">
        <v>18350</v>
      </c>
    </row>
    <row r="3445" spans="1:32" hidden="1" x14ac:dyDescent="0.25">
      <c r="A3445" s="116" t="s">
        <v>16384</v>
      </c>
      <c r="B3445" s="97">
        <v>1992</v>
      </c>
      <c r="C3445" s="67" t="s">
        <v>16486</v>
      </c>
      <c r="D3445" s="88" t="s">
        <v>17790</v>
      </c>
      <c r="E3445" s="88" t="s">
        <v>17790</v>
      </c>
      <c r="F3445" s="89"/>
      <c r="G3445" s="125">
        <v>176.6</v>
      </c>
      <c r="H3445" s="140">
        <f t="shared" si="200"/>
        <v>145.95041322314049</v>
      </c>
      <c r="I3445" s="125">
        <f>G3445/('Total Revenue (Millions)'!D$221)*100</f>
        <v>5.0825701803362673</v>
      </c>
      <c r="W3445" s="138"/>
      <c r="Z3445" s="138"/>
      <c r="AF3445" s="90"/>
    </row>
    <row r="3446" spans="1:32" hidden="1" x14ac:dyDescent="0.25">
      <c r="A3446" s="116" t="s">
        <v>16384</v>
      </c>
      <c r="B3446" s="97">
        <v>1992</v>
      </c>
      <c r="C3446" s="67" t="s">
        <v>16486</v>
      </c>
      <c r="D3446" s="88" t="s">
        <v>18340</v>
      </c>
      <c r="E3446" s="88" t="s">
        <v>18340</v>
      </c>
      <c r="F3446" s="89"/>
      <c r="G3446" s="125">
        <v>76.099999999999994</v>
      </c>
      <c r="H3446" s="140">
        <f t="shared" si="200"/>
        <v>62.892561983471069</v>
      </c>
      <c r="I3446" s="125">
        <f>G3446/('Total Revenue (Millions)'!D$221)*100</f>
        <v>2.1901675578912227</v>
      </c>
      <c r="W3446" s="138"/>
      <c r="Z3446" s="138"/>
      <c r="AF3446" s="90"/>
    </row>
    <row r="3447" spans="1:32" hidden="1" x14ac:dyDescent="0.25">
      <c r="A3447" s="116" t="s">
        <v>16384</v>
      </c>
      <c r="B3447" s="97">
        <v>1992</v>
      </c>
      <c r="C3447" s="67" t="s">
        <v>16486</v>
      </c>
      <c r="D3447" s="89" t="s">
        <v>16593</v>
      </c>
      <c r="E3447" s="89" t="s">
        <v>17289</v>
      </c>
      <c r="F3447" s="88"/>
      <c r="G3447" s="125">
        <v>45.4</v>
      </c>
      <c r="H3447" s="140">
        <f t="shared" si="200"/>
        <v>37.52066115702479</v>
      </c>
      <c r="I3447" s="125">
        <f>G3447/('Total Revenue (Millions)'!D$221)*100</f>
        <v>1.3066177020796519</v>
      </c>
      <c r="W3447" s="138"/>
      <c r="Z3447" s="138"/>
      <c r="AF3447" s="90"/>
    </row>
    <row r="3448" spans="1:32" hidden="1" x14ac:dyDescent="0.25">
      <c r="A3448" s="116" t="s">
        <v>16384</v>
      </c>
      <c r="B3448" s="97">
        <v>1992</v>
      </c>
      <c r="C3448" s="67" t="s">
        <v>16486</v>
      </c>
      <c r="D3448" s="88" t="s">
        <v>18341</v>
      </c>
      <c r="E3448" s="88" t="s">
        <v>18341</v>
      </c>
      <c r="F3448" s="88" t="s">
        <v>18341</v>
      </c>
      <c r="G3448" s="125">
        <v>39</v>
      </c>
      <c r="H3448" s="140">
        <f t="shared" si="200"/>
        <v>32.231404958677686</v>
      </c>
      <c r="I3448" s="125">
        <f>G3448/('Total Revenue (Millions)'!D$221)*100</f>
        <v>1.122424898262256</v>
      </c>
      <c r="W3448" s="138"/>
      <c r="Z3448" s="138"/>
      <c r="AF3448" s="90"/>
    </row>
    <row r="3449" spans="1:32" hidden="1" x14ac:dyDescent="0.25">
      <c r="A3449" s="116" t="s">
        <v>16384</v>
      </c>
      <c r="B3449" s="97">
        <v>1992</v>
      </c>
      <c r="C3449" s="67" t="s">
        <v>16486</v>
      </c>
      <c r="D3449" s="88" t="s">
        <v>18029</v>
      </c>
      <c r="E3449" s="88" t="s">
        <v>18029</v>
      </c>
      <c r="F3449" s="88"/>
      <c r="G3449" s="125">
        <v>26.432169999999999</v>
      </c>
      <c r="H3449" s="140">
        <f t="shared" si="200"/>
        <v>21.844768595041323</v>
      </c>
      <c r="I3449" s="125">
        <f>G3449/('Total Revenue (Millions)'!D$221)*100</f>
        <v>0.76072117238719628</v>
      </c>
      <c r="W3449" s="138"/>
      <c r="Z3449" s="138"/>
      <c r="AF3449" s="90" t="s">
        <v>18037</v>
      </c>
    </row>
    <row r="3450" spans="1:32" hidden="1" x14ac:dyDescent="0.25">
      <c r="A3450" s="116" t="s">
        <v>16384</v>
      </c>
      <c r="B3450" s="97">
        <v>1992</v>
      </c>
      <c r="C3450" s="67" t="s">
        <v>16486</v>
      </c>
      <c r="D3450" s="67" t="s">
        <v>18212</v>
      </c>
      <c r="E3450" s="67" t="s">
        <v>18212</v>
      </c>
      <c r="F3450" s="88" t="s">
        <v>18239</v>
      </c>
      <c r="G3450" s="125">
        <v>21</v>
      </c>
      <c r="H3450" s="140">
        <f t="shared" si="200"/>
        <v>17.355371900826448</v>
      </c>
      <c r="I3450" s="125">
        <f>G3450/('Total Revenue (Millions)'!D$221)*100</f>
        <v>0.6043826375258301</v>
      </c>
      <c r="W3450" s="138"/>
      <c r="Z3450" s="138"/>
      <c r="AF3450" s="90"/>
    </row>
    <row r="3451" spans="1:32" hidden="1" x14ac:dyDescent="0.25">
      <c r="A3451" s="116" t="s">
        <v>16384</v>
      </c>
      <c r="B3451" s="97">
        <v>1992</v>
      </c>
      <c r="C3451" s="67" t="s">
        <v>16486</v>
      </c>
      <c r="D3451" s="88" t="s">
        <v>18249</v>
      </c>
      <c r="E3451" s="88" t="s">
        <v>18249</v>
      </c>
      <c r="F3451" s="89"/>
      <c r="G3451" s="125">
        <v>19.2</v>
      </c>
      <c r="H3451" s="140">
        <f t="shared" si="200"/>
        <v>15.867768595041323</v>
      </c>
      <c r="I3451" s="125">
        <f>G3451/('Total Revenue (Millions)'!D$221)*100</f>
        <v>0.55257841145218756</v>
      </c>
      <c r="W3451" s="138"/>
      <c r="Z3451" s="138"/>
      <c r="AF3451" s="90"/>
    </row>
    <row r="3452" spans="1:32" hidden="1" x14ac:dyDescent="0.25">
      <c r="A3452" s="116" t="s">
        <v>16384</v>
      </c>
      <c r="B3452" s="97">
        <v>1992</v>
      </c>
      <c r="C3452" s="67" t="s">
        <v>16486</v>
      </c>
      <c r="D3452" s="88" t="s">
        <v>18342</v>
      </c>
      <c r="E3452" s="88" t="s">
        <v>18342</v>
      </c>
      <c r="F3452" s="89"/>
      <c r="G3452" s="125">
        <v>18.8</v>
      </c>
      <c r="H3452" s="140">
        <f t="shared" si="200"/>
        <v>15.53719008264463</v>
      </c>
      <c r="I3452" s="125">
        <f>G3452/('Total Revenue (Millions)'!D$221)*100</f>
        <v>0.54106636121360041</v>
      </c>
      <c r="W3452" s="138"/>
      <c r="Z3452" s="138"/>
      <c r="AF3452" s="90"/>
    </row>
    <row r="3453" spans="1:32" hidden="1" x14ac:dyDescent="0.25">
      <c r="A3453" s="116" t="s">
        <v>16384</v>
      </c>
      <c r="B3453" s="97">
        <v>1992</v>
      </c>
      <c r="C3453" s="67" t="s">
        <v>16486</v>
      </c>
      <c r="D3453" s="88" t="s">
        <v>18248</v>
      </c>
      <c r="E3453" s="88" t="s">
        <v>18248</v>
      </c>
      <c r="F3453" s="89"/>
      <c r="G3453" s="125">
        <v>18.3</v>
      </c>
      <c r="H3453" s="140">
        <f t="shared" si="200"/>
        <v>15.123966942148762</v>
      </c>
      <c r="I3453" s="125">
        <f>G3453/('Total Revenue (Millions)'!D$221)*100</f>
        <v>0.52667629841536634</v>
      </c>
      <c r="W3453" s="138"/>
      <c r="Z3453" s="138"/>
      <c r="AF3453" s="90"/>
    </row>
    <row r="3454" spans="1:32" hidden="1" x14ac:dyDescent="0.25">
      <c r="A3454" s="116" t="s">
        <v>16384</v>
      </c>
      <c r="B3454" s="97">
        <v>1992</v>
      </c>
      <c r="C3454" s="67" t="s">
        <v>16486</v>
      </c>
      <c r="D3454" s="67" t="s">
        <v>18343</v>
      </c>
      <c r="E3454" s="88" t="s">
        <v>18344</v>
      </c>
      <c r="F3454" s="89"/>
      <c r="G3454" s="125">
        <v>11.9</v>
      </c>
      <c r="H3454" s="140">
        <f t="shared" si="200"/>
        <v>9.8347107438016543</v>
      </c>
      <c r="I3454" s="125">
        <f>G3454/('Total Revenue (Millions)'!D$221)*100</f>
        <v>0.34248349459797045</v>
      </c>
      <c r="W3454" s="138"/>
      <c r="Z3454" s="138"/>
      <c r="AF3454" s="90"/>
    </row>
    <row r="3455" spans="1:32" hidden="1" x14ac:dyDescent="0.25">
      <c r="A3455" s="116" t="s">
        <v>16384</v>
      </c>
      <c r="B3455" s="97">
        <v>1992</v>
      </c>
      <c r="C3455" s="67" t="s">
        <v>16486</v>
      </c>
      <c r="D3455" s="88" t="s">
        <v>18345</v>
      </c>
      <c r="E3455" s="88" t="s">
        <v>18323</v>
      </c>
      <c r="F3455" s="88"/>
      <c r="G3455" s="125">
        <v>9.1</v>
      </c>
      <c r="H3455" s="140">
        <f t="shared" si="200"/>
        <v>7.5206611570247937</v>
      </c>
      <c r="I3455" s="125">
        <f>G3455/('Total Revenue (Millions)'!D$221)*100</f>
        <v>0.26189914292785971</v>
      </c>
      <c r="W3455" s="138"/>
      <c r="Z3455" s="138"/>
      <c r="AF3455" s="90"/>
    </row>
    <row r="3456" spans="1:32" hidden="1" x14ac:dyDescent="0.25">
      <c r="A3456" s="116" t="s">
        <v>16384</v>
      </c>
      <c r="B3456" s="97">
        <v>1992</v>
      </c>
      <c r="C3456" s="67" t="s">
        <v>16486</v>
      </c>
      <c r="D3456" s="88" t="s">
        <v>18238</v>
      </c>
      <c r="E3456" s="88" t="s">
        <v>18238</v>
      </c>
      <c r="F3456" s="88"/>
      <c r="G3456" s="125">
        <v>7</v>
      </c>
      <c r="H3456" s="140">
        <f t="shared" si="200"/>
        <v>5.785123966942149</v>
      </c>
      <c r="I3456" s="125">
        <f>G3456/('Total Revenue (Millions)'!D$221)*100</f>
        <v>0.20146087917527672</v>
      </c>
      <c r="W3456" s="138"/>
      <c r="Z3456" s="138"/>
      <c r="AF3456" s="90"/>
    </row>
    <row r="3457" spans="1:32" hidden="1" x14ac:dyDescent="0.25">
      <c r="A3457" s="116" t="s">
        <v>16384</v>
      </c>
      <c r="B3457" s="97">
        <v>1992</v>
      </c>
      <c r="C3457" s="67" t="s">
        <v>16486</v>
      </c>
      <c r="D3457" s="88" t="s">
        <v>18346</v>
      </c>
      <c r="E3457" s="88" t="s">
        <v>18346</v>
      </c>
      <c r="F3457" s="89" t="s">
        <v>18347</v>
      </c>
      <c r="G3457" s="125">
        <v>3.4</v>
      </c>
      <c r="H3457" s="140">
        <f t="shared" si="200"/>
        <v>2.8099173553719008</v>
      </c>
      <c r="I3457" s="125">
        <f>G3457/('Total Revenue (Millions)'!D$221)*100</f>
        <v>9.7852427027991559E-2</v>
      </c>
      <c r="W3457" s="138"/>
      <c r="Z3457" s="138"/>
      <c r="AF3457" s="90"/>
    </row>
    <row r="3458" spans="1:32" hidden="1" x14ac:dyDescent="0.25">
      <c r="A3458" s="116" t="s">
        <v>16384</v>
      </c>
      <c r="B3458" s="97">
        <v>1992</v>
      </c>
      <c r="C3458" s="67" t="s">
        <v>16486</v>
      </c>
      <c r="D3458" s="88" t="s">
        <v>18348</v>
      </c>
      <c r="E3458" s="88" t="s">
        <v>18348</v>
      </c>
      <c r="F3458" s="89"/>
      <c r="G3458" s="125">
        <v>2.5</v>
      </c>
      <c r="H3458" s="140">
        <f t="shared" si="200"/>
        <v>2.0661157024793391</v>
      </c>
      <c r="I3458" s="125">
        <f>G3458/('Total Revenue (Millions)'!D$221)*100</f>
        <v>7.1950313991170259E-2</v>
      </c>
      <c r="W3458" s="138"/>
      <c r="Z3458" s="138"/>
      <c r="AF3458" s="90"/>
    </row>
    <row r="3459" spans="1:32" hidden="1" x14ac:dyDescent="0.25">
      <c r="A3459" s="116" t="s">
        <v>16384</v>
      </c>
      <c r="B3459" s="97">
        <v>1996</v>
      </c>
      <c r="C3459" s="67" t="s">
        <v>16486</v>
      </c>
      <c r="D3459" s="67" t="s">
        <v>16602</v>
      </c>
      <c r="E3459" s="88" t="s">
        <v>18231</v>
      </c>
      <c r="F3459" s="88"/>
      <c r="G3459" s="125">
        <v>208.4</v>
      </c>
      <c r="H3459" s="140">
        <f t="shared" ref="H3459:H3474" si="201">G3459/1.36</f>
        <v>153.23529411764704</v>
      </c>
      <c r="I3459" s="125">
        <f>G3459/('Total Revenue (Millions)'!D$222)*100</f>
        <v>5.5601623439339267</v>
      </c>
      <c r="W3459" s="138"/>
      <c r="Z3459" s="138"/>
      <c r="AF3459" s="90"/>
    </row>
    <row r="3460" spans="1:32" hidden="1" x14ac:dyDescent="0.25">
      <c r="A3460" s="116" t="s">
        <v>16384</v>
      </c>
      <c r="B3460" s="97">
        <v>1996</v>
      </c>
      <c r="C3460" s="67" t="s">
        <v>16486</v>
      </c>
      <c r="D3460" s="88" t="s">
        <v>17790</v>
      </c>
      <c r="E3460" s="88" t="s">
        <v>17790</v>
      </c>
      <c r="F3460" s="88"/>
      <c r="G3460" s="125">
        <v>140.5</v>
      </c>
      <c r="H3460" s="140">
        <f t="shared" si="201"/>
        <v>103.30882352941175</v>
      </c>
      <c r="I3460" s="125">
        <f>G3460/('Total Revenue (Millions)'!D$222)*100</f>
        <v>3.748573941087892</v>
      </c>
      <c r="W3460" s="138"/>
      <c r="Z3460" s="138"/>
      <c r="AF3460" s="90"/>
    </row>
    <row r="3461" spans="1:32" hidden="1" x14ac:dyDescent="0.25">
      <c r="A3461" s="116" t="s">
        <v>16384</v>
      </c>
      <c r="B3461" s="97">
        <v>1996</v>
      </c>
      <c r="C3461" s="67" t="s">
        <v>16486</v>
      </c>
      <c r="D3461" s="88" t="s">
        <v>18340</v>
      </c>
      <c r="E3461" s="88" t="s">
        <v>18340</v>
      </c>
      <c r="F3461" s="89"/>
      <c r="G3461" s="125">
        <v>72.7</v>
      </c>
      <c r="H3461" s="140">
        <f t="shared" si="201"/>
        <v>53.455882352941174</v>
      </c>
      <c r="I3461" s="125">
        <f>G3461/('Total Revenue (Millions)'!D$222)*100</f>
        <v>1.9396535623992153</v>
      </c>
      <c r="W3461" s="138"/>
      <c r="Z3461" s="138"/>
      <c r="AF3461" s="90"/>
    </row>
    <row r="3462" spans="1:32" hidden="1" x14ac:dyDescent="0.25">
      <c r="A3462" s="116" t="s">
        <v>16384</v>
      </c>
      <c r="B3462" s="97">
        <v>1996</v>
      </c>
      <c r="C3462" s="67" t="s">
        <v>16486</v>
      </c>
      <c r="D3462" s="67" t="s">
        <v>18212</v>
      </c>
      <c r="E3462" s="67" t="s">
        <v>18212</v>
      </c>
      <c r="F3462" s="88" t="s">
        <v>18239</v>
      </c>
      <c r="G3462" s="125">
        <v>56.5</v>
      </c>
      <c r="H3462" s="140">
        <f t="shared" si="201"/>
        <v>41.544117647058819</v>
      </c>
      <c r="I3462" s="125">
        <f>G3462/('Total Revenue (Millions)'!D$222)*100</f>
        <v>1.5074336489072306</v>
      </c>
      <c r="W3462" s="138"/>
      <c r="Z3462" s="138"/>
      <c r="AF3462" s="90"/>
    </row>
    <row r="3463" spans="1:32" hidden="1" x14ac:dyDescent="0.25">
      <c r="A3463" s="116" t="s">
        <v>16384</v>
      </c>
      <c r="B3463" s="97">
        <v>1996</v>
      </c>
      <c r="C3463" s="67" t="s">
        <v>16486</v>
      </c>
      <c r="D3463" s="89" t="s">
        <v>16593</v>
      </c>
      <c r="E3463" s="89" t="s">
        <v>17289</v>
      </c>
      <c r="F3463" s="88"/>
      <c r="G3463" s="125">
        <v>45.6</v>
      </c>
      <c r="H3463" s="140">
        <f t="shared" si="201"/>
        <v>33.529411764705884</v>
      </c>
      <c r="I3463" s="125">
        <f>G3463/('Total Revenue (Millions)'!D$222)*100</f>
        <v>1.2166190157552164</v>
      </c>
      <c r="W3463" s="138"/>
      <c r="Z3463" s="138"/>
      <c r="AF3463" s="90"/>
    </row>
    <row r="3464" spans="1:32" hidden="1" x14ac:dyDescent="0.25">
      <c r="A3464" s="116" t="s">
        <v>16384</v>
      </c>
      <c r="B3464" s="97">
        <v>1996</v>
      </c>
      <c r="C3464" s="67" t="s">
        <v>16486</v>
      </c>
      <c r="D3464" s="88" t="s">
        <v>18341</v>
      </c>
      <c r="E3464" s="88" t="s">
        <v>18341</v>
      </c>
      <c r="F3464" s="88" t="s">
        <v>18341</v>
      </c>
      <c r="G3464" s="125">
        <v>45.3</v>
      </c>
      <c r="H3464" s="140">
        <f t="shared" si="201"/>
        <v>33.308823529411761</v>
      </c>
      <c r="I3464" s="125">
        <f>G3464/('Total Revenue (Millions)'!D$222)*100</f>
        <v>1.2086149432831423</v>
      </c>
      <c r="W3464" s="138"/>
      <c r="Z3464" s="138"/>
      <c r="AF3464" s="90"/>
    </row>
    <row r="3465" spans="1:32" hidden="1" x14ac:dyDescent="0.25">
      <c r="A3465" s="116" t="s">
        <v>16384</v>
      </c>
      <c r="B3465" s="97">
        <v>1996</v>
      </c>
      <c r="C3465" s="67" t="s">
        <v>16486</v>
      </c>
      <c r="D3465" s="88" t="s">
        <v>18029</v>
      </c>
      <c r="E3465" s="88" t="s">
        <v>18029</v>
      </c>
      <c r="F3465" s="88"/>
      <c r="G3465" s="125">
        <v>41.819389999999999</v>
      </c>
      <c r="H3465" s="140">
        <f t="shared" si="201"/>
        <v>30.749551470588234</v>
      </c>
      <c r="I3465" s="125">
        <f>G3465/('Total Revenue (Millions)'!D$222)*100</f>
        <v>1.1157514276597265</v>
      </c>
      <c r="W3465" s="138"/>
      <c r="Z3465" s="138"/>
      <c r="AF3465" s="90" t="s">
        <v>18037</v>
      </c>
    </row>
    <row r="3466" spans="1:32" hidden="1" x14ac:dyDescent="0.25">
      <c r="A3466" s="116" t="s">
        <v>16384</v>
      </c>
      <c r="B3466" s="97">
        <v>1996</v>
      </c>
      <c r="C3466" s="67" t="s">
        <v>16486</v>
      </c>
      <c r="D3466" s="88" t="s">
        <v>18249</v>
      </c>
      <c r="E3466" s="88" t="s">
        <v>18249</v>
      </c>
      <c r="F3466" s="89"/>
      <c r="G3466" s="125">
        <v>22.8</v>
      </c>
      <c r="H3466" s="140">
        <f t="shared" si="201"/>
        <v>16.764705882352942</v>
      </c>
      <c r="I3466" s="125">
        <f>G3466/('Total Revenue (Millions)'!D$222)*100</f>
        <v>0.60830950787760818</v>
      </c>
      <c r="W3466" s="138"/>
      <c r="Z3466" s="138"/>
      <c r="AF3466" s="90"/>
    </row>
    <row r="3467" spans="1:32" hidden="1" x14ac:dyDescent="0.25">
      <c r="A3467" s="116" t="s">
        <v>16384</v>
      </c>
      <c r="B3467" s="97">
        <v>1996</v>
      </c>
      <c r="C3467" s="67" t="s">
        <v>16486</v>
      </c>
      <c r="D3467" s="88" t="s">
        <v>18342</v>
      </c>
      <c r="E3467" s="88" t="s">
        <v>18342</v>
      </c>
      <c r="F3467" s="89"/>
      <c r="G3467" s="125">
        <v>21.6</v>
      </c>
      <c r="H3467" s="140">
        <f t="shared" si="201"/>
        <v>15.882352941176471</v>
      </c>
      <c r="I3467" s="125">
        <f>G3467/('Total Revenue (Millions)'!D$222)*100</f>
        <v>0.57629321798931299</v>
      </c>
      <c r="W3467" s="138"/>
      <c r="Z3467" s="138"/>
      <c r="AF3467" s="90"/>
    </row>
    <row r="3468" spans="1:32" hidden="1" x14ac:dyDescent="0.25">
      <c r="A3468" s="116" t="s">
        <v>16384</v>
      </c>
      <c r="B3468" s="97">
        <v>1996</v>
      </c>
      <c r="C3468" s="67" t="s">
        <v>16486</v>
      </c>
      <c r="D3468" s="88" t="s">
        <v>18345</v>
      </c>
      <c r="E3468" s="88" t="s">
        <v>18323</v>
      </c>
      <c r="F3468" s="88"/>
      <c r="G3468" s="125">
        <v>21.4</v>
      </c>
      <c r="H3468" s="140">
        <f t="shared" si="201"/>
        <v>15.735294117647056</v>
      </c>
      <c r="I3468" s="125">
        <f>G3468/('Total Revenue (Millions)'!D$222)*100</f>
        <v>0.57095716967459709</v>
      </c>
      <c r="W3468" s="138"/>
      <c r="Z3468" s="138"/>
      <c r="AF3468" s="90"/>
    </row>
    <row r="3469" spans="1:32" hidden="1" x14ac:dyDescent="0.25">
      <c r="A3469" s="116" t="s">
        <v>16384</v>
      </c>
      <c r="B3469" s="97">
        <v>1996</v>
      </c>
      <c r="C3469" s="67" t="s">
        <v>16486</v>
      </c>
      <c r="D3469" s="88" t="s">
        <v>18248</v>
      </c>
      <c r="E3469" s="88" t="s">
        <v>18248</v>
      </c>
      <c r="F3469" s="89"/>
      <c r="G3469" s="125">
        <v>21.2</v>
      </c>
      <c r="H3469" s="140">
        <f t="shared" si="201"/>
        <v>15.588235294117645</v>
      </c>
      <c r="I3469" s="125">
        <f>G3469/('Total Revenue (Millions)'!D$222)*100</f>
        <v>0.56562112135988118</v>
      </c>
      <c r="W3469" s="138"/>
      <c r="Z3469" s="138"/>
      <c r="AF3469" s="90"/>
    </row>
    <row r="3470" spans="1:32" hidden="1" x14ac:dyDescent="0.25">
      <c r="A3470" s="116" t="s">
        <v>16384</v>
      </c>
      <c r="B3470" s="97">
        <v>1996</v>
      </c>
      <c r="C3470" s="67" t="s">
        <v>16486</v>
      </c>
      <c r="D3470" s="67" t="s">
        <v>18343</v>
      </c>
      <c r="E3470" s="88" t="s">
        <v>18344</v>
      </c>
      <c r="F3470" s="89"/>
      <c r="G3470" s="125">
        <v>17.600000000000001</v>
      </c>
      <c r="H3470" s="140">
        <f t="shared" si="201"/>
        <v>12.941176470588236</v>
      </c>
      <c r="I3470" s="125">
        <f>G3470/('Total Revenue (Millions)'!D$222)*100</f>
        <v>0.46957225169499578</v>
      </c>
      <c r="W3470" s="138"/>
      <c r="Z3470" s="138"/>
      <c r="AF3470" s="90"/>
    </row>
    <row r="3471" spans="1:32" hidden="1" x14ac:dyDescent="0.25">
      <c r="A3471" s="116" t="s">
        <v>16384</v>
      </c>
      <c r="B3471" s="97">
        <v>1996</v>
      </c>
      <c r="C3471" s="67" t="s">
        <v>16486</v>
      </c>
      <c r="D3471" s="88" t="s">
        <v>18348</v>
      </c>
      <c r="E3471" s="88" t="s">
        <v>18348</v>
      </c>
      <c r="F3471" s="89"/>
      <c r="G3471" s="125">
        <v>12</v>
      </c>
      <c r="H3471" s="140">
        <f t="shared" si="201"/>
        <v>8.8235294117647047</v>
      </c>
      <c r="I3471" s="125">
        <f>G3471/('Total Revenue (Millions)'!D$222)*100</f>
        <v>0.32016289888295163</v>
      </c>
      <c r="W3471" s="138"/>
      <c r="Z3471" s="138"/>
      <c r="AF3471" s="90"/>
    </row>
    <row r="3472" spans="1:32" hidden="1" x14ac:dyDescent="0.25">
      <c r="A3472" s="116" t="s">
        <v>16384</v>
      </c>
      <c r="B3472" s="97">
        <v>1996</v>
      </c>
      <c r="C3472" s="67" t="s">
        <v>16486</v>
      </c>
      <c r="D3472" s="88" t="s">
        <v>18238</v>
      </c>
      <c r="E3472" s="88" t="s">
        <v>18238</v>
      </c>
      <c r="F3472" s="89"/>
      <c r="G3472" s="125">
        <v>8.6999999999999993</v>
      </c>
      <c r="H3472" s="140">
        <f t="shared" si="201"/>
        <v>6.3970588235294104</v>
      </c>
      <c r="I3472" s="125">
        <f>G3472/('Total Revenue (Millions)'!D$222)*100</f>
        <v>0.23211810169013991</v>
      </c>
      <c r="W3472" s="138"/>
      <c r="Z3472" s="138"/>
      <c r="AF3472" s="90"/>
    </row>
    <row r="3473" spans="1:32" hidden="1" x14ac:dyDescent="0.25">
      <c r="A3473" s="116" t="s">
        <v>16384</v>
      </c>
      <c r="B3473" s="97">
        <v>1996</v>
      </c>
      <c r="C3473" s="67" t="s">
        <v>16486</v>
      </c>
      <c r="D3473" s="88" t="s">
        <v>18351</v>
      </c>
      <c r="E3473" s="88" t="s">
        <v>18351</v>
      </c>
      <c r="F3473" s="89"/>
      <c r="G3473" s="125">
        <v>4.8</v>
      </c>
      <c r="H3473" s="140">
        <f t="shared" si="201"/>
        <v>3.5294117647058818</v>
      </c>
      <c r="I3473" s="125">
        <f>G3473/('Total Revenue (Millions)'!D$222)*100</f>
        <v>0.12806515955318065</v>
      </c>
      <c r="W3473" s="138"/>
      <c r="Z3473" s="138"/>
      <c r="AF3473" s="90"/>
    </row>
    <row r="3474" spans="1:32" hidden="1" x14ac:dyDescent="0.25">
      <c r="A3474" s="116" t="s">
        <v>16384</v>
      </c>
      <c r="B3474" s="97">
        <v>1996</v>
      </c>
      <c r="C3474" s="67" t="s">
        <v>16486</v>
      </c>
      <c r="D3474" s="88" t="s">
        <v>18346</v>
      </c>
      <c r="E3474" s="88" t="s">
        <v>18346</v>
      </c>
      <c r="F3474" s="89" t="s">
        <v>18347</v>
      </c>
      <c r="G3474" s="125">
        <v>2.4</v>
      </c>
      <c r="H3474" s="140">
        <f t="shared" si="201"/>
        <v>1.7647058823529409</v>
      </c>
      <c r="I3474" s="125">
        <f>G3474/('Total Revenue (Millions)'!D$222)*100</f>
        <v>6.4032579776590326E-2</v>
      </c>
      <c r="W3474" s="138"/>
      <c r="Z3474" s="138"/>
      <c r="AF3474" s="90"/>
    </row>
    <row r="3475" spans="1:32" hidden="1" x14ac:dyDescent="0.25">
      <c r="A3475" s="116" t="s">
        <v>16384</v>
      </c>
      <c r="B3475" s="97">
        <v>2000</v>
      </c>
      <c r="C3475" s="67" t="s">
        <v>16486</v>
      </c>
      <c r="D3475" s="67" t="s">
        <v>16602</v>
      </c>
      <c r="E3475" s="88" t="s">
        <v>18231</v>
      </c>
      <c r="F3475" s="88"/>
      <c r="G3475" s="125">
        <v>302.7</v>
      </c>
      <c r="H3475" s="140">
        <f t="shared" ref="H3475:H3489" si="202">G3475/1.49</f>
        <v>203.15436241610738</v>
      </c>
      <c r="I3475" s="125">
        <f>G3475/('Total Revenue (Millions)'!D$223)*100</f>
        <v>7.6293223059758981</v>
      </c>
      <c r="W3475" s="138"/>
      <c r="Z3475" s="138"/>
      <c r="AF3475" s="90"/>
    </row>
    <row r="3476" spans="1:32" hidden="1" x14ac:dyDescent="0.25">
      <c r="A3476" s="116" t="s">
        <v>16384</v>
      </c>
      <c r="B3476" s="97">
        <v>2000</v>
      </c>
      <c r="C3476" s="67" t="s">
        <v>16486</v>
      </c>
      <c r="D3476" s="88" t="s">
        <v>18029</v>
      </c>
      <c r="E3476" s="88" t="s">
        <v>18029</v>
      </c>
      <c r="F3476" s="89"/>
      <c r="G3476" s="125">
        <v>115.1</v>
      </c>
      <c r="H3476" s="140">
        <f t="shared" si="202"/>
        <v>77.24832214765101</v>
      </c>
      <c r="I3476" s="125">
        <f>G3476/('Total Revenue (Millions)'!D$223)*100</f>
        <v>2.901007589751655</v>
      </c>
      <c r="W3476" s="138"/>
      <c r="Z3476" s="138"/>
      <c r="AF3476" s="90" t="s">
        <v>18352</v>
      </c>
    </row>
    <row r="3477" spans="1:32" hidden="1" x14ac:dyDescent="0.25">
      <c r="A3477" s="116" t="s">
        <v>16384</v>
      </c>
      <c r="B3477" s="97">
        <v>2000</v>
      </c>
      <c r="C3477" s="67" t="s">
        <v>16486</v>
      </c>
      <c r="D3477" s="67" t="s">
        <v>18212</v>
      </c>
      <c r="E3477" s="67" t="s">
        <v>18212</v>
      </c>
      <c r="F3477" s="88" t="s">
        <v>18239</v>
      </c>
      <c r="G3477" s="125">
        <v>72.2</v>
      </c>
      <c r="H3477" s="140">
        <f t="shared" si="202"/>
        <v>48.456375838926178</v>
      </c>
      <c r="I3477" s="125">
        <f>G3477/('Total Revenue (Millions)'!D$223)*100</f>
        <v>1.8197458556044266</v>
      </c>
      <c r="W3477" s="138"/>
      <c r="Z3477" s="138"/>
      <c r="AF3477" s="90"/>
    </row>
    <row r="3478" spans="1:32" hidden="1" x14ac:dyDescent="0.25">
      <c r="A3478" s="116" t="s">
        <v>16384</v>
      </c>
      <c r="B3478" s="97">
        <v>2000</v>
      </c>
      <c r="C3478" s="67" t="s">
        <v>16486</v>
      </c>
      <c r="D3478" s="88" t="s">
        <v>18340</v>
      </c>
      <c r="E3478" s="88" t="s">
        <v>18340</v>
      </c>
      <c r="F3478" s="89"/>
      <c r="G3478" s="125">
        <v>70.599999999999994</v>
      </c>
      <c r="H3478" s="140">
        <f t="shared" si="202"/>
        <v>47.382550335570464</v>
      </c>
      <c r="I3478" s="125">
        <f>G3478/('Total Revenue (Millions)'!D$223)*100</f>
        <v>1.7794190776408936</v>
      </c>
      <c r="W3478" s="138"/>
      <c r="Z3478" s="138"/>
      <c r="AF3478" s="90"/>
    </row>
    <row r="3479" spans="1:32" hidden="1" x14ac:dyDescent="0.25">
      <c r="A3479" s="116" t="s">
        <v>16384</v>
      </c>
      <c r="B3479" s="97">
        <v>2000</v>
      </c>
      <c r="C3479" s="67" t="s">
        <v>16486</v>
      </c>
      <c r="D3479" s="88" t="s">
        <v>18341</v>
      </c>
      <c r="E3479" s="88" t="s">
        <v>18341</v>
      </c>
      <c r="F3479" s="88" t="s">
        <v>18341</v>
      </c>
      <c r="G3479" s="125">
        <v>52.2</v>
      </c>
      <c r="H3479" s="140">
        <f t="shared" si="202"/>
        <v>35.033557046979865</v>
      </c>
      <c r="I3479" s="125">
        <f>G3479/('Total Revenue (Millions)'!D$223)*100</f>
        <v>1.3156611310602642</v>
      </c>
      <c r="W3479" s="138"/>
      <c r="Z3479" s="138"/>
      <c r="AF3479" s="90"/>
    </row>
    <row r="3480" spans="1:32" hidden="1" x14ac:dyDescent="0.25">
      <c r="A3480" s="116" t="s">
        <v>16384</v>
      </c>
      <c r="B3480" s="97">
        <v>2000</v>
      </c>
      <c r="C3480" s="67" t="s">
        <v>16486</v>
      </c>
      <c r="D3480" s="88" t="s">
        <v>18248</v>
      </c>
      <c r="E3480" s="88" t="s">
        <v>18248</v>
      </c>
      <c r="F3480" s="89"/>
      <c r="G3480" s="125">
        <v>38.9</v>
      </c>
      <c r="H3480" s="140">
        <f t="shared" si="202"/>
        <v>26.107382550335569</v>
      </c>
      <c r="I3480" s="125">
        <f>G3480/('Total Revenue (Millions)'!D$223)*100</f>
        <v>0.98044478923839595</v>
      </c>
      <c r="W3480" s="138"/>
      <c r="Z3480" s="138"/>
      <c r="AF3480" s="90"/>
    </row>
    <row r="3481" spans="1:32" hidden="1" x14ac:dyDescent="0.25">
      <c r="A3481" s="116" t="s">
        <v>16384</v>
      </c>
      <c r="B3481" s="97">
        <v>2000</v>
      </c>
      <c r="C3481" s="67" t="s">
        <v>16486</v>
      </c>
      <c r="D3481" s="88" t="s">
        <v>18342</v>
      </c>
      <c r="E3481" s="88" t="s">
        <v>18342</v>
      </c>
      <c r="F3481" s="89"/>
      <c r="G3481" s="125">
        <v>30.6</v>
      </c>
      <c r="H3481" s="140">
        <f t="shared" si="202"/>
        <v>20.536912751677853</v>
      </c>
      <c r="I3481" s="125">
        <f>G3481/('Total Revenue (Millions)'!D$223)*100</f>
        <v>0.77124962855256862</v>
      </c>
      <c r="W3481" s="138"/>
      <c r="Z3481" s="138"/>
      <c r="AF3481" s="90"/>
    </row>
    <row r="3482" spans="1:32" hidden="1" x14ac:dyDescent="0.25">
      <c r="A3482" s="116" t="s">
        <v>16384</v>
      </c>
      <c r="B3482" s="97">
        <v>2000</v>
      </c>
      <c r="C3482" s="67" t="s">
        <v>16486</v>
      </c>
      <c r="D3482" s="89" t="s">
        <v>16593</v>
      </c>
      <c r="E3482" s="89" t="s">
        <v>17289</v>
      </c>
      <c r="F3482" s="89"/>
      <c r="G3482" s="125">
        <v>29.4</v>
      </c>
      <c r="H3482" s="140">
        <f t="shared" si="202"/>
        <v>19.731543624161073</v>
      </c>
      <c r="I3482" s="125">
        <f>G3482/('Total Revenue (Millions)'!D$223)*100</f>
        <v>0.74100454507991886</v>
      </c>
      <c r="W3482" s="138"/>
      <c r="Z3482" s="138"/>
      <c r="AF3482" s="90" t="s">
        <v>18353</v>
      </c>
    </row>
    <row r="3483" spans="1:32" hidden="1" x14ac:dyDescent="0.25">
      <c r="A3483" s="116" t="s">
        <v>16384</v>
      </c>
      <c r="B3483" s="97">
        <v>2000</v>
      </c>
      <c r="C3483" s="67" t="s">
        <v>16486</v>
      </c>
      <c r="D3483" s="88" t="s">
        <v>18249</v>
      </c>
      <c r="E3483" s="88" t="s">
        <v>18249</v>
      </c>
      <c r="F3483" s="89"/>
      <c r="G3483" s="125">
        <v>28.7</v>
      </c>
      <c r="H3483" s="140">
        <f t="shared" si="202"/>
        <v>19.261744966442954</v>
      </c>
      <c r="I3483" s="125">
        <f>G3483/('Total Revenue (Millions)'!D$223)*100</f>
        <v>0.72336157972087323</v>
      </c>
      <c r="W3483" s="138"/>
      <c r="Z3483" s="138"/>
      <c r="AF3483" s="90"/>
    </row>
    <row r="3484" spans="1:32" hidden="1" x14ac:dyDescent="0.25">
      <c r="A3484" s="116" t="s">
        <v>16384</v>
      </c>
      <c r="B3484" s="97">
        <v>2000</v>
      </c>
      <c r="C3484" s="67" t="s">
        <v>16486</v>
      </c>
      <c r="D3484" s="67" t="s">
        <v>18343</v>
      </c>
      <c r="E3484" s="88" t="s">
        <v>18344</v>
      </c>
      <c r="F3484" s="89"/>
      <c r="G3484" s="125">
        <v>24.5</v>
      </c>
      <c r="H3484" s="140">
        <f t="shared" si="202"/>
        <v>16.44295302013423</v>
      </c>
      <c r="I3484" s="125">
        <f>G3484/('Total Revenue (Millions)'!D$223)*100</f>
        <v>0.61750378756659907</v>
      </c>
      <c r="W3484" s="138"/>
      <c r="Z3484" s="138"/>
      <c r="AF3484" s="90"/>
    </row>
    <row r="3485" spans="1:32" hidden="1" x14ac:dyDescent="0.25">
      <c r="A3485" s="116" t="s">
        <v>16384</v>
      </c>
      <c r="B3485" s="97">
        <v>2000</v>
      </c>
      <c r="C3485" s="67" t="s">
        <v>16486</v>
      </c>
      <c r="D3485" s="88" t="s">
        <v>18345</v>
      </c>
      <c r="E3485" s="88" t="s">
        <v>18323</v>
      </c>
      <c r="F3485" s="88"/>
      <c r="G3485" s="125">
        <v>22.3</v>
      </c>
      <c r="H3485" s="140">
        <f t="shared" si="202"/>
        <v>14.966442953020135</v>
      </c>
      <c r="I3485" s="125">
        <f>G3485/('Total Revenue (Millions)'!D$223)*100</f>
        <v>0.56205446786674118</v>
      </c>
      <c r="W3485" s="138"/>
      <c r="Z3485" s="138"/>
      <c r="AF3485" s="90"/>
    </row>
    <row r="3486" spans="1:32" hidden="1" x14ac:dyDescent="0.25">
      <c r="A3486" s="116" t="s">
        <v>16384</v>
      </c>
      <c r="B3486" s="97">
        <v>2000</v>
      </c>
      <c r="C3486" s="67" t="s">
        <v>16486</v>
      </c>
      <c r="D3486" s="88" t="s">
        <v>18238</v>
      </c>
      <c r="E3486" s="88" t="s">
        <v>18238</v>
      </c>
      <c r="F3486" s="89"/>
      <c r="G3486" s="125">
        <v>16.3</v>
      </c>
      <c r="H3486" s="140">
        <f t="shared" si="202"/>
        <v>10.939597315436242</v>
      </c>
      <c r="I3486" s="125">
        <f>G3486/('Total Revenue (Millions)'!D$223)*100</f>
        <v>0.41082905050349239</v>
      </c>
      <c r="W3486" s="138"/>
      <c r="Z3486" s="138"/>
      <c r="AF3486" s="90"/>
    </row>
    <row r="3487" spans="1:32" hidden="1" x14ac:dyDescent="0.25">
      <c r="A3487" s="116" t="s">
        <v>16384</v>
      </c>
      <c r="B3487" s="97">
        <v>2000</v>
      </c>
      <c r="C3487" s="67" t="s">
        <v>16486</v>
      </c>
      <c r="D3487" s="88" t="s">
        <v>18346</v>
      </c>
      <c r="E3487" s="88" t="s">
        <v>18346</v>
      </c>
      <c r="F3487" s="89" t="s">
        <v>18347</v>
      </c>
      <c r="G3487" s="125">
        <v>16</v>
      </c>
      <c r="H3487" s="140">
        <f t="shared" si="202"/>
        <v>10.738255033557047</v>
      </c>
      <c r="I3487" s="125">
        <f>G3487/('Total Revenue (Millions)'!D$223)*100</f>
        <v>0.40326777963533</v>
      </c>
      <c r="W3487" s="138"/>
      <c r="Z3487" s="138"/>
      <c r="AF3487" s="90"/>
    </row>
    <row r="3488" spans="1:32" hidden="1" x14ac:dyDescent="0.25">
      <c r="A3488" s="116" t="s">
        <v>16384</v>
      </c>
      <c r="B3488" s="97">
        <v>2000</v>
      </c>
      <c r="C3488" s="67" t="s">
        <v>16486</v>
      </c>
      <c r="D3488" s="88" t="s">
        <v>18351</v>
      </c>
      <c r="E3488" s="88" t="s">
        <v>18351</v>
      </c>
      <c r="F3488" s="89"/>
      <c r="G3488" s="125">
        <v>15.3</v>
      </c>
      <c r="H3488" s="140">
        <f t="shared" si="202"/>
        <v>10.268456375838927</v>
      </c>
      <c r="I3488" s="125">
        <f>G3488/('Total Revenue (Millions)'!D$223)*100</f>
        <v>0.38562481427628431</v>
      </c>
      <c r="W3488" s="138"/>
      <c r="Z3488" s="138"/>
      <c r="AF3488" s="90"/>
    </row>
    <row r="3489" spans="1:32" hidden="1" x14ac:dyDescent="0.25">
      <c r="A3489" s="116" t="s">
        <v>16384</v>
      </c>
      <c r="B3489" s="97">
        <v>2000</v>
      </c>
      <c r="C3489" s="67" t="s">
        <v>16486</v>
      </c>
      <c r="D3489" s="88" t="s">
        <v>18348</v>
      </c>
      <c r="E3489" s="88" t="s">
        <v>18348</v>
      </c>
      <c r="F3489" s="89"/>
      <c r="G3489" s="125">
        <v>15</v>
      </c>
      <c r="H3489" s="140">
        <f t="shared" si="202"/>
        <v>10.067114093959731</v>
      </c>
      <c r="I3489" s="125">
        <f>G3489/('Total Revenue (Millions)'!D$223)*100</f>
        <v>0.37806354340812187</v>
      </c>
      <c r="W3489" s="138"/>
      <c r="Z3489" s="138"/>
      <c r="AF3489" s="90"/>
    </row>
    <row r="3490" spans="1:32" hidden="1" x14ac:dyDescent="0.25">
      <c r="A3490" s="116" t="s">
        <v>16384</v>
      </c>
      <c r="B3490" s="97">
        <v>2004</v>
      </c>
      <c r="C3490" s="67" t="s">
        <v>16486</v>
      </c>
      <c r="D3490" s="67" t="s">
        <v>16602</v>
      </c>
      <c r="E3490" s="88" t="s">
        <v>18231</v>
      </c>
      <c r="F3490" s="89"/>
      <c r="G3490" s="125">
        <v>278.60000000000002</v>
      </c>
      <c r="H3490" s="140">
        <f t="shared" ref="H3490:H3518" si="203">G3490/1.3</f>
        <v>214.30769230769232</v>
      </c>
      <c r="I3490" s="125">
        <f>G3490/('Total Revenue (Millions)'!D$224)*100</f>
        <v>6.8100808752102795</v>
      </c>
      <c r="W3490" s="138"/>
      <c r="Z3490" s="138"/>
      <c r="AF3490" s="90" t="s">
        <v>18354</v>
      </c>
    </row>
    <row r="3491" spans="1:32" hidden="1" x14ac:dyDescent="0.25">
      <c r="A3491" s="116" t="s">
        <v>16384</v>
      </c>
      <c r="B3491" s="97">
        <v>2004</v>
      </c>
      <c r="C3491" s="67" t="s">
        <v>16486</v>
      </c>
      <c r="D3491" s="88" t="s">
        <v>18029</v>
      </c>
      <c r="E3491" s="88" t="s">
        <v>18029</v>
      </c>
      <c r="F3491" s="89"/>
      <c r="G3491" s="125">
        <v>129.80000000000001</v>
      </c>
      <c r="H3491" s="140">
        <f t="shared" si="203"/>
        <v>99.846153846153854</v>
      </c>
      <c r="I3491" s="125">
        <f>G3491/('Total Revenue (Millions)'!D$224)*100</f>
        <v>3.1728230351841145</v>
      </c>
      <c r="W3491" s="138"/>
      <c r="Z3491" s="138"/>
      <c r="AF3491" s="90"/>
    </row>
    <row r="3492" spans="1:32" hidden="1" x14ac:dyDescent="0.25">
      <c r="A3492" s="116" t="s">
        <v>16384</v>
      </c>
      <c r="B3492" s="97">
        <v>2004</v>
      </c>
      <c r="C3492" s="67" t="s">
        <v>16486</v>
      </c>
      <c r="D3492" s="67" t="s">
        <v>18212</v>
      </c>
      <c r="E3492" s="67" t="s">
        <v>18212</v>
      </c>
      <c r="F3492" s="88" t="s">
        <v>18239</v>
      </c>
      <c r="G3492" s="125">
        <v>120.8</v>
      </c>
      <c r="H3492" s="140">
        <f t="shared" si="203"/>
        <v>92.92307692307692</v>
      </c>
      <c r="I3492" s="125">
        <f>G3492/('Total Revenue (Millions)'!D$224)*100</f>
        <v>2.9528276013115637</v>
      </c>
      <c r="W3492" s="138"/>
      <c r="Z3492" s="138"/>
      <c r="AF3492" s="90"/>
    </row>
    <row r="3493" spans="1:32" hidden="1" x14ac:dyDescent="0.25">
      <c r="A3493" s="116" t="s">
        <v>16384</v>
      </c>
      <c r="B3493" s="97">
        <v>2004</v>
      </c>
      <c r="C3493" s="67" t="s">
        <v>16486</v>
      </c>
      <c r="D3493" s="89" t="s">
        <v>16593</v>
      </c>
      <c r="E3493" s="89" t="s">
        <v>17289</v>
      </c>
      <c r="F3493" s="89"/>
      <c r="G3493" s="125">
        <v>76.099999999999994</v>
      </c>
      <c r="H3493" s="140">
        <f t="shared" si="203"/>
        <v>58.538461538461533</v>
      </c>
      <c r="I3493" s="125">
        <f>G3493/('Total Revenue (Millions)'!D$224)*100</f>
        <v>1.860183613077897</v>
      </c>
      <c r="W3493" s="138"/>
      <c r="Z3493" s="138"/>
      <c r="AF3493" s="90" t="s">
        <v>18355</v>
      </c>
    </row>
    <row r="3494" spans="1:32" hidden="1" x14ac:dyDescent="0.25">
      <c r="A3494" s="116" t="s">
        <v>16384</v>
      </c>
      <c r="B3494" s="97">
        <v>2004</v>
      </c>
      <c r="C3494" s="67" t="s">
        <v>16486</v>
      </c>
      <c r="D3494" s="88" t="s">
        <v>18340</v>
      </c>
      <c r="E3494" s="88" t="s">
        <v>18340</v>
      </c>
      <c r="F3494" s="89"/>
      <c r="G3494" s="125">
        <v>68.400000000000006</v>
      </c>
      <c r="H3494" s="140">
        <f t="shared" si="203"/>
        <v>52.61538461538462</v>
      </c>
      <c r="I3494" s="125">
        <f>G3494/('Total Revenue (Millions)'!D$224)*100</f>
        <v>1.6719652974313821</v>
      </c>
      <c r="W3494" s="138"/>
      <c r="Z3494" s="138"/>
      <c r="AF3494" s="90"/>
    </row>
    <row r="3495" spans="1:32" hidden="1" x14ac:dyDescent="0.25">
      <c r="A3495" s="116" t="s">
        <v>16384</v>
      </c>
      <c r="B3495" s="97">
        <v>2004</v>
      </c>
      <c r="C3495" s="67" t="s">
        <v>16486</v>
      </c>
      <c r="D3495" s="88" t="s">
        <v>18248</v>
      </c>
      <c r="E3495" s="88" t="s">
        <v>18248</v>
      </c>
      <c r="F3495" s="89"/>
      <c r="G3495" s="125">
        <v>56.6</v>
      </c>
      <c r="H3495" s="140">
        <f t="shared" si="203"/>
        <v>43.53846153846154</v>
      </c>
      <c r="I3495" s="125">
        <f>G3495/('Total Revenue (Millions)'!D$224)*100</f>
        <v>1.3835268396873717</v>
      </c>
      <c r="W3495" s="138"/>
      <c r="Z3495" s="138"/>
      <c r="AF3495" s="90"/>
    </row>
    <row r="3496" spans="1:32" hidden="1" x14ac:dyDescent="0.25">
      <c r="A3496" s="116" t="s">
        <v>16384</v>
      </c>
      <c r="B3496" s="97">
        <v>2004</v>
      </c>
      <c r="C3496" s="67" t="s">
        <v>16486</v>
      </c>
      <c r="D3496" s="88" t="s">
        <v>18341</v>
      </c>
      <c r="E3496" s="88" t="s">
        <v>18341</v>
      </c>
      <c r="F3496" s="88" t="s">
        <v>18341</v>
      </c>
      <c r="G3496" s="125">
        <v>51.4</v>
      </c>
      <c r="H3496" s="140">
        <f t="shared" si="203"/>
        <v>39.538461538461533</v>
      </c>
      <c r="I3496" s="125">
        <f>G3496/('Total Revenue (Millions)'!D$224)*100</f>
        <v>1.2564183667832316</v>
      </c>
      <c r="W3496" s="138"/>
      <c r="Z3496" s="138"/>
      <c r="AF3496" s="90"/>
    </row>
    <row r="3497" spans="1:32" hidden="1" x14ac:dyDescent="0.25">
      <c r="A3497" s="116" t="s">
        <v>16384</v>
      </c>
      <c r="B3497" s="97">
        <v>2004</v>
      </c>
      <c r="C3497" s="67" t="s">
        <v>16486</v>
      </c>
      <c r="D3497" s="88" t="s">
        <v>18342</v>
      </c>
      <c r="E3497" s="88" t="s">
        <v>18342</v>
      </c>
      <c r="F3497" s="89"/>
      <c r="G3497" s="125">
        <v>39.6</v>
      </c>
      <c r="H3497" s="140">
        <f t="shared" si="203"/>
        <v>30.46153846153846</v>
      </c>
      <c r="I3497" s="125">
        <f>G3497/('Total Revenue (Millions)'!D$224)*100</f>
        <v>0.96797990903922126</v>
      </c>
      <c r="W3497" s="138"/>
      <c r="Z3497" s="138"/>
      <c r="AF3497" s="90"/>
    </row>
    <row r="3498" spans="1:32" hidden="1" x14ac:dyDescent="0.25">
      <c r="A3498" s="116" t="s">
        <v>16384</v>
      </c>
      <c r="B3498" s="97">
        <v>2004</v>
      </c>
      <c r="C3498" s="67" t="s">
        <v>16486</v>
      </c>
      <c r="D3498" s="88" t="s">
        <v>18249</v>
      </c>
      <c r="E3498" s="88" t="s">
        <v>18249</v>
      </c>
      <c r="F3498" s="89"/>
      <c r="G3498" s="125">
        <v>34.4</v>
      </c>
      <c r="H3498" s="140">
        <f t="shared" si="203"/>
        <v>26.46153846153846</v>
      </c>
      <c r="I3498" s="125">
        <f>G3498/('Total Revenue (Millions)'!D$224)*100</f>
        <v>0.84087143613508097</v>
      </c>
      <c r="W3498" s="138"/>
      <c r="Z3498" s="138"/>
      <c r="AF3498" s="90"/>
    </row>
    <row r="3499" spans="1:32" hidden="1" x14ac:dyDescent="0.25">
      <c r="A3499" s="116" t="s">
        <v>16384</v>
      </c>
      <c r="B3499" s="97">
        <v>2004</v>
      </c>
      <c r="C3499" s="67" t="s">
        <v>16486</v>
      </c>
      <c r="D3499" s="67" t="s">
        <v>18343</v>
      </c>
      <c r="E3499" s="88" t="s">
        <v>18344</v>
      </c>
      <c r="F3499" s="89"/>
      <c r="G3499" s="125">
        <v>31.4</v>
      </c>
      <c r="H3499" s="140">
        <f t="shared" si="203"/>
        <v>24.153846153846153</v>
      </c>
      <c r="I3499" s="125">
        <f>G3499/('Total Revenue (Millions)'!D$224)*100</f>
        <v>0.76753962484423099</v>
      </c>
      <c r="W3499" s="138"/>
      <c r="Z3499" s="138"/>
      <c r="AF3499" s="90"/>
    </row>
    <row r="3500" spans="1:32" hidden="1" x14ac:dyDescent="0.25">
      <c r="A3500" s="116" t="s">
        <v>16384</v>
      </c>
      <c r="B3500" s="97">
        <v>2004</v>
      </c>
      <c r="C3500" s="67" t="s">
        <v>16486</v>
      </c>
      <c r="D3500" s="88" t="s">
        <v>18238</v>
      </c>
      <c r="E3500" s="88" t="s">
        <v>18238</v>
      </c>
      <c r="F3500" s="89"/>
      <c r="G3500" s="125">
        <v>23.8</v>
      </c>
      <c r="H3500" s="140">
        <f t="shared" si="203"/>
        <v>18.307692307692307</v>
      </c>
      <c r="I3500" s="125">
        <f>G3500/('Total Revenue (Millions)'!D$224)*100</f>
        <v>0.5817657029074107</v>
      </c>
      <c r="W3500" s="138"/>
      <c r="Z3500" s="138"/>
      <c r="AF3500" s="90"/>
    </row>
    <row r="3501" spans="1:32" hidden="1" x14ac:dyDescent="0.25">
      <c r="A3501" s="116" t="s">
        <v>16384</v>
      </c>
      <c r="B3501" s="97">
        <v>2004</v>
      </c>
      <c r="C3501" s="67" t="s">
        <v>16486</v>
      </c>
      <c r="D3501" s="88" t="s">
        <v>18345</v>
      </c>
      <c r="E3501" s="88" t="s">
        <v>18323</v>
      </c>
      <c r="F3501" s="89"/>
      <c r="G3501" s="125">
        <v>23.1</v>
      </c>
      <c r="H3501" s="140">
        <f t="shared" si="203"/>
        <v>17.76923076923077</v>
      </c>
      <c r="I3501" s="125">
        <f>G3501/('Total Revenue (Millions)'!D$224)*100</f>
        <v>0.56465494693954577</v>
      </c>
      <c r="W3501" s="138"/>
      <c r="Z3501" s="138"/>
      <c r="AF3501" s="90"/>
    </row>
    <row r="3502" spans="1:32" hidden="1" x14ac:dyDescent="0.25">
      <c r="A3502" s="116" t="s">
        <v>16384</v>
      </c>
      <c r="B3502" s="97">
        <v>2004</v>
      </c>
      <c r="C3502" s="67" t="s">
        <v>16486</v>
      </c>
      <c r="D3502" s="88" t="s">
        <v>18351</v>
      </c>
      <c r="E3502" s="88" t="s">
        <v>18351</v>
      </c>
      <c r="F3502" s="89"/>
      <c r="G3502" s="125">
        <v>21.1</v>
      </c>
      <c r="H3502" s="140">
        <f t="shared" si="203"/>
        <v>16.23076923076923</v>
      </c>
      <c r="I3502" s="125">
        <f>G3502/('Total Revenue (Millions)'!D$224)*100</f>
        <v>0.5157670727456457</v>
      </c>
      <c r="W3502" s="138"/>
      <c r="Z3502" s="138"/>
      <c r="AF3502" s="90"/>
    </row>
    <row r="3503" spans="1:32" hidden="1" x14ac:dyDescent="0.25">
      <c r="A3503" s="116" t="s">
        <v>16384</v>
      </c>
      <c r="B3503" s="97">
        <v>2004</v>
      </c>
      <c r="C3503" s="67" t="s">
        <v>16486</v>
      </c>
      <c r="D3503" s="88" t="s">
        <v>18348</v>
      </c>
      <c r="E3503" s="88" t="s">
        <v>18348</v>
      </c>
      <c r="F3503" s="89"/>
      <c r="G3503" s="125">
        <v>17.899999999999999</v>
      </c>
      <c r="H3503" s="140">
        <f t="shared" si="203"/>
        <v>13.769230769230768</v>
      </c>
      <c r="I3503" s="125">
        <f>G3503/('Total Revenue (Millions)'!D$224)*100</f>
        <v>0.43754647403540547</v>
      </c>
      <c r="W3503" s="138"/>
      <c r="Z3503" s="138"/>
      <c r="AF3503" s="90"/>
    </row>
    <row r="3504" spans="1:32" hidden="1" x14ac:dyDescent="0.25">
      <c r="A3504" s="116" t="s">
        <v>16384</v>
      </c>
      <c r="B3504" s="97">
        <v>2004</v>
      </c>
      <c r="C3504" s="67" t="s">
        <v>16486</v>
      </c>
      <c r="D3504" s="88" t="s">
        <v>18346</v>
      </c>
      <c r="E3504" s="88" t="s">
        <v>18346</v>
      </c>
      <c r="F3504" s="89" t="s">
        <v>18347</v>
      </c>
      <c r="G3504" s="125">
        <v>16.7</v>
      </c>
      <c r="H3504" s="140">
        <f t="shared" si="203"/>
        <v>12.846153846153845</v>
      </c>
      <c r="I3504" s="125">
        <f>G3504/('Total Revenue (Millions)'!D$224)*100</f>
        <v>0.40821374951906553</v>
      </c>
      <c r="W3504" s="138"/>
      <c r="Z3504" s="138"/>
      <c r="AF3504" s="90"/>
    </row>
    <row r="3505" spans="1:32" hidden="1" x14ac:dyDescent="0.25">
      <c r="A3505" s="116" t="s">
        <v>16384</v>
      </c>
      <c r="B3505" s="97">
        <v>2004</v>
      </c>
      <c r="C3505" s="67" t="s">
        <v>16486</v>
      </c>
      <c r="D3505" s="88" t="s">
        <v>18356</v>
      </c>
      <c r="E3505" s="88" t="s">
        <v>18356</v>
      </c>
      <c r="F3505" s="88"/>
      <c r="G3505" s="125">
        <v>9.9</v>
      </c>
      <c r="H3505" s="140">
        <f t="shared" si="203"/>
        <v>7.615384615384615</v>
      </c>
      <c r="I3505" s="125">
        <f>G3505/('Total Revenue (Millions)'!D$224)*100</f>
        <v>0.24199497725980532</v>
      </c>
      <c r="W3505" s="138"/>
      <c r="Z3505" s="138"/>
      <c r="AF3505" s="90"/>
    </row>
    <row r="3506" spans="1:32" hidden="1" x14ac:dyDescent="0.25">
      <c r="A3506" s="116" t="s">
        <v>16384</v>
      </c>
      <c r="B3506" s="97">
        <v>2004</v>
      </c>
      <c r="C3506" s="67" t="s">
        <v>16486</v>
      </c>
      <c r="D3506" s="88" t="s">
        <v>18357</v>
      </c>
      <c r="E3506" s="88" t="s">
        <v>18357</v>
      </c>
      <c r="F3506" s="88"/>
      <c r="G3506" s="125">
        <v>9.9</v>
      </c>
      <c r="H3506" s="140">
        <f t="shared" si="203"/>
        <v>7.615384615384615</v>
      </c>
      <c r="I3506" s="125">
        <f>G3506/('Total Revenue (Millions)'!D$224)*100</f>
        <v>0.24199497725980532</v>
      </c>
      <c r="W3506" s="138"/>
      <c r="Z3506" s="138"/>
      <c r="AF3506" s="90"/>
    </row>
    <row r="3507" spans="1:32" hidden="1" x14ac:dyDescent="0.25">
      <c r="A3507" s="116" t="s">
        <v>16384</v>
      </c>
      <c r="B3507" s="97">
        <v>2004</v>
      </c>
      <c r="C3507" s="67" t="s">
        <v>16486</v>
      </c>
      <c r="D3507" s="88" t="s">
        <v>18358</v>
      </c>
      <c r="E3507" s="88" t="s">
        <v>18358</v>
      </c>
      <c r="F3507" s="88" t="s">
        <v>18359</v>
      </c>
      <c r="G3507" s="125">
        <v>9.3000000000000007</v>
      </c>
      <c r="H3507" s="140">
        <f t="shared" si="203"/>
        <v>7.1538461538461542</v>
      </c>
      <c r="I3507" s="125">
        <f>G3507/('Total Revenue (Millions)'!D$224)*100</f>
        <v>0.22732861500163534</v>
      </c>
      <c r="W3507" s="138"/>
      <c r="Z3507" s="138"/>
      <c r="AF3507" s="90"/>
    </row>
    <row r="3508" spans="1:32" hidden="1" x14ac:dyDescent="0.25">
      <c r="A3508" s="116" t="s">
        <v>16384</v>
      </c>
      <c r="B3508" s="97">
        <v>2004</v>
      </c>
      <c r="C3508" s="67" t="s">
        <v>16486</v>
      </c>
      <c r="D3508" s="67" t="s">
        <v>18360</v>
      </c>
      <c r="E3508" s="88" t="s">
        <v>18361</v>
      </c>
      <c r="F3508" s="88"/>
      <c r="G3508" s="125">
        <v>8.5</v>
      </c>
      <c r="H3508" s="140">
        <f t="shared" si="203"/>
        <v>6.5384615384615383</v>
      </c>
      <c r="I3508" s="125">
        <f>G3508/('Total Revenue (Millions)'!D$224)*100</f>
        <v>0.20777346532407526</v>
      </c>
      <c r="W3508" s="138"/>
      <c r="Z3508" s="138"/>
      <c r="AF3508" s="90"/>
    </row>
    <row r="3509" spans="1:32" hidden="1" x14ac:dyDescent="0.25">
      <c r="A3509" s="116" t="s">
        <v>16384</v>
      </c>
      <c r="B3509" s="97">
        <v>2004</v>
      </c>
      <c r="C3509" s="67" t="s">
        <v>16486</v>
      </c>
      <c r="D3509" s="67" t="s">
        <v>18003</v>
      </c>
      <c r="E3509" s="67" t="s">
        <v>18066</v>
      </c>
      <c r="F3509" s="88"/>
      <c r="G3509" s="125">
        <v>7.5</v>
      </c>
      <c r="H3509" s="140">
        <f t="shared" si="203"/>
        <v>5.7692307692307692</v>
      </c>
      <c r="I3509" s="125">
        <f>G3509/('Total Revenue (Millions)'!D$224)*100</f>
        <v>0.18332952822712523</v>
      </c>
      <c r="W3509" s="138"/>
      <c r="Z3509" s="138"/>
      <c r="AF3509" s="90"/>
    </row>
    <row r="3510" spans="1:32" hidden="1" x14ac:dyDescent="0.25">
      <c r="A3510" s="116" t="s">
        <v>16384</v>
      </c>
      <c r="B3510" s="97">
        <v>2004</v>
      </c>
      <c r="C3510" s="67" t="s">
        <v>16486</v>
      </c>
      <c r="D3510" s="88" t="s">
        <v>18362</v>
      </c>
      <c r="E3510" s="88" t="s">
        <v>18362</v>
      </c>
      <c r="F3510" s="89"/>
      <c r="G3510" s="125">
        <v>6.7</v>
      </c>
      <c r="H3510" s="140">
        <f t="shared" si="203"/>
        <v>5.1538461538461542</v>
      </c>
      <c r="I3510" s="125">
        <f>G3510/('Total Revenue (Millions)'!D$224)*100</f>
        <v>0.16377437854956522</v>
      </c>
      <c r="W3510" s="138"/>
      <c r="Z3510" s="138"/>
      <c r="AF3510" s="90"/>
    </row>
    <row r="3511" spans="1:32" hidden="1" x14ac:dyDescent="0.25">
      <c r="A3511" s="116" t="s">
        <v>16384</v>
      </c>
      <c r="B3511" s="97">
        <v>2004</v>
      </c>
      <c r="C3511" s="67" t="s">
        <v>16486</v>
      </c>
      <c r="D3511" s="88" t="s">
        <v>18363</v>
      </c>
      <c r="E3511" s="88" t="s">
        <v>18364</v>
      </c>
      <c r="F3511" s="88" t="s">
        <v>18365</v>
      </c>
      <c r="G3511" s="125">
        <v>6.6</v>
      </c>
      <c r="H3511" s="140">
        <f t="shared" si="203"/>
        <v>5.0769230769230766</v>
      </c>
      <c r="I3511" s="125">
        <f>G3511/('Total Revenue (Millions)'!D$224)*100</f>
        <v>0.16132998483987018</v>
      </c>
      <c r="W3511" s="138"/>
      <c r="Z3511" s="138"/>
      <c r="AF3511" s="90"/>
    </row>
    <row r="3512" spans="1:32" hidden="1" x14ac:dyDescent="0.25">
      <c r="A3512" s="116" t="s">
        <v>16384</v>
      </c>
      <c r="B3512" s="97">
        <v>2004</v>
      </c>
      <c r="C3512" s="67" t="s">
        <v>16486</v>
      </c>
      <c r="D3512" s="67" t="s">
        <v>18070</v>
      </c>
      <c r="E3512" s="67" t="s">
        <v>18070</v>
      </c>
      <c r="F3512" s="89" t="s">
        <v>18366</v>
      </c>
      <c r="G3512" s="125">
        <v>6.2</v>
      </c>
      <c r="H3512" s="140">
        <f t="shared" si="203"/>
        <v>4.7692307692307692</v>
      </c>
      <c r="I3512" s="125">
        <f>G3512/('Total Revenue (Millions)'!D$224)*100</f>
        <v>0.15155241000109021</v>
      </c>
      <c r="W3512" s="138"/>
      <c r="Z3512" s="138"/>
      <c r="AF3512" s="90"/>
    </row>
    <row r="3513" spans="1:32" hidden="1" x14ac:dyDescent="0.25">
      <c r="A3513" s="116" t="s">
        <v>16384</v>
      </c>
      <c r="B3513" s="97">
        <v>2004</v>
      </c>
      <c r="C3513" s="67" t="s">
        <v>16486</v>
      </c>
      <c r="D3513" s="67" t="s">
        <v>18367</v>
      </c>
      <c r="E3513" s="67" t="s">
        <v>18367</v>
      </c>
      <c r="F3513" s="88" t="s">
        <v>18368</v>
      </c>
      <c r="G3513" s="125">
        <v>5.6</v>
      </c>
      <c r="H3513" s="140">
        <f t="shared" si="203"/>
        <v>4.3076923076923075</v>
      </c>
      <c r="I3513" s="125">
        <f>G3513/('Total Revenue (Millions)'!D$224)*100</f>
        <v>0.13688604774292015</v>
      </c>
      <c r="W3513" s="138"/>
      <c r="Z3513" s="138"/>
      <c r="AF3513" s="90"/>
    </row>
    <row r="3514" spans="1:32" hidden="1" x14ac:dyDescent="0.25">
      <c r="A3514" s="116" t="s">
        <v>16384</v>
      </c>
      <c r="B3514" s="97">
        <v>2004</v>
      </c>
      <c r="C3514" s="67" t="s">
        <v>16486</v>
      </c>
      <c r="D3514" s="67" t="s">
        <v>18369</v>
      </c>
      <c r="E3514" s="88" t="s">
        <v>18370</v>
      </c>
      <c r="F3514" s="88" t="s">
        <v>18370</v>
      </c>
      <c r="G3514" s="125">
        <v>4.9000000000000004</v>
      </c>
      <c r="H3514" s="140">
        <f t="shared" si="203"/>
        <v>3.7692307692307692</v>
      </c>
      <c r="I3514" s="125">
        <f>G3514/('Total Revenue (Millions)'!D$224)*100</f>
        <v>0.11977529177505516</v>
      </c>
      <c r="W3514" s="138"/>
      <c r="Z3514" s="138"/>
      <c r="AF3514" s="90"/>
    </row>
    <row r="3515" spans="1:32" hidden="1" x14ac:dyDescent="0.25">
      <c r="A3515" s="116" t="s">
        <v>16384</v>
      </c>
      <c r="B3515" s="97">
        <v>2004</v>
      </c>
      <c r="C3515" s="67" t="s">
        <v>16486</v>
      </c>
      <c r="D3515" s="88" t="s">
        <v>18371</v>
      </c>
      <c r="E3515" s="88" t="s">
        <v>18371</v>
      </c>
      <c r="F3515" s="88"/>
      <c r="G3515" s="125">
        <v>3.6</v>
      </c>
      <c r="H3515" s="140">
        <f t="shared" si="203"/>
        <v>2.7692307692307692</v>
      </c>
      <c r="I3515" s="125">
        <f>G3515/('Total Revenue (Millions)'!D$224)*100</f>
        <v>8.799817354902012E-2</v>
      </c>
      <c r="W3515" s="138"/>
      <c r="Z3515" s="138"/>
      <c r="AF3515" s="90"/>
    </row>
    <row r="3516" spans="1:32" hidden="1" x14ac:dyDescent="0.25">
      <c r="A3516" s="116" t="s">
        <v>16384</v>
      </c>
      <c r="B3516" s="97">
        <v>2004</v>
      </c>
      <c r="C3516" s="67" t="s">
        <v>16486</v>
      </c>
      <c r="D3516" s="88" t="s">
        <v>18372</v>
      </c>
      <c r="E3516" s="88" t="s">
        <v>18372</v>
      </c>
      <c r="F3516" s="89"/>
      <c r="G3516" s="125">
        <v>3.6</v>
      </c>
      <c r="H3516" s="140">
        <f t="shared" si="203"/>
        <v>2.7692307692307692</v>
      </c>
      <c r="I3516" s="125">
        <f>G3516/('Total Revenue (Millions)'!D$224)*100</f>
        <v>8.799817354902012E-2</v>
      </c>
      <c r="W3516" s="138"/>
      <c r="Z3516" s="138"/>
      <c r="AF3516" s="90"/>
    </row>
    <row r="3517" spans="1:32" hidden="1" x14ac:dyDescent="0.25">
      <c r="A3517" s="116" t="s">
        <v>16384</v>
      </c>
      <c r="B3517" s="97">
        <v>2004</v>
      </c>
      <c r="C3517" s="67" t="s">
        <v>16486</v>
      </c>
      <c r="D3517" s="67" t="s">
        <v>18373</v>
      </c>
      <c r="E3517" s="88" t="s">
        <v>18374</v>
      </c>
      <c r="F3517" s="88" t="s">
        <v>18374</v>
      </c>
      <c r="G3517" s="125">
        <v>3.6</v>
      </c>
      <c r="H3517" s="140">
        <f t="shared" si="203"/>
        <v>2.7692307692307692</v>
      </c>
      <c r="I3517" s="125">
        <f>G3517/('Total Revenue (Millions)'!D$224)*100</f>
        <v>8.799817354902012E-2</v>
      </c>
      <c r="W3517" s="138"/>
      <c r="Z3517" s="138"/>
      <c r="AF3517" s="90"/>
    </row>
    <row r="3518" spans="1:32" hidden="1" x14ac:dyDescent="0.25">
      <c r="A3518" s="116" t="s">
        <v>16384</v>
      </c>
      <c r="B3518" s="97">
        <v>2004</v>
      </c>
      <c r="C3518" s="67" t="s">
        <v>16486</v>
      </c>
      <c r="D3518" s="88" t="s">
        <v>18375</v>
      </c>
      <c r="E3518" s="88" t="s">
        <v>18375</v>
      </c>
      <c r="F3518" s="89"/>
      <c r="G3518" s="125">
        <v>2.8</v>
      </c>
      <c r="H3518" s="140">
        <f t="shared" si="203"/>
        <v>2.1538461538461537</v>
      </c>
      <c r="I3518" s="125">
        <f>G3518/('Total Revenue (Millions)'!D$224)*100</f>
        <v>6.8443023871460076E-2</v>
      </c>
      <c r="W3518" s="138"/>
      <c r="Z3518" s="138"/>
      <c r="AF3518" s="90"/>
    </row>
    <row r="3519" spans="1:32" hidden="1" x14ac:dyDescent="0.25">
      <c r="A3519" s="116" t="s">
        <v>16384</v>
      </c>
      <c r="B3519" s="97">
        <v>2008</v>
      </c>
      <c r="C3519" s="67" t="s">
        <v>16486</v>
      </c>
      <c r="D3519" s="67" t="s">
        <v>16602</v>
      </c>
      <c r="E3519" s="88" t="s">
        <v>18231</v>
      </c>
      <c r="F3519" s="89"/>
      <c r="G3519" s="125">
        <v>299.2</v>
      </c>
      <c r="H3519" s="140">
        <f t="shared" ref="H3519:H3549" si="204">G3519/1.07</f>
        <v>279.62616822429902</v>
      </c>
      <c r="I3519" s="125">
        <f>G3519/('Total Revenue (Millions)'!D$225)*100</f>
        <v>7.0639342714137303</v>
      </c>
      <c r="W3519" s="138"/>
      <c r="Z3519" s="138"/>
      <c r="AF3519" s="129" t="s">
        <v>18376</v>
      </c>
    </row>
    <row r="3520" spans="1:32" hidden="1" x14ac:dyDescent="0.25">
      <c r="A3520" s="116" t="s">
        <v>16384</v>
      </c>
      <c r="B3520" s="97">
        <v>2008</v>
      </c>
      <c r="C3520" s="67" t="s">
        <v>16486</v>
      </c>
      <c r="D3520" s="88" t="s">
        <v>18029</v>
      </c>
      <c r="E3520" s="88" t="s">
        <v>18029</v>
      </c>
      <c r="F3520" s="89"/>
      <c r="G3520" s="125">
        <v>148.80000000000001</v>
      </c>
      <c r="H3520" s="140">
        <f t="shared" si="204"/>
        <v>139.06542056074767</v>
      </c>
      <c r="I3520" s="125">
        <f>G3520/('Total Revenue (Millions)'!D$225)*100</f>
        <v>3.5130796109169893</v>
      </c>
      <c r="W3520" s="138"/>
      <c r="Z3520" s="138"/>
      <c r="AF3520" s="90"/>
    </row>
    <row r="3521" spans="1:32" hidden="1" x14ac:dyDescent="0.25">
      <c r="A3521" s="116" t="s">
        <v>16384</v>
      </c>
      <c r="B3521" s="97">
        <v>2008</v>
      </c>
      <c r="C3521" s="67" t="s">
        <v>16486</v>
      </c>
      <c r="D3521" s="67" t="s">
        <v>18212</v>
      </c>
      <c r="E3521" s="67" t="s">
        <v>18212</v>
      </c>
      <c r="F3521" s="88" t="s">
        <v>18239</v>
      </c>
      <c r="G3521" s="125">
        <v>113.3</v>
      </c>
      <c r="H3521" s="140">
        <f t="shared" si="204"/>
        <v>105.88785046728971</v>
      </c>
      <c r="I3521" s="125">
        <f>G3521/('Total Revenue (Millions)'!D$225)*100</f>
        <v>2.674945698366229</v>
      </c>
      <c r="W3521" s="138"/>
      <c r="Z3521" s="138"/>
      <c r="AF3521" s="90"/>
    </row>
    <row r="3522" spans="1:32" hidden="1" x14ac:dyDescent="0.25">
      <c r="A3522" s="116" t="s">
        <v>16384</v>
      </c>
      <c r="B3522" s="97">
        <v>2008</v>
      </c>
      <c r="C3522" s="67" t="s">
        <v>16486</v>
      </c>
      <c r="D3522" s="89" t="s">
        <v>16593</v>
      </c>
      <c r="E3522" s="89" t="s">
        <v>17289</v>
      </c>
      <c r="F3522" s="89"/>
      <c r="G3522" s="125">
        <v>78.599999999999994</v>
      </c>
      <c r="H3522" s="140">
        <f t="shared" si="204"/>
        <v>73.457943925233636</v>
      </c>
      <c r="I3522" s="125">
        <f>G3522/('Total Revenue (Millions)'!D$225)*100</f>
        <v>1.8556993106053448</v>
      </c>
      <c r="W3522" s="138"/>
      <c r="Z3522" s="138"/>
      <c r="AF3522" s="90" t="s">
        <v>18377</v>
      </c>
    </row>
    <row r="3523" spans="1:32" hidden="1" x14ac:dyDescent="0.25">
      <c r="A3523" s="116" t="s">
        <v>16384</v>
      </c>
      <c r="B3523" s="97">
        <v>2008</v>
      </c>
      <c r="C3523" s="67" t="s">
        <v>16486</v>
      </c>
      <c r="D3523" s="88" t="s">
        <v>18340</v>
      </c>
      <c r="E3523" s="88" t="s">
        <v>18340</v>
      </c>
      <c r="F3523" s="89"/>
      <c r="G3523" s="125">
        <v>67.2</v>
      </c>
      <c r="H3523" s="140">
        <f t="shared" si="204"/>
        <v>62.803738317757009</v>
      </c>
      <c r="I3523" s="125">
        <f>G3523/('Total Revenue (Millions)'!D$225)*100</f>
        <v>1.5865520823496082</v>
      </c>
      <c r="W3523" s="138"/>
      <c r="Z3523" s="138"/>
      <c r="AF3523" s="90"/>
    </row>
    <row r="3524" spans="1:32" hidden="1" x14ac:dyDescent="0.25">
      <c r="A3524" s="116" t="s">
        <v>16384</v>
      </c>
      <c r="B3524" s="97">
        <v>2008</v>
      </c>
      <c r="C3524" s="67" t="s">
        <v>16486</v>
      </c>
      <c r="D3524" s="88" t="s">
        <v>18248</v>
      </c>
      <c r="E3524" s="88" t="s">
        <v>18248</v>
      </c>
      <c r="F3524" s="89"/>
      <c r="G3524" s="125">
        <v>61.9</v>
      </c>
      <c r="H3524" s="140">
        <f t="shared" si="204"/>
        <v>57.850467289719624</v>
      </c>
      <c r="I3524" s="125">
        <f>G3524/('Total Revenue (Millions)'!D$225)*100</f>
        <v>1.4614222306166775</v>
      </c>
      <c r="W3524" s="138"/>
      <c r="Z3524" s="138"/>
      <c r="AF3524" s="90"/>
    </row>
    <row r="3525" spans="1:32" hidden="1" x14ac:dyDescent="0.25">
      <c r="A3525" s="116" t="s">
        <v>16384</v>
      </c>
      <c r="B3525" s="97">
        <v>2008</v>
      </c>
      <c r="C3525" s="67" t="s">
        <v>16486</v>
      </c>
      <c r="D3525" s="88" t="s">
        <v>18342</v>
      </c>
      <c r="E3525" s="88" t="s">
        <v>18342</v>
      </c>
      <c r="F3525" s="89"/>
      <c r="G3525" s="125">
        <v>57.1</v>
      </c>
      <c r="H3525" s="140">
        <f t="shared" si="204"/>
        <v>53.364485981308412</v>
      </c>
      <c r="I3525" s="125">
        <f>G3525/('Total Revenue (Millions)'!D$225)*100</f>
        <v>1.3480970818774201</v>
      </c>
      <c r="W3525" s="138"/>
      <c r="Z3525" s="138"/>
      <c r="AF3525" s="90"/>
    </row>
    <row r="3526" spans="1:32" hidden="1" x14ac:dyDescent="0.25">
      <c r="A3526" s="116" t="s">
        <v>16384</v>
      </c>
      <c r="B3526" s="97">
        <v>2008</v>
      </c>
      <c r="C3526" s="67" t="s">
        <v>16486</v>
      </c>
      <c r="D3526" s="88" t="s">
        <v>18378</v>
      </c>
      <c r="E3526" s="88" t="s">
        <v>18341</v>
      </c>
      <c r="F3526" s="88" t="s">
        <v>18341</v>
      </c>
      <c r="G3526" s="125">
        <v>50.6</v>
      </c>
      <c r="H3526" s="140">
        <f t="shared" si="204"/>
        <v>47.289719626168221</v>
      </c>
      <c r="I3526" s="125">
        <f>G3526/('Total Revenue (Millions)'!D$225)*100</f>
        <v>1.1946359429596751</v>
      </c>
      <c r="W3526" s="138"/>
      <c r="Z3526" s="138"/>
      <c r="AF3526" s="90"/>
    </row>
    <row r="3527" spans="1:32" hidden="1" x14ac:dyDescent="0.25">
      <c r="A3527" s="116" t="s">
        <v>16384</v>
      </c>
      <c r="B3527" s="97">
        <v>2008</v>
      </c>
      <c r="C3527" s="67" t="s">
        <v>16486</v>
      </c>
      <c r="D3527" s="88" t="s">
        <v>18249</v>
      </c>
      <c r="E3527" s="88" t="s">
        <v>18249</v>
      </c>
      <c r="F3527" s="88"/>
      <c r="G3527" s="125">
        <v>40.1</v>
      </c>
      <c r="H3527" s="140">
        <f t="shared" si="204"/>
        <v>37.476635514018689</v>
      </c>
      <c r="I3527" s="125">
        <f>G3527/('Total Revenue (Millions)'!D$225)*100</f>
        <v>0.94673718009254881</v>
      </c>
      <c r="W3527" s="138"/>
      <c r="Z3527" s="138"/>
      <c r="AF3527" s="90"/>
    </row>
    <row r="3528" spans="1:32" hidden="1" x14ac:dyDescent="0.25">
      <c r="A3528" s="116" t="s">
        <v>16384</v>
      </c>
      <c r="B3528" s="97">
        <v>2008</v>
      </c>
      <c r="C3528" s="67" t="s">
        <v>16486</v>
      </c>
      <c r="D3528" s="67" t="s">
        <v>18343</v>
      </c>
      <c r="E3528" s="88" t="s">
        <v>18344</v>
      </c>
      <c r="F3528" s="88"/>
      <c r="G3528" s="125">
        <v>35.5</v>
      </c>
      <c r="H3528" s="140">
        <f t="shared" si="204"/>
        <v>33.177570093457945</v>
      </c>
      <c r="I3528" s="125">
        <f>G3528/('Total Revenue (Millions)'!D$225)*100</f>
        <v>0.83813391255076009</v>
      </c>
      <c r="W3528" s="138"/>
      <c r="Z3528" s="138"/>
      <c r="AF3528" s="90"/>
    </row>
    <row r="3529" spans="1:32" hidden="1" x14ac:dyDescent="0.25">
      <c r="A3529" s="116" t="s">
        <v>16384</v>
      </c>
      <c r="B3529" s="97">
        <v>2008</v>
      </c>
      <c r="C3529" s="67" t="s">
        <v>16486</v>
      </c>
      <c r="D3529" s="88" t="s">
        <v>18351</v>
      </c>
      <c r="E3529" s="88" t="s">
        <v>18351</v>
      </c>
      <c r="F3529" s="89"/>
      <c r="G3529" s="125">
        <v>34.799999999999997</v>
      </c>
      <c r="H3529" s="140">
        <f t="shared" si="204"/>
        <v>32.523364485981304</v>
      </c>
      <c r="I3529" s="125">
        <f>G3529/('Total Revenue (Millions)'!D$225)*100</f>
        <v>0.82160732835961836</v>
      </c>
      <c r="W3529" s="138"/>
      <c r="Z3529" s="138"/>
      <c r="AF3529" s="90" t="s">
        <v>18379</v>
      </c>
    </row>
    <row r="3530" spans="1:32" hidden="1" x14ac:dyDescent="0.25">
      <c r="A3530" s="116" t="s">
        <v>16384</v>
      </c>
      <c r="B3530" s="97">
        <v>2008</v>
      </c>
      <c r="C3530" s="67" t="s">
        <v>16486</v>
      </c>
      <c r="D3530" s="88" t="s">
        <v>18345</v>
      </c>
      <c r="E3530" s="88" t="s">
        <v>18323</v>
      </c>
      <c r="F3530" s="89"/>
      <c r="G3530" s="125">
        <v>28.5</v>
      </c>
      <c r="H3530" s="140">
        <f t="shared" si="204"/>
        <v>26.635514018691588</v>
      </c>
      <c r="I3530" s="125">
        <f>G3530/('Total Revenue (Millions)'!D$225)*100</f>
        <v>0.67286807063934262</v>
      </c>
      <c r="W3530" s="138"/>
      <c r="Z3530" s="138"/>
      <c r="AF3530" s="90"/>
    </row>
    <row r="3531" spans="1:32" hidden="1" x14ac:dyDescent="0.25">
      <c r="A3531" s="116" t="s">
        <v>16384</v>
      </c>
      <c r="B3531" s="97">
        <v>2008</v>
      </c>
      <c r="C3531" s="67" t="s">
        <v>16486</v>
      </c>
      <c r="D3531" s="88" t="s">
        <v>18348</v>
      </c>
      <c r="E3531" s="88" t="s">
        <v>18348</v>
      </c>
      <c r="F3531" s="88"/>
      <c r="G3531" s="125">
        <v>23.3</v>
      </c>
      <c r="H3531" s="140">
        <f t="shared" si="204"/>
        <v>21.77570093457944</v>
      </c>
      <c r="I3531" s="125">
        <f>G3531/('Total Revenue (Millions)'!D$225)*100</f>
        <v>0.55009915950514687</v>
      </c>
      <c r="W3531" s="138"/>
      <c r="Z3531" s="138"/>
      <c r="AF3531" s="90"/>
    </row>
    <row r="3532" spans="1:32" hidden="1" x14ac:dyDescent="0.25">
      <c r="A3532" s="116" t="s">
        <v>16384</v>
      </c>
      <c r="B3532" s="97">
        <v>2008</v>
      </c>
      <c r="C3532" s="67" t="s">
        <v>16486</v>
      </c>
      <c r="D3532" s="88" t="s">
        <v>18238</v>
      </c>
      <c r="E3532" s="88" t="s">
        <v>18238</v>
      </c>
      <c r="F3532" s="89"/>
      <c r="G3532" s="125">
        <v>23.2</v>
      </c>
      <c r="H3532" s="140">
        <f t="shared" si="204"/>
        <v>21.682242990654203</v>
      </c>
      <c r="I3532" s="125">
        <f>G3532/('Total Revenue (Millions)'!D$225)*100</f>
        <v>0.54773821890641228</v>
      </c>
      <c r="W3532" s="138"/>
      <c r="Z3532" s="138"/>
      <c r="AF3532" s="90"/>
    </row>
    <row r="3533" spans="1:32" hidden="1" x14ac:dyDescent="0.25">
      <c r="A3533" s="116" t="s">
        <v>16384</v>
      </c>
      <c r="B3533" s="97">
        <v>2008</v>
      </c>
      <c r="C3533" s="67" t="s">
        <v>16486</v>
      </c>
      <c r="D3533" s="88" t="s">
        <v>18346</v>
      </c>
      <c r="E3533" s="88" t="s">
        <v>18346</v>
      </c>
      <c r="F3533" s="89" t="s">
        <v>18347</v>
      </c>
      <c r="G3533" s="125">
        <v>16.3</v>
      </c>
      <c r="H3533" s="140">
        <f t="shared" si="204"/>
        <v>15.233644859813085</v>
      </c>
      <c r="I3533" s="125">
        <f>G3533/('Total Revenue (Millions)'!D$225)*100</f>
        <v>0.3848333175937293</v>
      </c>
      <c r="W3533" s="138"/>
      <c r="Z3533" s="138"/>
      <c r="AF3533" s="90"/>
    </row>
    <row r="3534" spans="1:32" hidden="1" x14ac:dyDescent="0.25">
      <c r="A3534" s="116" t="s">
        <v>16384</v>
      </c>
      <c r="B3534" s="97">
        <v>2008</v>
      </c>
      <c r="C3534" s="67" t="s">
        <v>16486</v>
      </c>
      <c r="D3534" s="88" t="s">
        <v>18363</v>
      </c>
      <c r="E3534" s="88" t="s">
        <v>18364</v>
      </c>
      <c r="F3534" s="88" t="s">
        <v>18365</v>
      </c>
      <c r="G3534" s="125">
        <v>12.3</v>
      </c>
      <c r="H3534" s="140">
        <f t="shared" si="204"/>
        <v>11.495327102803738</v>
      </c>
      <c r="I3534" s="125">
        <f>G3534/('Total Revenue (Millions)'!D$225)*100</f>
        <v>0.29039569364434786</v>
      </c>
      <c r="W3534" s="138"/>
      <c r="Z3534" s="138"/>
      <c r="AF3534" s="90"/>
    </row>
    <row r="3535" spans="1:32" hidden="1" x14ac:dyDescent="0.25">
      <c r="A3535" s="116" t="s">
        <v>16384</v>
      </c>
      <c r="B3535" s="97">
        <v>2008</v>
      </c>
      <c r="C3535" s="67" t="s">
        <v>16486</v>
      </c>
      <c r="D3535" s="88" t="s">
        <v>18356</v>
      </c>
      <c r="E3535" s="88" t="s">
        <v>18356</v>
      </c>
      <c r="F3535" s="88"/>
      <c r="G3535" s="125">
        <v>11.7</v>
      </c>
      <c r="H3535" s="140">
        <f t="shared" si="204"/>
        <v>10.934579439252335</v>
      </c>
      <c r="I3535" s="125">
        <f>G3535/('Total Revenue (Millions)'!D$225)*100</f>
        <v>0.27623005005194062</v>
      </c>
      <c r="W3535" s="138"/>
      <c r="Z3535" s="138"/>
      <c r="AF3535" s="90"/>
    </row>
    <row r="3536" spans="1:32" hidden="1" x14ac:dyDescent="0.25">
      <c r="A3536" s="116" t="s">
        <v>16384</v>
      </c>
      <c r="B3536" s="97">
        <v>2008</v>
      </c>
      <c r="C3536" s="67" t="s">
        <v>16486</v>
      </c>
      <c r="D3536" s="88" t="s">
        <v>18358</v>
      </c>
      <c r="E3536" s="88" t="s">
        <v>18358</v>
      </c>
      <c r="F3536" s="88" t="s">
        <v>18359</v>
      </c>
      <c r="G3536" s="125">
        <v>10.7</v>
      </c>
      <c r="H3536" s="140">
        <f t="shared" si="204"/>
        <v>9.9999999999999982</v>
      </c>
      <c r="I3536" s="125">
        <f>G3536/('Total Revenue (Millions)'!D$225)*100</f>
        <v>0.25262064406459528</v>
      </c>
      <c r="W3536" s="138"/>
      <c r="Z3536" s="138"/>
      <c r="AF3536" s="90"/>
    </row>
    <row r="3537" spans="1:32" hidden="1" x14ac:dyDescent="0.25">
      <c r="A3537" s="116" t="s">
        <v>16384</v>
      </c>
      <c r="B3537" s="97">
        <v>2008</v>
      </c>
      <c r="C3537" s="67" t="s">
        <v>16486</v>
      </c>
      <c r="D3537" s="67" t="s">
        <v>18360</v>
      </c>
      <c r="E3537" s="88" t="s">
        <v>18361</v>
      </c>
      <c r="F3537" s="89"/>
      <c r="G3537" s="125">
        <v>9.1999999999999993</v>
      </c>
      <c r="H3537" s="140">
        <f t="shared" si="204"/>
        <v>8.5981308411214936</v>
      </c>
      <c r="I3537" s="125">
        <f>G3537/('Total Revenue (Millions)'!D$225)*100</f>
        <v>0.21720653508357726</v>
      </c>
      <c r="W3537" s="138"/>
      <c r="Z3537" s="138"/>
      <c r="AF3537" s="90"/>
    </row>
    <row r="3538" spans="1:32" hidden="1" x14ac:dyDescent="0.25">
      <c r="A3538" s="116" t="s">
        <v>16384</v>
      </c>
      <c r="B3538" s="97">
        <v>2008</v>
      </c>
      <c r="C3538" s="67" t="s">
        <v>16486</v>
      </c>
      <c r="D3538" s="88" t="s">
        <v>18371</v>
      </c>
      <c r="E3538" s="88" t="s">
        <v>18371</v>
      </c>
      <c r="F3538" s="88"/>
      <c r="G3538" s="125">
        <v>8</v>
      </c>
      <c r="H3538" s="140">
        <f t="shared" si="204"/>
        <v>7.4766355140186915</v>
      </c>
      <c r="I3538" s="125">
        <f>G3538/('Total Revenue (Millions)'!D$225)*100</f>
        <v>0.18887524789876284</v>
      </c>
      <c r="W3538" s="138"/>
      <c r="Z3538" s="138"/>
      <c r="AF3538" s="90"/>
    </row>
    <row r="3539" spans="1:32" hidden="1" x14ac:dyDescent="0.25">
      <c r="A3539" s="116" t="s">
        <v>16384</v>
      </c>
      <c r="B3539" s="97">
        <v>2008</v>
      </c>
      <c r="C3539" s="67" t="s">
        <v>16486</v>
      </c>
      <c r="D3539" s="67" t="s">
        <v>18003</v>
      </c>
      <c r="E3539" s="67" t="s">
        <v>18066</v>
      </c>
      <c r="F3539" s="88"/>
      <c r="G3539" s="125">
        <v>7.7</v>
      </c>
      <c r="H3539" s="140">
        <f t="shared" si="204"/>
        <v>7.1962616822429908</v>
      </c>
      <c r="I3539" s="125">
        <f>G3539/('Total Revenue (Millions)'!D$225)*100</f>
        <v>0.18179242610255925</v>
      </c>
      <c r="W3539" s="138"/>
      <c r="Z3539" s="138"/>
      <c r="AF3539" s="90"/>
    </row>
    <row r="3540" spans="1:32" hidden="1" x14ac:dyDescent="0.25">
      <c r="A3540" s="116" t="s">
        <v>16384</v>
      </c>
      <c r="B3540" s="97">
        <v>2008</v>
      </c>
      <c r="C3540" s="67" t="s">
        <v>16486</v>
      </c>
      <c r="D3540" s="89" t="s">
        <v>18318</v>
      </c>
      <c r="E3540" s="89" t="s">
        <v>18318</v>
      </c>
      <c r="F3540" s="88" t="s">
        <v>18380</v>
      </c>
      <c r="G3540" s="125">
        <v>7.1</v>
      </c>
      <c r="H3540" s="140">
        <f t="shared" si="204"/>
        <v>6.6355140186915884</v>
      </c>
      <c r="I3540" s="125">
        <f>G3540/('Total Revenue (Millions)'!D$225)*100</f>
        <v>0.16762678251015203</v>
      </c>
      <c r="W3540" s="138"/>
      <c r="Z3540" s="138"/>
      <c r="AF3540" s="90"/>
    </row>
    <row r="3541" spans="1:32" hidden="1" x14ac:dyDescent="0.25">
      <c r="A3541" s="116" t="s">
        <v>16384</v>
      </c>
      <c r="B3541" s="97">
        <v>2008</v>
      </c>
      <c r="C3541" s="67" t="s">
        <v>16486</v>
      </c>
      <c r="D3541" s="67" t="s">
        <v>18070</v>
      </c>
      <c r="E3541" s="67" t="s">
        <v>18070</v>
      </c>
      <c r="F3541" s="89" t="s">
        <v>18366</v>
      </c>
      <c r="G3541" s="125">
        <v>6.4</v>
      </c>
      <c r="H3541" s="140">
        <f t="shared" si="204"/>
        <v>5.981308411214953</v>
      </c>
      <c r="I3541" s="125">
        <f>G3541/('Total Revenue (Millions)'!D$225)*100</f>
        <v>0.15110019831901031</v>
      </c>
      <c r="W3541" s="138"/>
      <c r="Z3541" s="138"/>
      <c r="AF3541" s="90"/>
    </row>
    <row r="3542" spans="1:32" hidden="1" x14ac:dyDescent="0.25">
      <c r="A3542" s="116" t="s">
        <v>16384</v>
      </c>
      <c r="B3542" s="97">
        <v>2008</v>
      </c>
      <c r="C3542" s="67" t="s">
        <v>16486</v>
      </c>
      <c r="D3542" s="67" t="s">
        <v>18367</v>
      </c>
      <c r="E3542" s="67" t="s">
        <v>18367</v>
      </c>
      <c r="F3542" s="88" t="s">
        <v>18368</v>
      </c>
      <c r="G3542" s="125">
        <v>6.3</v>
      </c>
      <c r="H3542" s="140">
        <f t="shared" si="204"/>
        <v>5.8878504672897192</v>
      </c>
      <c r="I3542" s="125">
        <f>G3542/('Total Revenue (Millions)'!D$225)*100</f>
        <v>0.14873925772027574</v>
      </c>
      <c r="W3542" s="138"/>
      <c r="Z3542" s="138"/>
      <c r="AF3542" s="90"/>
    </row>
    <row r="3543" spans="1:32" hidden="1" x14ac:dyDescent="0.25">
      <c r="A3543" s="116" t="s">
        <v>16384</v>
      </c>
      <c r="B3543" s="97">
        <v>2008</v>
      </c>
      <c r="C3543" s="67" t="s">
        <v>16486</v>
      </c>
      <c r="D3543" s="67" t="s">
        <v>18369</v>
      </c>
      <c r="E3543" s="88" t="s">
        <v>18370</v>
      </c>
      <c r="F3543" s="88" t="s">
        <v>18370</v>
      </c>
      <c r="G3543" s="125">
        <v>5.5</v>
      </c>
      <c r="H3543" s="140">
        <f t="shared" si="204"/>
        <v>5.1401869158878499</v>
      </c>
      <c r="I3543" s="125">
        <f>G3543/('Total Revenue (Millions)'!D$225)*100</f>
        <v>0.12985173293039945</v>
      </c>
      <c r="W3543" s="138"/>
      <c r="Z3543" s="138"/>
      <c r="AF3543" s="90"/>
    </row>
    <row r="3544" spans="1:32" hidden="1" x14ac:dyDescent="0.25">
      <c r="A3544" s="116" t="s">
        <v>16384</v>
      </c>
      <c r="B3544" s="97">
        <v>2008</v>
      </c>
      <c r="C3544" s="67" t="s">
        <v>16486</v>
      </c>
      <c r="D3544" s="88" t="s">
        <v>18362</v>
      </c>
      <c r="E3544" s="88" t="s">
        <v>18362</v>
      </c>
      <c r="F3544" s="89"/>
      <c r="G3544" s="125">
        <v>5.5</v>
      </c>
      <c r="H3544" s="140">
        <f t="shared" si="204"/>
        <v>5.1401869158878499</v>
      </c>
      <c r="I3544" s="125">
        <f>G3544/('Total Revenue (Millions)'!D$225)*100</f>
        <v>0.12985173293039945</v>
      </c>
      <c r="W3544" s="138"/>
      <c r="Z3544" s="138"/>
      <c r="AF3544" s="90"/>
    </row>
    <row r="3545" spans="1:32" hidden="1" x14ac:dyDescent="0.25">
      <c r="A3545" s="116" t="s">
        <v>16384</v>
      </c>
      <c r="B3545" s="97">
        <v>2008</v>
      </c>
      <c r="C3545" s="67" t="s">
        <v>16486</v>
      </c>
      <c r="D3545" s="88" t="s">
        <v>18372</v>
      </c>
      <c r="E3545" s="88" t="s">
        <v>18372</v>
      </c>
      <c r="F3545" s="88"/>
      <c r="G3545" s="125">
        <v>5.4</v>
      </c>
      <c r="H3545" s="140">
        <f t="shared" si="204"/>
        <v>5.0467289719626169</v>
      </c>
      <c r="I3545" s="125">
        <f>G3545/('Total Revenue (Millions)'!D$225)*100</f>
        <v>0.12749079233166494</v>
      </c>
      <c r="W3545" s="138"/>
      <c r="Z3545" s="138"/>
      <c r="AF3545" s="90"/>
    </row>
    <row r="3546" spans="1:32" hidden="1" x14ac:dyDescent="0.25">
      <c r="A3546" s="116" t="s">
        <v>16384</v>
      </c>
      <c r="B3546" s="97">
        <v>2008</v>
      </c>
      <c r="C3546" s="67" t="s">
        <v>16486</v>
      </c>
      <c r="D3546" s="88" t="s">
        <v>18381</v>
      </c>
      <c r="E3546" s="88" t="s">
        <v>18381</v>
      </c>
      <c r="F3546" s="88" t="s">
        <v>18382</v>
      </c>
      <c r="G3546" s="125">
        <v>5.4</v>
      </c>
      <c r="H3546" s="140">
        <f t="shared" si="204"/>
        <v>5.0467289719626169</v>
      </c>
      <c r="I3546" s="125">
        <f>G3546/('Total Revenue (Millions)'!D$225)*100</f>
        <v>0.12749079233166494</v>
      </c>
      <c r="W3546" s="138"/>
      <c r="Z3546" s="138"/>
      <c r="AF3546" s="90"/>
    </row>
    <row r="3547" spans="1:32" hidden="1" x14ac:dyDescent="0.25">
      <c r="A3547" s="116" t="s">
        <v>16384</v>
      </c>
      <c r="B3547" s="97">
        <v>2008</v>
      </c>
      <c r="C3547" s="67" t="s">
        <v>16486</v>
      </c>
      <c r="D3547" s="88" t="s">
        <v>18375</v>
      </c>
      <c r="E3547" s="88" t="s">
        <v>18375</v>
      </c>
      <c r="F3547" s="89"/>
      <c r="G3547" s="125">
        <v>3.7</v>
      </c>
      <c r="H3547" s="140">
        <f t="shared" si="204"/>
        <v>3.457943925233645</v>
      </c>
      <c r="I3547" s="125">
        <f>G3547/('Total Revenue (Millions)'!D$225)*100</f>
        <v>8.7354802153177827E-2</v>
      </c>
      <c r="W3547" s="138"/>
      <c r="Z3547" s="138"/>
      <c r="AF3547" s="90"/>
    </row>
    <row r="3548" spans="1:32" hidden="1" x14ac:dyDescent="0.25">
      <c r="A3548" s="116" t="s">
        <v>16384</v>
      </c>
      <c r="B3548" s="97">
        <v>2008</v>
      </c>
      <c r="C3548" s="67" t="s">
        <v>16486</v>
      </c>
      <c r="D3548" s="67" t="s">
        <v>18373</v>
      </c>
      <c r="E3548" s="88" t="s">
        <v>18374</v>
      </c>
      <c r="F3548" s="88" t="s">
        <v>18374</v>
      </c>
      <c r="G3548" s="125">
        <v>3.5</v>
      </c>
      <c r="H3548" s="140">
        <f t="shared" si="204"/>
        <v>3.2710280373831773</v>
      </c>
      <c r="I3548" s="125">
        <f>G3548/('Total Revenue (Millions)'!D$225)*100</f>
        <v>8.2632920955708747E-2</v>
      </c>
      <c r="W3548" s="138"/>
      <c r="Z3548" s="138"/>
      <c r="AF3548" s="90"/>
    </row>
    <row r="3549" spans="1:32" hidden="1" x14ac:dyDescent="0.25">
      <c r="A3549" s="116" t="s">
        <v>16384</v>
      </c>
      <c r="B3549" s="97">
        <v>2008</v>
      </c>
      <c r="C3549" s="67" t="s">
        <v>16486</v>
      </c>
      <c r="D3549" s="88" t="s">
        <v>18357</v>
      </c>
      <c r="E3549" s="88" t="s">
        <v>18357</v>
      </c>
      <c r="F3549" s="88"/>
      <c r="G3549" s="125">
        <v>3.3</v>
      </c>
      <c r="H3549" s="140">
        <f t="shared" si="204"/>
        <v>3.08411214953271</v>
      </c>
      <c r="I3549" s="125">
        <f>G3549/('Total Revenue (Millions)'!D$225)*100</f>
        <v>7.7911039758239681E-2</v>
      </c>
      <c r="W3549" s="138"/>
      <c r="Z3549" s="138"/>
      <c r="AF3549" s="90"/>
    </row>
    <row r="3550" spans="1:32" hidden="1" x14ac:dyDescent="0.25">
      <c r="A3550" s="116" t="s">
        <v>16384</v>
      </c>
      <c r="B3550" s="97">
        <v>2010</v>
      </c>
      <c r="C3550" s="67" t="s">
        <v>16486</v>
      </c>
      <c r="D3550" s="67" t="s">
        <v>16602</v>
      </c>
      <c r="E3550" s="88" t="s">
        <v>18231</v>
      </c>
      <c r="F3550" s="89"/>
      <c r="G3550" s="125">
        <v>285.19</v>
      </c>
      <c r="H3550" s="140">
        <f t="shared" ref="H3550:H3578" si="205">G3550/1.03</f>
        <v>276.88349514563106</v>
      </c>
      <c r="I3550" s="125">
        <f>G3550/('Total Revenue (Millions)'!D$226)*100</f>
        <v>6.7030978235321763</v>
      </c>
      <c r="W3550" s="138"/>
      <c r="Z3550" s="138"/>
      <c r="AF3550" s="90" t="s">
        <v>18383</v>
      </c>
    </row>
    <row r="3551" spans="1:32" hidden="1" x14ac:dyDescent="0.25">
      <c r="A3551" s="116" t="s">
        <v>16384</v>
      </c>
      <c r="B3551" s="97">
        <v>2010</v>
      </c>
      <c r="C3551" s="67" t="s">
        <v>16486</v>
      </c>
      <c r="D3551" s="88" t="s">
        <v>18029</v>
      </c>
      <c r="E3551" s="88" t="s">
        <v>18029</v>
      </c>
      <c r="F3551" s="89"/>
      <c r="G3551" s="125">
        <v>152.1</v>
      </c>
      <c r="H3551" s="140">
        <f t="shared" si="205"/>
        <v>147.66990291262135</v>
      </c>
      <c r="I3551" s="125">
        <f>G3551/('Total Revenue (Millions)'!D$226)*100</f>
        <v>3.5749541672542655</v>
      </c>
      <c r="W3551" s="138"/>
      <c r="Z3551" s="138"/>
      <c r="AF3551" s="90" t="s">
        <v>18384</v>
      </c>
    </row>
    <row r="3552" spans="1:32" hidden="1" x14ac:dyDescent="0.25">
      <c r="A3552" s="116" t="s">
        <v>16384</v>
      </c>
      <c r="B3552" s="97">
        <v>2010</v>
      </c>
      <c r="C3552" s="67" t="s">
        <v>16486</v>
      </c>
      <c r="D3552" s="67" t="s">
        <v>18212</v>
      </c>
      <c r="E3552" s="67" t="s">
        <v>18212</v>
      </c>
      <c r="F3552" s="88" t="s">
        <v>18239</v>
      </c>
      <c r="G3552" s="125">
        <v>91.9</v>
      </c>
      <c r="H3552" s="140">
        <f t="shared" si="205"/>
        <v>89.223300970873794</v>
      </c>
      <c r="I3552" s="125">
        <f>G3552/('Total Revenue (Millions)'!D$226)*100</f>
        <v>2.1600150425421893</v>
      </c>
      <c r="W3552" s="138"/>
      <c r="Z3552" s="138"/>
      <c r="AF3552" s="90"/>
    </row>
    <row r="3553" spans="1:32" hidden="1" x14ac:dyDescent="0.25">
      <c r="A3553" s="116" t="s">
        <v>16384</v>
      </c>
      <c r="B3553" s="97">
        <v>2010</v>
      </c>
      <c r="C3553" s="67" t="s">
        <v>16486</v>
      </c>
      <c r="D3553" s="89" t="s">
        <v>16593</v>
      </c>
      <c r="E3553" s="89" t="s">
        <v>17289</v>
      </c>
      <c r="F3553" s="89"/>
      <c r="G3553" s="125">
        <v>75</v>
      </c>
      <c r="H3553" s="140">
        <f t="shared" si="205"/>
        <v>72.815533980582529</v>
      </c>
      <c r="I3553" s="125">
        <f>G3553/('Total Revenue (Millions)'!D$226)*100</f>
        <v>1.7627979128472711</v>
      </c>
      <c r="W3553" s="138"/>
      <c r="Z3553" s="138"/>
      <c r="AF3553" s="90" t="s">
        <v>18385</v>
      </c>
    </row>
    <row r="3554" spans="1:32" hidden="1" x14ac:dyDescent="0.25">
      <c r="A3554" s="116" t="s">
        <v>16384</v>
      </c>
      <c r="B3554" s="97">
        <v>2010</v>
      </c>
      <c r="C3554" s="67" t="s">
        <v>16486</v>
      </c>
      <c r="D3554" s="88" t="s">
        <v>18340</v>
      </c>
      <c r="E3554" s="88" t="s">
        <v>18340</v>
      </c>
      <c r="F3554" s="89"/>
      <c r="G3554" s="125">
        <v>51.9</v>
      </c>
      <c r="H3554" s="140">
        <f t="shared" si="205"/>
        <v>50.388349514563103</v>
      </c>
      <c r="I3554" s="125">
        <f>G3554/('Total Revenue (Millions)'!D$226)*100</f>
        <v>1.2198561556903116</v>
      </c>
      <c r="W3554" s="138"/>
      <c r="Z3554" s="138"/>
      <c r="AF3554" s="90"/>
    </row>
    <row r="3555" spans="1:32" hidden="1" x14ac:dyDescent="0.25">
      <c r="A3555" s="116" t="s">
        <v>16384</v>
      </c>
      <c r="B3555" s="97">
        <v>2010</v>
      </c>
      <c r="C3555" s="67" t="s">
        <v>16486</v>
      </c>
      <c r="D3555" s="88" t="s">
        <v>18248</v>
      </c>
      <c r="E3555" s="88" t="s">
        <v>18248</v>
      </c>
      <c r="F3555" s="88"/>
      <c r="G3555" s="125">
        <v>50.436254485488753</v>
      </c>
      <c r="H3555" s="140">
        <f t="shared" si="205"/>
        <v>48.967237364552183</v>
      </c>
      <c r="I3555" s="125">
        <f>G3555/('Total Revenue (Millions)'!D$226)*100</f>
        <v>1.1854523218513784</v>
      </c>
      <c r="W3555" s="138"/>
      <c r="Z3555" s="138"/>
      <c r="AF3555" s="90"/>
    </row>
    <row r="3556" spans="1:32" hidden="1" x14ac:dyDescent="0.25">
      <c r="A3556" s="116" t="s">
        <v>16384</v>
      </c>
      <c r="B3556" s="97">
        <v>2010</v>
      </c>
      <c r="C3556" s="67" t="s">
        <v>16486</v>
      </c>
      <c r="D3556" s="88" t="s">
        <v>18342</v>
      </c>
      <c r="E3556" s="88" t="s">
        <v>18342</v>
      </c>
      <c r="F3556" s="89"/>
      <c r="G3556" s="125">
        <v>45.3</v>
      </c>
      <c r="H3556" s="140">
        <f t="shared" si="205"/>
        <v>43.980582524271838</v>
      </c>
      <c r="I3556" s="125">
        <f>G3556/('Total Revenue (Millions)'!D$226)*100</f>
        <v>1.0647299393597516</v>
      </c>
      <c r="W3556" s="138"/>
      <c r="Z3556" s="138"/>
      <c r="AF3556" s="90"/>
    </row>
    <row r="3557" spans="1:32" hidden="1" x14ac:dyDescent="0.25">
      <c r="A3557" s="116" t="s">
        <v>16384</v>
      </c>
      <c r="B3557" s="97">
        <v>2010</v>
      </c>
      <c r="C3557" s="67" t="s">
        <v>16486</v>
      </c>
      <c r="D3557" s="88" t="s">
        <v>18378</v>
      </c>
      <c r="E3557" s="88" t="s">
        <v>18341</v>
      </c>
      <c r="F3557" s="88" t="s">
        <v>18341</v>
      </c>
      <c r="G3557" s="125">
        <v>36.799999999999997</v>
      </c>
      <c r="H3557" s="140">
        <f t="shared" si="205"/>
        <v>35.728155339805824</v>
      </c>
      <c r="I3557" s="125">
        <f>G3557/('Total Revenue (Millions)'!D$226)*100</f>
        <v>0.86494617590372769</v>
      </c>
      <c r="W3557" s="138"/>
      <c r="Z3557" s="138"/>
      <c r="AF3557" s="90"/>
    </row>
    <row r="3558" spans="1:32" hidden="1" x14ac:dyDescent="0.25">
      <c r="A3558" s="116" t="s">
        <v>16384</v>
      </c>
      <c r="B3558" s="97">
        <v>2010</v>
      </c>
      <c r="C3558" s="67" t="s">
        <v>16486</v>
      </c>
      <c r="D3558" s="88" t="s">
        <v>18249</v>
      </c>
      <c r="E3558" s="88" t="s">
        <v>18249</v>
      </c>
      <c r="F3558" s="88"/>
      <c r="G3558" s="125">
        <v>32.673567122263314</v>
      </c>
      <c r="H3558" s="140">
        <f t="shared" si="205"/>
        <v>31.721909827440111</v>
      </c>
      <c r="I3558" s="125">
        <f>G3558/('Total Revenue (Millions)'!D$226)*100</f>
        <v>0.76795861237867979</v>
      </c>
      <c r="W3558" s="138"/>
      <c r="Z3558" s="138"/>
      <c r="AF3558" s="90"/>
    </row>
    <row r="3559" spans="1:32" hidden="1" x14ac:dyDescent="0.25">
      <c r="A3559" s="116" t="s">
        <v>16384</v>
      </c>
      <c r="B3559" s="97">
        <v>2010</v>
      </c>
      <c r="C3559" s="67" t="s">
        <v>16486</v>
      </c>
      <c r="D3559" s="88" t="s">
        <v>18351</v>
      </c>
      <c r="E3559" s="88" t="s">
        <v>18351</v>
      </c>
      <c r="F3559" s="88"/>
      <c r="G3559" s="125">
        <v>31.7</v>
      </c>
      <c r="H3559" s="140">
        <f t="shared" si="205"/>
        <v>30.776699029126213</v>
      </c>
      <c r="I3559" s="125">
        <f>G3559/('Total Revenue (Millions)'!D$226)*100</f>
        <v>0.74507591783011318</v>
      </c>
      <c r="W3559" s="138"/>
      <c r="Z3559" s="138"/>
      <c r="AF3559" s="90" t="s">
        <v>18386</v>
      </c>
    </row>
    <row r="3560" spans="1:32" hidden="1" x14ac:dyDescent="0.25">
      <c r="A3560" s="116" t="s">
        <v>16384</v>
      </c>
      <c r="B3560" s="97">
        <v>2010</v>
      </c>
      <c r="C3560" s="67" t="s">
        <v>16486</v>
      </c>
      <c r="D3560" s="88" t="s">
        <v>18345</v>
      </c>
      <c r="E3560" s="88" t="s">
        <v>18323</v>
      </c>
      <c r="F3560" s="89"/>
      <c r="G3560" s="125">
        <v>29.8</v>
      </c>
      <c r="H3560" s="140">
        <f t="shared" si="205"/>
        <v>28.932038834951456</v>
      </c>
      <c r="I3560" s="125">
        <f>G3560/('Total Revenue (Millions)'!D$226)*100</f>
        <v>0.70041837070464907</v>
      </c>
      <c r="W3560" s="138"/>
      <c r="Z3560" s="138"/>
      <c r="AF3560" s="90"/>
    </row>
    <row r="3561" spans="1:32" hidden="1" x14ac:dyDescent="0.25">
      <c r="A3561" s="116" t="s">
        <v>16384</v>
      </c>
      <c r="B3561" s="97">
        <v>2010</v>
      </c>
      <c r="C3561" s="67" t="s">
        <v>16486</v>
      </c>
      <c r="D3561" s="67" t="s">
        <v>18343</v>
      </c>
      <c r="E3561" s="88" t="s">
        <v>18344</v>
      </c>
      <c r="F3561" s="88"/>
      <c r="G3561" s="125">
        <v>28.92547712818822</v>
      </c>
      <c r="H3561" s="140">
        <f t="shared" si="205"/>
        <v>28.08298750309536</v>
      </c>
      <c r="I3561" s="125">
        <f>G3561/('Total Revenue (Millions)'!D$226)*100</f>
        <v>0.6798636094624223</v>
      </c>
      <c r="W3561" s="138"/>
      <c r="Z3561" s="138"/>
      <c r="AF3561" s="90"/>
    </row>
    <row r="3562" spans="1:32" hidden="1" x14ac:dyDescent="0.25">
      <c r="A3562" s="116" t="s">
        <v>16384</v>
      </c>
      <c r="B3562" s="97">
        <v>2010</v>
      </c>
      <c r="C3562" s="67" t="s">
        <v>16486</v>
      </c>
      <c r="D3562" s="88" t="s">
        <v>18348</v>
      </c>
      <c r="E3562" s="88" t="s">
        <v>18348</v>
      </c>
      <c r="F3562" s="88"/>
      <c r="G3562" s="125">
        <v>27.3</v>
      </c>
      <c r="H3562" s="140">
        <f t="shared" si="205"/>
        <v>26.50485436893204</v>
      </c>
      <c r="I3562" s="125">
        <f>G3562/('Total Revenue (Millions)'!D$226)*100</f>
        <v>0.64165844027640662</v>
      </c>
      <c r="W3562" s="138"/>
      <c r="Z3562" s="138"/>
      <c r="AF3562" s="90"/>
    </row>
    <row r="3563" spans="1:32" hidden="1" x14ac:dyDescent="0.25">
      <c r="A3563" s="116" t="s">
        <v>16384</v>
      </c>
      <c r="B3563" s="97">
        <v>2010</v>
      </c>
      <c r="C3563" s="67" t="s">
        <v>16486</v>
      </c>
      <c r="D3563" s="88" t="s">
        <v>18238</v>
      </c>
      <c r="E3563" s="88" t="s">
        <v>18238</v>
      </c>
      <c r="F3563" s="89"/>
      <c r="G3563" s="125">
        <v>16.5</v>
      </c>
      <c r="H3563" s="140">
        <f t="shared" si="205"/>
        <v>16.019417475728154</v>
      </c>
      <c r="I3563" s="125">
        <f>G3563/('Total Revenue (Millions)'!D$226)*100</f>
        <v>0.38781554082639963</v>
      </c>
      <c r="W3563" s="138"/>
      <c r="Z3563" s="138"/>
      <c r="AF3563" s="90"/>
    </row>
    <row r="3564" spans="1:32" hidden="1" x14ac:dyDescent="0.25">
      <c r="A3564" s="116" t="s">
        <v>16384</v>
      </c>
      <c r="B3564" s="97">
        <v>2010</v>
      </c>
      <c r="C3564" s="67" t="s">
        <v>16486</v>
      </c>
      <c r="D3564" s="88" t="s">
        <v>18346</v>
      </c>
      <c r="E3564" s="88" t="s">
        <v>18346</v>
      </c>
      <c r="F3564" s="89" t="s">
        <v>18347</v>
      </c>
      <c r="G3564" s="125">
        <v>13.281275413787831</v>
      </c>
      <c r="H3564" s="140">
        <f t="shared" si="205"/>
        <v>12.894442149308574</v>
      </c>
      <c r="I3564" s="125">
        <f>G3564/('Total Revenue (Millions)'!D$226)*100</f>
        <v>0.31216272772499953</v>
      </c>
      <c r="W3564" s="138"/>
      <c r="Z3564" s="138"/>
      <c r="AF3564" s="90"/>
    </row>
    <row r="3565" spans="1:32" hidden="1" x14ac:dyDescent="0.25">
      <c r="A3565" s="116" t="s">
        <v>16384</v>
      </c>
      <c r="B3565" s="97">
        <v>2010</v>
      </c>
      <c r="C3565" s="67" t="s">
        <v>16486</v>
      </c>
      <c r="D3565" s="88" t="s">
        <v>18356</v>
      </c>
      <c r="E3565" s="88" t="s">
        <v>18356</v>
      </c>
      <c r="F3565" s="88"/>
      <c r="G3565" s="125">
        <v>12.4</v>
      </c>
      <c r="H3565" s="140">
        <f t="shared" si="205"/>
        <v>12.038834951456311</v>
      </c>
      <c r="I3565" s="125">
        <f>G3565/('Total Revenue (Millions)'!D$226)*100</f>
        <v>0.29144925492408214</v>
      </c>
      <c r="W3565" s="138"/>
      <c r="Z3565" s="138"/>
      <c r="AF3565" s="90"/>
    </row>
    <row r="3566" spans="1:32" hidden="1" x14ac:dyDescent="0.25">
      <c r="A3566" s="116" t="s">
        <v>16384</v>
      </c>
      <c r="B3566" s="97">
        <v>2010</v>
      </c>
      <c r="C3566" s="67" t="s">
        <v>16486</v>
      </c>
      <c r="D3566" s="88" t="s">
        <v>18363</v>
      </c>
      <c r="E3566" s="88" t="s">
        <v>18364</v>
      </c>
      <c r="F3566" s="88" t="s">
        <v>18365</v>
      </c>
      <c r="G3566" s="125">
        <v>11.9</v>
      </c>
      <c r="H3566" s="140">
        <f t="shared" si="205"/>
        <v>11.553398058252426</v>
      </c>
      <c r="I3566" s="125">
        <f>G3566/('Total Revenue (Millions)'!D$226)*100</f>
        <v>0.27969726883843371</v>
      </c>
      <c r="W3566" s="138"/>
      <c r="Z3566" s="138"/>
      <c r="AF3566" s="90"/>
    </row>
    <row r="3567" spans="1:32" hidden="1" x14ac:dyDescent="0.25">
      <c r="A3567" s="116" t="s">
        <v>16384</v>
      </c>
      <c r="B3567" s="97">
        <v>2010</v>
      </c>
      <c r="C3567" s="67" t="s">
        <v>16486</v>
      </c>
      <c r="D3567" s="88" t="s">
        <v>18358</v>
      </c>
      <c r="E3567" s="88" t="s">
        <v>18358</v>
      </c>
      <c r="F3567" s="88" t="s">
        <v>18359</v>
      </c>
      <c r="G3567" s="125">
        <v>9.8000000000000007</v>
      </c>
      <c r="H3567" s="140">
        <f t="shared" si="205"/>
        <v>9.5145631067961176</v>
      </c>
      <c r="I3567" s="125">
        <f>G3567/('Total Revenue (Millions)'!D$226)*100</f>
        <v>0.23033892727871008</v>
      </c>
      <c r="W3567" s="138"/>
      <c r="Z3567" s="138"/>
      <c r="AF3567" s="90"/>
    </row>
    <row r="3568" spans="1:32" hidden="1" x14ac:dyDescent="0.25">
      <c r="A3568" s="116" t="s">
        <v>16384</v>
      </c>
      <c r="B3568" s="97">
        <v>2010</v>
      </c>
      <c r="C3568" s="67" t="s">
        <v>16486</v>
      </c>
      <c r="D3568" s="67" t="s">
        <v>18367</v>
      </c>
      <c r="E3568" s="67" t="s">
        <v>18367</v>
      </c>
      <c r="F3568" s="88" t="s">
        <v>18368</v>
      </c>
      <c r="G3568" s="125">
        <v>8.3000000000000007</v>
      </c>
      <c r="H3568" s="140">
        <f t="shared" si="205"/>
        <v>8.0582524271844669</v>
      </c>
      <c r="I3568" s="125">
        <f>G3568/('Total Revenue (Millions)'!D$226)*100</f>
        <v>0.19508296902176467</v>
      </c>
      <c r="W3568" s="138"/>
      <c r="Z3568" s="138"/>
      <c r="AF3568" s="90"/>
    </row>
    <row r="3569" spans="1:32" hidden="1" x14ac:dyDescent="0.25">
      <c r="A3569" s="116" t="s">
        <v>16384</v>
      </c>
      <c r="B3569" s="97">
        <v>2010</v>
      </c>
      <c r="C3569" s="67" t="s">
        <v>16486</v>
      </c>
      <c r="D3569" s="67" t="s">
        <v>18360</v>
      </c>
      <c r="E3569" s="88" t="s">
        <v>18361</v>
      </c>
      <c r="F3569" s="88"/>
      <c r="G3569" s="125">
        <v>7.5</v>
      </c>
      <c r="H3569" s="140">
        <f t="shared" si="205"/>
        <v>7.2815533980582519</v>
      </c>
      <c r="I3569" s="125">
        <f>G3569/('Total Revenue (Millions)'!D$226)*100</f>
        <v>0.17627979128472709</v>
      </c>
      <c r="W3569" s="138"/>
      <c r="Z3569" s="138"/>
      <c r="AF3569" s="90"/>
    </row>
    <row r="3570" spans="1:32" hidden="1" x14ac:dyDescent="0.25">
      <c r="A3570" s="116" t="s">
        <v>16384</v>
      </c>
      <c r="B3570" s="97">
        <v>2010</v>
      </c>
      <c r="C3570" s="67" t="s">
        <v>16486</v>
      </c>
      <c r="D3570" s="67" t="s">
        <v>18003</v>
      </c>
      <c r="E3570" s="67" t="s">
        <v>18066</v>
      </c>
      <c r="F3570" s="88"/>
      <c r="G3570" s="125">
        <v>7.3</v>
      </c>
      <c r="H3570" s="140">
        <f t="shared" si="205"/>
        <v>7.0873786407766985</v>
      </c>
      <c r="I3570" s="125">
        <f>G3570/('Total Revenue (Millions)'!D$226)*100</f>
        <v>0.17157899685046771</v>
      </c>
      <c r="W3570" s="138"/>
      <c r="Z3570" s="138"/>
      <c r="AF3570" s="90"/>
    </row>
    <row r="3571" spans="1:32" hidden="1" x14ac:dyDescent="0.25">
      <c r="A3571" s="116" t="s">
        <v>16384</v>
      </c>
      <c r="B3571" s="97">
        <v>2010</v>
      </c>
      <c r="C3571" s="67" t="s">
        <v>16486</v>
      </c>
      <c r="D3571" s="89" t="s">
        <v>18318</v>
      </c>
      <c r="E3571" s="89" t="s">
        <v>18318</v>
      </c>
      <c r="F3571" s="88" t="s">
        <v>18380</v>
      </c>
      <c r="G3571" s="125">
        <v>6.8</v>
      </c>
      <c r="H3571" s="140">
        <f t="shared" si="205"/>
        <v>6.6019417475728153</v>
      </c>
      <c r="I3571" s="125">
        <f>G3571/('Total Revenue (Millions)'!D$226)*100</f>
        <v>0.15982701076481923</v>
      </c>
      <c r="W3571" s="138"/>
      <c r="Z3571" s="138"/>
      <c r="AF3571" s="90"/>
    </row>
    <row r="3572" spans="1:32" hidden="1" x14ac:dyDescent="0.25">
      <c r="A3572" s="116" t="s">
        <v>16384</v>
      </c>
      <c r="B3572" s="97">
        <v>2010</v>
      </c>
      <c r="C3572" s="67" t="s">
        <v>16486</v>
      </c>
      <c r="D3572" s="88" t="s">
        <v>18371</v>
      </c>
      <c r="E3572" s="88" t="s">
        <v>18371</v>
      </c>
      <c r="F3572" s="88"/>
      <c r="G3572" s="125">
        <v>6.5184173810001624</v>
      </c>
      <c r="H3572" s="140">
        <f t="shared" si="205"/>
        <v>6.3285605640778275</v>
      </c>
      <c r="I3572" s="125">
        <f>G3572/('Total Revenue (Millions)'!D$226)*100</f>
        <v>0.15320870072392614</v>
      </c>
      <c r="W3572" s="138"/>
      <c r="Z3572" s="138"/>
      <c r="AF3572" s="90"/>
    </row>
    <row r="3573" spans="1:32" hidden="1" x14ac:dyDescent="0.25">
      <c r="A3573" s="116" t="s">
        <v>16384</v>
      </c>
      <c r="B3573" s="97">
        <v>2010</v>
      </c>
      <c r="C3573" s="67" t="s">
        <v>16486</v>
      </c>
      <c r="D3573" s="88" t="s">
        <v>18372</v>
      </c>
      <c r="E3573" s="88" t="s">
        <v>18372</v>
      </c>
      <c r="F3573" s="89"/>
      <c r="G3573" s="125">
        <v>5.4</v>
      </c>
      <c r="H3573" s="140">
        <f t="shared" si="205"/>
        <v>5.2427184466019421</v>
      </c>
      <c r="I3573" s="125">
        <f>G3573/('Total Revenue (Millions)'!D$226)*100</f>
        <v>0.12692144972500352</v>
      </c>
      <c r="W3573" s="138"/>
      <c r="Z3573" s="138"/>
      <c r="AF3573" s="90"/>
    </row>
    <row r="3574" spans="1:32" hidden="1" x14ac:dyDescent="0.25">
      <c r="A3574" s="116" t="s">
        <v>16384</v>
      </c>
      <c r="B3574" s="97">
        <v>2010</v>
      </c>
      <c r="C3574" s="67" t="s">
        <v>16486</v>
      </c>
      <c r="D3574" s="88" t="s">
        <v>18357</v>
      </c>
      <c r="E3574" s="88" t="s">
        <v>18357</v>
      </c>
      <c r="F3574" s="89"/>
      <c r="G3574" s="125">
        <v>4.9000000000000004</v>
      </c>
      <c r="H3574" s="140">
        <f t="shared" si="205"/>
        <v>4.7572815533980588</v>
      </c>
      <c r="I3574" s="125">
        <f>G3574/('Total Revenue (Millions)'!D$226)*100</f>
        <v>0.11516946363935504</v>
      </c>
      <c r="W3574" s="138"/>
      <c r="Z3574" s="138"/>
      <c r="AF3574" s="90"/>
    </row>
    <row r="3575" spans="1:32" hidden="1" x14ac:dyDescent="0.25">
      <c r="A3575" s="116" t="s">
        <v>16384</v>
      </c>
      <c r="B3575" s="97">
        <v>2010</v>
      </c>
      <c r="C3575" s="67" t="s">
        <v>16486</v>
      </c>
      <c r="D3575" s="67" t="s">
        <v>18369</v>
      </c>
      <c r="E3575" s="88" t="s">
        <v>18370</v>
      </c>
      <c r="F3575" s="88" t="s">
        <v>18370</v>
      </c>
      <c r="G3575" s="125">
        <v>4.5999999999999996</v>
      </c>
      <c r="H3575" s="140">
        <f t="shared" si="205"/>
        <v>4.4660194174757279</v>
      </c>
      <c r="I3575" s="125">
        <f>G3575/('Total Revenue (Millions)'!D$226)*100</f>
        <v>0.10811827198796596</v>
      </c>
      <c r="W3575" s="138"/>
      <c r="Z3575" s="138"/>
      <c r="AF3575" s="90"/>
    </row>
    <row r="3576" spans="1:32" hidden="1" x14ac:dyDescent="0.25">
      <c r="A3576" s="116" t="s">
        <v>16384</v>
      </c>
      <c r="B3576" s="97">
        <v>2010</v>
      </c>
      <c r="C3576" s="67" t="s">
        <v>16486</v>
      </c>
      <c r="D3576" s="67" t="s">
        <v>18373</v>
      </c>
      <c r="E3576" s="88" t="s">
        <v>18374</v>
      </c>
      <c r="F3576" s="88" t="s">
        <v>18374</v>
      </c>
      <c r="G3576" s="125">
        <v>4.3</v>
      </c>
      <c r="H3576" s="140">
        <f t="shared" si="205"/>
        <v>4.174757281553398</v>
      </c>
      <c r="I3576" s="125">
        <f>G3576/('Total Revenue (Millions)'!D$226)*100</f>
        <v>0.10106708033657687</v>
      </c>
      <c r="W3576" s="138"/>
      <c r="Z3576" s="138"/>
      <c r="AF3576" s="90"/>
    </row>
    <row r="3577" spans="1:32" hidden="1" x14ac:dyDescent="0.25">
      <c r="A3577" s="116" t="s">
        <v>16384</v>
      </c>
      <c r="B3577" s="97">
        <v>2010</v>
      </c>
      <c r="C3577" s="67" t="s">
        <v>16486</v>
      </c>
      <c r="D3577" s="88" t="s">
        <v>18381</v>
      </c>
      <c r="E3577" s="88" t="s">
        <v>18381</v>
      </c>
      <c r="F3577" s="88" t="s">
        <v>18382</v>
      </c>
      <c r="G3577" s="125">
        <v>3.8</v>
      </c>
      <c r="H3577" s="140">
        <f t="shared" si="205"/>
        <v>3.6893203883495143</v>
      </c>
      <c r="I3577" s="125">
        <f>G3577/('Total Revenue (Millions)'!D$226)*100</f>
        <v>8.9315094250928401E-2</v>
      </c>
      <c r="W3577" s="138"/>
      <c r="Z3577" s="138"/>
      <c r="AF3577" s="90"/>
    </row>
    <row r="3578" spans="1:32" hidden="1" x14ac:dyDescent="0.25">
      <c r="A3578" s="116" t="s">
        <v>16384</v>
      </c>
      <c r="B3578" s="97">
        <v>2010</v>
      </c>
      <c r="C3578" s="67" t="s">
        <v>16486</v>
      </c>
      <c r="D3578" s="67" t="s">
        <v>18070</v>
      </c>
      <c r="E3578" s="67" t="s">
        <v>18070</v>
      </c>
      <c r="F3578" s="89" t="s">
        <v>18366</v>
      </c>
      <c r="G3578" s="125">
        <v>3.6</v>
      </c>
      <c r="H3578" s="140">
        <f t="shared" si="205"/>
        <v>3.4951456310679609</v>
      </c>
      <c r="I3578" s="125">
        <f>G3578/('Total Revenue (Millions)'!D$226)*100</f>
        <v>8.4614299816669E-2</v>
      </c>
      <c r="W3578" s="138"/>
      <c r="Z3578" s="138"/>
      <c r="AF3578" s="90"/>
    </row>
    <row r="3579" spans="1:32" hidden="1" x14ac:dyDescent="0.25">
      <c r="A3579" s="116" t="s">
        <v>16384</v>
      </c>
      <c r="B3579" s="97">
        <v>2011</v>
      </c>
      <c r="C3579" s="67" t="s">
        <v>16486</v>
      </c>
      <c r="D3579" s="67" t="s">
        <v>16602</v>
      </c>
      <c r="E3579" s="88" t="s">
        <v>18231</v>
      </c>
      <c r="F3579" s="89"/>
      <c r="G3579" s="125">
        <v>273.87</v>
      </c>
      <c r="H3579" s="140">
        <f t="shared" ref="H3579:H3607" si="206">G3579/0.99</f>
        <v>276.63636363636363</v>
      </c>
      <c r="I3579" s="125">
        <f>G3579/('Total Revenue (Millions)'!D$227)*100</f>
        <v>6.2023281094302014</v>
      </c>
      <c r="W3579" s="138"/>
      <c r="Z3579" s="138"/>
      <c r="AF3579" s="90" t="s">
        <v>18383</v>
      </c>
    </row>
    <row r="3580" spans="1:32" hidden="1" x14ac:dyDescent="0.25">
      <c r="A3580" s="116" t="s">
        <v>16384</v>
      </c>
      <c r="B3580" s="97">
        <v>2011</v>
      </c>
      <c r="C3580" s="67" t="s">
        <v>16486</v>
      </c>
      <c r="D3580" s="88" t="s">
        <v>18029</v>
      </c>
      <c r="E3580" s="88" t="s">
        <v>18029</v>
      </c>
      <c r="F3580" s="89"/>
      <c r="G3580" s="125">
        <v>153.1</v>
      </c>
      <c r="H3580" s="140">
        <f t="shared" si="206"/>
        <v>154.64646464646464</v>
      </c>
      <c r="I3580" s="125">
        <f>G3580/('Total Revenue (Millions)'!D$227)*100</f>
        <v>3.4672524685206993</v>
      </c>
      <c r="W3580" s="138"/>
      <c r="Z3580" s="138"/>
      <c r="AF3580" s="90" t="s">
        <v>18387</v>
      </c>
    </row>
    <row r="3581" spans="1:32" hidden="1" x14ac:dyDescent="0.25">
      <c r="A3581" s="116" t="s">
        <v>16384</v>
      </c>
      <c r="B3581" s="97">
        <v>2011</v>
      </c>
      <c r="C3581" s="67" t="s">
        <v>16486</v>
      </c>
      <c r="D3581" s="67" t="s">
        <v>18212</v>
      </c>
      <c r="E3581" s="67" t="s">
        <v>18212</v>
      </c>
      <c r="F3581" s="88" t="s">
        <v>18239</v>
      </c>
      <c r="G3581" s="125">
        <v>91.9</v>
      </c>
      <c r="H3581" s="140">
        <f t="shared" si="206"/>
        <v>92.828282828282838</v>
      </c>
      <c r="I3581" s="125">
        <f>G3581/('Total Revenue (Millions)'!D$227)*100</f>
        <v>2.0812573602681401</v>
      </c>
      <c r="W3581" s="138"/>
      <c r="Z3581" s="138"/>
      <c r="AF3581" s="90"/>
    </row>
    <row r="3582" spans="1:32" hidden="1" x14ac:dyDescent="0.25">
      <c r="A3582" s="116" t="s">
        <v>16384</v>
      </c>
      <c r="B3582" s="97">
        <v>2011</v>
      </c>
      <c r="C3582" s="67" t="s">
        <v>16486</v>
      </c>
      <c r="D3582" s="89" t="s">
        <v>16593</v>
      </c>
      <c r="E3582" s="89" t="s">
        <v>17289</v>
      </c>
      <c r="F3582" s="89"/>
      <c r="G3582" s="125">
        <v>70.599999999999994</v>
      </c>
      <c r="H3582" s="140">
        <f t="shared" si="206"/>
        <v>71.313131313131308</v>
      </c>
      <c r="I3582" s="125">
        <f>G3582/('Total Revenue (Millions)'!D$227)*100</f>
        <v>1.5988767098469061</v>
      </c>
      <c r="W3582" s="138"/>
      <c r="Z3582" s="138"/>
      <c r="AF3582" s="90" t="s">
        <v>18388</v>
      </c>
    </row>
    <row r="3583" spans="1:32" hidden="1" x14ac:dyDescent="0.25">
      <c r="A3583" s="116" t="s">
        <v>16384</v>
      </c>
      <c r="B3583" s="97">
        <v>2011</v>
      </c>
      <c r="C3583" s="67" t="s">
        <v>16486</v>
      </c>
      <c r="D3583" s="88" t="s">
        <v>18340</v>
      </c>
      <c r="E3583" s="88" t="s">
        <v>18340</v>
      </c>
      <c r="F3583" s="88"/>
      <c r="G3583" s="125">
        <v>50.1</v>
      </c>
      <c r="H3583" s="140">
        <f t="shared" si="206"/>
        <v>50.606060606060609</v>
      </c>
      <c r="I3583" s="125">
        <f>G3583/('Total Revenue (Millions)'!D$227)*100</f>
        <v>1.1346136425400852</v>
      </c>
      <c r="W3583" s="138"/>
      <c r="Z3583" s="138"/>
      <c r="AF3583" s="90"/>
    </row>
    <row r="3584" spans="1:32" hidden="1" x14ac:dyDescent="0.25">
      <c r="A3584" s="116" t="s">
        <v>16384</v>
      </c>
      <c r="B3584" s="97">
        <v>2011</v>
      </c>
      <c r="C3584" s="67" t="s">
        <v>16486</v>
      </c>
      <c r="D3584" s="88" t="s">
        <v>18248</v>
      </c>
      <c r="E3584" s="88" t="s">
        <v>18248</v>
      </c>
      <c r="F3584" s="88"/>
      <c r="G3584" s="125">
        <v>43.408273335889604</v>
      </c>
      <c r="H3584" s="140">
        <f t="shared" si="206"/>
        <v>43.846740743322833</v>
      </c>
      <c r="I3584" s="125">
        <f>G3584/('Total Revenue (Millions)'!D$227)*100</f>
        <v>0.9830662500201468</v>
      </c>
      <c r="W3584" s="138"/>
      <c r="Z3584" s="138"/>
      <c r="AF3584" s="90"/>
    </row>
    <row r="3585" spans="1:32" hidden="1" x14ac:dyDescent="0.25">
      <c r="A3585" s="116" t="s">
        <v>16384</v>
      </c>
      <c r="B3585" s="97">
        <v>2011</v>
      </c>
      <c r="C3585" s="67" t="s">
        <v>16486</v>
      </c>
      <c r="D3585" s="88" t="s">
        <v>18342</v>
      </c>
      <c r="E3585" s="88" t="s">
        <v>18342</v>
      </c>
      <c r="F3585" s="88"/>
      <c r="G3585" s="125">
        <v>42.8</v>
      </c>
      <c r="H3585" s="140">
        <f t="shared" si="206"/>
        <v>43.232323232323232</v>
      </c>
      <c r="I3585" s="125">
        <f>G3585/('Total Revenue (Millions)'!D$227)*100</f>
        <v>0.96929069662107059</v>
      </c>
      <c r="W3585" s="138"/>
      <c r="Z3585" s="138"/>
      <c r="AF3585" s="90"/>
    </row>
    <row r="3586" spans="1:32" hidden="1" x14ac:dyDescent="0.25">
      <c r="A3586" s="116" t="s">
        <v>16384</v>
      </c>
      <c r="B3586" s="97">
        <v>2011</v>
      </c>
      <c r="C3586" s="67" t="s">
        <v>16486</v>
      </c>
      <c r="D3586" s="88" t="s">
        <v>18345</v>
      </c>
      <c r="E3586" s="88" t="s">
        <v>18323</v>
      </c>
      <c r="F3586" s="89"/>
      <c r="G3586" s="125">
        <v>32.1</v>
      </c>
      <c r="H3586" s="140">
        <f t="shared" si="206"/>
        <v>32.424242424242429</v>
      </c>
      <c r="I3586" s="125">
        <f>G3586/('Total Revenue (Millions)'!D$227)*100</f>
        <v>0.72696802246580305</v>
      </c>
      <c r="W3586" s="138"/>
      <c r="Z3586" s="138"/>
      <c r="AF3586" s="90"/>
    </row>
    <row r="3587" spans="1:32" hidden="1" x14ac:dyDescent="0.25">
      <c r="A3587" s="116" t="s">
        <v>16384</v>
      </c>
      <c r="B3587" s="97">
        <v>2011</v>
      </c>
      <c r="C3587" s="67" t="s">
        <v>16486</v>
      </c>
      <c r="D3587" s="88" t="s">
        <v>18378</v>
      </c>
      <c r="E3587" s="88" t="s">
        <v>18341</v>
      </c>
      <c r="F3587" s="88" t="s">
        <v>18341</v>
      </c>
      <c r="G3587" s="125">
        <v>30.8</v>
      </c>
      <c r="H3587" s="140">
        <f t="shared" si="206"/>
        <v>31.111111111111111</v>
      </c>
      <c r="I3587" s="125">
        <f>G3587/('Total Revenue (Millions)'!D$227)*100</f>
        <v>0.69752694990488262</v>
      </c>
      <c r="W3587" s="138"/>
      <c r="Z3587" s="138"/>
      <c r="AF3587" s="90"/>
    </row>
    <row r="3588" spans="1:32" hidden="1" x14ac:dyDescent="0.25">
      <c r="A3588" s="116" t="s">
        <v>16384</v>
      </c>
      <c r="B3588" s="97">
        <v>2011</v>
      </c>
      <c r="C3588" s="67" t="s">
        <v>16486</v>
      </c>
      <c r="D3588" s="88" t="s">
        <v>18249</v>
      </c>
      <c r="E3588" s="88" t="s">
        <v>18249</v>
      </c>
      <c r="F3588" s="88"/>
      <c r="G3588" s="125">
        <v>28.120706959114266</v>
      </c>
      <c r="H3588" s="140">
        <f t="shared" si="206"/>
        <v>28.404754504155825</v>
      </c>
      <c r="I3588" s="125">
        <f>G3588/('Total Revenue (Millions)'!D$227)*100</f>
        <v>0.63684905695973959</v>
      </c>
      <c r="W3588" s="138"/>
      <c r="Z3588" s="138"/>
      <c r="AF3588" s="90"/>
    </row>
    <row r="3589" spans="1:32" hidden="1" x14ac:dyDescent="0.25">
      <c r="A3589" s="116" t="s">
        <v>16384</v>
      </c>
      <c r="B3589" s="97">
        <v>2011</v>
      </c>
      <c r="C3589" s="67" t="s">
        <v>16486</v>
      </c>
      <c r="D3589" s="88" t="s">
        <v>18351</v>
      </c>
      <c r="E3589" s="88" t="s">
        <v>18351</v>
      </c>
      <c r="F3589" s="88"/>
      <c r="G3589" s="125">
        <v>27.9</v>
      </c>
      <c r="H3589" s="140">
        <f t="shared" si="206"/>
        <v>28.18181818181818</v>
      </c>
      <c r="I3589" s="125">
        <f>G3589/('Total Revenue (Millions)'!D$227)*100</f>
        <v>0.63185071111513713</v>
      </c>
      <c r="W3589" s="138"/>
      <c r="Z3589" s="138"/>
      <c r="AF3589" s="90"/>
    </row>
    <row r="3590" spans="1:32" hidden="1" x14ac:dyDescent="0.25">
      <c r="A3590" s="116" t="s">
        <v>16384</v>
      </c>
      <c r="B3590" s="97">
        <v>2011</v>
      </c>
      <c r="C3590" s="67" t="s">
        <v>16486</v>
      </c>
      <c r="D3590" s="67" t="s">
        <v>18343</v>
      </c>
      <c r="E3590" s="88" t="s">
        <v>18344</v>
      </c>
      <c r="F3590" s="88"/>
      <c r="G3590" s="125">
        <v>24.89489020071213</v>
      </c>
      <c r="H3590" s="140">
        <f t="shared" si="206"/>
        <v>25.146353738093062</v>
      </c>
      <c r="I3590" s="125">
        <f>G3590/('Total Revenue (Millions)'!D$227)*100</f>
        <v>0.56379405291947016</v>
      </c>
      <c r="W3590" s="138"/>
      <c r="Z3590" s="138"/>
      <c r="AF3590" s="90"/>
    </row>
    <row r="3591" spans="1:32" hidden="1" x14ac:dyDescent="0.25">
      <c r="A3591" s="116" t="s">
        <v>16384</v>
      </c>
      <c r="B3591" s="97">
        <v>2011</v>
      </c>
      <c r="C3591" s="67" t="s">
        <v>16486</v>
      </c>
      <c r="D3591" s="88" t="s">
        <v>18348</v>
      </c>
      <c r="E3591" s="88" t="s">
        <v>18348</v>
      </c>
      <c r="F3591" s="88"/>
      <c r="G3591" s="125">
        <v>24.8</v>
      </c>
      <c r="H3591" s="140">
        <f t="shared" si="206"/>
        <v>25.050505050505052</v>
      </c>
      <c r="I3591" s="125">
        <f>G3591/('Total Revenue (Millions)'!D$227)*100</f>
        <v>0.56164507654678864</v>
      </c>
      <c r="W3591" s="138"/>
      <c r="Z3591" s="138"/>
      <c r="AF3591" s="90"/>
    </row>
    <row r="3592" spans="1:32" hidden="1" x14ac:dyDescent="0.25">
      <c r="A3592" s="116" t="s">
        <v>16384</v>
      </c>
      <c r="B3592" s="97">
        <v>2011</v>
      </c>
      <c r="C3592" s="67" t="s">
        <v>16486</v>
      </c>
      <c r="D3592" s="88" t="s">
        <v>18238</v>
      </c>
      <c r="E3592" s="88" t="s">
        <v>18238</v>
      </c>
      <c r="F3592" s="89"/>
      <c r="G3592" s="125">
        <v>17.2</v>
      </c>
      <c r="H3592" s="140">
        <f t="shared" si="206"/>
        <v>17.373737373737374</v>
      </c>
      <c r="I3592" s="125">
        <f>G3592/('Total Revenue (Millions)'!D$227)*100</f>
        <v>0.38952803695986948</v>
      </c>
      <c r="W3592" s="138"/>
      <c r="Z3592" s="138"/>
      <c r="AF3592" s="90"/>
    </row>
    <row r="3593" spans="1:32" hidden="1" x14ac:dyDescent="0.25">
      <c r="A3593" s="116" t="s">
        <v>16384</v>
      </c>
      <c r="B3593" s="97">
        <v>2011</v>
      </c>
      <c r="C3593" s="67" t="s">
        <v>16486</v>
      </c>
      <c r="D3593" s="88" t="s">
        <v>18356</v>
      </c>
      <c r="E3593" s="88" t="s">
        <v>18356</v>
      </c>
      <c r="F3593" s="88"/>
      <c r="G3593" s="125">
        <v>12.1</v>
      </c>
      <c r="H3593" s="140">
        <f t="shared" si="206"/>
        <v>12.222222222222221</v>
      </c>
      <c r="I3593" s="125">
        <f>G3593/('Total Revenue (Millions)'!D$227)*100</f>
        <v>0.27402844460548959</v>
      </c>
      <c r="W3593" s="138"/>
      <c r="Z3593" s="138"/>
      <c r="AF3593" s="90"/>
    </row>
    <row r="3594" spans="1:32" hidden="1" x14ac:dyDescent="0.25">
      <c r="A3594" s="116" t="s">
        <v>16384</v>
      </c>
      <c r="B3594" s="97">
        <v>2011</v>
      </c>
      <c r="C3594" s="67" t="s">
        <v>16486</v>
      </c>
      <c r="D3594" s="88" t="s">
        <v>18346</v>
      </c>
      <c r="E3594" s="88" t="s">
        <v>18346</v>
      </c>
      <c r="F3594" s="89" t="s">
        <v>18347</v>
      </c>
      <c r="G3594" s="125">
        <v>11.430611556946698</v>
      </c>
      <c r="H3594" s="140">
        <f t="shared" si="206"/>
        <v>11.54607227974414</v>
      </c>
      <c r="I3594" s="125">
        <f>G3594/('Total Revenue (Millions)'!D$227)*100</f>
        <v>0.25886881866443284</v>
      </c>
      <c r="W3594" s="138"/>
      <c r="Z3594" s="138"/>
      <c r="AF3594" s="90"/>
    </row>
    <row r="3595" spans="1:32" hidden="1" x14ac:dyDescent="0.25">
      <c r="A3595" s="116" t="s">
        <v>16384</v>
      </c>
      <c r="B3595" s="97">
        <v>2011</v>
      </c>
      <c r="C3595" s="67" t="s">
        <v>16486</v>
      </c>
      <c r="D3595" s="88" t="s">
        <v>18363</v>
      </c>
      <c r="E3595" s="88" t="s">
        <v>18364</v>
      </c>
      <c r="F3595" s="88" t="s">
        <v>18365</v>
      </c>
      <c r="G3595" s="125">
        <v>11.2</v>
      </c>
      <c r="H3595" s="140">
        <f t="shared" si="206"/>
        <v>11.313131313131313</v>
      </c>
      <c r="I3595" s="125">
        <f>G3595/('Total Revenue (Millions)'!D$227)*100</f>
        <v>0.2536461636017755</v>
      </c>
      <c r="W3595" s="138"/>
      <c r="Z3595" s="138"/>
      <c r="AF3595" s="90"/>
    </row>
    <row r="3596" spans="1:32" hidden="1" x14ac:dyDescent="0.25">
      <c r="A3596" s="116" t="s">
        <v>16384</v>
      </c>
      <c r="B3596" s="97">
        <v>2011</v>
      </c>
      <c r="C3596" s="67" t="s">
        <v>16486</v>
      </c>
      <c r="D3596" s="88" t="s">
        <v>18358</v>
      </c>
      <c r="E3596" s="88" t="s">
        <v>18358</v>
      </c>
      <c r="F3596" s="88" t="s">
        <v>18359</v>
      </c>
      <c r="G3596" s="125">
        <v>9.6</v>
      </c>
      <c r="H3596" s="140">
        <f t="shared" si="206"/>
        <v>9.6969696969696972</v>
      </c>
      <c r="I3596" s="125">
        <f>G3596/('Total Revenue (Millions)'!D$227)*100</f>
        <v>0.21741099737295042</v>
      </c>
      <c r="W3596" s="138"/>
      <c r="Z3596" s="138"/>
      <c r="AF3596" s="90"/>
    </row>
    <row r="3597" spans="1:32" hidden="1" x14ac:dyDescent="0.25">
      <c r="A3597" s="116" t="s">
        <v>16384</v>
      </c>
      <c r="B3597" s="97">
        <v>2011</v>
      </c>
      <c r="C3597" s="67" t="s">
        <v>16486</v>
      </c>
      <c r="D3597" s="67" t="s">
        <v>18367</v>
      </c>
      <c r="E3597" s="67" t="s">
        <v>18367</v>
      </c>
      <c r="F3597" s="88" t="s">
        <v>18368</v>
      </c>
      <c r="G3597" s="125">
        <v>9.1</v>
      </c>
      <c r="H3597" s="140">
        <f t="shared" si="206"/>
        <v>9.191919191919192</v>
      </c>
      <c r="I3597" s="125">
        <f>G3597/('Total Revenue (Millions)'!D$227)*100</f>
        <v>0.20608750792644259</v>
      </c>
      <c r="W3597" s="138"/>
      <c r="Z3597" s="138"/>
      <c r="AF3597" s="90"/>
    </row>
    <row r="3598" spans="1:32" hidden="1" x14ac:dyDescent="0.25">
      <c r="A3598" s="116" t="s">
        <v>16384</v>
      </c>
      <c r="B3598" s="97">
        <v>2011</v>
      </c>
      <c r="C3598" s="67" t="s">
        <v>16486</v>
      </c>
      <c r="D3598" s="67" t="s">
        <v>18003</v>
      </c>
      <c r="E3598" s="67" t="s">
        <v>18066</v>
      </c>
      <c r="F3598" s="89"/>
      <c r="G3598" s="125">
        <v>6.7</v>
      </c>
      <c r="H3598" s="140">
        <f t="shared" si="206"/>
        <v>6.7676767676767682</v>
      </c>
      <c r="I3598" s="125">
        <f>G3598/('Total Revenue (Millions)'!D$227)*100</f>
        <v>0.15173475858320501</v>
      </c>
      <c r="W3598" s="138"/>
      <c r="Z3598" s="138"/>
      <c r="AF3598" s="90"/>
    </row>
    <row r="3599" spans="1:32" hidden="1" x14ac:dyDescent="0.25">
      <c r="A3599" s="116" t="s">
        <v>16384</v>
      </c>
      <c r="B3599" s="97">
        <v>2011</v>
      </c>
      <c r="C3599" s="67" t="s">
        <v>16486</v>
      </c>
      <c r="D3599" s="88" t="s">
        <v>18371</v>
      </c>
      <c r="E3599" s="88" t="s">
        <v>18371</v>
      </c>
      <c r="F3599" s="89"/>
      <c r="G3599" s="125">
        <v>5.6101161015689307</v>
      </c>
      <c r="H3599" s="140">
        <f t="shared" si="206"/>
        <v>5.6667839409787177</v>
      </c>
      <c r="I3599" s="125">
        <f>G3599/('Total Revenue (Millions)'!D$227)*100</f>
        <v>0.12705218093959891</v>
      </c>
      <c r="W3599" s="138"/>
      <c r="Z3599" s="138"/>
      <c r="AF3599" s="90"/>
    </row>
    <row r="3600" spans="1:32" hidden="1" x14ac:dyDescent="0.25">
      <c r="A3600" s="116" t="s">
        <v>16384</v>
      </c>
      <c r="B3600" s="97">
        <v>2011</v>
      </c>
      <c r="C3600" s="67" t="s">
        <v>16486</v>
      </c>
      <c r="D3600" s="67" t="s">
        <v>18360</v>
      </c>
      <c r="E3600" s="88" t="s">
        <v>18361</v>
      </c>
      <c r="F3600" s="89"/>
      <c r="G3600" s="125">
        <v>5.4</v>
      </c>
      <c r="H3600" s="140">
        <f t="shared" si="206"/>
        <v>5.454545454545455</v>
      </c>
      <c r="I3600" s="125">
        <f>G3600/('Total Revenue (Millions)'!D$227)*100</f>
        <v>0.12229368602228463</v>
      </c>
      <c r="W3600" s="138"/>
      <c r="Z3600" s="138"/>
      <c r="AF3600" s="90"/>
    </row>
    <row r="3601" spans="1:32" hidden="1" x14ac:dyDescent="0.25">
      <c r="A3601" s="116" t="s">
        <v>16384</v>
      </c>
      <c r="B3601" s="97">
        <v>2011</v>
      </c>
      <c r="C3601" s="67" t="s">
        <v>16486</v>
      </c>
      <c r="D3601" s="89" t="s">
        <v>18318</v>
      </c>
      <c r="E3601" s="89" t="s">
        <v>18318</v>
      </c>
      <c r="F3601" s="88" t="s">
        <v>18380</v>
      </c>
      <c r="G3601" s="125">
        <v>5</v>
      </c>
      <c r="H3601" s="140">
        <f t="shared" si="206"/>
        <v>5.0505050505050502</v>
      </c>
      <c r="I3601" s="125">
        <f>G3601/('Total Revenue (Millions)'!D$227)*100</f>
        <v>0.11323489446507834</v>
      </c>
      <c r="W3601" s="138"/>
      <c r="Z3601" s="138"/>
      <c r="AF3601" s="90"/>
    </row>
    <row r="3602" spans="1:32" hidden="1" x14ac:dyDescent="0.25">
      <c r="A3602" s="116" t="s">
        <v>16384</v>
      </c>
      <c r="B3602" s="97">
        <v>2011</v>
      </c>
      <c r="C3602" s="67" t="s">
        <v>16486</v>
      </c>
      <c r="D3602" s="88" t="s">
        <v>18357</v>
      </c>
      <c r="E3602" s="88" t="s">
        <v>18357</v>
      </c>
      <c r="F3602" s="89"/>
      <c r="G3602" s="125">
        <v>4.4000000000000004</v>
      </c>
      <c r="H3602" s="140">
        <f t="shared" si="206"/>
        <v>4.4444444444444446</v>
      </c>
      <c r="I3602" s="125">
        <f>G3602/('Total Revenue (Millions)'!D$227)*100</f>
        <v>9.9646707129268958E-2</v>
      </c>
      <c r="W3602" s="138"/>
      <c r="Z3602" s="138"/>
      <c r="AF3602" s="90"/>
    </row>
    <row r="3603" spans="1:32" hidden="1" x14ac:dyDescent="0.25">
      <c r="A3603" s="116" t="s">
        <v>16384</v>
      </c>
      <c r="B3603" s="97">
        <v>2011</v>
      </c>
      <c r="C3603" s="67" t="s">
        <v>16486</v>
      </c>
      <c r="D3603" s="88" t="s">
        <v>18372</v>
      </c>
      <c r="E3603" s="88" t="s">
        <v>18372</v>
      </c>
      <c r="F3603" s="89"/>
      <c r="G3603" s="125">
        <v>4.3</v>
      </c>
      <c r="H3603" s="140">
        <f t="shared" si="206"/>
        <v>4.3434343434343434</v>
      </c>
      <c r="I3603" s="125">
        <f>G3603/('Total Revenue (Millions)'!D$227)*100</f>
        <v>9.7382009239967371E-2</v>
      </c>
      <c r="W3603" s="138"/>
      <c r="Z3603" s="138"/>
      <c r="AF3603" s="90"/>
    </row>
    <row r="3604" spans="1:32" hidden="1" x14ac:dyDescent="0.25">
      <c r="A3604" s="116" t="s">
        <v>16384</v>
      </c>
      <c r="B3604" s="97">
        <v>2011</v>
      </c>
      <c r="C3604" s="67" t="s">
        <v>16486</v>
      </c>
      <c r="D3604" s="67" t="s">
        <v>18373</v>
      </c>
      <c r="E3604" s="88" t="s">
        <v>18374</v>
      </c>
      <c r="F3604" s="88" t="s">
        <v>18374</v>
      </c>
      <c r="G3604" s="125">
        <v>4.0999999999999996</v>
      </c>
      <c r="H3604" s="140">
        <f t="shared" si="206"/>
        <v>4.141414141414141</v>
      </c>
      <c r="I3604" s="125">
        <f>G3604/('Total Revenue (Millions)'!D$227)*100</f>
        <v>9.2852613461364239E-2</v>
      </c>
      <c r="W3604" s="138"/>
      <c r="Z3604" s="138"/>
      <c r="AF3604" s="90"/>
    </row>
    <row r="3605" spans="1:32" hidden="1" x14ac:dyDescent="0.25">
      <c r="A3605" s="116" t="s">
        <v>16384</v>
      </c>
      <c r="B3605" s="97">
        <v>2011</v>
      </c>
      <c r="C3605" s="67" t="s">
        <v>16486</v>
      </c>
      <c r="D3605" s="67" t="s">
        <v>18369</v>
      </c>
      <c r="E3605" s="88" t="s">
        <v>18370</v>
      </c>
      <c r="F3605" s="88" t="s">
        <v>18370</v>
      </c>
      <c r="G3605" s="125">
        <v>3.7</v>
      </c>
      <c r="H3605" s="140">
        <f t="shared" si="206"/>
        <v>3.7373737373737375</v>
      </c>
      <c r="I3605" s="125">
        <f>G3605/('Total Revenue (Millions)'!D$227)*100</f>
        <v>8.3793821904157975E-2</v>
      </c>
      <c r="W3605" s="138"/>
      <c r="Z3605" s="138"/>
      <c r="AF3605" s="90"/>
    </row>
    <row r="3606" spans="1:32" hidden="1" x14ac:dyDescent="0.25">
      <c r="A3606" s="116" t="s">
        <v>16384</v>
      </c>
      <c r="B3606" s="97">
        <v>2011</v>
      </c>
      <c r="C3606" s="67" t="s">
        <v>16486</v>
      </c>
      <c r="D3606" s="67" t="s">
        <v>18070</v>
      </c>
      <c r="E3606" s="67" t="s">
        <v>18070</v>
      </c>
      <c r="F3606" s="89" t="s">
        <v>18366</v>
      </c>
      <c r="G3606" s="125">
        <v>3.4</v>
      </c>
      <c r="H3606" s="140">
        <f t="shared" si="206"/>
        <v>3.4343434343434343</v>
      </c>
      <c r="I3606" s="125">
        <f>G3606/('Total Revenue (Millions)'!D$227)*100</f>
        <v>7.6999728236253284E-2</v>
      </c>
      <c r="W3606" s="138"/>
      <c r="Z3606" s="138"/>
      <c r="AF3606" s="90"/>
    </row>
    <row r="3607" spans="1:32" hidden="1" x14ac:dyDescent="0.25">
      <c r="A3607" s="116" t="s">
        <v>16384</v>
      </c>
      <c r="B3607" s="97">
        <v>2011</v>
      </c>
      <c r="C3607" s="67" t="s">
        <v>16486</v>
      </c>
      <c r="D3607" s="88" t="s">
        <v>18381</v>
      </c>
      <c r="E3607" s="88" t="s">
        <v>18381</v>
      </c>
      <c r="F3607" s="88" t="s">
        <v>18382</v>
      </c>
      <c r="G3607" s="125">
        <v>2.6</v>
      </c>
      <c r="H3607" s="140">
        <f t="shared" si="206"/>
        <v>2.6262626262626263</v>
      </c>
      <c r="I3607" s="125">
        <f>G3607/('Total Revenue (Millions)'!D$227)*100</f>
        <v>5.888214512184075E-2</v>
      </c>
      <c r="W3607" s="138"/>
      <c r="Z3607" s="138"/>
      <c r="AF3607" s="90"/>
    </row>
    <row r="3608" spans="1:32" hidden="1" x14ac:dyDescent="0.25">
      <c r="A3608" s="116" t="s">
        <v>16384</v>
      </c>
      <c r="B3608" s="97">
        <v>2012</v>
      </c>
      <c r="C3608" s="67" t="s">
        <v>16486</v>
      </c>
      <c r="D3608" s="67" t="s">
        <v>16602</v>
      </c>
      <c r="E3608" s="88" t="s">
        <v>18231</v>
      </c>
      <c r="F3608" s="89"/>
      <c r="G3608" s="125">
        <v>226.8</v>
      </c>
      <c r="H3608" s="140">
        <f t="shared" ref="H3608:H3636" si="207">G3608/1</f>
        <v>226.8</v>
      </c>
      <c r="I3608" s="125">
        <f>G3608/('Total Revenue (Millions)'!D$228)*100</f>
        <v>5.195876288659794</v>
      </c>
      <c r="W3608" s="138"/>
      <c r="Z3608" s="138"/>
      <c r="AF3608" s="129" t="s">
        <v>18389</v>
      </c>
    </row>
    <row r="3609" spans="1:32" hidden="1" x14ac:dyDescent="0.25">
      <c r="A3609" s="116" t="s">
        <v>16384</v>
      </c>
      <c r="B3609" s="97">
        <v>2012</v>
      </c>
      <c r="C3609" s="67" t="s">
        <v>16486</v>
      </c>
      <c r="D3609" s="88" t="s">
        <v>18029</v>
      </c>
      <c r="E3609" s="88" t="s">
        <v>18029</v>
      </c>
      <c r="F3609" s="89"/>
      <c r="G3609" s="125">
        <v>146.5</v>
      </c>
      <c r="H3609" s="140">
        <f t="shared" si="207"/>
        <v>146.5</v>
      </c>
      <c r="I3609" s="125">
        <f>G3609/('Total Revenue (Millions)'!D$228)*100</f>
        <v>3.3562428407789233</v>
      </c>
      <c r="W3609" s="138"/>
      <c r="Z3609" s="138"/>
      <c r="AF3609" s="90" t="s">
        <v>18390</v>
      </c>
    </row>
    <row r="3610" spans="1:32" hidden="1" x14ac:dyDescent="0.25">
      <c r="A3610" s="116" t="s">
        <v>16384</v>
      </c>
      <c r="B3610" s="97">
        <v>2012</v>
      </c>
      <c r="C3610" s="67" t="s">
        <v>16486</v>
      </c>
      <c r="D3610" s="67" t="s">
        <v>18212</v>
      </c>
      <c r="E3610" s="67" t="s">
        <v>18212</v>
      </c>
      <c r="F3610" s="88" t="s">
        <v>18239</v>
      </c>
      <c r="G3610" s="125">
        <v>85.9</v>
      </c>
      <c r="H3610" s="140">
        <f t="shared" si="207"/>
        <v>85.9</v>
      </c>
      <c r="I3610" s="125">
        <f>G3610/('Total Revenue (Millions)'!D$228)*100</f>
        <v>1.9679266895761742</v>
      </c>
      <c r="W3610" s="138"/>
      <c r="Z3610" s="138"/>
      <c r="AF3610" s="90" t="s">
        <v>18391</v>
      </c>
    </row>
    <row r="3611" spans="1:32" hidden="1" x14ac:dyDescent="0.25">
      <c r="A3611" s="116" t="s">
        <v>16384</v>
      </c>
      <c r="B3611" s="97">
        <v>2012</v>
      </c>
      <c r="C3611" s="67" t="s">
        <v>16486</v>
      </c>
      <c r="D3611" s="89" t="s">
        <v>16593</v>
      </c>
      <c r="E3611" s="89" t="s">
        <v>17289</v>
      </c>
      <c r="F3611" s="89"/>
      <c r="G3611" s="125">
        <v>67.400000000000006</v>
      </c>
      <c r="H3611" s="140">
        <f t="shared" si="207"/>
        <v>67.400000000000006</v>
      </c>
      <c r="I3611" s="125">
        <f>G3611/('Total Revenue (Millions)'!D$228)*100</f>
        <v>1.5441008018327607</v>
      </c>
      <c r="W3611" s="138"/>
      <c r="Z3611" s="138"/>
      <c r="AF3611" s="90" t="s">
        <v>18392</v>
      </c>
    </row>
    <row r="3612" spans="1:32" hidden="1" x14ac:dyDescent="0.25">
      <c r="A3612" s="116" t="s">
        <v>16384</v>
      </c>
      <c r="B3612" s="97">
        <v>2012</v>
      </c>
      <c r="C3612" s="67" t="s">
        <v>16486</v>
      </c>
      <c r="D3612" s="88" t="s">
        <v>18340</v>
      </c>
      <c r="E3612" s="88" t="s">
        <v>18340</v>
      </c>
      <c r="F3612" s="88"/>
      <c r="G3612" s="125">
        <v>48.7</v>
      </c>
      <c r="H3612" s="140">
        <f t="shared" si="207"/>
        <v>48.7</v>
      </c>
      <c r="I3612" s="125">
        <f>G3612/('Total Revenue (Millions)'!D$228)*100</f>
        <v>1.1156930126002291</v>
      </c>
      <c r="W3612" s="138"/>
      <c r="Z3612" s="138"/>
      <c r="AF3612" s="90" t="s">
        <v>18393</v>
      </c>
    </row>
    <row r="3613" spans="1:32" hidden="1" x14ac:dyDescent="0.25">
      <c r="A3613" s="116" t="s">
        <v>16384</v>
      </c>
      <c r="B3613" s="97">
        <v>2012</v>
      </c>
      <c r="C3613" s="67" t="s">
        <v>16486</v>
      </c>
      <c r="D3613" s="88" t="s">
        <v>18342</v>
      </c>
      <c r="E3613" s="88" t="s">
        <v>18342</v>
      </c>
      <c r="F3613" s="88"/>
      <c r="G3613" s="125">
        <v>45.7</v>
      </c>
      <c r="H3613" s="140">
        <f t="shared" si="207"/>
        <v>45.7</v>
      </c>
      <c r="I3613" s="125">
        <f>G3613/('Total Revenue (Millions)'!D$228)*100</f>
        <v>1.0469644902634594</v>
      </c>
      <c r="W3613" s="138"/>
      <c r="Z3613" s="138"/>
      <c r="AF3613" s="90" t="s">
        <v>18394</v>
      </c>
    </row>
    <row r="3614" spans="1:32" hidden="1" x14ac:dyDescent="0.25">
      <c r="A3614" s="116" t="s">
        <v>16384</v>
      </c>
      <c r="B3614" s="97">
        <v>2012</v>
      </c>
      <c r="C3614" s="67" t="s">
        <v>16486</v>
      </c>
      <c r="D3614" s="88" t="s">
        <v>18248</v>
      </c>
      <c r="E3614" s="88" t="s">
        <v>18248</v>
      </c>
      <c r="F3614" s="88"/>
      <c r="G3614" s="125">
        <v>44.026339837154431</v>
      </c>
      <c r="H3614" s="140">
        <f t="shared" si="207"/>
        <v>44.026339837154431</v>
      </c>
      <c r="I3614" s="125">
        <f>G3614/('Total Revenue (Millions)'!D$228)*100</f>
        <v>1.0086217603013616</v>
      </c>
      <c r="W3614" s="138"/>
      <c r="Z3614" s="138"/>
      <c r="AF3614" s="90" t="s">
        <v>18395</v>
      </c>
    </row>
    <row r="3615" spans="1:32" hidden="1" x14ac:dyDescent="0.25">
      <c r="A3615" s="116" t="s">
        <v>16384</v>
      </c>
      <c r="B3615" s="97">
        <v>2012</v>
      </c>
      <c r="C3615" s="67" t="s">
        <v>16486</v>
      </c>
      <c r="D3615" s="88" t="s">
        <v>18345</v>
      </c>
      <c r="E3615" s="88" t="s">
        <v>18323</v>
      </c>
      <c r="F3615" s="89"/>
      <c r="G3615" s="125">
        <v>32.1</v>
      </c>
      <c r="H3615" s="140">
        <f t="shared" si="207"/>
        <v>32.1</v>
      </c>
      <c r="I3615" s="125">
        <f>G3615/('Total Revenue (Millions)'!D$228)*100</f>
        <v>0.73539518900343648</v>
      </c>
      <c r="W3615" s="138"/>
      <c r="Z3615" s="138"/>
      <c r="AF3615" s="90"/>
    </row>
    <row r="3616" spans="1:32" hidden="1" x14ac:dyDescent="0.25">
      <c r="A3616" s="116" t="s">
        <v>16384</v>
      </c>
      <c r="B3616" s="97">
        <v>2012</v>
      </c>
      <c r="C3616" s="67" t="s">
        <v>16486</v>
      </c>
      <c r="D3616" s="88" t="s">
        <v>18378</v>
      </c>
      <c r="E3616" s="88" t="s">
        <v>18341</v>
      </c>
      <c r="F3616" s="88" t="s">
        <v>18341</v>
      </c>
      <c r="G3616" s="125">
        <v>30.8</v>
      </c>
      <c r="H3616" s="140">
        <f t="shared" si="207"/>
        <v>30.8</v>
      </c>
      <c r="I3616" s="125">
        <f>G3616/('Total Revenue (Millions)'!D$228)*100</f>
        <v>0.70561282932416958</v>
      </c>
      <c r="W3616" s="138"/>
      <c r="Z3616" s="138"/>
      <c r="AF3616" s="90"/>
    </row>
    <row r="3617" spans="1:32" hidden="1" x14ac:dyDescent="0.25">
      <c r="A3617" s="116" t="s">
        <v>16384</v>
      </c>
      <c r="B3617" s="97">
        <v>2012</v>
      </c>
      <c r="C3617" s="67" t="s">
        <v>16486</v>
      </c>
      <c r="D3617" s="88" t="s">
        <v>18351</v>
      </c>
      <c r="E3617" s="88" t="s">
        <v>18351</v>
      </c>
      <c r="F3617" s="88"/>
      <c r="G3617" s="125">
        <v>28.7</v>
      </c>
      <c r="H3617" s="140">
        <f t="shared" si="207"/>
        <v>28.7</v>
      </c>
      <c r="I3617" s="125">
        <f>G3617/('Total Revenue (Millions)'!D$228)*100</f>
        <v>0.65750286368843069</v>
      </c>
      <c r="W3617" s="138"/>
      <c r="Z3617" s="138"/>
      <c r="AF3617" s="90" t="s">
        <v>18396</v>
      </c>
    </row>
    <row r="3618" spans="1:32" hidden="1" x14ac:dyDescent="0.25">
      <c r="A3618" s="116" t="s">
        <v>16384</v>
      </c>
      <c r="B3618" s="97">
        <v>2012</v>
      </c>
      <c r="C3618" s="67" t="s">
        <v>16486</v>
      </c>
      <c r="D3618" s="88" t="s">
        <v>18249</v>
      </c>
      <c r="E3618" s="88" t="s">
        <v>18249</v>
      </c>
      <c r="F3618" s="88"/>
      <c r="G3618" s="125">
        <v>28.521102220838333</v>
      </c>
      <c r="H3618" s="140">
        <f t="shared" si="207"/>
        <v>28.521102220838333</v>
      </c>
      <c r="I3618" s="125">
        <f>G3618/('Total Revenue (Millions)'!D$228)*100</f>
        <v>0.65340440368472696</v>
      </c>
      <c r="W3618" s="138"/>
      <c r="Z3618" s="138"/>
      <c r="AF3618" s="90" t="s">
        <v>18397</v>
      </c>
    </row>
    <row r="3619" spans="1:32" hidden="1" x14ac:dyDescent="0.25">
      <c r="A3619" s="116" t="s">
        <v>16384</v>
      </c>
      <c r="B3619" s="97">
        <v>2012</v>
      </c>
      <c r="C3619" s="67" t="s">
        <v>16486</v>
      </c>
      <c r="D3619" s="67" t="s">
        <v>18343</v>
      </c>
      <c r="E3619" s="88" t="s">
        <v>18344</v>
      </c>
      <c r="F3619" s="89"/>
      <c r="G3619" s="125">
        <v>25.249354833909248</v>
      </c>
      <c r="H3619" s="140">
        <f t="shared" si="207"/>
        <v>25.249354833909248</v>
      </c>
      <c r="I3619" s="125">
        <f>G3619/('Total Revenue (Millions)'!D$228)*100</f>
        <v>0.57845028256378572</v>
      </c>
      <c r="W3619" s="138"/>
      <c r="Z3619" s="138"/>
      <c r="AF3619" s="90" t="s">
        <v>18398</v>
      </c>
    </row>
    <row r="3620" spans="1:32" hidden="1" x14ac:dyDescent="0.25">
      <c r="A3620" s="116" t="s">
        <v>16384</v>
      </c>
      <c r="B3620" s="97">
        <v>2012</v>
      </c>
      <c r="C3620" s="67" t="s">
        <v>16486</v>
      </c>
      <c r="D3620" s="88" t="s">
        <v>18348</v>
      </c>
      <c r="E3620" s="88" t="s">
        <v>18348</v>
      </c>
      <c r="F3620" s="88"/>
      <c r="G3620" s="125">
        <v>24.8</v>
      </c>
      <c r="H3620" s="140">
        <f t="shared" si="207"/>
        <v>24.8</v>
      </c>
      <c r="I3620" s="125">
        <f>G3620/('Total Revenue (Millions)'!D$228)*100</f>
        <v>0.56815578465062999</v>
      </c>
      <c r="W3620" s="138"/>
      <c r="Z3620" s="138"/>
      <c r="AF3620" s="90"/>
    </row>
    <row r="3621" spans="1:32" hidden="1" x14ac:dyDescent="0.25">
      <c r="A3621" s="116" t="s">
        <v>16384</v>
      </c>
      <c r="B3621" s="97">
        <v>2012</v>
      </c>
      <c r="C3621" s="67" t="s">
        <v>16486</v>
      </c>
      <c r="D3621" s="88" t="s">
        <v>18238</v>
      </c>
      <c r="E3621" s="88" t="s">
        <v>18238</v>
      </c>
      <c r="F3621" s="88"/>
      <c r="G3621" s="125">
        <v>16.5</v>
      </c>
      <c r="H3621" s="140">
        <f t="shared" si="207"/>
        <v>16.5</v>
      </c>
      <c r="I3621" s="125">
        <f>G3621/('Total Revenue (Millions)'!D$228)*100</f>
        <v>0.37800687285223367</v>
      </c>
      <c r="W3621" s="138"/>
      <c r="Z3621" s="138"/>
      <c r="AF3621" s="90" t="s">
        <v>18399</v>
      </c>
    </row>
    <row r="3622" spans="1:32" hidden="1" x14ac:dyDescent="0.25">
      <c r="A3622" s="116" t="s">
        <v>16384</v>
      </c>
      <c r="B3622" s="97">
        <v>2012</v>
      </c>
      <c r="C3622" s="67" t="s">
        <v>16486</v>
      </c>
      <c r="D3622" s="88" t="s">
        <v>18356</v>
      </c>
      <c r="E3622" s="88" t="s">
        <v>18356</v>
      </c>
      <c r="F3622" s="88"/>
      <c r="G3622" s="125">
        <v>12.1</v>
      </c>
      <c r="H3622" s="140">
        <f t="shared" si="207"/>
        <v>12.1</v>
      </c>
      <c r="I3622" s="125">
        <f>G3622/('Total Revenue (Millions)'!D$228)*100</f>
        <v>0.27720504009163804</v>
      </c>
      <c r="W3622" s="138"/>
      <c r="Z3622" s="138"/>
      <c r="AF3622" s="90"/>
    </row>
    <row r="3623" spans="1:32" hidden="1" x14ac:dyDescent="0.25">
      <c r="A3623" s="116" t="s">
        <v>16384</v>
      </c>
      <c r="B3623" s="97">
        <v>2012</v>
      </c>
      <c r="C3623" s="67" t="s">
        <v>16486</v>
      </c>
      <c r="D3623" s="88" t="s">
        <v>18346</v>
      </c>
      <c r="E3623" s="88" t="s">
        <v>18346</v>
      </c>
      <c r="F3623" s="89" t="s">
        <v>18347</v>
      </c>
      <c r="G3623" s="125">
        <v>11.593365740640021</v>
      </c>
      <c r="H3623" s="140">
        <f t="shared" si="207"/>
        <v>11.593365740640021</v>
      </c>
      <c r="I3623" s="125">
        <f>G3623/('Total Revenue (Millions)'!D$228)*100</f>
        <v>0.26559829875463964</v>
      </c>
      <c r="W3623" s="138"/>
      <c r="Z3623" s="138"/>
      <c r="AF3623" s="90" t="s">
        <v>18400</v>
      </c>
    </row>
    <row r="3624" spans="1:32" hidden="1" x14ac:dyDescent="0.25">
      <c r="A3624" s="116" t="s">
        <v>16384</v>
      </c>
      <c r="B3624" s="97">
        <v>2012</v>
      </c>
      <c r="C3624" s="67" t="s">
        <v>16486</v>
      </c>
      <c r="D3624" s="88" t="s">
        <v>18363</v>
      </c>
      <c r="E3624" s="88" t="s">
        <v>18364</v>
      </c>
      <c r="F3624" s="88" t="s">
        <v>18365</v>
      </c>
      <c r="G3624" s="125">
        <v>11.2</v>
      </c>
      <c r="H3624" s="140">
        <f t="shared" si="207"/>
        <v>11.2</v>
      </c>
      <c r="I3624" s="125">
        <f>G3624/('Total Revenue (Millions)'!D$228)*100</f>
        <v>0.25658648339060708</v>
      </c>
      <c r="W3624" s="138"/>
      <c r="Z3624" s="138"/>
      <c r="AF3624" s="90"/>
    </row>
    <row r="3625" spans="1:32" hidden="1" x14ac:dyDescent="0.25">
      <c r="A3625" s="116" t="s">
        <v>16384</v>
      </c>
      <c r="B3625" s="97">
        <v>2012</v>
      </c>
      <c r="C3625" s="67" t="s">
        <v>16486</v>
      </c>
      <c r="D3625" s="88" t="s">
        <v>18358</v>
      </c>
      <c r="E3625" s="88" t="s">
        <v>18358</v>
      </c>
      <c r="F3625" s="88" t="s">
        <v>18359</v>
      </c>
      <c r="G3625" s="125">
        <v>9.41</v>
      </c>
      <c r="H3625" s="140">
        <f t="shared" si="207"/>
        <v>9.41</v>
      </c>
      <c r="I3625" s="125">
        <f>G3625/('Total Revenue (Millions)'!D$228)*100</f>
        <v>0.21557846506300116</v>
      </c>
      <c r="W3625" s="138"/>
      <c r="Z3625" s="138"/>
      <c r="AF3625" s="90"/>
    </row>
    <row r="3626" spans="1:32" hidden="1" x14ac:dyDescent="0.25">
      <c r="A3626" s="116" t="s">
        <v>16384</v>
      </c>
      <c r="B3626" s="97">
        <v>2012</v>
      </c>
      <c r="C3626" s="67" t="s">
        <v>16486</v>
      </c>
      <c r="D3626" s="67" t="s">
        <v>18367</v>
      </c>
      <c r="E3626" s="67" t="s">
        <v>18367</v>
      </c>
      <c r="F3626" s="88" t="s">
        <v>18368</v>
      </c>
      <c r="G3626" s="125">
        <v>9.1</v>
      </c>
      <c r="H3626" s="140">
        <f t="shared" si="207"/>
        <v>9.1</v>
      </c>
      <c r="I3626" s="125">
        <f>G3626/('Total Revenue (Millions)'!D$228)*100</f>
        <v>0.20847651775486825</v>
      </c>
      <c r="W3626" s="138"/>
      <c r="Z3626" s="138"/>
      <c r="AF3626" s="90"/>
    </row>
    <row r="3627" spans="1:32" hidden="1" x14ac:dyDescent="0.25">
      <c r="A3627" s="116" t="s">
        <v>16384</v>
      </c>
      <c r="B3627" s="97">
        <v>2012</v>
      </c>
      <c r="C3627" s="67" t="s">
        <v>16486</v>
      </c>
      <c r="D3627" s="67" t="s">
        <v>18003</v>
      </c>
      <c r="E3627" s="67" t="s">
        <v>18066</v>
      </c>
      <c r="F3627" s="89"/>
      <c r="G3627" s="125">
        <v>6.7</v>
      </c>
      <c r="H3627" s="140">
        <f t="shared" si="207"/>
        <v>6.7</v>
      </c>
      <c r="I3627" s="125">
        <f>G3627/('Total Revenue (Millions)'!D$228)*100</f>
        <v>0.15349369988545247</v>
      </c>
      <c r="W3627" s="138"/>
      <c r="Z3627" s="138"/>
      <c r="AF3627" s="90"/>
    </row>
    <row r="3628" spans="1:32" hidden="1" x14ac:dyDescent="0.25">
      <c r="A3628" s="116" t="s">
        <v>16384</v>
      </c>
      <c r="B3628" s="97">
        <v>2012</v>
      </c>
      <c r="C3628" s="67" t="s">
        <v>16486</v>
      </c>
      <c r="D3628" s="88" t="s">
        <v>18371</v>
      </c>
      <c r="E3628" s="88" t="s">
        <v>18371</v>
      </c>
      <c r="F3628" s="89"/>
      <c r="G3628" s="125">
        <v>5.6899954555288446</v>
      </c>
      <c r="H3628" s="140">
        <f t="shared" si="207"/>
        <v>5.6899954555288446</v>
      </c>
      <c r="I3628" s="125">
        <f>G3628/('Total Revenue (Millions)'!D$228)*100</f>
        <v>0.13035499325381089</v>
      </c>
      <c r="W3628" s="138"/>
      <c r="Z3628" s="138"/>
      <c r="AF3628" s="90" t="s">
        <v>18401</v>
      </c>
    </row>
    <row r="3629" spans="1:32" hidden="1" x14ac:dyDescent="0.25">
      <c r="A3629" s="116" t="s">
        <v>16384</v>
      </c>
      <c r="B3629" s="97">
        <v>2012</v>
      </c>
      <c r="C3629" s="67" t="s">
        <v>16486</v>
      </c>
      <c r="D3629" s="67" t="s">
        <v>18360</v>
      </c>
      <c r="E3629" s="88" t="s">
        <v>18361</v>
      </c>
      <c r="F3629" s="89"/>
      <c r="G3629" s="125">
        <v>5.4</v>
      </c>
      <c r="H3629" s="140">
        <f t="shared" si="207"/>
        <v>5.4</v>
      </c>
      <c r="I3629" s="125">
        <f>G3629/('Total Revenue (Millions)'!D$228)*100</f>
        <v>0.12371134020618557</v>
      </c>
      <c r="W3629" s="138"/>
      <c r="Z3629" s="138"/>
      <c r="AF3629" s="90"/>
    </row>
    <row r="3630" spans="1:32" hidden="1" x14ac:dyDescent="0.25">
      <c r="A3630" s="116" t="s">
        <v>16384</v>
      </c>
      <c r="B3630" s="97">
        <v>2012</v>
      </c>
      <c r="C3630" s="67" t="s">
        <v>16486</v>
      </c>
      <c r="D3630" s="89" t="s">
        <v>18318</v>
      </c>
      <c r="E3630" s="89" t="s">
        <v>18318</v>
      </c>
      <c r="F3630" s="88" t="s">
        <v>18380</v>
      </c>
      <c r="G3630" s="125">
        <v>5</v>
      </c>
      <c r="H3630" s="140">
        <f t="shared" si="207"/>
        <v>5</v>
      </c>
      <c r="I3630" s="125">
        <f>G3630/('Total Revenue (Millions)'!D$228)*100</f>
        <v>0.11454753722794961</v>
      </c>
      <c r="W3630" s="138"/>
      <c r="Z3630" s="138"/>
      <c r="AF3630" s="90"/>
    </row>
    <row r="3631" spans="1:32" hidden="1" x14ac:dyDescent="0.25">
      <c r="A3631" s="116" t="s">
        <v>16384</v>
      </c>
      <c r="B3631" s="97">
        <v>2012</v>
      </c>
      <c r="C3631" s="67" t="s">
        <v>16486</v>
      </c>
      <c r="D3631" s="88" t="s">
        <v>18357</v>
      </c>
      <c r="E3631" s="88" t="s">
        <v>18357</v>
      </c>
      <c r="F3631" s="89"/>
      <c r="G3631" s="125">
        <v>4.4000000000000004</v>
      </c>
      <c r="H3631" s="140">
        <f t="shared" si="207"/>
        <v>4.4000000000000004</v>
      </c>
      <c r="I3631" s="125">
        <f>G3631/('Total Revenue (Millions)'!D$228)*100</f>
        <v>0.10080183276059565</v>
      </c>
      <c r="W3631" s="138"/>
      <c r="Z3631" s="138"/>
      <c r="AF3631" s="90"/>
    </row>
    <row r="3632" spans="1:32" hidden="1" x14ac:dyDescent="0.25">
      <c r="A3632" s="116" t="s">
        <v>16384</v>
      </c>
      <c r="B3632" s="97">
        <v>2012</v>
      </c>
      <c r="C3632" s="67" t="s">
        <v>16486</v>
      </c>
      <c r="D3632" s="88" t="s">
        <v>18372</v>
      </c>
      <c r="E3632" s="88" t="s">
        <v>18372</v>
      </c>
      <c r="F3632" s="89"/>
      <c r="G3632" s="125">
        <v>4.3</v>
      </c>
      <c r="H3632" s="140">
        <f t="shared" si="207"/>
        <v>4.3</v>
      </c>
      <c r="I3632" s="125">
        <f>G3632/('Total Revenue (Millions)'!D$228)*100</f>
        <v>9.8510882016036638E-2</v>
      </c>
      <c r="W3632" s="138"/>
      <c r="Z3632" s="138"/>
      <c r="AF3632" s="90"/>
    </row>
    <row r="3633" spans="1:32" hidden="1" x14ac:dyDescent="0.25">
      <c r="A3633" s="116" t="s">
        <v>16384</v>
      </c>
      <c r="B3633" s="97">
        <v>2012</v>
      </c>
      <c r="C3633" s="67" t="s">
        <v>16486</v>
      </c>
      <c r="D3633" s="67" t="s">
        <v>18373</v>
      </c>
      <c r="E3633" s="88" t="s">
        <v>18374</v>
      </c>
      <c r="F3633" s="88" t="s">
        <v>18374</v>
      </c>
      <c r="G3633" s="125">
        <v>4.0999999999999996</v>
      </c>
      <c r="H3633" s="140">
        <f t="shared" si="207"/>
        <v>4.0999999999999996</v>
      </c>
      <c r="I3633" s="125">
        <f>G3633/('Total Revenue (Millions)'!D$228)*100</f>
        <v>9.3928980526918671E-2</v>
      </c>
      <c r="W3633" s="138"/>
      <c r="Z3633" s="138"/>
      <c r="AF3633" s="90"/>
    </row>
    <row r="3634" spans="1:32" hidden="1" x14ac:dyDescent="0.25">
      <c r="A3634" s="116" t="s">
        <v>16384</v>
      </c>
      <c r="B3634" s="97">
        <v>2012</v>
      </c>
      <c r="C3634" s="67" t="s">
        <v>16486</v>
      </c>
      <c r="D3634" s="67" t="s">
        <v>18369</v>
      </c>
      <c r="E3634" s="88" t="s">
        <v>18370</v>
      </c>
      <c r="F3634" s="88" t="s">
        <v>18370</v>
      </c>
      <c r="G3634" s="125">
        <v>3.7</v>
      </c>
      <c r="H3634" s="140">
        <f t="shared" si="207"/>
        <v>3.7</v>
      </c>
      <c r="I3634" s="125">
        <f>G3634/('Total Revenue (Millions)'!D$228)*100</f>
        <v>8.4765177548682707E-2</v>
      </c>
      <c r="W3634" s="138"/>
      <c r="Z3634" s="138"/>
      <c r="AF3634" s="90"/>
    </row>
    <row r="3635" spans="1:32" hidden="1" x14ac:dyDescent="0.25">
      <c r="A3635" s="116" t="s">
        <v>16384</v>
      </c>
      <c r="B3635" s="97">
        <v>2012</v>
      </c>
      <c r="C3635" s="67" t="s">
        <v>16486</v>
      </c>
      <c r="D3635" s="67" t="s">
        <v>18070</v>
      </c>
      <c r="E3635" s="67" t="s">
        <v>18070</v>
      </c>
      <c r="F3635" s="89" t="s">
        <v>18366</v>
      </c>
      <c r="G3635" s="125">
        <v>3.4</v>
      </c>
      <c r="H3635" s="140">
        <f t="shared" si="207"/>
        <v>3.4</v>
      </c>
      <c r="I3635" s="125">
        <f>G3635/('Total Revenue (Millions)'!D$228)*100</f>
        <v>7.7892325315005728E-2</v>
      </c>
      <c r="W3635" s="138"/>
      <c r="Z3635" s="138"/>
      <c r="AF3635" s="90"/>
    </row>
    <row r="3636" spans="1:32" hidden="1" x14ac:dyDescent="0.25">
      <c r="A3636" s="116" t="s">
        <v>16384</v>
      </c>
      <c r="B3636" s="97">
        <v>2012</v>
      </c>
      <c r="C3636" s="67" t="s">
        <v>16486</v>
      </c>
      <c r="D3636" s="88" t="s">
        <v>18381</v>
      </c>
      <c r="E3636" s="88" t="s">
        <v>18381</v>
      </c>
      <c r="F3636" s="88" t="s">
        <v>18382</v>
      </c>
      <c r="G3636" s="125">
        <v>2.6</v>
      </c>
      <c r="H3636" s="140">
        <f t="shared" si="207"/>
        <v>2.6</v>
      </c>
      <c r="I3636" s="125">
        <f>G3636/('Total Revenue (Millions)'!D$228)*100</f>
        <v>5.9564719358533788E-2</v>
      </c>
      <c r="W3636" s="138"/>
      <c r="Z3636" s="138"/>
      <c r="AF3636" s="90"/>
    </row>
    <row r="3637" spans="1:32" hidden="1" x14ac:dyDescent="0.25">
      <c r="A3637" s="116" t="s">
        <v>16384</v>
      </c>
      <c r="B3637" s="97">
        <v>2013</v>
      </c>
      <c r="C3637" s="67" t="s">
        <v>16486</v>
      </c>
      <c r="D3637" s="67" t="s">
        <v>16602</v>
      </c>
      <c r="E3637" s="88" t="s">
        <v>18231</v>
      </c>
      <c r="F3637" s="89"/>
      <c r="G3637" s="125">
        <v>238.6</v>
      </c>
      <c r="H3637" s="140">
        <f t="shared" ref="H3637:H3665" si="208">G3637/1.03</f>
        <v>231.65048543689321</v>
      </c>
      <c r="I3637" s="125">
        <f>G3637/('Total Revenue (Millions)'!D$229)*100</f>
        <v>5.6178717072114077</v>
      </c>
      <c r="W3637" s="138"/>
      <c r="Z3637" s="138"/>
      <c r="AF3637" s="90" t="s">
        <v>18402</v>
      </c>
    </row>
    <row r="3638" spans="1:32" hidden="1" x14ac:dyDescent="0.25">
      <c r="A3638" s="116" t="s">
        <v>16384</v>
      </c>
      <c r="B3638" s="97">
        <v>2013</v>
      </c>
      <c r="C3638" s="67" t="s">
        <v>16486</v>
      </c>
      <c r="D3638" s="88" t="s">
        <v>18029</v>
      </c>
      <c r="E3638" s="88" t="s">
        <v>18029</v>
      </c>
      <c r="F3638" s="89"/>
      <c r="G3638" s="125">
        <v>146.4</v>
      </c>
      <c r="H3638" s="140">
        <f t="shared" si="208"/>
        <v>142.13592233009709</v>
      </c>
      <c r="I3638" s="125">
        <f>G3638/('Total Revenue (Millions)'!D$229)*100</f>
        <v>3.4470092956234288</v>
      </c>
      <c r="W3638" s="138"/>
      <c r="Z3638" s="138"/>
      <c r="AF3638" s="90" t="s">
        <v>18403</v>
      </c>
    </row>
    <row r="3639" spans="1:32" hidden="1" x14ac:dyDescent="0.25">
      <c r="A3639" s="116" t="s">
        <v>16384</v>
      </c>
      <c r="B3639" s="97">
        <v>2013</v>
      </c>
      <c r="C3639" s="67" t="s">
        <v>16486</v>
      </c>
      <c r="D3639" s="67" t="s">
        <v>18212</v>
      </c>
      <c r="E3639" s="67" t="s">
        <v>18212</v>
      </c>
      <c r="F3639" s="88" t="s">
        <v>18239</v>
      </c>
      <c r="G3639" s="125">
        <v>86.4</v>
      </c>
      <c r="H3639" s="140">
        <f t="shared" si="208"/>
        <v>83.883495145631073</v>
      </c>
      <c r="I3639" s="125">
        <f>G3639/('Total Revenue (Millions)'!D$229)*100</f>
        <v>2.0343005679089088</v>
      </c>
      <c r="W3639" s="138"/>
      <c r="Z3639" s="138"/>
      <c r="AF3639" s="90"/>
    </row>
    <row r="3640" spans="1:32" hidden="1" x14ac:dyDescent="0.25">
      <c r="A3640" s="116" t="s">
        <v>16384</v>
      </c>
      <c r="B3640" s="97">
        <v>2013</v>
      </c>
      <c r="C3640" s="67" t="s">
        <v>16486</v>
      </c>
      <c r="D3640" s="89" t="s">
        <v>16593</v>
      </c>
      <c r="E3640" s="89" t="s">
        <v>17289</v>
      </c>
      <c r="F3640" s="89"/>
      <c r="G3640" s="125">
        <v>67.900000000000006</v>
      </c>
      <c r="H3640" s="140">
        <f t="shared" si="208"/>
        <v>65.922330097087382</v>
      </c>
      <c r="I3640" s="125">
        <f>G3640/('Total Revenue (Millions)'!D$229)*100</f>
        <v>1.5987153768635984</v>
      </c>
      <c r="W3640" s="138"/>
      <c r="Z3640" s="138"/>
      <c r="AF3640" s="90"/>
    </row>
    <row r="3641" spans="1:32" hidden="1" x14ac:dyDescent="0.25">
      <c r="A3641" s="116" t="s">
        <v>16384</v>
      </c>
      <c r="B3641" s="97">
        <v>2013</v>
      </c>
      <c r="C3641" s="67" t="s">
        <v>16486</v>
      </c>
      <c r="D3641" s="88" t="s">
        <v>18340</v>
      </c>
      <c r="E3641" s="88" t="s">
        <v>18340</v>
      </c>
      <c r="F3641" s="89"/>
      <c r="G3641" s="125">
        <v>48.7</v>
      </c>
      <c r="H3641" s="140">
        <f t="shared" si="208"/>
        <v>47.281553398058257</v>
      </c>
      <c r="I3641" s="125">
        <f>G3641/('Total Revenue (Millions)'!D$229)*100</f>
        <v>1.1466485839949521</v>
      </c>
      <c r="W3641" s="138"/>
      <c r="Z3641" s="138"/>
      <c r="AF3641" s="90"/>
    </row>
    <row r="3642" spans="1:32" hidden="1" x14ac:dyDescent="0.25">
      <c r="A3642" s="116" t="s">
        <v>16384</v>
      </c>
      <c r="B3642" s="97">
        <v>2013</v>
      </c>
      <c r="C3642" s="67" t="s">
        <v>16486</v>
      </c>
      <c r="D3642" s="88" t="s">
        <v>18342</v>
      </c>
      <c r="E3642" s="88" t="s">
        <v>18342</v>
      </c>
      <c r="F3642" s="89"/>
      <c r="G3642" s="125">
        <v>46</v>
      </c>
      <c r="H3642" s="140">
        <f t="shared" si="208"/>
        <v>44.660194174757279</v>
      </c>
      <c r="I3642" s="125">
        <f>G3642/('Total Revenue (Millions)'!D$229)*100</f>
        <v>1.0830766912477985</v>
      </c>
      <c r="W3642" s="138"/>
      <c r="Z3642" s="138"/>
      <c r="AF3642" s="90"/>
    </row>
    <row r="3643" spans="1:32" hidden="1" x14ac:dyDescent="0.25">
      <c r="A3643" s="116" t="s">
        <v>16384</v>
      </c>
      <c r="B3643" s="97">
        <v>2013</v>
      </c>
      <c r="C3643" s="67" t="s">
        <v>16486</v>
      </c>
      <c r="D3643" s="88" t="s">
        <v>18248</v>
      </c>
      <c r="E3643" s="88" t="s">
        <v>18248</v>
      </c>
      <c r="F3643" s="89"/>
      <c r="G3643" s="125">
        <v>44.3</v>
      </c>
      <c r="H3643" s="140">
        <f t="shared" si="208"/>
        <v>43.009708737864074</v>
      </c>
      <c r="I3643" s="125">
        <f>G3643/('Total Revenue (Millions)'!D$229)*100</f>
        <v>1.0430499439625538</v>
      </c>
      <c r="W3643" s="138"/>
      <c r="Z3643" s="138"/>
      <c r="AF3643" s="90"/>
    </row>
    <row r="3644" spans="1:32" hidden="1" x14ac:dyDescent="0.25">
      <c r="A3644" s="116" t="s">
        <v>16384</v>
      </c>
      <c r="B3644" s="97">
        <v>2013</v>
      </c>
      <c r="C3644" s="67" t="s">
        <v>16486</v>
      </c>
      <c r="D3644" s="88" t="s">
        <v>18345</v>
      </c>
      <c r="E3644" s="88" t="s">
        <v>18323</v>
      </c>
      <c r="F3644" s="89"/>
      <c r="G3644" s="125">
        <v>32.299999999999997</v>
      </c>
      <c r="H3644" s="140">
        <f t="shared" si="208"/>
        <v>31.359223300970871</v>
      </c>
      <c r="I3644" s="125">
        <f>G3644/('Total Revenue (Millions)'!D$229)*100</f>
        <v>0.76050819841964978</v>
      </c>
      <c r="W3644" s="138"/>
      <c r="Z3644" s="138"/>
      <c r="AF3644" s="90" t="s">
        <v>17418</v>
      </c>
    </row>
    <row r="3645" spans="1:32" hidden="1" x14ac:dyDescent="0.25">
      <c r="A3645" s="116" t="s">
        <v>16384</v>
      </c>
      <c r="B3645" s="97">
        <v>2013</v>
      </c>
      <c r="C3645" s="67" t="s">
        <v>16486</v>
      </c>
      <c r="D3645" s="88" t="s">
        <v>18378</v>
      </c>
      <c r="E3645" s="88" t="s">
        <v>18341</v>
      </c>
      <c r="F3645" s="88" t="s">
        <v>18341</v>
      </c>
      <c r="G3645" s="125">
        <v>31</v>
      </c>
      <c r="H3645" s="140">
        <f t="shared" si="208"/>
        <v>30.097087378640776</v>
      </c>
      <c r="I3645" s="125">
        <f>G3645/('Total Revenue (Millions)'!D$229)*100</f>
        <v>0.72989950931916858</v>
      </c>
      <c r="W3645" s="138"/>
      <c r="Z3645" s="138"/>
      <c r="AF3645" s="90"/>
    </row>
    <row r="3646" spans="1:32" hidden="1" x14ac:dyDescent="0.25">
      <c r="A3646" s="116" t="s">
        <v>16384</v>
      </c>
      <c r="B3646" s="97">
        <v>2013</v>
      </c>
      <c r="C3646" s="67" t="s">
        <v>16486</v>
      </c>
      <c r="D3646" s="88" t="s">
        <v>18351</v>
      </c>
      <c r="E3646" s="88" t="s">
        <v>18351</v>
      </c>
      <c r="F3646" s="89"/>
      <c r="G3646" s="125">
        <v>28.9</v>
      </c>
      <c r="H3646" s="140">
        <f t="shared" si="208"/>
        <v>28.058252427184463</v>
      </c>
      <c r="I3646" s="125">
        <f>G3646/('Total Revenue (Millions)'!D$229)*100</f>
        <v>0.68045470384916029</v>
      </c>
      <c r="W3646" s="138"/>
      <c r="Z3646" s="138"/>
      <c r="AF3646" s="90"/>
    </row>
    <row r="3647" spans="1:32" hidden="1" x14ac:dyDescent="0.25">
      <c r="A3647" s="116" t="s">
        <v>16384</v>
      </c>
      <c r="B3647" s="97">
        <v>2013</v>
      </c>
      <c r="C3647" s="67" t="s">
        <v>16486</v>
      </c>
      <c r="D3647" s="88" t="s">
        <v>18249</v>
      </c>
      <c r="E3647" s="88" t="s">
        <v>18249</v>
      </c>
      <c r="F3647" s="89"/>
      <c r="G3647" s="125">
        <v>28.7</v>
      </c>
      <c r="H3647" s="140">
        <f t="shared" si="208"/>
        <v>27.864077669902912</v>
      </c>
      <c r="I3647" s="125">
        <f>G3647/('Total Revenue (Millions)'!D$229)*100</f>
        <v>0.6757456747567786</v>
      </c>
      <c r="W3647" s="138"/>
      <c r="Z3647" s="138"/>
      <c r="AF3647" s="90"/>
    </row>
    <row r="3648" spans="1:32" hidden="1" x14ac:dyDescent="0.25">
      <c r="A3648" s="116" t="s">
        <v>16384</v>
      </c>
      <c r="B3648" s="97">
        <v>2013</v>
      </c>
      <c r="C3648" s="67" t="s">
        <v>16486</v>
      </c>
      <c r="D3648" s="67" t="s">
        <v>18343</v>
      </c>
      <c r="E3648" s="88" t="s">
        <v>18344</v>
      </c>
      <c r="F3648" s="89"/>
      <c r="G3648" s="125">
        <v>25.3</v>
      </c>
      <c r="H3648" s="140">
        <f t="shared" si="208"/>
        <v>24.563106796116504</v>
      </c>
      <c r="I3648" s="125">
        <f>G3648/('Total Revenue (Millions)'!D$229)*100</f>
        <v>0.59569218018628922</v>
      </c>
      <c r="W3648" s="138"/>
      <c r="Z3648" s="138"/>
      <c r="AF3648" s="90"/>
    </row>
    <row r="3649" spans="1:32" hidden="1" x14ac:dyDescent="0.25">
      <c r="A3649" s="116" t="s">
        <v>16384</v>
      </c>
      <c r="B3649" s="97">
        <v>2013</v>
      </c>
      <c r="C3649" s="67" t="s">
        <v>16486</v>
      </c>
      <c r="D3649" s="88" t="s">
        <v>18348</v>
      </c>
      <c r="E3649" s="88" t="s">
        <v>18348</v>
      </c>
      <c r="F3649" s="89"/>
      <c r="G3649" s="125">
        <v>24.9</v>
      </c>
      <c r="H3649" s="140">
        <f t="shared" si="208"/>
        <v>24.174757281553397</v>
      </c>
      <c r="I3649" s="125">
        <f>G3649/('Total Revenue (Millions)'!D$229)*100</f>
        <v>0.58627412200152573</v>
      </c>
      <c r="W3649" s="138"/>
      <c r="Z3649" s="138"/>
      <c r="AF3649" s="90"/>
    </row>
    <row r="3650" spans="1:32" hidden="1" x14ac:dyDescent="0.25">
      <c r="A3650" s="116" t="s">
        <v>16384</v>
      </c>
      <c r="B3650" s="97">
        <v>2013</v>
      </c>
      <c r="C3650" s="67" t="s">
        <v>16486</v>
      </c>
      <c r="D3650" s="88" t="s">
        <v>18238</v>
      </c>
      <c r="E3650" s="88" t="s">
        <v>18238</v>
      </c>
      <c r="F3650" s="89"/>
      <c r="G3650" s="125">
        <v>16.600000000000001</v>
      </c>
      <c r="H3650" s="140">
        <f t="shared" si="208"/>
        <v>16.116504854368934</v>
      </c>
      <c r="I3650" s="125">
        <f>G3650/('Total Revenue (Millions)'!D$229)*100</f>
        <v>0.39084941466768386</v>
      </c>
      <c r="W3650" s="138"/>
      <c r="Z3650" s="138"/>
      <c r="AF3650" s="90"/>
    </row>
    <row r="3651" spans="1:32" hidden="1" x14ac:dyDescent="0.25">
      <c r="A3651" s="116" t="s">
        <v>16384</v>
      </c>
      <c r="B3651" s="97">
        <v>2013</v>
      </c>
      <c r="C3651" s="67" t="s">
        <v>16486</v>
      </c>
      <c r="D3651" s="88" t="s">
        <v>18356</v>
      </c>
      <c r="E3651" s="88" t="s">
        <v>18356</v>
      </c>
      <c r="F3651" s="89"/>
      <c r="G3651" s="125">
        <v>12.2</v>
      </c>
      <c r="H3651" s="140">
        <f t="shared" si="208"/>
        <v>11.844660194174756</v>
      </c>
      <c r="I3651" s="125">
        <f>G3651/('Total Revenue (Millions)'!D$229)*100</f>
        <v>0.2872507746352857</v>
      </c>
      <c r="W3651" s="138"/>
      <c r="Z3651" s="138"/>
      <c r="AF3651" s="90"/>
    </row>
    <row r="3652" spans="1:32" hidden="1" x14ac:dyDescent="0.25">
      <c r="A3652" s="116" t="s">
        <v>16384</v>
      </c>
      <c r="B3652" s="97">
        <v>2013</v>
      </c>
      <c r="C3652" s="67" t="s">
        <v>16486</v>
      </c>
      <c r="D3652" s="88" t="s">
        <v>18346</v>
      </c>
      <c r="E3652" s="88" t="s">
        <v>18346</v>
      </c>
      <c r="F3652" s="89" t="s">
        <v>18347</v>
      </c>
      <c r="G3652" s="125">
        <v>11.7</v>
      </c>
      <c r="H3652" s="140">
        <f t="shared" si="208"/>
        <v>11.359223300970873</v>
      </c>
      <c r="I3652" s="125">
        <f>G3652/('Total Revenue (Millions)'!D$229)*100</f>
        <v>0.27547820190433137</v>
      </c>
      <c r="W3652" s="138"/>
      <c r="Z3652" s="138"/>
      <c r="AF3652" s="90"/>
    </row>
    <row r="3653" spans="1:32" hidden="1" x14ac:dyDescent="0.25">
      <c r="A3653" s="116" t="s">
        <v>16384</v>
      </c>
      <c r="B3653" s="97">
        <v>2013</v>
      </c>
      <c r="C3653" s="67" t="s">
        <v>16486</v>
      </c>
      <c r="D3653" s="88" t="s">
        <v>18363</v>
      </c>
      <c r="E3653" s="88" t="s">
        <v>18364</v>
      </c>
      <c r="F3653" s="88" t="s">
        <v>18365</v>
      </c>
      <c r="G3653" s="125">
        <v>11.3</v>
      </c>
      <c r="H3653" s="140">
        <f t="shared" si="208"/>
        <v>10.970873786407767</v>
      </c>
      <c r="I3653" s="125">
        <f>G3653/('Total Revenue (Millions)'!D$229)*100</f>
        <v>0.26606014371956793</v>
      </c>
      <c r="W3653" s="138"/>
      <c r="Z3653" s="138"/>
      <c r="AF3653" s="90"/>
    </row>
    <row r="3654" spans="1:32" hidden="1" x14ac:dyDescent="0.25">
      <c r="A3654" s="116" t="s">
        <v>16384</v>
      </c>
      <c r="B3654" s="97">
        <v>2013</v>
      </c>
      <c r="C3654" s="67" t="s">
        <v>16486</v>
      </c>
      <c r="D3654" s="88" t="s">
        <v>18358</v>
      </c>
      <c r="E3654" s="88" t="s">
        <v>18358</v>
      </c>
      <c r="F3654" s="88" t="s">
        <v>18359</v>
      </c>
      <c r="G3654" s="125">
        <v>9.5</v>
      </c>
      <c r="H3654" s="140">
        <f t="shared" si="208"/>
        <v>9.2233009708737868</v>
      </c>
      <c r="I3654" s="125">
        <f>G3654/('Total Revenue (Millions)'!D$229)*100</f>
        <v>0.22367888188813229</v>
      </c>
      <c r="W3654" s="138"/>
      <c r="Z3654" s="138"/>
      <c r="AF3654" s="90"/>
    </row>
    <row r="3655" spans="1:32" hidden="1" x14ac:dyDescent="0.25">
      <c r="A3655" s="116" t="s">
        <v>16384</v>
      </c>
      <c r="B3655" s="97">
        <v>2013</v>
      </c>
      <c r="C3655" s="67" t="s">
        <v>16486</v>
      </c>
      <c r="D3655" s="67" t="s">
        <v>18367</v>
      </c>
      <c r="E3655" s="67" t="s">
        <v>18367</v>
      </c>
      <c r="F3655" s="88" t="s">
        <v>18368</v>
      </c>
      <c r="G3655" s="125">
        <v>9.1999999999999993</v>
      </c>
      <c r="H3655" s="140">
        <f t="shared" si="208"/>
        <v>8.9320388349514559</v>
      </c>
      <c r="I3655" s="125">
        <f>G3655/('Total Revenue (Millions)'!D$229)*100</f>
        <v>0.2166153382495597</v>
      </c>
      <c r="W3655" s="138"/>
      <c r="Z3655" s="138"/>
      <c r="AF3655" s="90"/>
    </row>
    <row r="3656" spans="1:32" hidden="1" x14ac:dyDescent="0.25">
      <c r="A3656" s="116" t="s">
        <v>16384</v>
      </c>
      <c r="B3656" s="97">
        <v>2013</v>
      </c>
      <c r="C3656" s="67" t="s">
        <v>16486</v>
      </c>
      <c r="D3656" s="67" t="s">
        <v>18003</v>
      </c>
      <c r="E3656" s="67" t="s">
        <v>18066</v>
      </c>
      <c r="F3656" s="89"/>
      <c r="G3656" s="125">
        <v>6.7</v>
      </c>
      <c r="H3656" s="140">
        <f t="shared" si="208"/>
        <v>6.5048543689320386</v>
      </c>
      <c r="I3656" s="125">
        <f>G3656/('Total Revenue (Millions)'!D$229)*100</f>
        <v>0.15775247459478806</v>
      </c>
      <c r="W3656" s="138"/>
      <c r="Z3656" s="138"/>
      <c r="AF3656" s="90"/>
    </row>
    <row r="3657" spans="1:32" hidden="1" x14ac:dyDescent="0.25">
      <c r="A3657" s="116" t="s">
        <v>16384</v>
      </c>
      <c r="B3657" s="97">
        <v>2013</v>
      </c>
      <c r="C3657" s="67" t="s">
        <v>16486</v>
      </c>
      <c r="D3657" s="88" t="s">
        <v>18371</v>
      </c>
      <c r="E3657" s="88" t="s">
        <v>18371</v>
      </c>
      <c r="F3657" s="89"/>
      <c r="G3657" s="125">
        <v>5.7</v>
      </c>
      <c r="H3657" s="140">
        <f t="shared" si="208"/>
        <v>5.5339805825242721</v>
      </c>
      <c r="I3657" s="125">
        <f>G3657/('Total Revenue (Millions)'!D$229)*100</f>
        <v>0.13420732913287939</v>
      </c>
      <c r="W3657" s="138"/>
      <c r="Z3657" s="138"/>
      <c r="AF3657" s="90"/>
    </row>
    <row r="3658" spans="1:32" hidden="1" x14ac:dyDescent="0.25">
      <c r="A3658" s="116" t="s">
        <v>16384</v>
      </c>
      <c r="B3658" s="97">
        <v>2013</v>
      </c>
      <c r="C3658" s="67" t="s">
        <v>16486</v>
      </c>
      <c r="D3658" s="67" t="s">
        <v>18360</v>
      </c>
      <c r="E3658" s="88" t="s">
        <v>18361</v>
      </c>
      <c r="F3658" s="89"/>
      <c r="G3658" s="125">
        <v>5.4</v>
      </c>
      <c r="H3658" s="140">
        <f t="shared" si="208"/>
        <v>5.2427184466019421</v>
      </c>
      <c r="I3658" s="125">
        <f>G3658/('Total Revenue (Millions)'!D$229)*100</f>
        <v>0.1271437854943068</v>
      </c>
      <c r="W3658" s="138"/>
      <c r="Z3658" s="138"/>
      <c r="AF3658" s="90"/>
    </row>
    <row r="3659" spans="1:32" hidden="1" x14ac:dyDescent="0.25">
      <c r="A3659" s="116" t="s">
        <v>16384</v>
      </c>
      <c r="B3659" s="97">
        <v>2013</v>
      </c>
      <c r="C3659" s="67" t="s">
        <v>16486</v>
      </c>
      <c r="D3659" s="89" t="s">
        <v>18318</v>
      </c>
      <c r="E3659" s="89" t="s">
        <v>18318</v>
      </c>
      <c r="F3659" s="88" t="s">
        <v>18380</v>
      </c>
      <c r="G3659" s="125">
        <v>5</v>
      </c>
      <c r="H3659" s="140">
        <f t="shared" si="208"/>
        <v>4.8543689320388346</v>
      </c>
      <c r="I3659" s="125">
        <f>G3659/('Total Revenue (Millions)'!D$229)*100</f>
        <v>0.11772572730954331</v>
      </c>
      <c r="W3659" s="138"/>
      <c r="Z3659" s="138"/>
      <c r="AF3659" s="90"/>
    </row>
    <row r="3660" spans="1:32" hidden="1" x14ac:dyDescent="0.25">
      <c r="A3660" s="116" t="s">
        <v>16384</v>
      </c>
      <c r="B3660" s="97">
        <v>2013</v>
      </c>
      <c r="C3660" s="67" t="s">
        <v>16486</v>
      </c>
      <c r="D3660" s="88" t="s">
        <v>18357</v>
      </c>
      <c r="E3660" s="88" t="s">
        <v>18357</v>
      </c>
      <c r="F3660" s="89"/>
      <c r="G3660" s="125">
        <v>4.4000000000000004</v>
      </c>
      <c r="H3660" s="140">
        <f t="shared" si="208"/>
        <v>4.2718446601941746</v>
      </c>
      <c r="I3660" s="125">
        <f>G3660/('Total Revenue (Millions)'!D$229)*100</f>
        <v>0.10359864003239812</v>
      </c>
      <c r="W3660" s="138"/>
      <c r="Z3660" s="138"/>
      <c r="AF3660" s="90"/>
    </row>
    <row r="3661" spans="1:32" hidden="1" x14ac:dyDescent="0.25">
      <c r="A3661" s="116" t="s">
        <v>16384</v>
      </c>
      <c r="B3661" s="97">
        <v>2013</v>
      </c>
      <c r="C3661" s="67" t="s">
        <v>16486</v>
      </c>
      <c r="D3661" s="88" t="s">
        <v>18372</v>
      </c>
      <c r="E3661" s="88" t="s">
        <v>18372</v>
      </c>
      <c r="F3661" s="89"/>
      <c r="G3661" s="125">
        <v>4.3</v>
      </c>
      <c r="H3661" s="140">
        <f t="shared" si="208"/>
        <v>4.174757281553398</v>
      </c>
      <c r="I3661" s="125">
        <f>G3661/('Total Revenue (Millions)'!D$229)*100</f>
        <v>0.10124412548620726</v>
      </c>
      <c r="W3661" s="138"/>
      <c r="Z3661" s="138"/>
      <c r="AF3661" s="90"/>
    </row>
    <row r="3662" spans="1:32" hidden="1" x14ac:dyDescent="0.25">
      <c r="A3662" s="116" t="s">
        <v>16384</v>
      </c>
      <c r="B3662" s="97">
        <v>2013</v>
      </c>
      <c r="C3662" s="67" t="s">
        <v>16486</v>
      </c>
      <c r="D3662" s="67" t="s">
        <v>18373</v>
      </c>
      <c r="E3662" s="88" t="s">
        <v>18374</v>
      </c>
      <c r="F3662" s="88" t="s">
        <v>18374</v>
      </c>
      <c r="G3662" s="125">
        <v>4.0999999999999996</v>
      </c>
      <c r="H3662" s="140">
        <f t="shared" si="208"/>
        <v>3.9805825242718442</v>
      </c>
      <c r="I3662" s="125">
        <f>G3662/('Total Revenue (Millions)'!D$229)*100</f>
        <v>9.6535096393825515E-2</v>
      </c>
      <c r="W3662" s="138"/>
      <c r="Z3662" s="138"/>
      <c r="AF3662" s="90"/>
    </row>
    <row r="3663" spans="1:32" hidden="1" x14ac:dyDescent="0.25">
      <c r="A3663" s="116" t="s">
        <v>16384</v>
      </c>
      <c r="B3663" s="97">
        <v>2013</v>
      </c>
      <c r="C3663" s="67" t="s">
        <v>16486</v>
      </c>
      <c r="D3663" s="67" t="s">
        <v>18369</v>
      </c>
      <c r="E3663" s="88" t="s">
        <v>18370</v>
      </c>
      <c r="F3663" s="88" t="s">
        <v>18370</v>
      </c>
      <c r="G3663" s="125">
        <v>3.7</v>
      </c>
      <c r="H3663" s="140">
        <f t="shared" si="208"/>
        <v>3.592233009708738</v>
      </c>
      <c r="I3663" s="125">
        <f>G3663/('Total Revenue (Millions)'!D$229)*100</f>
        <v>8.7117038209062067E-2</v>
      </c>
      <c r="W3663" s="138"/>
      <c r="Z3663" s="138"/>
      <c r="AF3663" s="90"/>
    </row>
    <row r="3664" spans="1:32" hidden="1" x14ac:dyDescent="0.25">
      <c r="A3664" s="116" t="s">
        <v>16384</v>
      </c>
      <c r="B3664" s="97">
        <v>2013</v>
      </c>
      <c r="C3664" s="67" t="s">
        <v>16486</v>
      </c>
      <c r="D3664" s="67" t="s">
        <v>18070</v>
      </c>
      <c r="E3664" s="67" t="s">
        <v>18070</v>
      </c>
      <c r="F3664" s="89" t="s">
        <v>18366</v>
      </c>
      <c r="G3664" s="125">
        <v>3.4</v>
      </c>
      <c r="H3664" s="140">
        <f t="shared" si="208"/>
        <v>3.3009708737864076</v>
      </c>
      <c r="I3664" s="125">
        <f>G3664/('Total Revenue (Millions)'!D$229)*100</f>
        <v>8.0053494570489464E-2</v>
      </c>
      <c r="W3664" s="138"/>
      <c r="Z3664" s="138"/>
      <c r="AF3664" s="90"/>
    </row>
    <row r="3665" spans="1:32" hidden="1" x14ac:dyDescent="0.25">
      <c r="A3665" s="116" t="s">
        <v>16384</v>
      </c>
      <c r="B3665" s="97">
        <v>2013</v>
      </c>
      <c r="C3665" s="67" t="s">
        <v>16486</v>
      </c>
      <c r="D3665" s="88" t="s">
        <v>18381</v>
      </c>
      <c r="E3665" s="88" t="s">
        <v>18381</v>
      </c>
      <c r="F3665" s="88" t="s">
        <v>18382</v>
      </c>
      <c r="G3665" s="125">
        <v>2.6</v>
      </c>
      <c r="H3665" s="140">
        <f t="shared" si="208"/>
        <v>2.5242718446601944</v>
      </c>
      <c r="I3665" s="125">
        <f>G3665/('Total Revenue (Millions)'!D$229)*100</f>
        <v>6.1217378200962527E-2</v>
      </c>
      <c r="W3665" s="138"/>
      <c r="Z3665" s="138"/>
      <c r="AF3665" s="90"/>
    </row>
    <row r="3666" spans="1:32" hidden="1" x14ac:dyDescent="0.25">
      <c r="A3666" s="116" t="s">
        <v>16384</v>
      </c>
      <c r="B3666" s="97">
        <v>2014</v>
      </c>
      <c r="C3666" s="67" t="s">
        <v>16486</v>
      </c>
      <c r="D3666" s="67" t="s">
        <v>16602</v>
      </c>
      <c r="E3666" s="88" t="s">
        <v>18231</v>
      </c>
      <c r="F3666" s="89"/>
      <c r="G3666" s="125">
        <v>200.9</v>
      </c>
      <c r="H3666" s="140">
        <f t="shared" ref="H3666:H3695" si="209">G3666/1.1</f>
        <v>182.63636363636363</v>
      </c>
      <c r="I3666" s="125">
        <f>G3666/('Total Revenue (Millions)'!D$230)*100</f>
        <v>4.7458983650155719</v>
      </c>
      <c r="W3666" s="138"/>
      <c r="Z3666" s="138"/>
      <c r="AF3666" s="90" t="s">
        <v>18404</v>
      </c>
    </row>
    <row r="3667" spans="1:32" hidden="1" x14ac:dyDescent="0.25">
      <c r="A3667" s="116" t="s">
        <v>16384</v>
      </c>
      <c r="B3667" s="97">
        <v>2014</v>
      </c>
      <c r="C3667" s="67" t="s">
        <v>16486</v>
      </c>
      <c r="D3667" s="88" t="s">
        <v>18029</v>
      </c>
      <c r="E3667" s="88" t="s">
        <v>18029</v>
      </c>
      <c r="F3667" s="88"/>
      <c r="G3667" s="125">
        <v>138.30000000000001</v>
      </c>
      <c r="H3667" s="140">
        <f t="shared" si="209"/>
        <v>125.72727272727273</v>
      </c>
      <c r="I3667" s="125">
        <f>G3667/('Total Revenue (Millions)'!D$230)*100</f>
        <v>3.2670868286792119</v>
      </c>
      <c r="W3667" s="138"/>
      <c r="Z3667" s="138"/>
      <c r="AF3667" s="90" t="s">
        <v>18405</v>
      </c>
    </row>
    <row r="3668" spans="1:32" hidden="1" x14ac:dyDescent="0.25">
      <c r="A3668" s="116" t="s">
        <v>16384</v>
      </c>
      <c r="B3668" s="97">
        <v>2014</v>
      </c>
      <c r="C3668" s="67" t="s">
        <v>16486</v>
      </c>
      <c r="D3668" s="67" t="s">
        <v>18212</v>
      </c>
      <c r="E3668" s="67" t="s">
        <v>18212</v>
      </c>
      <c r="F3668" s="88" t="s">
        <v>18239</v>
      </c>
      <c r="G3668" s="125">
        <v>72.094530651341003</v>
      </c>
      <c r="H3668" s="140">
        <f t="shared" si="209"/>
        <v>65.540482410309991</v>
      </c>
      <c r="I3668" s="125">
        <f>G3668/('Total Revenue (Millions)'!D$230)*100</f>
        <v>1.7031026139609966</v>
      </c>
      <c r="W3668" s="138"/>
      <c r="Z3668" s="138"/>
      <c r="AF3668" s="90"/>
    </row>
    <row r="3669" spans="1:32" hidden="1" x14ac:dyDescent="0.25">
      <c r="A3669" s="116" t="s">
        <v>16384</v>
      </c>
      <c r="B3669" s="97">
        <v>2014</v>
      </c>
      <c r="C3669" s="67" t="s">
        <v>16486</v>
      </c>
      <c r="D3669" s="89" t="s">
        <v>16593</v>
      </c>
      <c r="E3669" s="89" t="s">
        <v>17289</v>
      </c>
      <c r="F3669" s="88"/>
      <c r="G3669" s="125">
        <v>62.6</v>
      </c>
      <c r="H3669" s="140">
        <f t="shared" si="209"/>
        <v>56.909090909090907</v>
      </c>
      <c r="I3669" s="125">
        <f>G3669/('Total Revenue (Millions)'!D$230)*100</f>
        <v>1.4788115363363603</v>
      </c>
      <c r="W3669" s="138"/>
      <c r="Z3669" s="138"/>
      <c r="AF3669" s="90"/>
    </row>
    <row r="3670" spans="1:32" hidden="1" x14ac:dyDescent="0.25">
      <c r="A3670" s="116" t="s">
        <v>16384</v>
      </c>
      <c r="B3670" s="97">
        <v>2014</v>
      </c>
      <c r="C3670" s="67" t="s">
        <v>16486</v>
      </c>
      <c r="D3670" s="88" t="s">
        <v>18340</v>
      </c>
      <c r="E3670" s="88" t="s">
        <v>18340</v>
      </c>
      <c r="F3670" s="88"/>
      <c r="G3670" s="125">
        <v>41.847480842911885</v>
      </c>
      <c r="H3670" s="140">
        <f t="shared" si="209"/>
        <v>38.043164402647164</v>
      </c>
      <c r="I3670" s="125">
        <f>G3670/('Total Revenue (Millions)'!D$230)*100</f>
        <v>0.98857088557688377</v>
      </c>
      <c r="W3670" s="138"/>
      <c r="Z3670" s="138"/>
      <c r="AF3670" s="90"/>
    </row>
    <row r="3671" spans="1:32" hidden="1" x14ac:dyDescent="0.25">
      <c r="A3671" s="116" t="s">
        <v>16384</v>
      </c>
      <c r="B3671" s="97">
        <v>2014</v>
      </c>
      <c r="C3671" s="67" t="s">
        <v>16486</v>
      </c>
      <c r="D3671" s="88" t="s">
        <v>18342</v>
      </c>
      <c r="E3671" s="88" t="s">
        <v>18342</v>
      </c>
      <c r="F3671" s="88"/>
      <c r="G3671" s="125">
        <v>39.495294677852648</v>
      </c>
      <c r="H3671" s="140">
        <f t="shared" si="209"/>
        <v>35.904813343502404</v>
      </c>
      <c r="I3671" s="125">
        <f>G3671/('Total Revenue (Millions)'!D$230)*100</f>
        <v>0.9330047508085072</v>
      </c>
      <c r="W3671" s="138"/>
      <c r="Z3671" s="138"/>
      <c r="AF3671" s="90"/>
    </row>
    <row r="3672" spans="1:32" hidden="1" x14ac:dyDescent="0.25">
      <c r="A3672" s="116" t="s">
        <v>16384</v>
      </c>
      <c r="B3672" s="97">
        <v>2014</v>
      </c>
      <c r="C3672" s="67" t="s">
        <v>16486</v>
      </c>
      <c r="D3672" s="88" t="s">
        <v>18248</v>
      </c>
      <c r="E3672" s="88" t="s">
        <v>18248</v>
      </c>
      <c r="F3672" s="88"/>
      <c r="G3672" s="125">
        <v>38.026104285022242</v>
      </c>
      <c r="H3672" s="140">
        <f t="shared" si="209"/>
        <v>34.56918571365658</v>
      </c>
      <c r="I3672" s="125">
        <f>G3672/('Total Revenue (Millions)'!D$230)*100</f>
        <v>0.89829779071278582</v>
      </c>
      <c r="W3672" s="138"/>
      <c r="Z3672" s="138"/>
      <c r="AF3672" s="90"/>
    </row>
    <row r="3673" spans="1:32" hidden="1" x14ac:dyDescent="0.25">
      <c r="A3673" s="116" t="s">
        <v>16384</v>
      </c>
      <c r="B3673" s="97">
        <v>2014</v>
      </c>
      <c r="C3673" s="67" t="s">
        <v>16486</v>
      </c>
      <c r="D3673" s="88" t="s">
        <v>18345</v>
      </c>
      <c r="E3673" s="88" t="s">
        <v>18323</v>
      </c>
      <c r="F3673" s="89"/>
      <c r="G3673" s="125">
        <v>27.741771535209409</v>
      </c>
      <c r="H3673" s="140">
        <f t="shared" si="209"/>
        <v>25.219792304735826</v>
      </c>
      <c r="I3673" s="125">
        <f>G3673/('Total Revenue (Millions)'!D$230)*100</f>
        <v>0.6553490700427369</v>
      </c>
      <c r="W3673" s="138"/>
      <c r="Z3673" s="138"/>
      <c r="AF3673" s="90"/>
    </row>
    <row r="3674" spans="1:32" hidden="1" x14ac:dyDescent="0.25">
      <c r="A3674" s="116" t="s">
        <v>16384</v>
      </c>
      <c r="B3674" s="97">
        <v>2014</v>
      </c>
      <c r="C3674" s="67" t="s">
        <v>16486</v>
      </c>
      <c r="D3674" s="88" t="s">
        <v>18341</v>
      </c>
      <c r="E3674" s="88" t="s">
        <v>18341</v>
      </c>
      <c r="F3674" s="88" t="s">
        <v>18341</v>
      </c>
      <c r="G3674" s="125">
        <v>26.618272999515572</v>
      </c>
      <c r="H3674" s="140">
        <f t="shared" si="209"/>
        <v>24.198429999559607</v>
      </c>
      <c r="I3674" s="125">
        <f>G3674/('Total Revenue (Millions)'!D$230)*100</f>
        <v>0.62880845349895009</v>
      </c>
      <c r="W3674" s="138"/>
      <c r="Z3674" s="138"/>
      <c r="AF3674" s="90"/>
    </row>
    <row r="3675" spans="1:32" hidden="1" x14ac:dyDescent="0.25">
      <c r="A3675" s="116" t="s">
        <v>16384</v>
      </c>
      <c r="B3675" s="97">
        <v>2014</v>
      </c>
      <c r="C3675" s="67" t="s">
        <v>16486</v>
      </c>
      <c r="D3675" s="88" t="s">
        <v>18351</v>
      </c>
      <c r="E3675" s="88" t="s">
        <v>18351</v>
      </c>
      <c r="F3675" s="88"/>
      <c r="G3675" s="125">
        <v>24.803390749548598</v>
      </c>
      <c r="H3675" s="140">
        <f t="shared" si="209"/>
        <v>22.548537045044178</v>
      </c>
      <c r="I3675" s="125">
        <f>G3675/('Total Revenue (Millions)'!D$230)*100</f>
        <v>0.58593514985129436</v>
      </c>
      <c r="W3675" s="138"/>
      <c r="Z3675" s="138"/>
      <c r="AF3675" s="90"/>
    </row>
    <row r="3676" spans="1:32" hidden="1" x14ac:dyDescent="0.25">
      <c r="A3676" s="116" t="s">
        <v>16384</v>
      </c>
      <c r="B3676" s="97">
        <v>2014</v>
      </c>
      <c r="C3676" s="67" t="s">
        <v>16486</v>
      </c>
      <c r="D3676" s="88" t="s">
        <v>18249</v>
      </c>
      <c r="E3676" s="88" t="s">
        <v>18249</v>
      </c>
      <c r="F3676" s="88"/>
      <c r="G3676" s="125">
        <v>24.630544820980319</v>
      </c>
      <c r="H3676" s="140">
        <f t="shared" si="209"/>
        <v>22.391404382709378</v>
      </c>
      <c r="I3676" s="125">
        <f>G3676/('Total Revenue (Millions)'!D$230)*100</f>
        <v>0.58185197807532718</v>
      </c>
      <c r="W3676" s="138"/>
      <c r="Z3676" s="138"/>
      <c r="AF3676" s="90"/>
    </row>
    <row r="3677" spans="1:32" hidden="1" x14ac:dyDescent="0.25">
      <c r="A3677" s="116" t="s">
        <v>16384</v>
      </c>
      <c r="B3677" s="97">
        <v>2014</v>
      </c>
      <c r="C3677" s="67" t="s">
        <v>16486</v>
      </c>
      <c r="D3677" s="67" t="s">
        <v>18343</v>
      </c>
      <c r="E3677" s="88" t="s">
        <v>18344</v>
      </c>
      <c r="F3677" s="88"/>
      <c r="G3677" s="125">
        <v>21.778586999603647</v>
      </c>
      <c r="H3677" s="140">
        <f t="shared" si="209"/>
        <v>19.798715454185132</v>
      </c>
      <c r="I3677" s="125">
        <f>G3677/('Total Revenue (Millions)'!D$230)*100</f>
        <v>0.51447964377186828</v>
      </c>
      <c r="W3677" s="138"/>
      <c r="Z3677" s="138"/>
      <c r="AF3677" s="90"/>
    </row>
    <row r="3678" spans="1:32" hidden="1" x14ac:dyDescent="0.25">
      <c r="A3678" s="116" t="s">
        <v>16384</v>
      </c>
      <c r="B3678" s="97">
        <v>2014</v>
      </c>
      <c r="C3678" s="67" t="s">
        <v>16486</v>
      </c>
      <c r="D3678" s="88" t="s">
        <v>18348</v>
      </c>
      <c r="E3678" s="88" t="s">
        <v>18348</v>
      </c>
      <c r="F3678" s="89"/>
      <c r="G3678" s="125">
        <v>21.432895142467082</v>
      </c>
      <c r="H3678" s="140">
        <f t="shared" si="209"/>
        <v>19.484450129515526</v>
      </c>
      <c r="I3678" s="125">
        <f>G3678/('Total Revenue (Millions)'!D$230)*100</f>
        <v>0.50631330021993382</v>
      </c>
      <c r="W3678" s="138"/>
      <c r="Z3678" s="138"/>
      <c r="AF3678" s="90"/>
    </row>
    <row r="3679" spans="1:32" hidden="1" x14ac:dyDescent="0.25">
      <c r="A3679" s="116" t="s">
        <v>16384</v>
      </c>
      <c r="B3679" s="97">
        <v>2014</v>
      </c>
      <c r="C3679" s="67" t="s">
        <v>16486</v>
      </c>
      <c r="D3679" s="88" t="s">
        <v>18238</v>
      </c>
      <c r="E3679" s="88" t="s">
        <v>18238</v>
      </c>
      <c r="F3679" s="88"/>
      <c r="G3679" s="125">
        <v>14.259789106883341</v>
      </c>
      <c r="H3679" s="140">
        <f t="shared" si="209"/>
        <v>12.963444642621218</v>
      </c>
      <c r="I3679" s="125">
        <f>G3679/('Total Revenue (Millions)'!D$230)*100</f>
        <v>0.33686167151729468</v>
      </c>
      <c r="W3679" s="138"/>
      <c r="Z3679" s="138"/>
      <c r="AF3679" s="90"/>
    </row>
    <row r="3680" spans="1:32" hidden="1" x14ac:dyDescent="0.25">
      <c r="A3680" s="116" t="s">
        <v>16384</v>
      </c>
      <c r="B3680" s="97">
        <v>2014</v>
      </c>
      <c r="C3680" s="67" t="s">
        <v>16486</v>
      </c>
      <c r="D3680" s="88" t="s">
        <v>18356</v>
      </c>
      <c r="E3680" s="88" t="s">
        <v>18356</v>
      </c>
      <c r="F3680" s="89"/>
      <c r="G3680" s="125">
        <v>10.457178678381116</v>
      </c>
      <c r="H3680" s="140">
        <f t="shared" si="209"/>
        <v>9.5065260712555588</v>
      </c>
      <c r="I3680" s="125">
        <f>G3680/('Total Revenue (Millions)'!D$230)*100</f>
        <v>0.24703189244601609</v>
      </c>
      <c r="W3680" s="138"/>
      <c r="Z3680" s="138"/>
      <c r="AF3680" s="90"/>
    </row>
    <row r="3681" spans="1:32" hidden="1" x14ac:dyDescent="0.25">
      <c r="A3681" s="116" t="s">
        <v>16384</v>
      </c>
      <c r="B3681" s="97">
        <v>2014</v>
      </c>
      <c r="C3681" s="67" t="s">
        <v>16486</v>
      </c>
      <c r="D3681" s="88" t="s">
        <v>18346</v>
      </c>
      <c r="E3681" s="88" t="s">
        <v>18346</v>
      </c>
      <c r="F3681" s="89" t="s">
        <v>18347</v>
      </c>
      <c r="G3681" s="125">
        <v>10.025063856960411</v>
      </c>
      <c r="H3681" s="140">
        <f t="shared" si="209"/>
        <v>9.1136944154185553</v>
      </c>
      <c r="I3681" s="125">
        <f>G3681/('Total Revenue (Millions)'!D$230)*100</f>
        <v>0.23682396300609812</v>
      </c>
      <c r="W3681" s="138"/>
      <c r="Z3681" s="138"/>
      <c r="AF3681" s="90"/>
    </row>
    <row r="3682" spans="1:32" hidden="1" x14ac:dyDescent="0.25">
      <c r="A3682" s="116" t="s">
        <v>16384</v>
      </c>
      <c r="B3682" s="97">
        <v>2014</v>
      </c>
      <c r="C3682" s="67" t="s">
        <v>16486</v>
      </c>
      <c r="D3682" s="88" t="s">
        <v>18363</v>
      </c>
      <c r="E3682" s="88" t="s">
        <v>18364</v>
      </c>
      <c r="F3682" s="88" t="s">
        <v>18365</v>
      </c>
      <c r="G3682" s="125">
        <v>9.679371999823843</v>
      </c>
      <c r="H3682" s="140">
        <f t="shared" si="209"/>
        <v>8.7994290907489479</v>
      </c>
      <c r="I3682" s="125">
        <f>G3682/('Total Revenue (Millions)'!D$230)*100</f>
        <v>0.22865761945416366</v>
      </c>
      <c r="W3682" s="138"/>
      <c r="Z3682" s="138"/>
      <c r="AF3682" s="90"/>
    </row>
    <row r="3683" spans="1:32" hidden="1" x14ac:dyDescent="0.25">
      <c r="A3683" s="116" t="s">
        <v>16384</v>
      </c>
      <c r="B3683" s="97">
        <v>2014</v>
      </c>
      <c r="C3683" s="67" t="s">
        <v>16486</v>
      </c>
      <c r="D3683" s="88" t="s">
        <v>18358</v>
      </c>
      <c r="E3683" s="88" t="s">
        <v>18358</v>
      </c>
      <c r="F3683" s="88" t="s">
        <v>18359</v>
      </c>
      <c r="G3683" s="125">
        <v>8.1237586427092978</v>
      </c>
      <c r="H3683" s="140">
        <f t="shared" si="209"/>
        <v>7.385235129735725</v>
      </c>
      <c r="I3683" s="125">
        <f>G3683/('Total Revenue (Millions)'!D$230)*100</f>
        <v>0.1919090734704588</v>
      </c>
      <c r="W3683" s="138"/>
      <c r="Z3683" s="138"/>
      <c r="AF3683" s="90"/>
    </row>
    <row r="3684" spans="1:32" hidden="1" x14ac:dyDescent="0.25">
      <c r="A3684" s="116" t="s">
        <v>16384</v>
      </c>
      <c r="B3684" s="97">
        <v>2014</v>
      </c>
      <c r="C3684" s="67" t="s">
        <v>16486</v>
      </c>
      <c r="D3684" s="67" t="s">
        <v>18367</v>
      </c>
      <c r="E3684" s="67" t="s">
        <v>18367</v>
      </c>
      <c r="F3684" s="88" t="s">
        <v>18368</v>
      </c>
      <c r="G3684" s="125">
        <v>7.8644897498568733</v>
      </c>
      <c r="H3684" s="140">
        <f t="shared" si="209"/>
        <v>7.1495361362335208</v>
      </c>
      <c r="I3684" s="125">
        <f>G3684/('Total Revenue (Millions)'!D$230)*100</f>
        <v>0.18578431580650798</v>
      </c>
      <c r="W3684" s="138"/>
      <c r="Z3684" s="138"/>
      <c r="AF3684" s="90"/>
    </row>
    <row r="3685" spans="1:32" hidden="1" x14ac:dyDescent="0.25">
      <c r="A3685" s="116" t="s">
        <v>16384</v>
      </c>
      <c r="B3685" s="97">
        <v>2014</v>
      </c>
      <c r="C3685" s="67" t="s">
        <v>16486</v>
      </c>
      <c r="D3685" s="67" t="s">
        <v>18003</v>
      </c>
      <c r="E3685" s="67" t="s">
        <v>18066</v>
      </c>
      <c r="F3685" s="89"/>
      <c r="G3685" s="125">
        <v>5.7903386070374783</v>
      </c>
      <c r="H3685" s="140">
        <f t="shared" si="209"/>
        <v>5.2639441882158886</v>
      </c>
      <c r="I3685" s="125">
        <f>G3685/('Total Revenue (Millions)'!D$230)*100</f>
        <v>0.13678625449490148</v>
      </c>
      <c r="W3685" s="138"/>
      <c r="Z3685" s="138"/>
      <c r="AF3685" s="90"/>
    </row>
    <row r="3686" spans="1:32" hidden="1" x14ac:dyDescent="0.25">
      <c r="A3686" s="116" t="s">
        <v>16384</v>
      </c>
      <c r="B3686" s="97">
        <v>2014</v>
      </c>
      <c r="C3686" s="67" t="s">
        <v>16486</v>
      </c>
      <c r="D3686" s="88" t="s">
        <v>18371</v>
      </c>
      <c r="E3686" s="88" t="s">
        <v>18371</v>
      </c>
      <c r="F3686" s="89"/>
      <c r="G3686" s="125">
        <v>4.9261089641960627</v>
      </c>
      <c r="H3686" s="140">
        <f t="shared" si="209"/>
        <v>4.4782808765418745</v>
      </c>
      <c r="I3686" s="125">
        <f>G3686/('Total Revenue (Millions)'!D$230)*100</f>
        <v>0.11637039561506542</v>
      </c>
      <c r="W3686" s="138"/>
      <c r="Z3686" s="138"/>
      <c r="AF3686" s="90"/>
    </row>
    <row r="3687" spans="1:32" hidden="1" x14ac:dyDescent="0.25">
      <c r="A3687" s="116" t="s">
        <v>16384</v>
      </c>
      <c r="B3687" s="97">
        <v>2014</v>
      </c>
      <c r="C3687" s="67" t="s">
        <v>16486</v>
      </c>
      <c r="D3687" s="67" t="s">
        <v>18360</v>
      </c>
      <c r="E3687" s="88" t="s">
        <v>18361</v>
      </c>
      <c r="F3687" s="89"/>
      <c r="G3687" s="125">
        <v>4.6668400713436391</v>
      </c>
      <c r="H3687" s="140">
        <f t="shared" si="209"/>
        <v>4.242581883039672</v>
      </c>
      <c r="I3687" s="125">
        <f>G3687/('Total Revenue (Millions)'!D$230)*100</f>
        <v>0.11024563795111464</v>
      </c>
      <c r="W3687" s="138"/>
      <c r="Z3687" s="138"/>
      <c r="AF3687" s="90"/>
    </row>
    <row r="3688" spans="1:32" hidden="1" x14ac:dyDescent="0.25">
      <c r="A3688" s="116" t="s">
        <v>16384</v>
      </c>
      <c r="B3688" s="97">
        <v>2014</v>
      </c>
      <c r="C3688" s="67" t="s">
        <v>16486</v>
      </c>
      <c r="D3688" s="89" t="s">
        <v>18318</v>
      </c>
      <c r="E3688" s="89" t="s">
        <v>18318</v>
      </c>
      <c r="F3688" s="88" t="s">
        <v>18380</v>
      </c>
      <c r="G3688" s="125">
        <v>5.76</v>
      </c>
      <c r="H3688" s="140">
        <f t="shared" si="209"/>
        <v>5.2363636363636354</v>
      </c>
      <c r="I3688" s="125">
        <f>G3688/('Total Revenue (Millions)'!D$230)*100</f>
        <v>0.13606955989293026</v>
      </c>
      <c r="W3688" s="138"/>
      <c r="Z3688" s="138"/>
      <c r="AF3688" s="90" t="s">
        <v>18406</v>
      </c>
    </row>
    <row r="3689" spans="1:32" hidden="1" x14ac:dyDescent="0.25">
      <c r="A3689" s="116" t="s">
        <v>16384</v>
      </c>
      <c r="B3689" s="97">
        <v>2014</v>
      </c>
      <c r="C3689" s="67" t="s">
        <v>16486</v>
      </c>
      <c r="D3689" s="88" t="s">
        <v>18357</v>
      </c>
      <c r="E3689" s="88" t="s">
        <v>18357</v>
      </c>
      <c r="F3689" s="89"/>
      <c r="G3689" s="125">
        <v>3.8026104285022249</v>
      </c>
      <c r="H3689" s="140">
        <f t="shared" si="209"/>
        <v>3.4569185713656587</v>
      </c>
      <c r="I3689" s="125">
        <f>G3689/('Total Revenue (Millions)'!D$230)*100</f>
        <v>8.9829779071278593E-2</v>
      </c>
      <c r="W3689" s="138"/>
      <c r="Z3689" s="138"/>
      <c r="AF3689" s="90"/>
    </row>
    <row r="3690" spans="1:32" hidden="1" x14ac:dyDescent="0.25">
      <c r="A3690" s="116" t="s">
        <v>16384</v>
      </c>
      <c r="B3690" s="97">
        <v>2014</v>
      </c>
      <c r="C3690" s="67" t="s">
        <v>16486</v>
      </c>
      <c r="D3690" s="88" t="s">
        <v>18372</v>
      </c>
      <c r="E3690" s="88" t="s">
        <v>18372</v>
      </c>
      <c r="F3690" s="89"/>
      <c r="G3690" s="125">
        <v>3.7161874642180832</v>
      </c>
      <c r="H3690" s="140">
        <f t="shared" si="209"/>
        <v>3.3783522401982573</v>
      </c>
      <c r="I3690" s="125">
        <f>G3690/('Total Revenue (Millions)'!D$230)*100</f>
        <v>8.7788193183294977E-2</v>
      </c>
      <c r="W3690" s="138"/>
      <c r="Z3690" s="138"/>
      <c r="AF3690" s="90"/>
    </row>
    <row r="3691" spans="1:32" hidden="1" x14ac:dyDescent="0.25">
      <c r="A3691" s="116" t="s">
        <v>16384</v>
      </c>
      <c r="B3691" s="97">
        <v>2014</v>
      </c>
      <c r="C3691" s="67" t="s">
        <v>16486</v>
      </c>
      <c r="D3691" s="67" t="s">
        <v>18373</v>
      </c>
      <c r="E3691" s="88" t="s">
        <v>18374</v>
      </c>
      <c r="F3691" s="88" t="s">
        <v>18374</v>
      </c>
      <c r="G3691" s="125">
        <v>3.5433415356497995</v>
      </c>
      <c r="H3691" s="140">
        <f t="shared" si="209"/>
        <v>3.221219577863454</v>
      </c>
      <c r="I3691" s="125">
        <f>G3691/('Total Revenue (Millions)'!D$230)*100</f>
        <v>8.3705021407327759E-2</v>
      </c>
      <c r="W3691" s="138"/>
      <c r="Z3691" s="138"/>
      <c r="AF3691" s="90"/>
    </row>
    <row r="3692" spans="1:32" hidden="1" x14ac:dyDescent="0.25">
      <c r="A3692" s="116" t="s">
        <v>16384</v>
      </c>
      <c r="B3692" s="97">
        <v>2014</v>
      </c>
      <c r="C3692" s="67" t="s">
        <v>16486</v>
      </c>
      <c r="D3692" s="67" t="s">
        <v>18369</v>
      </c>
      <c r="E3692" s="88" t="s">
        <v>18370</v>
      </c>
      <c r="F3692" s="88" t="s">
        <v>18370</v>
      </c>
      <c r="G3692" s="125">
        <v>3.1976496785132342</v>
      </c>
      <c r="H3692" s="140">
        <f t="shared" si="209"/>
        <v>2.9069542531938493</v>
      </c>
      <c r="I3692" s="125">
        <f>G3692/('Total Revenue (Millions)'!D$230)*100</f>
        <v>7.5538677855393366E-2</v>
      </c>
      <c r="W3692" s="138"/>
      <c r="Z3692" s="138"/>
      <c r="AF3692" s="90"/>
    </row>
    <row r="3693" spans="1:32" hidden="1" x14ac:dyDescent="0.25">
      <c r="A3693" s="116" t="s">
        <v>16384</v>
      </c>
      <c r="B3693" s="97">
        <v>2014</v>
      </c>
      <c r="C3693" s="67" t="s">
        <v>16486</v>
      </c>
      <c r="D3693" s="67" t="s">
        <v>18070</v>
      </c>
      <c r="E3693" s="67" t="s">
        <v>18070</v>
      </c>
      <c r="F3693" s="89" t="s">
        <v>18366</v>
      </c>
      <c r="G3693" s="125">
        <v>2.9383807856608093</v>
      </c>
      <c r="H3693" s="140">
        <f t="shared" si="209"/>
        <v>2.6712552596916446</v>
      </c>
      <c r="I3693" s="125">
        <f>G3693/('Total Revenue (Millions)'!D$230)*100</f>
        <v>6.9413920191442532E-2</v>
      </c>
      <c r="W3693" s="138"/>
      <c r="Z3693" s="138"/>
      <c r="AF3693" s="90"/>
    </row>
    <row r="3694" spans="1:32" hidden="1" x14ac:dyDescent="0.25">
      <c r="A3694" s="116" t="s">
        <v>16384</v>
      </c>
      <c r="B3694" s="97">
        <v>2014</v>
      </c>
      <c r="C3694" s="67" t="s">
        <v>16486</v>
      </c>
      <c r="D3694" s="88" t="s">
        <v>18381</v>
      </c>
      <c r="E3694" s="88" t="s">
        <v>18381</v>
      </c>
      <c r="F3694" s="88" t="s">
        <v>18382</v>
      </c>
      <c r="G3694" s="125">
        <v>2.2469970713876779</v>
      </c>
      <c r="H3694" s="140">
        <f t="shared" si="209"/>
        <v>2.0427246103524341</v>
      </c>
      <c r="I3694" s="125">
        <f>G3694/('Total Revenue (Millions)'!D$230)*100</f>
        <v>5.3081233087573704E-2</v>
      </c>
      <c r="W3694" s="138"/>
      <c r="Z3694" s="138"/>
      <c r="AF3694" s="90"/>
    </row>
    <row r="3695" spans="1:32" hidden="1" x14ac:dyDescent="0.25">
      <c r="A3695" s="116" t="s">
        <v>16384</v>
      </c>
      <c r="B3695" s="97">
        <v>2014</v>
      </c>
      <c r="C3695" s="67" t="s">
        <v>16486</v>
      </c>
      <c r="D3695" s="88" t="s">
        <v>18362</v>
      </c>
      <c r="E3695" s="88" t="s">
        <v>18362</v>
      </c>
      <c r="F3695" s="89"/>
      <c r="G3695" s="125">
        <v>0</v>
      </c>
      <c r="H3695" s="140">
        <f t="shared" si="209"/>
        <v>0</v>
      </c>
      <c r="I3695" s="125">
        <f>G3695/('Total Revenue (Millions)'!D$230)*100</f>
        <v>0</v>
      </c>
      <c r="W3695" s="138"/>
      <c r="Z3695" s="138"/>
      <c r="AF3695" s="90"/>
    </row>
    <row r="3696" spans="1:32" hidden="1" x14ac:dyDescent="0.25">
      <c r="A3696" s="116" t="s">
        <v>16384</v>
      </c>
      <c r="B3696" s="97">
        <v>2015</v>
      </c>
      <c r="C3696" s="67" t="s">
        <v>16486</v>
      </c>
      <c r="D3696" s="67" t="s">
        <v>16602</v>
      </c>
      <c r="E3696" s="88" t="s">
        <v>18231</v>
      </c>
      <c r="F3696" s="88"/>
      <c r="G3696" s="125">
        <v>187.10999999999999</v>
      </c>
      <c r="H3696" s="140">
        <f t="shared" ref="H3696:H3725" si="210">G3696/1.28</f>
        <v>146.17968749999997</v>
      </c>
      <c r="I3696" s="125">
        <f>G3696/('Total Revenue (Millions)'!D$231)*100</f>
        <v>4.7621592731159801</v>
      </c>
      <c r="W3696" s="138"/>
      <c r="Z3696" s="138"/>
      <c r="AF3696" s="90" t="s">
        <v>18407</v>
      </c>
    </row>
    <row r="3697" spans="1:32" hidden="1" x14ac:dyDescent="0.25">
      <c r="A3697" s="116" t="s">
        <v>16384</v>
      </c>
      <c r="B3697" s="97">
        <v>2015</v>
      </c>
      <c r="C3697" s="67" t="s">
        <v>16486</v>
      </c>
      <c r="D3697" s="89" t="s">
        <v>16593</v>
      </c>
      <c r="E3697" s="89" t="s">
        <v>17289</v>
      </c>
      <c r="F3697" s="88"/>
      <c r="G3697" s="125">
        <v>106.5</v>
      </c>
      <c r="H3697" s="140">
        <f t="shared" si="210"/>
        <v>83.203125</v>
      </c>
      <c r="I3697" s="125">
        <f>G3697/('Total Revenue (Millions)'!D$231)*100</f>
        <v>2.7105443994807974</v>
      </c>
      <c r="W3697" s="138"/>
      <c r="Z3697" s="138"/>
      <c r="AF3697" s="90" t="s">
        <v>18408</v>
      </c>
    </row>
    <row r="3698" spans="1:32" hidden="1" x14ac:dyDescent="0.25">
      <c r="A3698" s="116" t="s">
        <v>16384</v>
      </c>
      <c r="B3698" s="97">
        <v>2015</v>
      </c>
      <c r="C3698" s="67" t="s">
        <v>16486</v>
      </c>
      <c r="D3698" s="88" t="s">
        <v>18029</v>
      </c>
      <c r="E3698" s="88" t="s">
        <v>18029</v>
      </c>
      <c r="F3698" s="88"/>
      <c r="G3698" s="125">
        <v>94.4</v>
      </c>
      <c r="H3698" s="140">
        <f t="shared" si="210"/>
        <v>73.75</v>
      </c>
      <c r="I3698" s="125">
        <f>G3698/('Total Revenue (Millions)'!D$231)*100</f>
        <v>2.4025858339059836</v>
      </c>
      <c r="W3698" s="138"/>
      <c r="Z3698" s="138"/>
      <c r="AF3698" s="90" t="s">
        <v>18409</v>
      </c>
    </row>
    <row r="3699" spans="1:32" hidden="1" x14ac:dyDescent="0.25">
      <c r="A3699" s="116" t="s">
        <v>16384</v>
      </c>
      <c r="B3699" s="97">
        <v>2015</v>
      </c>
      <c r="C3699" s="67" t="s">
        <v>16486</v>
      </c>
      <c r="D3699" s="88" t="s">
        <v>18238</v>
      </c>
      <c r="E3699" s="88" t="s">
        <v>18238</v>
      </c>
      <c r="F3699" s="88" t="s">
        <v>18239</v>
      </c>
      <c r="G3699" s="125">
        <v>83.9</v>
      </c>
      <c r="H3699" s="140">
        <f t="shared" si="210"/>
        <v>65.546875</v>
      </c>
      <c r="I3699" s="125">
        <f>G3699/('Total Revenue (Millions)'!D$231)*100</f>
        <v>2.1353490621261866</v>
      </c>
      <c r="W3699" s="138"/>
      <c r="Z3699" s="138"/>
      <c r="AF3699" s="90"/>
    </row>
    <row r="3700" spans="1:32" hidden="1" x14ac:dyDescent="0.25">
      <c r="A3700" s="116" t="s">
        <v>16384</v>
      </c>
      <c r="B3700" s="97">
        <v>2015</v>
      </c>
      <c r="C3700" s="67" t="s">
        <v>16486</v>
      </c>
      <c r="D3700" s="88" t="s">
        <v>18340</v>
      </c>
      <c r="E3700" s="88" t="s">
        <v>18340</v>
      </c>
      <c r="F3700" s="89"/>
      <c r="G3700" s="125">
        <v>48.7</v>
      </c>
      <c r="H3700" s="140">
        <f t="shared" si="210"/>
        <v>38.046875</v>
      </c>
      <c r="I3700" s="125">
        <f>G3700/('Total Revenue (Millions)'!D$231)*100</f>
        <v>1.2394695986358202</v>
      </c>
      <c r="W3700" s="138"/>
      <c r="Z3700" s="138"/>
      <c r="AF3700" s="90"/>
    </row>
    <row r="3701" spans="1:32" hidden="1" x14ac:dyDescent="0.25">
      <c r="A3701" s="116" t="s">
        <v>16384</v>
      </c>
      <c r="B3701" s="97">
        <v>2015</v>
      </c>
      <c r="C3701" s="67" t="s">
        <v>16486</v>
      </c>
      <c r="D3701" s="88" t="s">
        <v>18342</v>
      </c>
      <c r="E3701" s="88" t="s">
        <v>18342</v>
      </c>
      <c r="F3701" s="88"/>
      <c r="G3701" s="125">
        <v>39.495294677852648</v>
      </c>
      <c r="H3701" s="140">
        <f t="shared" si="210"/>
        <v>30.855698967072382</v>
      </c>
      <c r="I3701" s="125">
        <f>G3701/('Total Revenue (Millions)'!D$231)*100</f>
        <v>1.0051995285905844</v>
      </c>
      <c r="W3701" s="138"/>
      <c r="Z3701" s="138"/>
      <c r="AF3701" s="90"/>
    </row>
    <row r="3702" spans="1:32" hidden="1" x14ac:dyDescent="0.25">
      <c r="A3702" s="116" t="s">
        <v>16384</v>
      </c>
      <c r="B3702" s="97">
        <v>2015</v>
      </c>
      <c r="C3702" s="67" t="s">
        <v>16486</v>
      </c>
      <c r="D3702" s="88" t="s">
        <v>18248</v>
      </c>
      <c r="E3702" s="88" t="s">
        <v>18248</v>
      </c>
      <c r="F3702" s="88"/>
      <c r="G3702" s="125">
        <v>38.026104285022242</v>
      </c>
      <c r="H3702" s="140">
        <f t="shared" si="210"/>
        <v>29.707893972673627</v>
      </c>
      <c r="I3702" s="125">
        <f>G3702/('Total Revenue (Millions)'!D$231)*100</f>
        <v>0.96780698595154724</v>
      </c>
      <c r="W3702" s="138"/>
      <c r="Z3702" s="138"/>
      <c r="AF3702" s="90"/>
    </row>
    <row r="3703" spans="1:32" hidden="1" x14ac:dyDescent="0.25">
      <c r="A3703" s="116" t="s">
        <v>16384</v>
      </c>
      <c r="B3703" s="97">
        <v>2015</v>
      </c>
      <c r="C3703" s="67" t="s">
        <v>16486</v>
      </c>
      <c r="D3703" s="88" t="s">
        <v>18345</v>
      </c>
      <c r="E3703" s="88" t="s">
        <v>18323</v>
      </c>
      <c r="F3703" s="88"/>
      <c r="G3703" s="125">
        <v>27.741771535209409</v>
      </c>
      <c r="H3703" s="140">
        <f t="shared" si="210"/>
        <v>21.673259011882351</v>
      </c>
      <c r="I3703" s="125">
        <f>G3703/('Total Revenue (Millions)'!D$231)*100</f>
        <v>0.70605918747828789</v>
      </c>
      <c r="W3703" s="138"/>
      <c r="Z3703" s="138"/>
      <c r="AF3703" s="90"/>
    </row>
    <row r="3704" spans="1:32" hidden="1" x14ac:dyDescent="0.25">
      <c r="A3704" s="116" t="s">
        <v>16384</v>
      </c>
      <c r="B3704" s="97">
        <v>2015</v>
      </c>
      <c r="C3704" s="67" t="s">
        <v>16486</v>
      </c>
      <c r="D3704" s="88" t="s">
        <v>18410</v>
      </c>
      <c r="E3704" s="88" t="s">
        <v>18341</v>
      </c>
      <c r="F3704" s="88" t="s">
        <v>18341</v>
      </c>
      <c r="G3704" s="125">
        <v>26.618272999515572</v>
      </c>
      <c r="H3704" s="140">
        <f t="shared" si="210"/>
        <v>20.795525780871539</v>
      </c>
      <c r="I3704" s="125">
        <f>G3704/('Total Revenue (Millions)'!D$231)*100</f>
        <v>0.67746489016608313</v>
      </c>
      <c r="W3704" s="138"/>
      <c r="Z3704" s="138"/>
      <c r="AF3704" s="90"/>
    </row>
    <row r="3705" spans="1:32" hidden="1" x14ac:dyDescent="0.25">
      <c r="A3705" s="116" t="s">
        <v>16384</v>
      </c>
      <c r="B3705" s="97">
        <v>2015</v>
      </c>
      <c r="C3705" s="67" t="s">
        <v>16486</v>
      </c>
      <c r="D3705" s="88" t="s">
        <v>18351</v>
      </c>
      <c r="E3705" s="88" t="s">
        <v>18351</v>
      </c>
      <c r="F3705" s="89"/>
      <c r="G3705" s="125">
        <v>24.803390749548598</v>
      </c>
      <c r="H3705" s="140">
        <f t="shared" si="210"/>
        <v>19.377649023084842</v>
      </c>
      <c r="I3705" s="125">
        <f>G3705/('Total Revenue (Millions)'!D$231)*100</f>
        <v>0.63127410220021374</v>
      </c>
      <c r="W3705" s="138"/>
      <c r="Z3705" s="138"/>
      <c r="AF3705" s="90"/>
    </row>
    <row r="3706" spans="1:32" hidden="1" x14ac:dyDescent="0.25">
      <c r="A3706" s="116" t="s">
        <v>16384</v>
      </c>
      <c r="B3706" s="97">
        <v>2015</v>
      </c>
      <c r="C3706" s="67" t="s">
        <v>16486</v>
      </c>
      <c r="D3706" s="88" t="s">
        <v>18249</v>
      </c>
      <c r="E3706" s="88" t="s">
        <v>18249</v>
      </c>
      <c r="F3706" s="89"/>
      <c r="G3706" s="125">
        <v>24.630544820980319</v>
      </c>
      <c r="H3706" s="140">
        <f t="shared" si="210"/>
        <v>19.242613141390873</v>
      </c>
      <c r="I3706" s="125">
        <f>G3706/('Total Revenue (Millions)'!D$231)*100</f>
        <v>0.62687497953679772</v>
      </c>
      <c r="W3706" s="138"/>
      <c r="Z3706" s="138"/>
      <c r="AF3706" s="90"/>
    </row>
    <row r="3707" spans="1:32" hidden="1" x14ac:dyDescent="0.25">
      <c r="A3707" s="116" t="s">
        <v>16384</v>
      </c>
      <c r="B3707" s="97">
        <v>2015</v>
      </c>
      <c r="C3707" s="67" t="s">
        <v>16486</v>
      </c>
      <c r="D3707" s="67" t="s">
        <v>18343</v>
      </c>
      <c r="E3707" s="88" t="s">
        <v>18344</v>
      </c>
      <c r="F3707" s="89"/>
      <c r="G3707" s="125">
        <v>21.778586999603647</v>
      </c>
      <c r="H3707" s="140">
        <f t="shared" si="210"/>
        <v>17.014521093440347</v>
      </c>
      <c r="I3707" s="125">
        <f>G3707/('Total Revenue (Millions)'!D$231)*100</f>
        <v>0.55428945559043163</v>
      </c>
      <c r="W3707" s="138"/>
      <c r="Z3707" s="138"/>
      <c r="AF3707" s="90"/>
    </row>
    <row r="3708" spans="1:32" hidden="1" x14ac:dyDescent="0.25">
      <c r="A3708" s="116" t="s">
        <v>16384</v>
      </c>
      <c r="B3708" s="97">
        <v>2015</v>
      </c>
      <c r="C3708" s="67" t="s">
        <v>16486</v>
      </c>
      <c r="D3708" s="88" t="s">
        <v>18348</v>
      </c>
      <c r="E3708" s="88" t="s">
        <v>18348</v>
      </c>
      <c r="F3708" s="89"/>
      <c r="G3708" s="125">
        <v>21.432895142467082</v>
      </c>
      <c r="H3708" s="140">
        <f t="shared" si="210"/>
        <v>16.744449330052408</v>
      </c>
      <c r="I3708" s="125">
        <f>G3708/('Total Revenue (Millions)'!D$231)*100</f>
        <v>0.54549121026359937</v>
      </c>
      <c r="W3708" s="138"/>
      <c r="Z3708" s="138"/>
      <c r="AF3708" s="90"/>
    </row>
    <row r="3709" spans="1:32" hidden="1" x14ac:dyDescent="0.25">
      <c r="A3709" s="116" t="s">
        <v>16384</v>
      </c>
      <c r="B3709" s="97">
        <v>2015</v>
      </c>
      <c r="C3709" s="67" t="s">
        <v>16486</v>
      </c>
      <c r="D3709" s="88" t="s">
        <v>18238</v>
      </c>
      <c r="E3709" s="88" t="s">
        <v>18238</v>
      </c>
      <c r="F3709" s="88"/>
      <c r="G3709" s="125">
        <v>14.259789106883341</v>
      </c>
      <c r="H3709" s="140">
        <f t="shared" si="210"/>
        <v>11.14046023975261</v>
      </c>
      <c r="I3709" s="125">
        <f>G3709/('Total Revenue (Millions)'!D$231)*100</f>
        <v>0.36292761973183024</v>
      </c>
      <c r="W3709" s="138"/>
      <c r="Z3709" s="138"/>
      <c r="AF3709" s="90"/>
    </row>
    <row r="3710" spans="1:32" hidden="1" x14ac:dyDescent="0.25">
      <c r="A3710" s="116" t="s">
        <v>16384</v>
      </c>
      <c r="B3710" s="97">
        <v>2015</v>
      </c>
      <c r="C3710" s="67" t="s">
        <v>16486</v>
      </c>
      <c r="D3710" s="88" t="s">
        <v>18356</v>
      </c>
      <c r="E3710" s="88" t="s">
        <v>18356</v>
      </c>
      <c r="F3710" s="89"/>
      <c r="G3710" s="125">
        <v>10.457178678381116</v>
      </c>
      <c r="H3710" s="140">
        <f t="shared" si="210"/>
        <v>8.169670842485246</v>
      </c>
      <c r="I3710" s="125">
        <f>G3710/('Total Revenue (Millions)'!D$231)*100</f>
        <v>0.26614692113667543</v>
      </c>
      <c r="W3710" s="138"/>
      <c r="Z3710" s="138"/>
      <c r="AF3710" s="90"/>
    </row>
    <row r="3711" spans="1:32" hidden="1" x14ac:dyDescent="0.25">
      <c r="A3711" s="116" t="s">
        <v>16384</v>
      </c>
      <c r="B3711" s="97">
        <v>2015</v>
      </c>
      <c r="C3711" s="67" t="s">
        <v>16486</v>
      </c>
      <c r="D3711" s="88" t="s">
        <v>18346</v>
      </c>
      <c r="E3711" s="88" t="s">
        <v>18346</v>
      </c>
      <c r="F3711" s="89" t="s">
        <v>18347</v>
      </c>
      <c r="G3711" s="125">
        <v>10.025063856960411</v>
      </c>
      <c r="H3711" s="140">
        <f t="shared" si="210"/>
        <v>7.832081138250321</v>
      </c>
      <c r="I3711" s="125">
        <f>G3711/('Total Revenue (Millions)'!D$231)*100</f>
        <v>0.25514911447813521</v>
      </c>
      <c r="W3711" s="138"/>
      <c r="Z3711" s="138"/>
      <c r="AF3711" s="90"/>
    </row>
    <row r="3712" spans="1:32" hidden="1" x14ac:dyDescent="0.25">
      <c r="A3712" s="116" t="s">
        <v>16384</v>
      </c>
      <c r="B3712" s="97">
        <v>2015</v>
      </c>
      <c r="C3712" s="67" t="s">
        <v>16486</v>
      </c>
      <c r="D3712" s="88" t="s">
        <v>18363</v>
      </c>
      <c r="E3712" s="88" t="s">
        <v>18364</v>
      </c>
      <c r="F3712" s="88" t="s">
        <v>18365</v>
      </c>
      <c r="G3712" s="125">
        <v>9.679371999823843</v>
      </c>
      <c r="H3712" s="140">
        <f t="shared" si="210"/>
        <v>7.5620093748623773</v>
      </c>
      <c r="I3712" s="125">
        <f>G3712/('Total Revenue (Millions)'!D$231)*100</f>
        <v>0.24635086915130291</v>
      </c>
      <c r="W3712" s="138"/>
      <c r="Z3712" s="138"/>
      <c r="AF3712" s="90"/>
    </row>
    <row r="3713" spans="1:32" hidden="1" x14ac:dyDescent="0.25">
      <c r="A3713" s="116" t="s">
        <v>16384</v>
      </c>
      <c r="B3713" s="97">
        <v>2015</v>
      </c>
      <c r="C3713" s="67" t="s">
        <v>16486</v>
      </c>
      <c r="D3713" s="67" t="s">
        <v>16532</v>
      </c>
      <c r="E3713" s="68" t="s">
        <v>17320</v>
      </c>
      <c r="F3713" s="88" t="s">
        <v>18359</v>
      </c>
      <c r="G3713" s="125">
        <v>8.1237586427092978</v>
      </c>
      <c r="H3713" s="140">
        <f t="shared" si="210"/>
        <v>6.3466864396166391</v>
      </c>
      <c r="I3713" s="125">
        <f>G3713/('Total Revenue (Millions)'!D$231)*100</f>
        <v>0.20675876518055783</v>
      </c>
      <c r="W3713" s="138"/>
      <c r="Z3713" s="138"/>
      <c r="AF3713" s="90"/>
    </row>
    <row r="3714" spans="1:32" hidden="1" x14ac:dyDescent="0.25">
      <c r="A3714" s="116" t="s">
        <v>16384</v>
      </c>
      <c r="B3714" s="97">
        <v>2015</v>
      </c>
      <c r="C3714" s="67" t="s">
        <v>16486</v>
      </c>
      <c r="D3714" s="67" t="s">
        <v>18367</v>
      </c>
      <c r="E3714" s="67" t="s">
        <v>18367</v>
      </c>
      <c r="F3714" s="88" t="s">
        <v>18368</v>
      </c>
      <c r="G3714" s="125">
        <v>7.8644897498568733</v>
      </c>
      <c r="H3714" s="140">
        <f t="shared" si="210"/>
        <v>6.144132617075682</v>
      </c>
      <c r="I3714" s="125">
        <f>G3714/('Total Revenue (Millions)'!D$231)*100</f>
        <v>0.20016008118543366</v>
      </c>
      <c r="W3714" s="138"/>
      <c r="Z3714" s="138"/>
      <c r="AF3714" s="90"/>
    </row>
    <row r="3715" spans="1:32" hidden="1" x14ac:dyDescent="0.25">
      <c r="A3715" s="116" t="s">
        <v>16384</v>
      </c>
      <c r="B3715" s="97">
        <v>2015</v>
      </c>
      <c r="C3715" s="67" t="s">
        <v>16486</v>
      </c>
      <c r="D3715" s="67" t="s">
        <v>18003</v>
      </c>
      <c r="E3715" s="67" t="s">
        <v>18066</v>
      </c>
      <c r="F3715" s="89"/>
      <c r="G3715" s="125">
        <v>5.7903386070374783</v>
      </c>
      <c r="H3715" s="140">
        <f t="shared" si="210"/>
        <v>4.5237020367480296</v>
      </c>
      <c r="I3715" s="125">
        <f>G3715/('Total Revenue (Millions)'!D$231)*100</f>
        <v>0.14737060922444015</v>
      </c>
      <c r="W3715" s="138"/>
      <c r="Z3715" s="138"/>
      <c r="AF3715" s="90"/>
    </row>
    <row r="3716" spans="1:32" hidden="1" x14ac:dyDescent="0.25">
      <c r="A3716" s="116" t="s">
        <v>16384</v>
      </c>
      <c r="B3716" s="97">
        <v>2015</v>
      </c>
      <c r="C3716" s="67" t="s">
        <v>16486</v>
      </c>
      <c r="D3716" s="88" t="s">
        <v>18371</v>
      </c>
      <c r="E3716" s="88" t="s">
        <v>18371</v>
      </c>
      <c r="F3716" s="89"/>
      <c r="G3716" s="125">
        <v>4.9261089641960627</v>
      </c>
      <c r="H3716" s="140">
        <f t="shared" si="210"/>
        <v>3.8485226282781739</v>
      </c>
      <c r="I3716" s="125">
        <f>G3716/('Total Revenue (Millions)'!D$231)*100</f>
        <v>0.12537499590735954</v>
      </c>
      <c r="W3716" s="138"/>
      <c r="Z3716" s="138"/>
      <c r="AF3716" s="90"/>
    </row>
    <row r="3717" spans="1:32" hidden="1" x14ac:dyDescent="0.25">
      <c r="A3717" s="116" t="s">
        <v>16384</v>
      </c>
      <c r="B3717" s="97">
        <v>2015</v>
      </c>
      <c r="C3717" s="67" t="s">
        <v>16486</v>
      </c>
      <c r="D3717" s="67" t="s">
        <v>18360</v>
      </c>
      <c r="E3717" s="88" t="s">
        <v>18361</v>
      </c>
      <c r="F3717" s="89"/>
      <c r="G3717" s="125">
        <v>4.6668400713436391</v>
      </c>
      <c r="H3717" s="140">
        <f t="shared" si="210"/>
        <v>3.6459688057372182</v>
      </c>
      <c r="I3717" s="125">
        <f>G3717/('Total Revenue (Millions)'!D$231)*100</f>
        <v>0.11877631191223535</v>
      </c>
      <c r="W3717" s="138"/>
      <c r="Z3717" s="138"/>
      <c r="AF3717" s="90"/>
    </row>
    <row r="3718" spans="1:32" hidden="1" x14ac:dyDescent="0.25">
      <c r="A3718" s="116" t="s">
        <v>16384</v>
      </c>
      <c r="B3718" s="97">
        <v>2015</v>
      </c>
      <c r="C3718" s="67" t="s">
        <v>16486</v>
      </c>
      <c r="D3718" s="89" t="s">
        <v>18318</v>
      </c>
      <c r="E3718" s="89" t="s">
        <v>18318</v>
      </c>
      <c r="F3718" s="88" t="s">
        <v>18380</v>
      </c>
      <c r="G3718" s="125">
        <v>4.9000000000000004</v>
      </c>
      <c r="H3718" s="140">
        <f t="shared" si="210"/>
        <v>3.828125</v>
      </c>
      <c r="I3718" s="125">
        <f>G3718/('Total Revenue (Millions)'!D$231)*100</f>
        <v>0.12471049349723858</v>
      </c>
      <c r="W3718" s="138"/>
      <c r="Z3718" s="138"/>
      <c r="AF3718" s="121" t="s">
        <v>18406</v>
      </c>
    </row>
    <row r="3719" spans="1:32" hidden="1" x14ac:dyDescent="0.25">
      <c r="A3719" s="116" t="s">
        <v>16384</v>
      </c>
      <c r="B3719" s="97">
        <v>2015</v>
      </c>
      <c r="C3719" s="67" t="s">
        <v>16486</v>
      </c>
      <c r="D3719" s="88" t="s">
        <v>18357</v>
      </c>
      <c r="E3719" s="88" t="s">
        <v>18357</v>
      </c>
      <c r="F3719" s="89"/>
      <c r="G3719" s="125">
        <v>3.8026104285022249</v>
      </c>
      <c r="H3719" s="140">
        <f t="shared" si="210"/>
        <v>2.9707893972673629</v>
      </c>
      <c r="I3719" s="125">
        <f>G3719/('Total Revenue (Millions)'!D$231)*100</f>
        <v>9.6780698595154743E-2</v>
      </c>
      <c r="W3719" s="138"/>
      <c r="Z3719" s="138"/>
      <c r="AF3719" s="90"/>
    </row>
    <row r="3720" spans="1:32" hidden="1" x14ac:dyDescent="0.25">
      <c r="A3720" s="116" t="s">
        <v>16384</v>
      </c>
      <c r="B3720" s="97">
        <v>2015</v>
      </c>
      <c r="C3720" s="67" t="s">
        <v>16486</v>
      </c>
      <c r="D3720" s="88" t="s">
        <v>18372</v>
      </c>
      <c r="E3720" s="88" t="s">
        <v>18372</v>
      </c>
      <c r="F3720" s="89"/>
      <c r="G3720" s="125">
        <v>3.7161874642180832</v>
      </c>
      <c r="H3720" s="140">
        <f t="shared" si="210"/>
        <v>2.9032714564203776</v>
      </c>
      <c r="I3720" s="125">
        <f>G3720/('Total Revenue (Millions)'!D$231)*100</f>
        <v>9.4581137263446677E-2</v>
      </c>
      <c r="W3720" s="138"/>
      <c r="Z3720" s="138"/>
      <c r="AF3720" s="90"/>
    </row>
    <row r="3721" spans="1:32" hidden="1" x14ac:dyDescent="0.25">
      <c r="A3721" s="116" t="s">
        <v>16384</v>
      </c>
      <c r="B3721" s="97">
        <v>2015</v>
      </c>
      <c r="C3721" s="67" t="s">
        <v>16486</v>
      </c>
      <c r="D3721" s="67" t="s">
        <v>18373</v>
      </c>
      <c r="E3721" s="88" t="s">
        <v>18374</v>
      </c>
      <c r="F3721" s="88" t="s">
        <v>18374</v>
      </c>
      <c r="G3721" s="125">
        <v>3.5433415356497995</v>
      </c>
      <c r="H3721" s="140">
        <f t="shared" si="210"/>
        <v>2.7682355747264058</v>
      </c>
      <c r="I3721" s="125">
        <f>G3721/('Total Revenue (Millions)'!D$231)*100</f>
        <v>9.018201460003053E-2</v>
      </c>
      <c r="W3721" s="138"/>
      <c r="Z3721" s="138"/>
      <c r="AF3721" s="90"/>
    </row>
    <row r="3722" spans="1:32" hidden="1" x14ac:dyDescent="0.25">
      <c r="A3722" s="116" t="s">
        <v>16384</v>
      </c>
      <c r="B3722" s="97">
        <v>2015</v>
      </c>
      <c r="C3722" s="67" t="s">
        <v>16486</v>
      </c>
      <c r="D3722" s="88" t="s">
        <v>18362</v>
      </c>
      <c r="E3722" s="88" t="s">
        <v>18362</v>
      </c>
      <c r="F3722" s="88"/>
      <c r="G3722" s="125">
        <v>3.4</v>
      </c>
      <c r="H3722" s="140">
        <f t="shared" si="210"/>
        <v>2.65625</v>
      </c>
      <c r="I3722" s="125">
        <f>G3722/('Total Revenue (Millions)'!D$231)*100</f>
        <v>8.6533811814410416E-2</v>
      </c>
      <c r="W3722" s="138"/>
      <c r="Z3722" s="138"/>
      <c r="AF3722" s="90"/>
    </row>
    <row r="3723" spans="1:32" hidden="1" x14ac:dyDescent="0.25">
      <c r="A3723" s="116" t="s">
        <v>16384</v>
      </c>
      <c r="B3723" s="97">
        <v>2015</v>
      </c>
      <c r="C3723" s="67" t="s">
        <v>16486</v>
      </c>
      <c r="D3723" s="67" t="s">
        <v>18369</v>
      </c>
      <c r="E3723" s="88" t="s">
        <v>18370</v>
      </c>
      <c r="F3723" s="88" t="s">
        <v>18370</v>
      </c>
      <c r="G3723" s="125">
        <v>3.1976496785132342</v>
      </c>
      <c r="H3723" s="140">
        <f t="shared" si="210"/>
        <v>2.4981638113384643</v>
      </c>
      <c r="I3723" s="125">
        <f>G3723/('Total Revenue (Millions)'!D$231)*100</f>
        <v>8.1383769273198292E-2</v>
      </c>
      <c r="W3723" s="138"/>
      <c r="Z3723" s="138"/>
      <c r="AF3723" s="90"/>
    </row>
    <row r="3724" spans="1:32" hidden="1" x14ac:dyDescent="0.25">
      <c r="A3724" s="116" t="s">
        <v>16384</v>
      </c>
      <c r="B3724" s="97">
        <v>2015</v>
      </c>
      <c r="C3724" s="67" t="s">
        <v>16486</v>
      </c>
      <c r="D3724" s="67" t="s">
        <v>18070</v>
      </c>
      <c r="E3724" s="67" t="s">
        <v>18070</v>
      </c>
      <c r="F3724" s="89" t="s">
        <v>18366</v>
      </c>
      <c r="G3724" s="125">
        <v>2.9383807856608093</v>
      </c>
      <c r="H3724" s="140">
        <f t="shared" si="210"/>
        <v>2.2956099887975072</v>
      </c>
      <c r="I3724" s="125">
        <f>G3724/('Total Revenue (Millions)'!D$231)*100</f>
        <v>7.4785085278074093E-2</v>
      </c>
      <c r="W3724" s="138"/>
      <c r="Z3724" s="138"/>
      <c r="AF3724" s="90"/>
    </row>
    <row r="3725" spans="1:32" hidden="1" x14ac:dyDescent="0.25">
      <c r="A3725" s="116" t="s">
        <v>16384</v>
      </c>
      <c r="B3725" s="97">
        <v>2015</v>
      </c>
      <c r="C3725" s="67" t="s">
        <v>16486</v>
      </c>
      <c r="D3725" s="88" t="s">
        <v>18381</v>
      </c>
      <c r="E3725" s="88" t="s">
        <v>18381</v>
      </c>
      <c r="F3725" s="88" t="s">
        <v>18382</v>
      </c>
      <c r="G3725" s="125">
        <v>2.2469970713876779</v>
      </c>
      <c r="H3725" s="140">
        <f t="shared" si="210"/>
        <v>1.7554664620216234</v>
      </c>
      <c r="I3725" s="125">
        <f>G3725/('Total Revenue (Millions)'!D$231)*100</f>
        <v>5.7188594624409603E-2</v>
      </c>
      <c r="W3725" s="138"/>
      <c r="Z3725" s="138"/>
      <c r="AF3725" s="90"/>
    </row>
    <row r="3726" spans="1:32" hidden="1" x14ac:dyDescent="0.25">
      <c r="A3726" s="116" t="s">
        <v>16384</v>
      </c>
      <c r="B3726" s="97">
        <v>2016</v>
      </c>
      <c r="C3726" s="67" t="s">
        <v>16486</v>
      </c>
      <c r="D3726" s="67" t="s">
        <v>16602</v>
      </c>
      <c r="E3726" s="88" t="s">
        <v>18231</v>
      </c>
      <c r="F3726" s="88"/>
      <c r="G3726" s="125">
        <v>193.1</v>
      </c>
      <c r="H3726" s="140">
        <f t="shared" ref="H3726:H3755" si="211">G3726/1.33</f>
        <v>145.18796992481202</v>
      </c>
      <c r="I3726" s="125">
        <f>G3726/('Total Revenue (Millions)'!D$232)*100</f>
        <v>4.8762626262626263</v>
      </c>
      <c r="W3726" s="138"/>
      <c r="Z3726" s="138"/>
      <c r="AF3726" s="90" t="s">
        <v>18411</v>
      </c>
    </row>
    <row r="3727" spans="1:32" hidden="1" x14ac:dyDescent="0.25">
      <c r="A3727" s="116" t="s">
        <v>16384</v>
      </c>
      <c r="B3727" s="97">
        <v>2016</v>
      </c>
      <c r="C3727" s="67" t="s">
        <v>16486</v>
      </c>
      <c r="D3727" s="89" t="s">
        <v>16593</v>
      </c>
      <c r="E3727" s="89" t="s">
        <v>17289</v>
      </c>
      <c r="F3727" s="88"/>
      <c r="G3727" s="125">
        <v>115.8</v>
      </c>
      <c r="H3727" s="140">
        <f t="shared" si="211"/>
        <v>87.067669172932327</v>
      </c>
      <c r="I3727" s="125">
        <f>G3727/('Total Revenue (Millions)'!D$232)*100</f>
        <v>2.9242424242424243</v>
      </c>
      <c r="W3727" s="138"/>
      <c r="Z3727" s="138"/>
      <c r="AF3727" s="90" t="s">
        <v>18412</v>
      </c>
    </row>
    <row r="3728" spans="1:32" hidden="1" x14ac:dyDescent="0.25">
      <c r="A3728" s="116" t="s">
        <v>16384</v>
      </c>
      <c r="B3728" s="97">
        <v>2016</v>
      </c>
      <c r="C3728" s="67" t="s">
        <v>16486</v>
      </c>
      <c r="D3728" s="88" t="s">
        <v>18029</v>
      </c>
      <c r="E3728" s="88" t="s">
        <v>18029</v>
      </c>
      <c r="F3728" s="88"/>
      <c r="G3728" s="125">
        <v>78.400000000000006</v>
      </c>
      <c r="H3728" s="140">
        <f t="shared" si="211"/>
        <v>58.94736842105263</v>
      </c>
      <c r="I3728" s="125">
        <f>G3728/('Total Revenue (Millions)'!D$232)*100</f>
        <v>1.9797979797979801</v>
      </c>
      <c r="W3728" s="138"/>
      <c r="Z3728" s="138"/>
      <c r="AF3728" s="90" t="s">
        <v>18413</v>
      </c>
    </row>
    <row r="3729" spans="1:32" hidden="1" x14ac:dyDescent="0.25">
      <c r="A3729" s="116" t="s">
        <v>16384</v>
      </c>
      <c r="B3729" s="97">
        <v>2016</v>
      </c>
      <c r="C3729" s="67" t="s">
        <v>16486</v>
      </c>
      <c r="D3729" s="88" t="s">
        <v>18238</v>
      </c>
      <c r="E3729" s="88" t="s">
        <v>18238</v>
      </c>
      <c r="F3729" s="88" t="s">
        <v>18239</v>
      </c>
      <c r="G3729" s="125">
        <v>75.754096533273895</v>
      </c>
      <c r="H3729" s="140">
        <f t="shared" si="211"/>
        <v>56.957967318251043</v>
      </c>
      <c r="I3729" s="125">
        <f>G3729/('Total Revenue (Millions)'!D$232)*100</f>
        <v>1.9129822356887347</v>
      </c>
      <c r="W3729" s="138"/>
      <c r="Z3729" s="138"/>
      <c r="AF3729" s="90"/>
    </row>
    <row r="3730" spans="1:32" hidden="1" x14ac:dyDescent="0.25">
      <c r="A3730" s="116" t="s">
        <v>16384</v>
      </c>
      <c r="B3730" s="97">
        <v>2016</v>
      </c>
      <c r="C3730" s="67" t="s">
        <v>16486</v>
      </c>
      <c r="D3730" s="88" t="s">
        <v>18340</v>
      </c>
      <c r="E3730" s="88" t="s">
        <v>18340</v>
      </c>
      <c r="F3730" s="88"/>
      <c r="G3730" s="125">
        <v>43.971686545535626</v>
      </c>
      <c r="H3730" s="140">
        <f t="shared" si="211"/>
        <v>33.061418455289939</v>
      </c>
      <c r="I3730" s="125">
        <f>G3730/('Total Revenue (Millions)'!D$232)*100</f>
        <v>1.1103961248872634</v>
      </c>
      <c r="W3730" s="138"/>
      <c r="Z3730" s="138"/>
      <c r="AF3730" s="90"/>
    </row>
    <row r="3731" spans="1:32" hidden="1" x14ac:dyDescent="0.25">
      <c r="A3731" s="116" t="s">
        <v>16384</v>
      </c>
      <c r="B3731" s="97">
        <v>2016</v>
      </c>
      <c r="C3731" s="67" t="s">
        <v>16486</v>
      </c>
      <c r="D3731" s="88" t="s">
        <v>18342</v>
      </c>
      <c r="E3731" s="88" t="s">
        <v>18342</v>
      </c>
      <c r="F3731" s="89"/>
      <c r="G3731" s="125">
        <v>35.660671819262788</v>
      </c>
      <c r="H3731" s="140">
        <f t="shared" si="211"/>
        <v>26.812535202453223</v>
      </c>
      <c r="I3731" s="125">
        <f>G3731/('Total Revenue (Millions)'!D$232)*100</f>
        <v>0.9005220156379492</v>
      </c>
      <c r="W3731" s="138"/>
      <c r="Z3731" s="138"/>
      <c r="AF3731" s="90"/>
    </row>
    <row r="3732" spans="1:32" hidden="1" x14ac:dyDescent="0.25">
      <c r="A3732" s="116" t="s">
        <v>16384</v>
      </c>
      <c r="B3732" s="97">
        <v>2016</v>
      </c>
      <c r="C3732" s="67" t="s">
        <v>16486</v>
      </c>
      <c r="D3732" s="88" t="s">
        <v>18248</v>
      </c>
      <c r="E3732" s="88" t="s">
        <v>18248</v>
      </c>
      <c r="F3732" s="89"/>
      <c r="G3732" s="125">
        <v>34.334126040428067</v>
      </c>
      <c r="H3732" s="140">
        <f t="shared" si="211"/>
        <v>25.815132361224109</v>
      </c>
      <c r="I3732" s="125">
        <f>G3732/('Total Revenue (Millions)'!D$232)*100</f>
        <v>0.86702338485929475</v>
      </c>
      <c r="W3732" s="138"/>
      <c r="Z3732" s="138"/>
      <c r="AF3732" s="90"/>
    </row>
    <row r="3733" spans="1:32" hidden="1" x14ac:dyDescent="0.25">
      <c r="A3733" s="116" t="s">
        <v>16384</v>
      </c>
      <c r="B3733" s="97">
        <v>2016</v>
      </c>
      <c r="C3733" s="67" t="s">
        <v>16486</v>
      </c>
      <c r="D3733" s="88" t="s">
        <v>18345</v>
      </c>
      <c r="E3733" s="88" t="s">
        <v>18323</v>
      </c>
      <c r="F3733" s="88"/>
      <c r="G3733" s="125">
        <v>25.048305588585023</v>
      </c>
      <c r="H3733" s="140">
        <f t="shared" si="211"/>
        <v>18.833312472620317</v>
      </c>
      <c r="I3733" s="125">
        <f>G3733/('Total Revenue (Millions)'!D$232)*100</f>
        <v>0.63253296940871273</v>
      </c>
      <c r="W3733" s="138"/>
      <c r="Z3733" s="138"/>
      <c r="AF3733" s="90"/>
    </row>
    <row r="3734" spans="1:32" hidden="1" x14ac:dyDescent="0.25">
      <c r="A3734" s="116" t="s">
        <v>16384</v>
      </c>
      <c r="B3734" s="97">
        <v>2016</v>
      </c>
      <c r="C3734" s="67" t="s">
        <v>16486</v>
      </c>
      <c r="D3734" s="88" t="s">
        <v>18410</v>
      </c>
      <c r="E3734" s="88" t="s">
        <v>18341</v>
      </c>
      <c r="F3734" s="88" t="s">
        <v>18341</v>
      </c>
      <c r="G3734" s="125">
        <v>24.033888228299649</v>
      </c>
      <c r="H3734" s="140">
        <f t="shared" si="211"/>
        <v>18.070592652856877</v>
      </c>
      <c r="I3734" s="125">
        <f>G3734/('Total Revenue (Millions)'!D$232)*100</f>
        <v>0.60691636940150628</v>
      </c>
      <c r="W3734" s="138"/>
      <c r="Z3734" s="138"/>
      <c r="AF3734" s="90"/>
    </row>
    <row r="3735" spans="1:32" hidden="1" x14ac:dyDescent="0.25">
      <c r="A3735" s="116" t="s">
        <v>16384</v>
      </c>
      <c r="B3735" s="97">
        <v>2016</v>
      </c>
      <c r="C3735" s="67" t="s">
        <v>16486</v>
      </c>
      <c r="D3735" s="88" t="s">
        <v>18351</v>
      </c>
      <c r="E3735" s="88" t="s">
        <v>18351</v>
      </c>
      <c r="F3735" s="89"/>
      <c r="G3735" s="125">
        <v>22.395214030915579</v>
      </c>
      <c r="H3735" s="140">
        <f t="shared" si="211"/>
        <v>16.838506790162089</v>
      </c>
      <c r="I3735" s="125">
        <f>G3735/('Total Revenue (Millions)'!D$232)*100</f>
        <v>0.5655357078514035</v>
      </c>
      <c r="W3735" s="138"/>
      <c r="Z3735" s="138"/>
      <c r="AF3735" s="90"/>
    </row>
    <row r="3736" spans="1:32" hidden="1" x14ac:dyDescent="0.25">
      <c r="A3736" s="116" t="s">
        <v>16384</v>
      </c>
      <c r="B3736" s="97">
        <v>2016</v>
      </c>
      <c r="C3736" s="67" t="s">
        <v>16486</v>
      </c>
      <c r="D3736" s="88" t="s">
        <v>18249</v>
      </c>
      <c r="E3736" s="88" t="s">
        <v>18249</v>
      </c>
      <c r="F3736" s="89"/>
      <c r="G3736" s="125">
        <v>22.239149821640911</v>
      </c>
      <c r="H3736" s="140">
        <f t="shared" si="211"/>
        <v>16.721165279429254</v>
      </c>
      <c r="I3736" s="125">
        <f>G3736/('Total Revenue (Millions)'!D$232)*100</f>
        <v>0.56159469246567961</v>
      </c>
      <c r="W3736" s="138"/>
      <c r="Z3736" s="138"/>
      <c r="AF3736" s="90"/>
    </row>
    <row r="3737" spans="1:32" hidden="1" x14ac:dyDescent="0.25">
      <c r="A3737" s="116" t="s">
        <v>16384</v>
      </c>
      <c r="B3737" s="97">
        <v>2016</v>
      </c>
      <c r="C3737" s="67" t="s">
        <v>16486</v>
      </c>
      <c r="D3737" s="67" t="s">
        <v>18343</v>
      </c>
      <c r="E3737" s="88" t="s">
        <v>18344</v>
      </c>
      <c r="F3737" s="89"/>
      <c r="G3737" s="125">
        <v>19.6640903686088</v>
      </c>
      <c r="H3737" s="140">
        <f t="shared" si="211"/>
        <v>14.785030352337444</v>
      </c>
      <c r="I3737" s="125">
        <f>G3737/('Total Revenue (Millions)'!D$232)*100</f>
        <v>0.49656793860123233</v>
      </c>
      <c r="W3737" s="138"/>
      <c r="Z3737" s="138"/>
      <c r="AF3737" s="90"/>
    </row>
    <row r="3738" spans="1:32" hidden="1" x14ac:dyDescent="0.25">
      <c r="A3738" s="116" t="s">
        <v>16384</v>
      </c>
      <c r="B3738" s="97">
        <v>2016</v>
      </c>
      <c r="C3738" s="67" t="s">
        <v>16486</v>
      </c>
      <c r="D3738" s="88" t="s">
        <v>18348</v>
      </c>
      <c r="E3738" s="88" t="s">
        <v>18348</v>
      </c>
      <c r="F3738" s="89"/>
      <c r="G3738" s="125">
        <v>19.351961950059458</v>
      </c>
      <c r="H3738" s="140">
        <f t="shared" si="211"/>
        <v>14.550347330871773</v>
      </c>
      <c r="I3738" s="125">
        <f>G3738/('Total Revenue (Millions)'!D$232)*100</f>
        <v>0.48868590782978427</v>
      </c>
      <c r="W3738" s="138"/>
      <c r="Z3738" s="138"/>
      <c r="AF3738" s="90"/>
    </row>
    <row r="3739" spans="1:32" hidden="1" x14ac:dyDescent="0.25">
      <c r="A3739" s="116" t="s">
        <v>16384</v>
      </c>
      <c r="B3739" s="97">
        <v>2016</v>
      </c>
      <c r="C3739" s="67" t="s">
        <v>16486</v>
      </c>
      <c r="D3739" s="88" t="s">
        <v>18238</v>
      </c>
      <c r="E3739" s="88" t="s">
        <v>18238</v>
      </c>
      <c r="F3739" s="88"/>
      <c r="G3739" s="125">
        <v>12.875297265160526</v>
      </c>
      <c r="H3739" s="140">
        <f t="shared" si="211"/>
        <v>9.6806746354590416</v>
      </c>
      <c r="I3739" s="125">
        <f>G3739/('Total Revenue (Millions)'!D$232)*100</f>
        <v>0.32513376932223548</v>
      </c>
      <c r="W3739" s="138"/>
      <c r="Z3739" s="138"/>
      <c r="AF3739" s="90"/>
    </row>
    <row r="3740" spans="1:32" hidden="1" x14ac:dyDescent="0.25">
      <c r="A3740" s="116" t="s">
        <v>16384</v>
      </c>
      <c r="B3740" s="97">
        <v>2016</v>
      </c>
      <c r="C3740" s="67" t="s">
        <v>16486</v>
      </c>
      <c r="D3740" s="88" t="s">
        <v>18356</v>
      </c>
      <c r="E3740" s="88" t="s">
        <v>18356</v>
      </c>
      <c r="F3740" s="89"/>
      <c r="G3740" s="125">
        <v>9.441884661117717</v>
      </c>
      <c r="H3740" s="140">
        <f t="shared" si="211"/>
        <v>7.0991613993366292</v>
      </c>
      <c r="I3740" s="125">
        <f>G3740/('Total Revenue (Millions)'!D$232)*100</f>
        <v>0.23843143083630597</v>
      </c>
      <c r="W3740" s="138"/>
      <c r="Z3740" s="138"/>
      <c r="AF3740" s="90"/>
    </row>
    <row r="3741" spans="1:32" hidden="1" x14ac:dyDescent="0.25">
      <c r="A3741" s="116" t="s">
        <v>16384</v>
      </c>
      <c r="B3741" s="97">
        <v>2016</v>
      </c>
      <c r="C3741" s="67" t="s">
        <v>16486</v>
      </c>
      <c r="D3741" s="88" t="s">
        <v>18346</v>
      </c>
      <c r="E3741" s="88" t="s">
        <v>18346</v>
      </c>
      <c r="F3741" s="89" t="s">
        <v>18347</v>
      </c>
      <c r="G3741" s="125">
        <v>9.0517241379310374</v>
      </c>
      <c r="H3741" s="140">
        <f t="shared" si="211"/>
        <v>6.8058076225045392</v>
      </c>
      <c r="I3741" s="125">
        <f>G3741/('Total Revenue (Millions)'!D$232)*100</f>
        <v>0.22857889237199591</v>
      </c>
      <c r="W3741" s="138"/>
      <c r="Z3741" s="138"/>
      <c r="AF3741" s="90"/>
    </row>
    <row r="3742" spans="1:32" hidden="1" x14ac:dyDescent="0.25">
      <c r="A3742" s="116" t="s">
        <v>16384</v>
      </c>
      <c r="B3742" s="97">
        <v>2016</v>
      </c>
      <c r="C3742" s="67" t="s">
        <v>16486</v>
      </c>
      <c r="D3742" s="88" t="s">
        <v>18363</v>
      </c>
      <c r="E3742" s="88" t="s">
        <v>18364</v>
      </c>
      <c r="F3742" s="88" t="s">
        <v>18365</v>
      </c>
      <c r="G3742" s="125">
        <v>8.7395957193816898</v>
      </c>
      <c r="H3742" s="140">
        <f t="shared" si="211"/>
        <v>6.5711246010388642</v>
      </c>
      <c r="I3742" s="125">
        <f>G3742/('Total Revenue (Millions)'!D$232)*100</f>
        <v>0.22069686160054772</v>
      </c>
      <c r="W3742" s="138"/>
      <c r="Z3742" s="138"/>
      <c r="AF3742" s="90"/>
    </row>
    <row r="3743" spans="1:32" hidden="1" x14ac:dyDescent="0.25">
      <c r="A3743" s="116" t="s">
        <v>16384</v>
      </c>
      <c r="B3743" s="97">
        <v>2016</v>
      </c>
      <c r="C3743" s="67" t="s">
        <v>16486</v>
      </c>
      <c r="D3743" s="67" t="s">
        <v>16532</v>
      </c>
      <c r="E3743" s="68" t="s">
        <v>17320</v>
      </c>
      <c r="F3743" s="88" t="s">
        <v>18359</v>
      </c>
      <c r="G3743" s="125">
        <v>7.3350178359096336</v>
      </c>
      <c r="H3743" s="140">
        <f t="shared" si="211"/>
        <v>5.5150510044433334</v>
      </c>
      <c r="I3743" s="125">
        <f>G3743/('Total Revenue (Millions)'!D$232)*100</f>
        <v>0.18522772312903116</v>
      </c>
      <c r="W3743" s="138"/>
      <c r="Z3743" s="138"/>
      <c r="AF3743" s="90"/>
    </row>
    <row r="3744" spans="1:32" hidden="1" x14ac:dyDescent="0.25">
      <c r="A3744" s="116" t="s">
        <v>16384</v>
      </c>
      <c r="B3744" s="97">
        <v>2016</v>
      </c>
      <c r="C3744" s="67" t="s">
        <v>16486</v>
      </c>
      <c r="D3744" s="67" t="s">
        <v>18367</v>
      </c>
      <c r="E3744" s="67" t="s">
        <v>18367</v>
      </c>
      <c r="F3744" s="88" t="s">
        <v>18368</v>
      </c>
      <c r="G3744" s="125">
        <v>7.1009215219976234</v>
      </c>
      <c r="H3744" s="140">
        <f t="shared" si="211"/>
        <v>5.3390387383440778</v>
      </c>
      <c r="I3744" s="125">
        <f>G3744/('Total Revenue (Millions)'!D$232)*100</f>
        <v>0.17931620005044502</v>
      </c>
      <c r="W3744" s="138"/>
      <c r="Z3744" s="138"/>
      <c r="AF3744" s="90"/>
    </row>
    <row r="3745" spans="1:32" hidden="1" x14ac:dyDescent="0.25">
      <c r="A3745" s="116" t="s">
        <v>16384</v>
      </c>
      <c r="B3745" s="97">
        <v>2016</v>
      </c>
      <c r="C3745" s="67" t="s">
        <v>16486</v>
      </c>
      <c r="D3745" s="67" t="s">
        <v>18003</v>
      </c>
      <c r="E3745" s="67" t="s">
        <v>18066</v>
      </c>
      <c r="F3745" s="89"/>
      <c r="G3745" s="125">
        <v>5.2281510107015468</v>
      </c>
      <c r="H3745" s="140">
        <f t="shared" si="211"/>
        <v>3.930940609550035</v>
      </c>
      <c r="I3745" s="125">
        <f>G3745/('Total Revenue (Millions)'!D$232)*100</f>
        <v>0.13202401542175624</v>
      </c>
      <c r="W3745" s="138"/>
      <c r="Z3745" s="138"/>
      <c r="AF3745" s="90"/>
    </row>
    <row r="3746" spans="1:32" hidden="1" x14ac:dyDescent="0.25">
      <c r="A3746" s="116" t="s">
        <v>16384</v>
      </c>
      <c r="B3746" s="97">
        <v>2016</v>
      </c>
      <c r="C3746" s="67" t="s">
        <v>16486</v>
      </c>
      <c r="D3746" s="88" t="s">
        <v>18371</v>
      </c>
      <c r="E3746" s="88" t="s">
        <v>18371</v>
      </c>
      <c r="F3746" s="89"/>
      <c r="G3746" s="125">
        <v>4.4478299643281813</v>
      </c>
      <c r="H3746" s="140">
        <f t="shared" si="211"/>
        <v>3.3442330558858506</v>
      </c>
      <c r="I3746" s="125">
        <f>G3746/('Total Revenue (Millions)'!D$232)*100</f>
        <v>0.11231893849313589</v>
      </c>
      <c r="W3746" s="138"/>
      <c r="Z3746" s="138"/>
      <c r="AF3746" s="90"/>
    </row>
    <row r="3747" spans="1:32" hidden="1" x14ac:dyDescent="0.25">
      <c r="A3747" s="116" t="s">
        <v>16384</v>
      </c>
      <c r="B3747" s="97">
        <v>2016</v>
      </c>
      <c r="C3747" s="67" t="s">
        <v>16486</v>
      </c>
      <c r="D3747" s="67" t="s">
        <v>18360</v>
      </c>
      <c r="E3747" s="88" t="s">
        <v>18361</v>
      </c>
      <c r="F3747" s="89"/>
      <c r="G3747" s="125">
        <v>4.213733650416172</v>
      </c>
      <c r="H3747" s="140">
        <f t="shared" si="211"/>
        <v>3.1682207897865955</v>
      </c>
      <c r="I3747" s="125">
        <f>G3747/('Total Revenue (Millions)'!D$232)*100</f>
        <v>0.10640741541454979</v>
      </c>
      <c r="W3747" s="138"/>
      <c r="Z3747" s="138"/>
      <c r="AF3747" s="90"/>
    </row>
    <row r="3748" spans="1:32" hidden="1" x14ac:dyDescent="0.25">
      <c r="A3748" s="116" t="s">
        <v>16384</v>
      </c>
      <c r="B3748" s="97">
        <v>2016</v>
      </c>
      <c r="C3748" s="67" t="s">
        <v>16486</v>
      </c>
      <c r="D3748" s="89" t="s">
        <v>18318</v>
      </c>
      <c r="E3748" s="89" t="s">
        <v>18318</v>
      </c>
      <c r="F3748" s="88" t="s">
        <v>18380</v>
      </c>
      <c r="G3748" s="125">
        <v>4.78</v>
      </c>
      <c r="H3748" s="140">
        <f t="shared" si="211"/>
        <v>3.5939849624060152</v>
      </c>
      <c r="I3748" s="125">
        <f>G3748/('Total Revenue (Millions)'!D$232)*100</f>
        <v>0.12070707070707071</v>
      </c>
      <c r="W3748" s="138"/>
      <c r="Z3748" s="138"/>
      <c r="AF3748" s="90" t="s">
        <v>18414</v>
      </c>
    </row>
    <row r="3749" spans="1:32" hidden="1" x14ac:dyDescent="0.25">
      <c r="A3749" s="116" t="s">
        <v>16384</v>
      </c>
      <c r="B3749" s="97">
        <v>2016</v>
      </c>
      <c r="C3749" s="67" t="s">
        <v>16486</v>
      </c>
      <c r="D3749" s="88" t="s">
        <v>18357</v>
      </c>
      <c r="E3749" s="88" t="s">
        <v>18357</v>
      </c>
      <c r="F3749" s="89"/>
      <c r="G3749" s="125">
        <v>3.4334126040428075</v>
      </c>
      <c r="H3749" s="140">
        <f t="shared" si="211"/>
        <v>2.5815132361224116</v>
      </c>
      <c r="I3749" s="125">
        <f>G3749/('Total Revenue (Millions)'!D$232)*100</f>
        <v>8.6702338485929481E-2</v>
      </c>
      <c r="W3749" s="138"/>
      <c r="Z3749" s="138"/>
      <c r="AF3749" s="90"/>
    </row>
    <row r="3750" spans="1:32" hidden="1" x14ac:dyDescent="0.25">
      <c r="A3750" s="116" t="s">
        <v>16384</v>
      </c>
      <c r="B3750" s="97">
        <v>2016</v>
      </c>
      <c r="C3750" s="67" t="s">
        <v>16486</v>
      </c>
      <c r="D3750" s="88" t="s">
        <v>18372</v>
      </c>
      <c r="E3750" s="88" t="s">
        <v>18372</v>
      </c>
      <c r="F3750" s="88"/>
      <c r="G3750" s="125">
        <v>3.3553804994054706</v>
      </c>
      <c r="H3750" s="140">
        <f t="shared" si="211"/>
        <v>2.5228424807559926</v>
      </c>
      <c r="I3750" s="125">
        <f>G3750/('Total Revenue (Millions)'!D$232)*100</f>
        <v>8.4731830793067439E-2</v>
      </c>
      <c r="W3750" s="138"/>
      <c r="Z3750" s="138"/>
      <c r="AF3750" s="90"/>
    </row>
    <row r="3751" spans="1:32" hidden="1" x14ac:dyDescent="0.25">
      <c r="A3751" s="116" t="s">
        <v>16384</v>
      </c>
      <c r="B3751" s="97">
        <v>2016</v>
      </c>
      <c r="C3751" s="67" t="s">
        <v>16486</v>
      </c>
      <c r="D3751" s="67" t="s">
        <v>18373</v>
      </c>
      <c r="E3751" s="88" t="s">
        <v>18374</v>
      </c>
      <c r="F3751" s="88" t="s">
        <v>18374</v>
      </c>
      <c r="G3751" s="125">
        <v>3.1993162901307968</v>
      </c>
      <c r="H3751" s="140">
        <f t="shared" si="211"/>
        <v>2.4055009700231555</v>
      </c>
      <c r="I3751" s="125">
        <f>G3751/('Total Revenue (Millions)'!D$232)*100</f>
        <v>8.0790815407343355E-2</v>
      </c>
      <c r="W3751" s="138"/>
      <c r="Z3751" s="138"/>
      <c r="AF3751" s="90"/>
    </row>
    <row r="3752" spans="1:32" hidden="1" x14ac:dyDescent="0.25">
      <c r="A3752" s="116" t="s">
        <v>16384</v>
      </c>
      <c r="B3752" s="97">
        <v>2016</v>
      </c>
      <c r="C3752" s="67" t="s">
        <v>16486</v>
      </c>
      <c r="D3752" s="88" t="s">
        <v>18362</v>
      </c>
      <c r="E3752" s="88" t="s">
        <v>18362</v>
      </c>
      <c r="F3752" s="88"/>
      <c r="G3752" s="125">
        <v>3.0698918738156284</v>
      </c>
      <c r="H3752" s="140">
        <f t="shared" si="211"/>
        <v>2.3081893788087431</v>
      </c>
      <c r="I3752" s="125">
        <f>G3752/('Total Revenue (Millions)'!D$232)*100</f>
        <v>7.752252206605123E-2</v>
      </c>
      <c r="W3752" s="138"/>
      <c r="Z3752" s="138"/>
      <c r="AF3752" s="90"/>
    </row>
    <row r="3753" spans="1:32" hidden="1" x14ac:dyDescent="0.25">
      <c r="A3753" s="116" t="s">
        <v>16384</v>
      </c>
      <c r="B3753" s="97">
        <v>2016</v>
      </c>
      <c r="C3753" s="67" t="s">
        <v>16486</v>
      </c>
      <c r="D3753" s="67" t="s">
        <v>18369</v>
      </c>
      <c r="E3753" s="88" t="s">
        <v>18370</v>
      </c>
      <c r="F3753" s="88" t="s">
        <v>18370</v>
      </c>
      <c r="G3753" s="125">
        <v>2.8871878715814514</v>
      </c>
      <c r="H3753" s="140">
        <f t="shared" si="211"/>
        <v>2.1708179485574823</v>
      </c>
      <c r="I3753" s="125">
        <f>G3753/('Total Revenue (Millions)'!D$232)*100</f>
        <v>7.290878463589523E-2</v>
      </c>
      <c r="W3753" s="138"/>
      <c r="Z3753" s="138"/>
      <c r="AF3753" s="90"/>
    </row>
    <row r="3754" spans="1:32" hidden="1" x14ac:dyDescent="0.25">
      <c r="A3754" s="116" t="s">
        <v>16384</v>
      </c>
      <c r="B3754" s="97">
        <v>2016</v>
      </c>
      <c r="C3754" s="67" t="s">
        <v>16486</v>
      </c>
      <c r="D3754" s="67" t="s">
        <v>18070</v>
      </c>
      <c r="E3754" s="67" t="s">
        <v>18070</v>
      </c>
      <c r="F3754" s="89" t="s">
        <v>18366</v>
      </c>
      <c r="G3754" s="125">
        <v>2.6530915576694412</v>
      </c>
      <c r="H3754" s="140">
        <f t="shared" si="211"/>
        <v>1.9948056824582263</v>
      </c>
      <c r="I3754" s="125">
        <f>G3754/('Total Revenue (Millions)'!D$232)*100</f>
        <v>6.6997261557309118E-2</v>
      </c>
      <c r="W3754" s="138"/>
      <c r="Z3754" s="138"/>
      <c r="AF3754" s="90"/>
    </row>
    <row r="3755" spans="1:32" hidden="1" x14ac:dyDescent="0.25">
      <c r="A3755" s="116" t="s">
        <v>16384</v>
      </c>
      <c r="B3755" s="97">
        <v>2016</v>
      </c>
      <c r="C3755" s="67" t="s">
        <v>16486</v>
      </c>
      <c r="D3755" s="88" t="s">
        <v>18381</v>
      </c>
      <c r="E3755" s="88" t="s">
        <v>18381</v>
      </c>
      <c r="F3755" s="88" t="s">
        <v>18382</v>
      </c>
      <c r="G3755" s="125">
        <v>2.0288347205707495</v>
      </c>
      <c r="H3755" s="140">
        <f t="shared" si="211"/>
        <v>1.5254396395268792</v>
      </c>
      <c r="I3755" s="125">
        <f>G3755/('Total Revenue (Millions)'!D$232)*100</f>
        <v>5.1233200014412866E-2</v>
      </c>
      <c r="W3755" s="138"/>
      <c r="Z3755" s="138"/>
      <c r="AF3755" s="90"/>
    </row>
    <row r="3756" spans="1:32" hidden="1" x14ac:dyDescent="0.25">
      <c r="A3756" s="116" t="s">
        <v>16384</v>
      </c>
      <c r="B3756" s="97">
        <v>2017</v>
      </c>
      <c r="C3756" s="67" t="s">
        <v>16486</v>
      </c>
      <c r="D3756" s="88" t="s">
        <v>18345</v>
      </c>
      <c r="E3756" s="88" t="s">
        <v>18323</v>
      </c>
      <c r="F3756" s="88"/>
      <c r="G3756" s="125">
        <v>174.36930000000001</v>
      </c>
      <c r="H3756" s="140">
        <f t="shared" ref="H3756:H3787" si="212">G3756/1.3</f>
        <v>134.13023076923076</v>
      </c>
      <c r="I3756" s="125">
        <f>G3756/('Total Revenue (Millions)'!D$233)*100</f>
        <v>4.2613597206167357</v>
      </c>
      <c r="W3756" s="138"/>
      <c r="Z3756" s="138"/>
      <c r="AF3756" s="90" t="s">
        <v>18415</v>
      </c>
    </row>
    <row r="3757" spans="1:32" hidden="1" x14ac:dyDescent="0.25">
      <c r="A3757" s="116" t="s">
        <v>16384</v>
      </c>
      <c r="B3757" s="97">
        <v>2017</v>
      </c>
      <c r="C3757" s="67" t="s">
        <v>16486</v>
      </c>
      <c r="D3757" s="88" t="s">
        <v>18029</v>
      </c>
      <c r="E3757" s="88" t="s">
        <v>18029</v>
      </c>
      <c r="F3757" s="88"/>
      <c r="G3757" s="125">
        <v>135.19999999999999</v>
      </c>
      <c r="H3757" s="140">
        <f t="shared" si="212"/>
        <v>103.99999999999999</v>
      </c>
      <c r="I3757" s="125">
        <f>G3757/('Total Revenue (Millions)'!D$233)*100</f>
        <v>3.3041127895069979</v>
      </c>
      <c r="W3757" s="138"/>
      <c r="Z3757" s="138"/>
      <c r="AF3757" s="90" t="s">
        <v>18416</v>
      </c>
    </row>
    <row r="3758" spans="1:32" hidden="1" x14ac:dyDescent="0.25">
      <c r="A3758" s="116" t="s">
        <v>16384</v>
      </c>
      <c r="B3758" s="97">
        <v>2017</v>
      </c>
      <c r="C3758" s="67" t="s">
        <v>16486</v>
      </c>
      <c r="D3758" s="67" t="s">
        <v>16602</v>
      </c>
      <c r="E3758" s="88" t="s">
        <v>18231</v>
      </c>
      <c r="F3758" s="88"/>
      <c r="G3758" s="125">
        <v>110</v>
      </c>
      <c r="H3758" s="140">
        <f t="shared" si="212"/>
        <v>84.615384615384613</v>
      </c>
      <c r="I3758" s="125">
        <f>G3758/('Total Revenue (Millions)'!D$233)*100</f>
        <v>2.6882574470840961</v>
      </c>
      <c r="W3758" s="138"/>
      <c r="Z3758" s="138"/>
      <c r="AF3758" s="90" t="s">
        <v>18417</v>
      </c>
    </row>
    <row r="3759" spans="1:32" hidden="1" x14ac:dyDescent="0.25">
      <c r="A3759" s="116" t="s">
        <v>16384</v>
      </c>
      <c r="B3759" s="97">
        <v>2017</v>
      </c>
      <c r="C3759" s="67" t="s">
        <v>16486</v>
      </c>
      <c r="D3759" s="89" t="s">
        <v>16593</v>
      </c>
      <c r="E3759" s="89" t="s">
        <v>17289</v>
      </c>
      <c r="F3759" s="89"/>
      <c r="G3759" s="125">
        <v>94.6</v>
      </c>
      <c r="H3759" s="140">
        <f t="shared" si="212"/>
        <v>72.769230769230759</v>
      </c>
      <c r="I3759" s="125">
        <f>G3759/('Total Revenue (Millions)'!D$233)*100</f>
        <v>2.3119014044923225</v>
      </c>
      <c r="W3759" s="138"/>
      <c r="Z3759" s="138"/>
      <c r="AF3759" s="90" t="s">
        <v>18412</v>
      </c>
    </row>
    <row r="3760" spans="1:32" hidden="1" x14ac:dyDescent="0.25">
      <c r="A3760" s="116" t="s">
        <v>16384</v>
      </c>
      <c r="B3760" s="97">
        <v>2017</v>
      </c>
      <c r="C3760" s="67" t="s">
        <v>16486</v>
      </c>
      <c r="D3760" s="88" t="s">
        <v>18238</v>
      </c>
      <c r="E3760" s="88" t="s">
        <v>18238</v>
      </c>
      <c r="F3760" s="89"/>
      <c r="G3760" s="125">
        <v>39.70643295061867</v>
      </c>
      <c r="H3760" s="140">
        <f t="shared" si="212"/>
        <v>30.543409962014358</v>
      </c>
      <c r="I3760" s="125">
        <f>G3760/('Total Revenue (Millions)'!D$233)*100</f>
        <v>0.97037376433314526</v>
      </c>
      <c r="W3760" s="138"/>
      <c r="Z3760" s="138"/>
      <c r="AF3760" s="90" t="s">
        <v>18415</v>
      </c>
    </row>
    <row r="3761" spans="1:32" hidden="1" x14ac:dyDescent="0.25">
      <c r="A3761" s="116" t="s">
        <v>16384</v>
      </c>
      <c r="B3761" s="97">
        <v>2017</v>
      </c>
      <c r="C3761" s="67" t="s">
        <v>16486</v>
      </c>
      <c r="D3761" s="88" t="s">
        <v>18238</v>
      </c>
      <c r="E3761" s="88" t="s">
        <v>18238</v>
      </c>
      <c r="F3761" s="88" t="s">
        <v>18239</v>
      </c>
      <c r="G3761" s="125">
        <v>32.201586652794298</v>
      </c>
      <c r="H3761" s="140">
        <f t="shared" si="212"/>
        <v>24.770451271380228</v>
      </c>
      <c r="I3761" s="125">
        <f>G3761/('Total Revenue (Millions)'!D$233)*100</f>
        <v>0.78696504661180089</v>
      </c>
      <c r="W3761" s="138"/>
      <c r="Z3761" s="138"/>
      <c r="AF3761" s="90" t="s">
        <v>18415</v>
      </c>
    </row>
    <row r="3762" spans="1:32" hidden="1" x14ac:dyDescent="0.25">
      <c r="A3762" s="116" t="s">
        <v>16384</v>
      </c>
      <c r="B3762" s="97">
        <v>2017</v>
      </c>
      <c r="C3762" s="67" t="s">
        <v>16486</v>
      </c>
      <c r="D3762" s="88" t="s">
        <v>18340</v>
      </c>
      <c r="E3762" s="88" t="s">
        <v>18340</v>
      </c>
      <c r="F3762" s="89"/>
      <c r="G3762" s="125">
        <v>31.003715814506545</v>
      </c>
      <c r="H3762" s="140">
        <f t="shared" si="212"/>
        <v>23.849012165005036</v>
      </c>
      <c r="I3762" s="125">
        <f>G3762/('Total Revenue (Millions)'!D$233)*100</f>
        <v>0.75769063568751072</v>
      </c>
      <c r="W3762" s="138"/>
      <c r="Z3762" s="138"/>
      <c r="AF3762" s="90" t="s">
        <v>18415</v>
      </c>
    </row>
    <row r="3763" spans="1:32" hidden="1" x14ac:dyDescent="0.25">
      <c r="A3763" s="116" t="s">
        <v>16384</v>
      </c>
      <c r="B3763" s="97">
        <v>2017</v>
      </c>
      <c r="C3763" s="67" t="s">
        <v>16486</v>
      </c>
      <c r="D3763" s="88" t="s">
        <v>18342</v>
      </c>
      <c r="E3763" s="88" t="s">
        <v>18342</v>
      </c>
      <c r="F3763" s="89"/>
      <c r="G3763" s="125">
        <v>22.618619946492277</v>
      </c>
      <c r="H3763" s="140">
        <f t="shared" si="212"/>
        <v>17.398938420378673</v>
      </c>
      <c r="I3763" s="125">
        <f>G3763/('Total Revenue (Millions)'!D$233)*100</f>
        <v>0.55276975921747951</v>
      </c>
      <c r="W3763" s="138"/>
      <c r="Z3763" s="138"/>
      <c r="AF3763" s="90" t="s">
        <v>18415</v>
      </c>
    </row>
    <row r="3764" spans="1:32" hidden="1" x14ac:dyDescent="0.25">
      <c r="A3764" s="116" t="s">
        <v>16384</v>
      </c>
      <c r="B3764" s="97">
        <v>2017</v>
      </c>
      <c r="C3764" s="67" t="s">
        <v>16486</v>
      </c>
      <c r="D3764" s="88" t="s">
        <v>18248</v>
      </c>
      <c r="E3764" s="88" t="s">
        <v>18248</v>
      </c>
      <c r="F3764" s="89"/>
      <c r="G3764" s="125">
        <v>21.702601070154582</v>
      </c>
      <c r="H3764" s="140">
        <f t="shared" si="212"/>
        <v>16.694308515503526</v>
      </c>
      <c r="I3764" s="125">
        <f>G3764/('Total Revenue (Millions)'!D$233)*100</f>
        <v>0.53038344498125756</v>
      </c>
      <c r="W3764" s="138"/>
      <c r="Z3764" s="138"/>
      <c r="AF3764" s="90" t="s">
        <v>18415</v>
      </c>
    </row>
    <row r="3765" spans="1:32" hidden="1" x14ac:dyDescent="0.25">
      <c r="A3765" s="116" t="s">
        <v>16384</v>
      </c>
      <c r="B3765" s="97">
        <v>2017</v>
      </c>
      <c r="C3765" s="67" t="s">
        <v>16486</v>
      </c>
      <c r="D3765" s="88" t="s">
        <v>18410</v>
      </c>
      <c r="E3765" s="88" t="s">
        <v>18341</v>
      </c>
      <c r="F3765" s="88" t="s">
        <v>18341</v>
      </c>
      <c r="G3765" s="125">
        <v>20.22287826991677</v>
      </c>
      <c r="H3765" s="140">
        <f t="shared" si="212"/>
        <v>15.556060207628283</v>
      </c>
      <c r="I3765" s="125">
        <f>G3765/('Total Revenue (Millions)'!D$233)*100</f>
        <v>0.49422093736889905</v>
      </c>
      <c r="W3765" s="138"/>
      <c r="Z3765" s="138"/>
      <c r="AF3765" s="90" t="s">
        <v>18415</v>
      </c>
    </row>
    <row r="3766" spans="1:32" hidden="1" x14ac:dyDescent="0.25">
      <c r="A3766" s="116" t="s">
        <v>16384</v>
      </c>
      <c r="B3766" s="97">
        <v>2017</v>
      </c>
      <c r="C3766" s="67" t="s">
        <v>16486</v>
      </c>
      <c r="D3766" s="88" t="s">
        <v>18351</v>
      </c>
      <c r="E3766" s="88" t="s">
        <v>18351</v>
      </c>
      <c r="F3766" s="89"/>
      <c r="G3766" s="125">
        <v>20.081952288941743</v>
      </c>
      <c r="H3766" s="140">
        <f t="shared" si="212"/>
        <v>15.447655606878262</v>
      </c>
      <c r="I3766" s="125">
        <f>G3766/('Total Revenue (Millions)'!D$233)*100</f>
        <v>0.49077688902486499</v>
      </c>
      <c r="W3766" s="138"/>
      <c r="Z3766" s="138"/>
      <c r="AF3766" s="90" t="s">
        <v>18415</v>
      </c>
    </row>
    <row r="3767" spans="1:32" hidden="1" x14ac:dyDescent="0.25">
      <c r="A3767" s="116" t="s">
        <v>16384</v>
      </c>
      <c r="B3767" s="97">
        <v>2017</v>
      </c>
      <c r="C3767" s="67" t="s">
        <v>16486</v>
      </c>
      <c r="D3767" s="88" t="s">
        <v>18249</v>
      </c>
      <c r="E3767" s="88" t="s">
        <v>18249</v>
      </c>
      <c r="F3767" s="89"/>
      <c r="G3767" s="125">
        <v>17.756673602853745</v>
      </c>
      <c r="H3767" s="140">
        <f t="shared" si="212"/>
        <v>13.658979694502881</v>
      </c>
      <c r="I3767" s="125">
        <f>G3767/('Total Revenue (Millions)'!D$233)*100</f>
        <v>0.43395009134830154</v>
      </c>
      <c r="W3767" s="138"/>
      <c r="Z3767" s="138"/>
      <c r="AF3767" s="90" t="s">
        <v>18415</v>
      </c>
    </row>
    <row r="3768" spans="1:32" hidden="1" x14ac:dyDescent="0.25">
      <c r="A3768" s="116" t="s">
        <v>16384</v>
      </c>
      <c r="B3768" s="97">
        <v>2017</v>
      </c>
      <c r="C3768" s="67" t="s">
        <v>16486</v>
      </c>
      <c r="D3768" s="67" t="s">
        <v>18343</v>
      </c>
      <c r="E3768" s="88" t="s">
        <v>18344</v>
      </c>
      <c r="F3768" s="89"/>
      <c r="G3768" s="125">
        <v>17.474821640903691</v>
      </c>
      <c r="H3768" s="140">
        <f t="shared" si="212"/>
        <v>13.442170493002839</v>
      </c>
      <c r="I3768" s="125">
        <f>G3768/('Total Revenue (Millions)'!D$233)*100</f>
        <v>0.42706199466023337</v>
      </c>
      <c r="W3768" s="138"/>
      <c r="Z3768" s="138"/>
      <c r="AF3768" s="90" t="s">
        <v>18415</v>
      </c>
    </row>
    <row r="3769" spans="1:32" hidden="1" x14ac:dyDescent="0.25">
      <c r="A3769" s="116" t="s">
        <v>16384</v>
      </c>
      <c r="B3769" s="97">
        <v>2017</v>
      </c>
      <c r="C3769" s="67" t="s">
        <v>16486</v>
      </c>
      <c r="D3769" s="88" t="s">
        <v>18348</v>
      </c>
      <c r="E3769" s="88" t="s">
        <v>18348</v>
      </c>
      <c r="F3769" s="89"/>
      <c r="G3769" s="125">
        <v>11.626393430439956</v>
      </c>
      <c r="H3769" s="140">
        <f t="shared" si="212"/>
        <v>8.9433795618768883</v>
      </c>
      <c r="I3769" s="125">
        <f>G3769/('Total Revenue (Millions)'!D$233)*100</f>
        <v>0.28413398838281656</v>
      </c>
      <c r="W3769" s="138"/>
      <c r="Z3769" s="138"/>
      <c r="AF3769" s="90" t="s">
        <v>18415</v>
      </c>
    </row>
    <row r="3770" spans="1:32" hidden="1" x14ac:dyDescent="0.25">
      <c r="A3770" s="116" t="s">
        <v>16384</v>
      </c>
      <c r="B3770" s="97">
        <v>2017</v>
      </c>
      <c r="C3770" s="67" t="s">
        <v>16486</v>
      </c>
      <c r="D3770" s="88" t="s">
        <v>18356</v>
      </c>
      <c r="E3770" s="88" t="s">
        <v>18356</v>
      </c>
      <c r="F3770" s="89"/>
      <c r="G3770" s="125">
        <v>8.5260218489892985</v>
      </c>
      <c r="H3770" s="140">
        <f t="shared" si="212"/>
        <v>6.5584783453763835</v>
      </c>
      <c r="I3770" s="125">
        <f>G3770/('Total Revenue (Millions)'!D$233)*100</f>
        <v>0.20836492481406543</v>
      </c>
      <c r="W3770" s="138"/>
      <c r="Z3770" s="138"/>
      <c r="AF3770" s="90" t="s">
        <v>18415</v>
      </c>
    </row>
    <row r="3771" spans="1:32" hidden="1" x14ac:dyDescent="0.25">
      <c r="A3771" s="116" t="s">
        <v>16384</v>
      </c>
      <c r="B3771" s="97">
        <v>2017</v>
      </c>
      <c r="C3771" s="67" t="s">
        <v>16486</v>
      </c>
      <c r="D3771" s="88" t="s">
        <v>18346</v>
      </c>
      <c r="E3771" s="88" t="s">
        <v>18346</v>
      </c>
      <c r="F3771" s="89" t="s">
        <v>18347</v>
      </c>
      <c r="G3771" s="125">
        <v>8.1737068965517263</v>
      </c>
      <c r="H3771" s="140">
        <f t="shared" si="212"/>
        <v>6.2874668435013277</v>
      </c>
      <c r="I3771" s="125">
        <f>G3771/('Total Revenue (Millions)'!D$233)*100</f>
        <v>0.19975480395398013</v>
      </c>
      <c r="W3771" s="138"/>
      <c r="Z3771" s="138"/>
      <c r="AF3771" s="90" t="s">
        <v>18415</v>
      </c>
    </row>
    <row r="3772" spans="1:32" hidden="1" x14ac:dyDescent="0.25">
      <c r="A3772" s="116" t="s">
        <v>16384</v>
      </c>
      <c r="B3772" s="97">
        <v>2017</v>
      </c>
      <c r="C3772" s="67" t="s">
        <v>16486</v>
      </c>
      <c r="D3772" s="88" t="s">
        <v>18363</v>
      </c>
      <c r="E3772" s="88" t="s">
        <v>18364</v>
      </c>
      <c r="F3772" s="88" t="s">
        <v>18365</v>
      </c>
      <c r="G3772" s="125">
        <v>7.8918549346016658</v>
      </c>
      <c r="H3772" s="140">
        <f t="shared" si="212"/>
        <v>6.0706576420012812</v>
      </c>
      <c r="I3772" s="125">
        <f>G3772/('Total Revenue (Millions)'!D$233)*100</f>
        <v>0.19286670726591182</v>
      </c>
      <c r="W3772" s="138"/>
      <c r="Z3772" s="138"/>
      <c r="AF3772" s="90" t="s">
        <v>18415</v>
      </c>
    </row>
    <row r="3773" spans="1:32" hidden="1" x14ac:dyDescent="0.25">
      <c r="A3773" s="116" t="s">
        <v>16384</v>
      </c>
      <c r="B3773" s="97">
        <v>2017</v>
      </c>
      <c r="C3773" s="67" t="s">
        <v>16486</v>
      </c>
      <c r="D3773" s="67" t="s">
        <v>16532</v>
      </c>
      <c r="E3773" s="68" t="s">
        <v>17320</v>
      </c>
      <c r="F3773" s="88" t="s">
        <v>18359</v>
      </c>
      <c r="G3773" s="125">
        <v>6.6235211058263994</v>
      </c>
      <c r="H3773" s="140">
        <f t="shared" si="212"/>
        <v>5.0950162352510766</v>
      </c>
      <c r="I3773" s="125">
        <f>G3773/('Total Revenue (Millions)'!D$233)*100</f>
        <v>0.16187027216960459</v>
      </c>
      <c r="W3773" s="138"/>
      <c r="Z3773" s="138"/>
      <c r="AF3773" s="90" t="s">
        <v>18415</v>
      </c>
    </row>
    <row r="3774" spans="1:32" hidden="1" x14ac:dyDescent="0.25">
      <c r="A3774" s="116" t="s">
        <v>16384</v>
      </c>
      <c r="B3774" s="97">
        <v>2017</v>
      </c>
      <c r="C3774" s="67" t="s">
        <v>16486</v>
      </c>
      <c r="D3774" s="67" t="s">
        <v>18367</v>
      </c>
      <c r="E3774" s="67" t="s">
        <v>18367</v>
      </c>
      <c r="F3774" s="88" t="s">
        <v>18368</v>
      </c>
      <c r="G3774" s="125">
        <v>6.412132134363854</v>
      </c>
      <c r="H3774" s="140">
        <f t="shared" si="212"/>
        <v>4.9324093341260413</v>
      </c>
      <c r="I3774" s="125">
        <f>G3774/('Total Revenue (Millions)'!D$233)*100</f>
        <v>0.15670419965355337</v>
      </c>
      <c r="W3774" s="138"/>
      <c r="Z3774" s="138"/>
      <c r="AF3774" s="90" t="s">
        <v>18415</v>
      </c>
    </row>
    <row r="3775" spans="1:32" hidden="1" x14ac:dyDescent="0.25">
      <c r="A3775" s="116" t="s">
        <v>16384</v>
      </c>
      <c r="B3775" s="97">
        <v>2017</v>
      </c>
      <c r="C3775" s="67" t="s">
        <v>16486</v>
      </c>
      <c r="D3775" s="67" t="s">
        <v>18003</v>
      </c>
      <c r="E3775" s="67" t="s">
        <v>18066</v>
      </c>
      <c r="F3775" s="89"/>
      <c r="G3775" s="125">
        <v>4.7210203626634968</v>
      </c>
      <c r="H3775" s="140">
        <f t="shared" si="212"/>
        <v>3.6315541251257666</v>
      </c>
      <c r="I3775" s="125">
        <f>G3775/('Total Revenue (Millions)'!D$233)*100</f>
        <v>0.11537561952514369</v>
      </c>
      <c r="W3775" s="138"/>
      <c r="Z3775" s="138"/>
      <c r="AF3775" s="90" t="s">
        <v>18415</v>
      </c>
    </row>
    <row r="3776" spans="1:32" hidden="1" x14ac:dyDescent="0.25">
      <c r="A3776" s="116" t="s">
        <v>16384</v>
      </c>
      <c r="B3776" s="97">
        <v>2017</v>
      </c>
      <c r="C3776" s="67" t="s">
        <v>16486</v>
      </c>
      <c r="D3776" s="88" t="s">
        <v>18371</v>
      </c>
      <c r="E3776" s="88" t="s">
        <v>18371</v>
      </c>
      <c r="F3776" s="89"/>
      <c r="G3776" s="125">
        <v>4.016390457788348</v>
      </c>
      <c r="H3776" s="140">
        <f t="shared" si="212"/>
        <v>3.0895311213756522</v>
      </c>
      <c r="I3776" s="125">
        <f>G3776/('Total Revenue (Millions)'!D$233)*100</f>
        <v>9.8155377804972993E-2</v>
      </c>
      <c r="W3776" s="138"/>
      <c r="Z3776" s="138"/>
      <c r="AF3776" s="90" t="s">
        <v>18415</v>
      </c>
    </row>
    <row r="3777" spans="1:32" hidden="1" x14ac:dyDescent="0.25">
      <c r="A3777" s="116" t="s">
        <v>16384</v>
      </c>
      <c r="B3777" s="97">
        <v>2017</v>
      </c>
      <c r="C3777" s="67" t="s">
        <v>16486</v>
      </c>
      <c r="D3777" s="67" t="s">
        <v>18360</v>
      </c>
      <c r="E3777" s="88" t="s">
        <v>18361</v>
      </c>
      <c r="F3777" s="88"/>
      <c r="G3777" s="125">
        <v>3.8050014863258035</v>
      </c>
      <c r="H3777" s="140">
        <f t="shared" si="212"/>
        <v>2.9269242202506178</v>
      </c>
      <c r="I3777" s="125">
        <f>G3777/('Total Revenue (Millions)'!D$233)*100</f>
        <v>9.298930528892177E-2</v>
      </c>
      <c r="W3777" s="138"/>
      <c r="Z3777" s="138"/>
      <c r="AF3777" s="90" t="s">
        <v>18415</v>
      </c>
    </row>
    <row r="3778" spans="1:32" hidden="1" x14ac:dyDescent="0.25">
      <c r="A3778" s="116" t="s">
        <v>16384</v>
      </c>
      <c r="B3778" s="97">
        <v>2017</v>
      </c>
      <c r="C3778" s="67" t="s">
        <v>16486</v>
      </c>
      <c r="D3778" s="89" t="s">
        <v>18318</v>
      </c>
      <c r="E3778" s="89" t="s">
        <v>18318</v>
      </c>
      <c r="F3778" s="88" t="s">
        <v>18380</v>
      </c>
      <c r="G3778" s="125">
        <v>4.4800000000000004</v>
      </c>
      <c r="H3778" s="140">
        <f t="shared" si="212"/>
        <v>3.4461538461538463</v>
      </c>
      <c r="I3778" s="125">
        <f>G3778/('Total Revenue (Millions)'!D$233)*100</f>
        <v>0.10948539420851593</v>
      </c>
      <c r="W3778" s="138"/>
      <c r="Z3778" s="138"/>
      <c r="AF3778" s="17" t="s">
        <v>18418</v>
      </c>
    </row>
    <row r="3779" spans="1:32" hidden="1" x14ac:dyDescent="0.25">
      <c r="A3779" s="116" t="s">
        <v>16384</v>
      </c>
      <c r="B3779" s="97">
        <v>2017</v>
      </c>
      <c r="C3779" s="67" t="s">
        <v>16486</v>
      </c>
      <c r="D3779" s="88" t="s">
        <v>18357</v>
      </c>
      <c r="E3779" s="88" t="s">
        <v>18357</v>
      </c>
      <c r="F3779" s="88"/>
      <c r="G3779" s="125">
        <v>3.1003715814506552</v>
      </c>
      <c r="H3779" s="140">
        <f t="shared" si="212"/>
        <v>2.3849012165005039</v>
      </c>
      <c r="I3779" s="125">
        <f>G3779/('Total Revenue (Millions)'!D$233)*100</f>
        <v>7.5769063568751086E-2</v>
      </c>
      <c r="W3779" s="138"/>
      <c r="Z3779" s="138"/>
      <c r="AF3779" s="90" t="s">
        <v>18415</v>
      </c>
    </row>
    <row r="3780" spans="1:32" hidden="1" x14ac:dyDescent="0.25">
      <c r="A3780" s="116" t="s">
        <v>16384</v>
      </c>
      <c r="B3780" s="97">
        <v>2017</v>
      </c>
      <c r="C3780" s="67" t="s">
        <v>16486</v>
      </c>
      <c r="D3780" s="88" t="s">
        <v>18372</v>
      </c>
      <c r="E3780" s="88" t="s">
        <v>18372</v>
      </c>
      <c r="F3780" s="88"/>
      <c r="G3780" s="125">
        <v>3.02990859096314</v>
      </c>
      <c r="H3780" s="140">
        <f t="shared" si="212"/>
        <v>2.3306989161254923</v>
      </c>
      <c r="I3780" s="125">
        <f>G3780/('Total Revenue (Millions)'!D$233)*100</f>
        <v>7.4047039396734016E-2</v>
      </c>
      <c r="W3780" s="138"/>
      <c r="Z3780" s="138"/>
      <c r="AF3780" s="90" t="s">
        <v>18415</v>
      </c>
    </row>
    <row r="3781" spans="1:32" hidden="1" x14ac:dyDescent="0.25">
      <c r="A3781" s="116" t="s">
        <v>16384</v>
      </c>
      <c r="B3781" s="97">
        <v>2017</v>
      </c>
      <c r="C3781" s="67" t="s">
        <v>16486</v>
      </c>
      <c r="D3781" s="67" t="s">
        <v>18373</v>
      </c>
      <c r="E3781" s="88" t="s">
        <v>18374</v>
      </c>
      <c r="F3781" s="88" t="s">
        <v>18374</v>
      </c>
      <c r="G3781" s="125">
        <v>2.8889826099881093</v>
      </c>
      <c r="H3781" s="140">
        <f t="shared" si="212"/>
        <v>2.2222943153754686</v>
      </c>
      <c r="I3781" s="125">
        <f>G3781/('Total Revenue (Millions)'!D$233)*100</f>
        <v>7.0602991052699848E-2</v>
      </c>
      <c r="W3781" s="138"/>
      <c r="Z3781" s="138"/>
      <c r="AF3781" s="90" t="s">
        <v>18415</v>
      </c>
    </row>
    <row r="3782" spans="1:32" hidden="1" x14ac:dyDescent="0.25">
      <c r="A3782" s="116" t="s">
        <v>16384</v>
      </c>
      <c r="B3782" s="97">
        <v>2017</v>
      </c>
      <c r="C3782" s="67" t="s">
        <v>16486</v>
      </c>
      <c r="D3782" s="67" t="s">
        <v>18369</v>
      </c>
      <c r="E3782" s="88" t="s">
        <v>18370</v>
      </c>
      <c r="F3782" s="88" t="s">
        <v>18370</v>
      </c>
      <c r="G3782" s="125">
        <v>2.7721123620555126</v>
      </c>
      <c r="H3782" s="140">
        <f t="shared" si="212"/>
        <v>2.1323941246580866</v>
      </c>
      <c r="I3782" s="125">
        <f>G3782/('Total Revenue (Millions)'!D$233)*100</f>
        <v>6.7746833649541954E-2</v>
      </c>
      <c r="W3782" s="138"/>
      <c r="Z3782" s="138"/>
      <c r="AF3782" s="90" t="s">
        <v>18415</v>
      </c>
    </row>
    <row r="3783" spans="1:32" hidden="1" x14ac:dyDescent="0.25">
      <c r="A3783" s="116" t="s">
        <v>16384</v>
      </c>
      <c r="B3783" s="97">
        <v>2017</v>
      </c>
      <c r="C3783" s="67" t="s">
        <v>16486</v>
      </c>
      <c r="D3783" s="67" t="s">
        <v>18070</v>
      </c>
      <c r="E3783" s="67" t="s">
        <v>18070</v>
      </c>
      <c r="F3783" s="89" t="s">
        <v>18366</v>
      </c>
      <c r="G3783" s="125">
        <v>2.6071306480380505</v>
      </c>
      <c r="H3783" s="140">
        <f t="shared" si="212"/>
        <v>2.0054851138754235</v>
      </c>
      <c r="I3783" s="125">
        <f>G3783/('Total Revenue (Millions)'!D$233)*100</f>
        <v>6.3714894364631583E-2</v>
      </c>
      <c r="W3783" s="138"/>
      <c r="Z3783" s="138"/>
      <c r="AF3783" s="90" t="s">
        <v>18415</v>
      </c>
    </row>
    <row r="3784" spans="1:32" hidden="1" x14ac:dyDescent="0.25">
      <c r="A3784" s="116" t="s">
        <v>16384</v>
      </c>
      <c r="B3784" s="97">
        <v>2017</v>
      </c>
      <c r="C3784" s="67" t="s">
        <v>16486</v>
      </c>
      <c r="D3784" s="88" t="s">
        <v>18362</v>
      </c>
      <c r="E3784" s="88" t="s">
        <v>18362</v>
      </c>
      <c r="F3784" s="88"/>
      <c r="G3784" s="125">
        <v>2.3957416765755055</v>
      </c>
      <c r="H3784" s="140">
        <f t="shared" si="212"/>
        <v>1.8428782127503889</v>
      </c>
      <c r="I3784" s="125">
        <f>G3784/('Total Revenue (Millions)'!D$233)*100</f>
        <v>5.8548821848580367E-2</v>
      </c>
      <c r="W3784" s="138"/>
      <c r="Z3784" s="138"/>
      <c r="AF3784" s="90" t="s">
        <v>18415</v>
      </c>
    </row>
    <row r="3785" spans="1:32" hidden="1" x14ac:dyDescent="0.25">
      <c r="A3785" s="116" t="s">
        <v>16384</v>
      </c>
      <c r="B3785" s="97">
        <v>2017</v>
      </c>
      <c r="C3785" s="67" t="s">
        <v>16486</v>
      </c>
      <c r="D3785" s="88" t="s">
        <v>18381</v>
      </c>
      <c r="E3785" s="88" t="s">
        <v>18381</v>
      </c>
      <c r="F3785" s="88" t="s">
        <v>18382</v>
      </c>
      <c r="G3785" s="125">
        <v>1.8320377526753868</v>
      </c>
      <c r="H3785" s="140">
        <f t="shared" si="212"/>
        <v>1.4092598097502975</v>
      </c>
      <c r="I3785" s="125">
        <f>G3785/('Total Revenue (Millions)'!D$233)*100</f>
        <v>4.4772628472443815E-2</v>
      </c>
      <c r="W3785" s="138"/>
      <c r="Z3785" s="138"/>
      <c r="AF3785" s="90" t="s">
        <v>18415</v>
      </c>
    </row>
    <row r="3786" spans="1:32" hidden="1" x14ac:dyDescent="0.25">
      <c r="A3786" s="116" t="s">
        <v>16384</v>
      </c>
      <c r="B3786" s="97">
        <v>2018</v>
      </c>
      <c r="C3786" s="67" t="s">
        <v>16486</v>
      </c>
      <c r="D3786" s="88" t="s">
        <v>18345</v>
      </c>
      <c r="E3786" s="88" t="s">
        <v>18323</v>
      </c>
      <c r="F3786" s="89"/>
      <c r="G3786" s="125">
        <v>157.28110860000001</v>
      </c>
      <c r="H3786" s="140">
        <f t="shared" si="212"/>
        <v>120.98546815384616</v>
      </c>
      <c r="I3786" s="125">
        <f>G3786/('Total Revenue (Millions)'!D$234)*100</f>
        <v>4.1026465274607755</v>
      </c>
      <c r="W3786" s="138"/>
      <c r="Z3786" s="138"/>
      <c r="AF3786" s="90"/>
    </row>
    <row r="3787" spans="1:32" hidden="1" x14ac:dyDescent="0.25">
      <c r="A3787" s="116" t="s">
        <v>16384</v>
      </c>
      <c r="B3787" s="97">
        <v>2018</v>
      </c>
      <c r="C3787" s="67" t="s">
        <v>16486</v>
      </c>
      <c r="D3787" s="88" t="s">
        <v>18029</v>
      </c>
      <c r="E3787" s="88" t="s">
        <v>18029</v>
      </c>
      <c r="F3787" s="89"/>
      <c r="G3787" s="125">
        <v>122</v>
      </c>
      <c r="H3787" s="140">
        <f t="shared" si="212"/>
        <v>93.84615384615384</v>
      </c>
      <c r="I3787" s="125">
        <f>G3787/('Total Revenue (Millions)'!D$234)*100</f>
        <v>3.1823458062160084</v>
      </c>
      <c r="W3787" s="138"/>
      <c r="Z3787" s="138"/>
      <c r="AF3787" s="90" t="s">
        <v>18419</v>
      </c>
    </row>
    <row r="3788" spans="1:32" hidden="1" x14ac:dyDescent="0.25">
      <c r="A3788" s="116" t="s">
        <v>16384</v>
      </c>
      <c r="B3788" s="97">
        <v>2018</v>
      </c>
      <c r="C3788" s="67" t="s">
        <v>16486</v>
      </c>
      <c r="D3788" s="67" t="s">
        <v>16602</v>
      </c>
      <c r="E3788" s="88" t="s">
        <v>18231</v>
      </c>
      <c r="F3788" s="88"/>
      <c r="G3788" s="125">
        <v>108.4</v>
      </c>
      <c r="H3788" s="140">
        <f t="shared" ref="H3788:H3814" si="213">G3788/1.3</f>
        <v>83.384615384615387</v>
      </c>
      <c r="I3788" s="125">
        <f>G3788/('Total Revenue (Millions)'!D$234)*100</f>
        <v>2.8275925032279945</v>
      </c>
      <c r="W3788" s="138"/>
      <c r="Z3788" s="138"/>
      <c r="AF3788" s="90" t="s">
        <v>18420</v>
      </c>
    </row>
    <row r="3789" spans="1:32" hidden="1" x14ac:dyDescent="0.25">
      <c r="A3789" s="116" t="s">
        <v>16384</v>
      </c>
      <c r="B3789" s="97">
        <v>2018</v>
      </c>
      <c r="C3789" s="67" t="s">
        <v>16486</v>
      </c>
      <c r="D3789" s="89" t="s">
        <v>16593</v>
      </c>
      <c r="E3789" s="89" t="s">
        <v>17289</v>
      </c>
      <c r="F3789" s="88"/>
      <c r="G3789" s="125">
        <v>77.699999999999989</v>
      </c>
      <c r="H3789" s="140">
        <f t="shared" si="213"/>
        <v>59.769230769230759</v>
      </c>
      <c r="I3789" s="125">
        <f>G3789/('Total Revenue (Millions)'!D$234)*100</f>
        <v>2.026789091335933</v>
      </c>
      <c r="W3789" s="138"/>
      <c r="Z3789" s="138"/>
      <c r="AF3789" s="90" t="s">
        <v>18421</v>
      </c>
    </row>
    <row r="3790" spans="1:32" hidden="1" x14ac:dyDescent="0.25">
      <c r="A3790" s="116" t="s">
        <v>16384</v>
      </c>
      <c r="B3790" s="97">
        <v>2018</v>
      </c>
      <c r="C3790" s="67" t="s">
        <v>16486</v>
      </c>
      <c r="D3790" s="88" t="s">
        <v>18238</v>
      </c>
      <c r="E3790" s="88" t="s">
        <v>18238</v>
      </c>
      <c r="F3790" s="89"/>
      <c r="G3790" s="125">
        <v>72.2</v>
      </c>
      <c r="H3790" s="140">
        <f t="shared" si="213"/>
        <v>55.53846153846154</v>
      </c>
      <c r="I3790" s="125">
        <f>G3790/('Total Revenue (Millions)'!D$234)*100</f>
        <v>1.8833226820393099</v>
      </c>
      <c r="W3790" s="138"/>
      <c r="Z3790" s="138"/>
      <c r="AF3790" s="90" t="s">
        <v>18422</v>
      </c>
    </row>
    <row r="3791" spans="1:32" hidden="1" x14ac:dyDescent="0.25">
      <c r="A3791" s="116" t="s">
        <v>16384</v>
      </c>
      <c r="B3791" s="97">
        <v>2018</v>
      </c>
      <c r="C3791" s="67" t="s">
        <v>16486</v>
      </c>
      <c r="D3791" s="88" t="s">
        <v>18340</v>
      </c>
      <c r="E3791" s="88" t="s">
        <v>18340</v>
      </c>
      <c r="F3791" s="89"/>
      <c r="G3791" s="125">
        <v>27.965351664684903</v>
      </c>
      <c r="H3791" s="140">
        <f t="shared" si="213"/>
        <v>21.51180897283454</v>
      </c>
      <c r="I3791" s="125">
        <f>G3791/('Total Revenue (Millions)'!D$234)*100</f>
        <v>0.72947065237267106</v>
      </c>
      <c r="W3791" s="138"/>
      <c r="Z3791" s="138"/>
      <c r="AF3791" s="90"/>
    </row>
    <row r="3792" spans="1:32" hidden="1" x14ac:dyDescent="0.25">
      <c r="A3792" s="116" t="s">
        <v>16384</v>
      </c>
      <c r="B3792" s="97">
        <v>2018</v>
      </c>
      <c r="C3792" s="67" t="s">
        <v>16486</v>
      </c>
      <c r="D3792" s="88" t="s">
        <v>18342</v>
      </c>
      <c r="E3792" s="88" t="s">
        <v>18342</v>
      </c>
      <c r="F3792" s="89"/>
      <c r="G3792" s="125">
        <v>20.401995191736034</v>
      </c>
      <c r="H3792" s="140">
        <f t="shared" si="213"/>
        <v>15.693842455181564</v>
      </c>
      <c r="I3792" s="125">
        <f>G3792/('Total Revenue (Millions)'!D$234)*100</f>
        <v>0.53218199866278959</v>
      </c>
      <c r="W3792" s="138"/>
      <c r="Z3792" s="138"/>
      <c r="AF3792" s="90"/>
    </row>
    <row r="3793" spans="1:32" hidden="1" x14ac:dyDescent="0.25">
      <c r="A3793" s="116" t="s">
        <v>16384</v>
      </c>
      <c r="B3793" s="97">
        <v>2018</v>
      </c>
      <c r="C3793" s="67" t="s">
        <v>16486</v>
      </c>
      <c r="D3793" s="88" t="s">
        <v>18248</v>
      </c>
      <c r="E3793" s="88" t="s">
        <v>18248</v>
      </c>
      <c r="F3793" s="89"/>
      <c r="G3793" s="125">
        <v>19.575746165279433</v>
      </c>
      <c r="H3793" s="140">
        <f t="shared" si="213"/>
        <v>15.05826628098418</v>
      </c>
      <c r="I3793" s="125">
        <f>G3793/('Total Revenue (Millions)'!D$234)*100</f>
        <v>0.51062945666086978</v>
      </c>
      <c r="W3793" s="138"/>
      <c r="Z3793" s="138"/>
      <c r="AF3793" s="90"/>
    </row>
    <row r="3794" spans="1:32" hidden="1" x14ac:dyDescent="0.25">
      <c r="A3794" s="116" t="s">
        <v>16384</v>
      </c>
      <c r="B3794" s="97">
        <v>2018</v>
      </c>
      <c r="C3794" s="67" t="s">
        <v>16486</v>
      </c>
      <c r="D3794" s="88" t="s">
        <v>18410</v>
      </c>
      <c r="E3794" s="88" t="s">
        <v>18341</v>
      </c>
      <c r="F3794" s="88" t="s">
        <v>18341</v>
      </c>
      <c r="G3794" s="125">
        <v>18.241036199464926</v>
      </c>
      <c r="H3794" s="140">
        <f t="shared" si="213"/>
        <v>14.031566307280711</v>
      </c>
      <c r="I3794" s="125">
        <f>G3794/('Total Revenue (Millions)'!D$234)*100</f>
        <v>0.47581381188853766</v>
      </c>
      <c r="W3794" s="138"/>
      <c r="Z3794" s="138"/>
      <c r="AF3794" s="90"/>
    </row>
    <row r="3795" spans="1:32" hidden="1" x14ac:dyDescent="0.25">
      <c r="A3795" s="116" t="s">
        <v>16384</v>
      </c>
      <c r="B3795" s="97">
        <v>2018</v>
      </c>
      <c r="C3795" s="67" t="s">
        <v>16486</v>
      </c>
      <c r="D3795" s="88" t="s">
        <v>18351</v>
      </c>
      <c r="E3795" s="88" t="s">
        <v>18351</v>
      </c>
      <c r="F3795" s="89"/>
      <c r="G3795" s="125">
        <v>18.113920964625454</v>
      </c>
      <c r="H3795" s="140">
        <f t="shared" si="213"/>
        <v>13.933785357404195</v>
      </c>
      <c r="I3795" s="125">
        <f>G3795/('Total Revenue (Millions)'!D$234)*100</f>
        <v>0.47249803619593478</v>
      </c>
      <c r="W3795" s="138"/>
      <c r="Z3795" s="138"/>
      <c r="AF3795" s="90"/>
    </row>
    <row r="3796" spans="1:32" hidden="1" x14ac:dyDescent="0.25">
      <c r="A3796" s="116" t="s">
        <v>16384</v>
      </c>
      <c r="B3796" s="97">
        <v>2018</v>
      </c>
      <c r="C3796" s="67" t="s">
        <v>16486</v>
      </c>
      <c r="D3796" s="88" t="s">
        <v>18249</v>
      </c>
      <c r="E3796" s="88" t="s">
        <v>18249</v>
      </c>
      <c r="F3796" s="89"/>
      <c r="G3796" s="125">
        <v>16.016519589774077</v>
      </c>
      <c r="H3796" s="140">
        <f t="shared" si="213"/>
        <v>12.320399684441597</v>
      </c>
      <c r="I3796" s="125">
        <f>G3796/('Total Revenue (Millions)'!D$234)*100</f>
        <v>0.41778773726798418</v>
      </c>
      <c r="W3796" s="138"/>
      <c r="Z3796" s="138"/>
      <c r="AF3796" s="90"/>
    </row>
    <row r="3797" spans="1:32" hidden="1" x14ac:dyDescent="0.25">
      <c r="A3797" s="116" t="s">
        <v>16384</v>
      </c>
      <c r="B3797" s="97">
        <v>2018</v>
      </c>
      <c r="C3797" s="67" t="s">
        <v>16486</v>
      </c>
      <c r="D3797" s="67" t="s">
        <v>18343</v>
      </c>
      <c r="E3797" s="88" t="s">
        <v>18344</v>
      </c>
      <c r="F3797" s="89"/>
      <c r="G3797" s="125">
        <v>15.762289120095129</v>
      </c>
      <c r="H3797" s="140">
        <f t="shared" si="213"/>
        <v>12.124837784688561</v>
      </c>
      <c r="I3797" s="125">
        <f>G3797/('Total Revenue (Millions)'!D$234)*100</f>
        <v>0.4111561858827783</v>
      </c>
      <c r="W3797" s="138"/>
      <c r="Z3797" s="138"/>
      <c r="AF3797" s="90"/>
    </row>
    <row r="3798" spans="1:32" hidden="1" x14ac:dyDescent="0.25">
      <c r="A3798" s="116" t="s">
        <v>16384</v>
      </c>
      <c r="B3798" s="97">
        <v>2018</v>
      </c>
      <c r="C3798" s="67" t="s">
        <v>16486</v>
      </c>
      <c r="D3798" s="88" t="s">
        <v>18348</v>
      </c>
      <c r="E3798" s="88" t="s">
        <v>18348</v>
      </c>
      <c r="F3798" s="89"/>
      <c r="G3798" s="125">
        <v>10.48700687425684</v>
      </c>
      <c r="H3798" s="140">
        <f t="shared" si="213"/>
        <v>8.0669283648129539</v>
      </c>
      <c r="I3798" s="125">
        <f>G3798/('Total Revenue (Millions)'!D$234)*100</f>
        <v>0.2735514946397517</v>
      </c>
      <c r="W3798" s="138"/>
      <c r="Z3798" s="138"/>
      <c r="AF3798" s="90"/>
    </row>
    <row r="3799" spans="1:32" hidden="1" x14ac:dyDescent="0.25">
      <c r="A3799" s="116" t="s">
        <v>16384</v>
      </c>
      <c r="B3799" s="97">
        <v>2018</v>
      </c>
      <c r="C3799" s="67" t="s">
        <v>16486</v>
      </c>
      <c r="D3799" s="88" t="s">
        <v>18356</v>
      </c>
      <c r="E3799" s="88" t="s">
        <v>18356</v>
      </c>
      <c r="F3799" s="89"/>
      <c r="G3799" s="125">
        <v>7.6904717077883475</v>
      </c>
      <c r="H3799" s="140">
        <f t="shared" si="213"/>
        <v>5.9157474675294983</v>
      </c>
      <c r="I3799" s="125">
        <f>G3799/('Total Revenue (Millions)'!D$234)*100</f>
        <v>0.20060442940248452</v>
      </c>
      <c r="W3799" s="138"/>
      <c r="Z3799" s="138"/>
      <c r="AF3799" s="90"/>
    </row>
    <row r="3800" spans="1:32" hidden="1" x14ac:dyDescent="0.25">
      <c r="A3800" s="116" t="s">
        <v>16384</v>
      </c>
      <c r="B3800" s="97">
        <v>2018</v>
      </c>
      <c r="C3800" s="67" t="s">
        <v>16486</v>
      </c>
      <c r="D3800" s="88" t="s">
        <v>18346</v>
      </c>
      <c r="E3800" s="88" t="s">
        <v>18346</v>
      </c>
      <c r="F3800" s="89" t="s">
        <v>18347</v>
      </c>
      <c r="G3800" s="125">
        <v>7.3726836206896573</v>
      </c>
      <c r="H3800" s="140">
        <f t="shared" si="213"/>
        <v>5.6712950928381973</v>
      </c>
      <c r="I3800" s="125">
        <f>G3800/('Total Revenue (Millions)'!D$234)*100</f>
        <v>0.19231499017097692</v>
      </c>
      <c r="W3800" s="138"/>
      <c r="Z3800" s="138"/>
      <c r="AF3800" s="90"/>
    </row>
    <row r="3801" spans="1:32" hidden="1" x14ac:dyDescent="0.25">
      <c r="A3801" s="116" t="s">
        <v>16384</v>
      </c>
      <c r="B3801" s="97">
        <v>2018</v>
      </c>
      <c r="C3801" s="67" t="s">
        <v>16486</v>
      </c>
      <c r="D3801" s="88" t="s">
        <v>18363</v>
      </c>
      <c r="E3801" s="88" t="s">
        <v>18364</v>
      </c>
      <c r="F3801" s="88" t="s">
        <v>18365</v>
      </c>
      <c r="G3801" s="125">
        <v>7.1184531510107023</v>
      </c>
      <c r="H3801" s="140">
        <f t="shared" si="213"/>
        <v>5.4757331930851558</v>
      </c>
      <c r="I3801" s="125">
        <f>G3801/('Total Revenue (Millions)'!D$234)*100</f>
        <v>0.18568343878577079</v>
      </c>
      <c r="W3801" s="138"/>
      <c r="Z3801" s="138"/>
      <c r="AF3801" s="90"/>
    </row>
    <row r="3802" spans="1:32" hidden="1" x14ac:dyDescent="0.25">
      <c r="A3802" s="116" t="s">
        <v>16384</v>
      </c>
      <c r="B3802" s="97">
        <v>2018</v>
      </c>
      <c r="C3802" s="67" t="s">
        <v>16486</v>
      </c>
      <c r="D3802" s="67" t="s">
        <v>16532</v>
      </c>
      <c r="E3802" s="68" t="s">
        <v>17320</v>
      </c>
      <c r="F3802" s="88" t="s">
        <v>18359</v>
      </c>
      <c r="G3802" s="125">
        <v>5.9744160374554127</v>
      </c>
      <c r="H3802" s="140">
        <f t="shared" si="213"/>
        <v>4.5957046441964708</v>
      </c>
      <c r="I3802" s="125">
        <f>G3802/('Total Revenue (Millions)'!D$234)*100</f>
        <v>0.15584145755234341</v>
      </c>
      <c r="W3802" s="138"/>
      <c r="Z3802" s="138"/>
      <c r="AF3802" s="90"/>
    </row>
    <row r="3803" spans="1:32" hidden="1" x14ac:dyDescent="0.25">
      <c r="A3803" s="116" t="s">
        <v>16384</v>
      </c>
      <c r="B3803" s="97">
        <v>2018</v>
      </c>
      <c r="C3803" s="67" t="s">
        <v>16486</v>
      </c>
      <c r="D3803" s="67" t="s">
        <v>18367</v>
      </c>
      <c r="E3803" s="67" t="s">
        <v>18367</v>
      </c>
      <c r="F3803" s="88" t="s">
        <v>18368</v>
      </c>
      <c r="G3803" s="125">
        <v>5.7837431851961965</v>
      </c>
      <c r="H3803" s="140">
        <f t="shared" si="213"/>
        <v>4.4490332193816897</v>
      </c>
      <c r="I3803" s="125">
        <f>G3803/('Total Revenue (Millions)'!D$234)*100</f>
        <v>0.15086779401343881</v>
      </c>
      <c r="W3803" s="138"/>
      <c r="Z3803" s="138"/>
      <c r="AF3803" s="90"/>
    </row>
    <row r="3804" spans="1:32" hidden="1" x14ac:dyDescent="0.25">
      <c r="A3804" s="116" t="s">
        <v>16384</v>
      </c>
      <c r="B3804" s="97">
        <v>2018</v>
      </c>
      <c r="C3804" s="67" t="s">
        <v>16486</v>
      </c>
      <c r="D3804" s="67" t="s">
        <v>18003</v>
      </c>
      <c r="E3804" s="67" t="s">
        <v>18066</v>
      </c>
      <c r="F3804" s="88"/>
      <c r="G3804" s="125">
        <v>4.2583603671224743</v>
      </c>
      <c r="H3804" s="140">
        <f t="shared" si="213"/>
        <v>3.2756618208634416</v>
      </c>
      <c r="I3804" s="125">
        <f>G3804/('Total Revenue (Millions)'!D$234)*100</f>
        <v>0.1110784857022022</v>
      </c>
      <c r="W3804" s="138"/>
      <c r="Z3804" s="138"/>
      <c r="AF3804" s="90"/>
    </row>
    <row r="3805" spans="1:32" hidden="1" x14ac:dyDescent="0.25">
      <c r="A3805" s="116" t="s">
        <v>16384</v>
      </c>
      <c r="B3805" s="97">
        <v>2018</v>
      </c>
      <c r="C3805" s="67" t="s">
        <v>16486</v>
      </c>
      <c r="D3805" s="88" t="s">
        <v>18371</v>
      </c>
      <c r="E3805" s="88" t="s">
        <v>18371</v>
      </c>
      <c r="F3805" s="88"/>
      <c r="G3805" s="125">
        <v>3.6227841929250899</v>
      </c>
      <c r="H3805" s="140">
        <f t="shared" si="213"/>
        <v>2.7867570714808383</v>
      </c>
      <c r="I3805" s="125">
        <f>G3805/('Total Revenue (Millions)'!D$234)*100</f>
        <v>9.4499607239186934E-2</v>
      </c>
      <c r="W3805" s="138"/>
      <c r="Z3805" s="138"/>
      <c r="AF3805" s="90"/>
    </row>
    <row r="3806" spans="1:32" hidden="1" x14ac:dyDescent="0.25">
      <c r="A3806" s="116" t="s">
        <v>16384</v>
      </c>
      <c r="B3806" s="97">
        <v>2018</v>
      </c>
      <c r="C3806" s="67" t="s">
        <v>16486</v>
      </c>
      <c r="D3806" s="67" t="s">
        <v>18360</v>
      </c>
      <c r="E3806" s="88" t="s">
        <v>18361</v>
      </c>
      <c r="F3806" s="88"/>
      <c r="G3806" s="125">
        <v>3.432111340665875</v>
      </c>
      <c r="H3806" s="140">
        <f t="shared" si="213"/>
        <v>2.6400856466660576</v>
      </c>
      <c r="I3806" s="125">
        <f>G3806/('Total Revenue (Millions)'!D$234)*100</f>
        <v>8.9525943700282357E-2</v>
      </c>
      <c r="W3806" s="138"/>
      <c r="Z3806" s="138"/>
      <c r="AF3806" s="90"/>
    </row>
    <row r="3807" spans="1:32" hidden="1" x14ac:dyDescent="0.25">
      <c r="A3807" s="116" t="s">
        <v>16384</v>
      </c>
      <c r="B3807" s="97">
        <v>2018</v>
      </c>
      <c r="C3807" s="67" t="s">
        <v>16486</v>
      </c>
      <c r="D3807" s="89" t="s">
        <v>18318</v>
      </c>
      <c r="E3807" s="89" t="s">
        <v>18318</v>
      </c>
      <c r="F3807" s="88" t="s">
        <v>18380</v>
      </c>
      <c r="G3807" s="125">
        <v>4.6399999999999997</v>
      </c>
      <c r="H3807" s="140">
        <f t="shared" si="213"/>
        <v>3.569230769230769</v>
      </c>
      <c r="I3807" s="125">
        <f>G3807/('Total Revenue (Millions)'!D$234)*100</f>
        <v>0.12103347984296947</v>
      </c>
      <c r="W3807" s="138"/>
      <c r="Z3807" s="138"/>
      <c r="AF3807" s="90" t="s">
        <v>18423</v>
      </c>
    </row>
    <row r="3808" spans="1:32" hidden="1" x14ac:dyDescent="0.25">
      <c r="A3808" s="116" t="s">
        <v>16384</v>
      </c>
      <c r="B3808" s="97">
        <v>2018</v>
      </c>
      <c r="C3808" s="67" t="s">
        <v>16486</v>
      </c>
      <c r="D3808" s="88" t="s">
        <v>18357</v>
      </c>
      <c r="E3808" s="88" t="s">
        <v>18357</v>
      </c>
      <c r="F3808" s="88"/>
      <c r="G3808" s="125">
        <v>2.796535166468491</v>
      </c>
      <c r="H3808" s="140">
        <f t="shared" si="213"/>
        <v>2.1511808972834547</v>
      </c>
      <c r="I3808" s="125">
        <f>G3808/('Total Revenue (Millions)'!D$234)*100</f>
        <v>7.2947065237267114E-2</v>
      </c>
      <c r="W3808" s="138"/>
      <c r="Z3808" s="138"/>
      <c r="AF3808" s="90"/>
    </row>
    <row r="3809" spans="1:32" hidden="1" x14ac:dyDescent="0.25">
      <c r="A3809" s="116" t="s">
        <v>16384</v>
      </c>
      <c r="B3809" s="97">
        <v>2018</v>
      </c>
      <c r="C3809" s="67" t="s">
        <v>16486</v>
      </c>
      <c r="D3809" s="88" t="s">
        <v>18372</v>
      </c>
      <c r="E3809" s="88" t="s">
        <v>18372</v>
      </c>
      <c r="F3809" s="88"/>
      <c r="G3809" s="125">
        <v>2.7329775490487522</v>
      </c>
      <c r="H3809" s="140">
        <f t="shared" si="213"/>
        <v>2.1022904223451939</v>
      </c>
      <c r="I3809" s="125">
        <f>G3809/('Total Revenue (Millions)'!D$234)*100</f>
        <v>7.1289177390965588E-2</v>
      </c>
      <c r="W3809" s="138"/>
      <c r="Z3809" s="138"/>
      <c r="AF3809" s="90"/>
    </row>
    <row r="3810" spans="1:32" hidden="1" x14ac:dyDescent="0.25">
      <c r="A3810" s="116" t="s">
        <v>16384</v>
      </c>
      <c r="B3810" s="97">
        <v>2018</v>
      </c>
      <c r="C3810" s="67" t="s">
        <v>16486</v>
      </c>
      <c r="D3810" s="67" t="s">
        <v>18373</v>
      </c>
      <c r="E3810" s="88" t="s">
        <v>18374</v>
      </c>
      <c r="F3810" s="88" t="s">
        <v>18374</v>
      </c>
      <c r="G3810" s="125">
        <v>2.6058623142092747</v>
      </c>
      <c r="H3810" s="140">
        <f t="shared" si="213"/>
        <v>2.0045094724686727</v>
      </c>
      <c r="I3810" s="125">
        <f>G3810/('Total Revenue (Millions)'!D$234)*100</f>
        <v>6.7973401698362523E-2</v>
      </c>
      <c r="W3810" s="138"/>
      <c r="Z3810" s="138"/>
      <c r="AF3810" s="90"/>
    </row>
    <row r="3811" spans="1:32" hidden="1" x14ac:dyDescent="0.25">
      <c r="A3811" s="116" t="s">
        <v>16384</v>
      </c>
      <c r="B3811" s="97">
        <v>2018</v>
      </c>
      <c r="C3811" s="67" t="s">
        <v>16486</v>
      </c>
      <c r="D3811" s="67" t="s">
        <v>18369</v>
      </c>
      <c r="E3811" s="88" t="s">
        <v>18370</v>
      </c>
      <c r="F3811" s="88" t="s">
        <v>18370</v>
      </c>
      <c r="G3811" s="125">
        <v>2.5004453505740725</v>
      </c>
      <c r="H3811" s="140">
        <f t="shared" si="213"/>
        <v>1.9234195004415942</v>
      </c>
      <c r="I3811" s="125">
        <f>G3811/('Total Revenue (Millions)'!D$234)*100</f>
        <v>6.5223621107145219E-2</v>
      </c>
      <c r="W3811" s="138"/>
      <c r="Z3811" s="138"/>
      <c r="AF3811" s="90"/>
    </row>
    <row r="3812" spans="1:32" hidden="1" x14ac:dyDescent="0.25">
      <c r="A3812" s="116" t="s">
        <v>16384</v>
      </c>
      <c r="B3812" s="97">
        <v>2018</v>
      </c>
      <c r="C3812" s="67" t="s">
        <v>16486</v>
      </c>
      <c r="D3812" s="67" t="s">
        <v>18070</v>
      </c>
      <c r="E3812" s="67" t="s">
        <v>18070</v>
      </c>
      <c r="F3812" s="89" t="s">
        <v>18366</v>
      </c>
      <c r="G3812" s="125">
        <v>2.3516318445303215</v>
      </c>
      <c r="H3812" s="140">
        <f t="shared" si="213"/>
        <v>1.8089475727156319</v>
      </c>
      <c r="I3812" s="125">
        <f>G3812/('Total Revenue (Millions)'!D$234)*100</f>
        <v>6.1341850313156435E-2</v>
      </c>
      <c r="W3812" s="138"/>
      <c r="Z3812" s="138"/>
      <c r="AF3812" s="90"/>
    </row>
    <row r="3813" spans="1:32" hidden="1" x14ac:dyDescent="0.25">
      <c r="A3813" s="116" t="s">
        <v>16384</v>
      </c>
      <c r="B3813" s="97">
        <v>2018</v>
      </c>
      <c r="C3813" s="67" t="s">
        <v>16486</v>
      </c>
      <c r="D3813" s="88" t="s">
        <v>18362</v>
      </c>
      <c r="E3813" s="88" t="s">
        <v>18362</v>
      </c>
      <c r="F3813" s="89"/>
      <c r="G3813" s="125">
        <v>2.1609589922711061</v>
      </c>
      <c r="H3813" s="140">
        <f t="shared" si="213"/>
        <v>1.6622761479008508</v>
      </c>
      <c r="I3813" s="125">
        <f>G3813/('Total Revenue (Millions)'!D$234)*100</f>
        <v>5.6368186774251851E-2</v>
      </c>
      <c r="W3813" s="138"/>
      <c r="Z3813" s="138"/>
      <c r="AF3813" s="90"/>
    </row>
    <row r="3814" spans="1:32" hidden="1" x14ac:dyDescent="0.25">
      <c r="A3814" s="116" t="s">
        <v>16384</v>
      </c>
      <c r="B3814" s="97">
        <v>2018</v>
      </c>
      <c r="C3814" s="67" t="s">
        <v>16486</v>
      </c>
      <c r="D3814" s="88" t="s">
        <v>18381</v>
      </c>
      <c r="E3814" s="88" t="s">
        <v>18381</v>
      </c>
      <c r="F3814" s="88" t="s">
        <v>18382</v>
      </c>
      <c r="G3814" s="125">
        <v>1.652498052913199</v>
      </c>
      <c r="H3814" s="140">
        <f t="shared" si="213"/>
        <v>1.2711523483947684</v>
      </c>
      <c r="I3814" s="125">
        <f>G3814/('Total Revenue (Millions)'!D$234)*100</f>
        <v>4.3105084003839653E-2</v>
      </c>
      <c r="W3814" s="138"/>
      <c r="Z3814" s="138"/>
      <c r="AF3814" s="90"/>
    </row>
    <row r="3815" spans="1:32" hidden="1" x14ac:dyDescent="0.25">
      <c r="A3815" s="116" t="s">
        <v>16384</v>
      </c>
      <c r="B3815" s="119">
        <v>2019</v>
      </c>
      <c r="C3815" s="67" t="s">
        <v>16486</v>
      </c>
      <c r="D3815" s="88" t="s">
        <v>18345</v>
      </c>
      <c r="E3815" s="88" t="s">
        <v>18323</v>
      </c>
      <c r="F3815" s="88"/>
      <c r="G3815" s="125">
        <v>92.5</v>
      </c>
      <c r="H3815" s="140">
        <f t="shared" ref="H3815:H3844" si="214">G3815/1.33</f>
        <v>69.548872180451127</v>
      </c>
      <c r="I3815" s="125">
        <f>G3815/('Total Revenue (Millions)'!D$235)*100</f>
        <v>2.4574482866537712</v>
      </c>
      <c r="W3815" s="138"/>
      <c r="Z3815" s="138"/>
      <c r="AF3815" s="90" t="s">
        <v>18424</v>
      </c>
    </row>
    <row r="3816" spans="1:32" hidden="1" x14ac:dyDescent="0.25">
      <c r="A3816" s="116" t="s">
        <v>16384</v>
      </c>
      <c r="B3816" s="119">
        <v>2019</v>
      </c>
      <c r="C3816" s="67" t="s">
        <v>16486</v>
      </c>
      <c r="D3816" s="89" t="s">
        <v>16593</v>
      </c>
      <c r="E3816" s="89" t="s">
        <v>17289</v>
      </c>
      <c r="F3816" s="89"/>
      <c r="G3816" s="125">
        <v>56.6</v>
      </c>
      <c r="H3816" s="140">
        <f t="shared" si="214"/>
        <v>42.556390977443606</v>
      </c>
      <c r="I3816" s="125">
        <f>G3816/('Total Revenue (Millions)'!D$235)*100</f>
        <v>1.5036926813470641</v>
      </c>
      <c r="W3816" s="138"/>
      <c r="Z3816" s="138"/>
      <c r="AF3816" s="90" t="s">
        <v>18425</v>
      </c>
    </row>
    <row r="3817" spans="1:32" hidden="1" x14ac:dyDescent="0.25">
      <c r="A3817" s="116" t="s">
        <v>16384</v>
      </c>
      <c r="B3817" s="119">
        <v>2019</v>
      </c>
      <c r="C3817" s="67" t="s">
        <v>16486</v>
      </c>
      <c r="D3817" s="88" t="s">
        <v>18029</v>
      </c>
      <c r="E3817" s="88" t="s">
        <v>18029</v>
      </c>
      <c r="F3817" s="89"/>
      <c r="G3817" s="125">
        <v>56.546999999999997</v>
      </c>
      <c r="H3817" s="140">
        <f t="shared" si="214"/>
        <v>42.516541353383452</v>
      </c>
      <c r="I3817" s="125">
        <f>G3817/('Total Revenue (Millions)'!D$235)*100</f>
        <v>1.5022846298963328</v>
      </c>
      <c r="W3817" s="138"/>
      <c r="Z3817" s="138"/>
      <c r="AF3817" s="90" t="s">
        <v>18426</v>
      </c>
    </row>
    <row r="3818" spans="1:32" hidden="1" x14ac:dyDescent="0.25">
      <c r="A3818" s="116" t="s">
        <v>16384</v>
      </c>
      <c r="B3818" s="119">
        <v>2019</v>
      </c>
      <c r="C3818" s="67" t="s">
        <v>16486</v>
      </c>
      <c r="D3818" s="67" t="s">
        <v>18326</v>
      </c>
      <c r="E3818" s="88" t="s">
        <v>18239</v>
      </c>
      <c r="F3818" s="89"/>
      <c r="G3818" s="125">
        <v>56.124290330886652</v>
      </c>
      <c r="H3818" s="140">
        <f t="shared" si="214"/>
        <v>42.198714534501242</v>
      </c>
      <c r="I3818" s="125">
        <f>G3818/('Total Revenue (Millions)'!D$235)*100</f>
        <v>1.4910544985221212</v>
      </c>
      <c r="W3818" s="138"/>
      <c r="Z3818" s="138"/>
      <c r="AF3818" s="90" t="s">
        <v>18427</v>
      </c>
    </row>
    <row r="3819" spans="1:32" hidden="1" x14ac:dyDescent="0.25">
      <c r="A3819" s="116" t="s">
        <v>16384</v>
      </c>
      <c r="B3819" s="119">
        <v>2019</v>
      </c>
      <c r="C3819" s="67" t="s">
        <v>16486</v>
      </c>
      <c r="D3819" s="88" t="s">
        <v>18340</v>
      </c>
      <c r="E3819" s="88" t="s">
        <v>18340</v>
      </c>
      <c r="F3819" s="89"/>
      <c r="G3819" s="125">
        <v>25.437283874197387</v>
      </c>
      <c r="H3819" s="140">
        <f t="shared" si="214"/>
        <v>19.125777349020591</v>
      </c>
      <c r="I3819" s="125">
        <f>G3819/('Total Revenue (Millions)'!D$235)*100</f>
        <v>0.67579253701375097</v>
      </c>
      <c r="W3819" s="138"/>
      <c r="Z3819" s="138"/>
      <c r="AF3819" s="90"/>
    </row>
    <row r="3820" spans="1:32" hidden="1" x14ac:dyDescent="0.25">
      <c r="A3820" s="116" t="s">
        <v>16384</v>
      </c>
      <c r="B3820" s="119">
        <v>2019</v>
      </c>
      <c r="C3820" s="67" t="s">
        <v>16486</v>
      </c>
      <c r="D3820" s="67" t="s">
        <v>16602</v>
      </c>
      <c r="E3820" s="88" t="s">
        <v>18231</v>
      </c>
      <c r="F3820" s="89"/>
      <c r="G3820" s="125">
        <v>24.7</v>
      </c>
      <c r="H3820" s="140">
        <f t="shared" si="214"/>
        <v>18.571428571428569</v>
      </c>
      <c r="I3820" s="125">
        <f>G3820/('Total Revenue (Millions)'!D$235)*100</f>
        <v>0.65620511005781779</v>
      </c>
      <c r="W3820" s="138"/>
      <c r="Z3820" s="138"/>
      <c r="AF3820" s="90" t="s">
        <v>18428</v>
      </c>
    </row>
    <row r="3821" spans="1:32" hidden="1" x14ac:dyDescent="0.25">
      <c r="A3821" s="116" t="s">
        <v>16384</v>
      </c>
      <c r="B3821" s="119">
        <v>2019</v>
      </c>
      <c r="C3821" s="67" t="s">
        <v>16486</v>
      </c>
      <c r="D3821" s="88" t="s">
        <v>18342</v>
      </c>
      <c r="E3821" s="88" t="s">
        <v>18342</v>
      </c>
      <c r="F3821" s="89"/>
      <c r="G3821" s="125">
        <v>18.557654826403098</v>
      </c>
      <c r="H3821" s="140">
        <f t="shared" si="214"/>
        <v>13.95312392962639</v>
      </c>
      <c r="I3821" s="125">
        <f>G3821/('Total Revenue (Millions)'!D$235)*100</f>
        <v>0.49302137359412301</v>
      </c>
      <c r="W3821" s="138"/>
      <c r="Z3821" s="138"/>
      <c r="AF3821" s="90"/>
    </row>
    <row r="3822" spans="1:32" hidden="1" x14ac:dyDescent="0.25">
      <c r="A3822" s="116" t="s">
        <v>16384</v>
      </c>
      <c r="B3822" s="119">
        <v>2019</v>
      </c>
      <c r="C3822" s="67" t="s">
        <v>16486</v>
      </c>
      <c r="D3822" s="88" t="s">
        <v>18248</v>
      </c>
      <c r="E3822" s="88" t="s">
        <v>18248</v>
      </c>
      <c r="F3822" s="89"/>
      <c r="G3822" s="125">
        <v>17.806098711938173</v>
      </c>
      <c r="H3822" s="140">
        <f t="shared" si="214"/>
        <v>13.388044144314415</v>
      </c>
      <c r="I3822" s="125">
        <f>G3822/('Total Revenue (Millions)'!D$235)*100</f>
        <v>0.4730547759096258</v>
      </c>
      <c r="W3822" s="138"/>
      <c r="Z3822" s="138"/>
      <c r="AF3822" s="90"/>
    </row>
    <row r="3823" spans="1:32" hidden="1" x14ac:dyDescent="0.25">
      <c r="A3823" s="116" t="s">
        <v>16384</v>
      </c>
      <c r="B3823" s="119">
        <v>2019</v>
      </c>
      <c r="C3823" s="67" t="s">
        <v>16486</v>
      </c>
      <c r="D3823" s="88" t="s">
        <v>18410</v>
      </c>
      <c r="E3823" s="88" t="s">
        <v>18341</v>
      </c>
      <c r="F3823" s="88" t="s">
        <v>18341</v>
      </c>
      <c r="G3823" s="125">
        <v>16.592046527033297</v>
      </c>
      <c r="H3823" s="140">
        <f t="shared" si="214"/>
        <v>12.475222952656614</v>
      </c>
      <c r="I3823" s="125">
        <f>G3823/('Total Revenue (Millions)'!D$235)*100</f>
        <v>0.44080104118851487</v>
      </c>
      <c r="W3823" s="138"/>
      <c r="Z3823" s="138"/>
      <c r="AF3823" s="90"/>
    </row>
    <row r="3824" spans="1:32" hidden="1" x14ac:dyDescent="0.25">
      <c r="A3824" s="116" t="s">
        <v>16384</v>
      </c>
      <c r="B3824" s="119">
        <v>2019</v>
      </c>
      <c r="C3824" s="67" t="s">
        <v>16486</v>
      </c>
      <c r="D3824" s="88" t="s">
        <v>18351</v>
      </c>
      <c r="E3824" s="88" t="s">
        <v>18351</v>
      </c>
      <c r="F3824" s="89"/>
      <c r="G3824" s="125">
        <v>16.476422509423312</v>
      </c>
      <c r="H3824" s="140">
        <f t="shared" si="214"/>
        <v>12.388287601070159</v>
      </c>
      <c r="I3824" s="125">
        <f>G3824/('Total Revenue (Millions)'!D$235)*100</f>
        <v>0.43772925692936154</v>
      </c>
      <c r="W3824" s="138"/>
      <c r="Z3824" s="138"/>
      <c r="AF3824" s="90"/>
    </row>
    <row r="3825" spans="1:32" hidden="1" x14ac:dyDescent="0.25">
      <c r="A3825" s="116" t="s">
        <v>16384</v>
      </c>
      <c r="B3825" s="119">
        <v>2019</v>
      </c>
      <c r="C3825" s="67" t="s">
        <v>16486</v>
      </c>
      <c r="D3825" s="88" t="s">
        <v>18249</v>
      </c>
      <c r="E3825" s="88" t="s">
        <v>18249</v>
      </c>
      <c r="F3825" s="89"/>
      <c r="G3825" s="125">
        <v>14.568626218858501</v>
      </c>
      <c r="H3825" s="140">
        <f t="shared" si="214"/>
        <v>10.95385429989361</v>
      </c>
      <c r="I3825" s="125">
        <f>G3825/('Total Revenue (Millions)'!D$235)*100</f>
        <v>0.38704481665333007</v>
      </c>
      <c r="W3825" s="138"/>
      <c r="Z3825" s="138"/>
      <c r="AF3825" s="90"/>
    </row>
    <row r="3826" spans="1:32" hidden="1" x14ac:dyDescent="0.25">
      <c r="A3826" s="116" t="s">
        <v>16384</v>
      </c>
      <c r="B3826" s="119">
        <v>2019</v>
      </c>
      <c r="C3826" s="67" t="s">
        <v>16486</v>
      </c>
      <c r="D3826" s="67" t="s">
        <v>18343</v>
      </c>
      <c r="E3826" s="88" t="s">
        <v>18344</v>
      </c>
      <c r="F3826" s="89"/>
      <c r="G3826" s="125">
        <v>14.337378183638529</v>
      </c>
      <c r="H3826" s="140">
        <f t="shared" si="214"/>
        <v>10.779983596720697</v>
      </c>
      <c r="I3826" s="125">
        <f>G3826/('Total Revenue (Millions)'!D$235)*100</f>
        <v>0.38090124813502335</v>
      </c>
      <c r="W3826" s="138"/>
      <c r="Z3826" s="138"/>
      <c r="AF3826" s="90"/>
    </row>
    <row r="3827" spans="1:32" hidden="1" x14ac:dyDescent="0.25">
      <c r="A3827" s="116" t="s">
        <v>16384</v>
      </c>
      <c r="B3827" s="119">
        <v>2019</v>
      </c>
      <c r="C3827" s="67" t="s">
        <v>16486</v>
      </c>
      <c r="D3827" s="88" t="s">
        <v>18238</v>
      </c>
      <c r="E3827" s="88" t="s">
        <v>18238</v>
      </c>
      <c r="F3827" s="89"/>
      <c r="G3827" s="125">
        <v>9.5508000000000006</v>
      </c>
      <c r="H3827" s="140">
        <f t="shared" si="214"/>
        <v>7.1810526315789476</v>
      </c>
      <c r="I3827" s="125">
        <f>G3827/('Total Revenue (Millions)'!D$235)*100</f>
        <v>0.25373618482349014</v>
      </c>
      <c r="W3827" s="138"/>
      <c r="Z3827" s="138"/>
      <c r="AF3827" s="90" t="s">
        <v>18429</v>
      </c>
    </row>
    <row r="3828" spans="1:32" hidden="1" x14ac:dyDescent="0.25">
      <c r="A3828" s="116" t="s">
        <v>16384</v>
      </c>
      <c r="B3828" s="119">
        <v>2019</v>
      </c>
      <c r="C3828" s="67" t="s">
        <v>16486</v>
      </c>
      <c r="D3828" s="88" t="s">
        <v>18348</v>
      </c>
      <c r="E3828" s="88" t="s">
        <v>18348</v>
      </c>
      <c r="F3828" s="89"/>
      <c r="G3828" s="125">
        <v>9.5389814528240215</v>
      </c>
      <c r="H3828" s="140">
        <f t="shared" si="214"/>
        <v>7.1721665058827222</v>
      </c>
      <c r="I3828" s="125">
        <f>G3828/('Total Revenue (Millions)'!D$235)*100</f>
        <v>0.2534222013801567</v>
      </c>
      <c r="W3828" s="138"/>
      <c r="Z3828" s="138"/>
      <c r="AF3828" s="90"/>
    </row>
    <row r="3829" spans="1:32" hidden="1" x14ac:dyDescent="0.25">
      <c r="A3829" s="116" t="s">
        <v>16384</v>
      </c>
      <c r="B3829" s="119">
        <v>2019</v>
      </c>
      <c r="C3829" s="67" t="s">
        <v>16486</v>
      </c>
      <c r="D3829" s="88" t="s">
        <v>18356</v>
      </c>
      <c r="E3829" s="88" t="s">
        <v>18356</v>
      </c>
      <c r="F3829" s="68"/>
      <c r="G3829" s="125">
        <v>6.995253065404281</v>
      </c>
      <c r="H3829" s="140">
        <f t="shared" si="214"/>
        <v>5.2595887709806624</v>
      </c>
      <c r="I3829" s="125">
        <f>G3829/('Total Revenue (Millions)'!D$235)*100</f>
        <v>0.18584294767878151</v>
      </c>
      <c r="W3829" s="138"/>
      <c r="Z3829" s="138"/>
      <c r="AF3829" s="90"/>
    </row>
    <row r="3830" spans="1:32" hidden="1" x14ac:dyDescent="0.25">
      <c r="A3830" s="116" t="s">
        <v>16384</v>
      </c>
      <c r="B3830" s="119">
        <v>2019</v>
      </c>
      <c r="C3830" s="67" t="s">
        <v>16486</v>
      </c>
      <c r="D3830" s="88" t="s">
        <v>18346</v>
      </c>
      <c r="E3830" s="88" t="s">
        <v>18346</v>
      </c>
      <c r="F3830" s="89" t="s">
        <v>18347</v>
      </c>
      <c r="G3830" s="125">
        <v>6.7061930213793124</v>
      </c>
      <c r="H3830" s="140">
        <f t="shared" si="214"/>
        <v>5.0422503920145205</v>
      </c>
      <c r="I3830" s="125">
        <f>G3830/('Total Revenue (Millions)'!D$235)*100</f>
        <v>0.17816348703089804</v>
      </c>
      <c r="W3830" s="138"/>
      <c r="Z3830" s="138"/>
      <c r="AF3830" s="90"/>
    </row>
    <row r="3831" spans="1:32" hidden="1" x14ac:dyDescent="0.25">
      <c r="A3831" s="116" t="s">
        <v>16384</v>
      </c>
      <c r="B3831" s="119">
        <v>2019</v>
      </c>
      <c r="C3831" s="67" t="s">
        <v>16486</v>
      </c>
      <c r="D3831" s="88" t="s">
        <v>18363</v>
      </c>
      <c r="E3831" s="88" t="s">
        <v>18364</v>
      </c>
      <c r="F3831" s="88" t="s">
        <v>18365</v>
      </c>
      <c r="G3831" s="125">
        <v>6.4749449861593344</v>
      </c>
      <c r="H3831" s="140">
        <f t="shared" si="214"/>
        <v>4.8683796888416042</v>
      </c>
      <c r="I3831" s="125">
        <f>G3831/('Total Revenue (Millions)'!D$235)*100</f>
        <v>0.17201991851259116</v>
      </c>
      <c r="W3831" s="138"/>
      <c r="Z3831" s="138"/>
      <c r="AF3831" s="90"/>
    </row>
    <row r="3832" spans="1:32" hidden="1" x14ac:dyDescent="0.25">
      <c r="A3832" s="116" t="s">
        <v>16384</v>
      </c>
      <c r="B3832" s="119">
        <v>2019</v>
      </c>
      <c r="C3832" s="67" t="s">
        <v>16486</v>
      </c>
      <c r="D3832" s="67" t="s">
        <v>16532</v>
      </c>
      <c r="E3832" s="68" t="s">
        <v>17320</v>
      </c>
      <c r="F3832" s="88" t="s">
        <v>18359</v>
      </c>
      <c r="G3832" s="125">
        <v>5.434328827669443</v>
      </c>
      <c r="H3832" s="140">
        <f t="shared" si="214"/>
        <v>4.0859615245634906</v>
      </c>
      <c r="I3832" s="125">
        <f>G3832/('Total Revenue (Millions)'!D$235)*100</f>
        <v>0.14437386018021048</v>
      </c>
      <c r="W3832" s="138"/>
      <c r="Z3832" s="138"/>
      <c r="AF3832" s="90"/>
    </row>
    <row r="3833" spans="1:32" hidden="1" x14ac:dyDescent="0.25">
      <c r="A3833" s="116" t="s">
        <v>16384</v>
      </c>
      <c r="B3833" s="119">
        <v>2019</v>
      </c>
      <c r="C3833" s="67" t="s">
        <v>16486</v>
      </c>
      <c r="D3833" s="67" t="s">
        <v>18367</v>
      </c>
      <c r="E3833" s="67" t="s">
        <v>18367</v>
      </c>
      <c r="F3833" s="88" t="s">
        <v>18368</v>
      </c>
      <c r="G3833" s="125">
        <v>5.2608928012544602</v>
      </c>
      <c r="H3833" s="140">
        <f t="shared" si="214"/>
        <v>3.9555584971838047</v>
      </c>
      <c r="I3833" s="125">
        <f>G3833/('Total Revenue (Millions)'!D$235)*100</f>
        <v>0.13976618379148034</v>
      </c>
      <c r="W3833" s="138"/>
      <c r="Z3833" s="138"/>
      <c r="AF3833" s="90"/>
    </row>
    <row r="3834" spans="1:32" hidden="1" x14ac:dyDescent="0.25">
      <c r="A3834" s="116" t="s">
        <v>16384</v>
      </c>
      <c r="B3834" s="119">
        <v>2019</v>
      </c>
      <c r="C3834" s="67" t="s">
        <v>16486</v>
      </c>
      <c r="D3834" s="67" t="s">
        <v>18003</v>
      </c>
      <c r="E3834" s="67" t="s">
        <v>18066</v>
      </c>
      <c r="F3834" s="68"/>
      <c r="G3834" s="125">
        <v>3.8734045899346028</v>
      </c>
      <c r="H3834" s="140">
        <f t="shared" si="214"/>
        <v>2.9123342781463175</v>
      </c>
      <c r="I3834" s="125">
        <f>G3834/('Total Revenue (Millions)'!D$235)*100</f>
        <v>0.10290477268163938</v>
      </c>
      <c r="W3834" s="138"/>
      <c r="Z3834" s="138"/>
      <c r="AF3834" s="90"/>
    </row>
    <row r="3835" spans="1:32" hidden="1" x14ac:dyDescent="0.25">
      <c r="A3835" s="116" t="s">
        <v>16384</v>
      </c>
      <c r="B3835" s="119">
        <v>2019</v>
      </c>
      <c r="C3835" s="67" t="s">
        <v>16486</v>
      </c>
      <c r="D3835" s="88" t="s">
        <v>18371</v>
      </c>
      <c r="E3835" s="88" t="s">
        <v>18371</v>
      </c>
      <c r="F3835" s="68"/>
      <c r="G3835" s="125">
        <v>3.2952845018846619</v>
      </c>
      <c r="H3835" s="140">
        <f t="shared" si="214"/>
        <v>2.4776575202140312</v>
      </c>
      <c r="I3835" s="125">
        <f>G3835/('Total Revenue (Millions)'!D$235)*100</f>
        <v>8.75458513858723E-2</v>
      </c>
      <c r="W3835" s="138"/>
      <c r="Z3835" s="138"/>
      <c r="AF3835" s="90"/>
    </row>
    <row r="3836" spans="1:32" hidden="1" x14ac:dyDescent="0.25">
      <c r="A3836" s="116" t="s">
        <v>16384</v>
      </c>
      <c r="B3836" s="119">
        <v>2019</v>
      </c>
      <c r="C3836" s="67" t="s">
        <v>16486</v>
      </c>
      <c r="D3836" s="67" t="s">
        <v>18360</v>
      </c>
      <c r="E3836" s="88" t="s">
        <v>18361</v>
      </c>
      <c r="F3836" s="68"/>
      <c r="G3836" s="125">
        <v>3.12184847546968</v>
      </c>
      <c r="H3836" s="140">
        <f t="shared" si="214"/>
        <v>2.3472544928343457</v>
      </c>
      <c r="I3836" s="125">
        <f>G3836/('Total Revenue (Millions)'!D$235)*100</f>
        <v>8.2938174997142192E-2</v>
      </c>
      <c r="W3836" s="138"/>
      <c r="Z3836" s="138"/>
      <c r="AF3836" s="90"/>
    </row>
    <row r="3837" spans="1:32" hidden="1" x14ac:dyDescent="0.25">
      <c r="A3837" s="116" t="s">
        <v>16384</v>
      </c>
      <c r="B3837" s="119">
        <v>2019</v>
      </c>
      <c r="C3837" s="67" t="s">
        <v>16486</v>
      </c>
      <c r="D3837" s="89" t="s">
        <v>18318</v>
      </c>
      <c r="E3837" s="89" t="s">
        <v>18318</v>
      </c>
      <c r="F3837" s="88" t="s">
        <v>18380</v>
      </c>
      <c r="G3837" s="125">
        <v>4.6319999999999997</v>
      </c>
      <c r="H3837" s="140">
        <f t="shared" si="214"/>
        <v>3.4827067669172926</v>
      </c>
      <c r="I3837" s="125">
        <f>G3837/('Total Revenue (Millions)'!D$235)*100</f>
        <v>0.1230583833922191</v>
      </c>
      <c r="W3837" s="138"/>
      <c r="Z3837" s="138"/>
      <c r="AF3837" s="90" t="s">
        <v>18430</v>
      </c>
    </row>
    <row r="3838" spans="1:32" hidden="1" x14ac:dyDescent="0.25">
      <c r="A3838" s="116" t="s">
        <v>16384</v>
      </c>
      <c r="B3838" s="119">
        <v>2019</v>
      </c>
      <c r="C3838" s="67" t="s">
        <v>16486</v>
      </c>
      <c r="D3838" s="88" t="s">
        <v>18357</v>
      </c>
      <c r="E3838" s="88" t="s">
        <v>18357</v>
      </c>
      <c r="F3838" s="68"/>
      <c r="G3838" s="125">
        <v>2.5437283874197396</v>
      </c>
      <c r="H3838" s="140">
        <f t="shared" si="214"/>
        <v>1.9125777349020598</v>
      </c>
      <c r="I3838" s="125">
        <f>G3838/('Total Revenue (Millions)'!D$235)*100</f>
        <v>6.7579253701375117E-2</v>
      </c>
      <c r="W3838" s="138"/>
      <c r="Z3838" s="138"/>
      <c r="AF3838" s="90"/>
    </row>
    <row r="3839" spans="1:32" hidden="1" x14ac:dyDescent="0.25">
      <c r="A3839" s="116" t="s">
        <v>16384</v>
      </c>
      <c r="B3839" s="119">
        <v>2019</v>
      </c>
      <c r="C3839" s="67" t="s">
        <v>16486</v>
      </c>
      <c r="D3839" s="88" t="s">
        <v>18372</v>
      </c>
      <c r="E3839" s="88" t="s">
        <v>18372</v>
      </c>
      <c r="F3839" s="68"/>
      <c r="G3839" s="125">
        <v>2.4859163786147449</v>
      </c>
      <c r="H3839" s="140">
        <f t="shared" si="214"/>
        <v>1.8691100591088305</v>
      </c>
      <c r="I3839" s="125">
        <f>G3839/('Total Revenue (Millions)'!D$235)*100</f>
        <v>6.6043361571798395E-2</v>
      </c>
      <c r="W3839" s="138"/>
      <c r="Z3839" s="138"/>
      <c r="AF3839" s="90"/>
    </row>
    <row r="3840" spans="1:32" hidden="1" x14ac:dyDescent="0.25">
      <c r="A3840" s="116" t="s">
        <v>16384</v>
      </c>
      <c r="B3840" s="119">
        <v>2019</v>
      </c>
      <c r="C3840" s="67" t="s">
        <v>16486</v>
      </c>
      <c r="D3840" s="67" t="s">
        <v>18373</v>
      </c>
      <c r="E3840" s="88" t="s">
        <v>18374</v>
      </c>
      <c r="F3840" s="88" t="s">
        <v>18374</v>
      </c>
      <c r="G3840" s="125">
        <v>2.3702923610047564</v>
      </c>
      <c r="H3840" s="140">
        <f t="shared" si="214"/>
        <v>1.7821747075223731</v>
      </c>
      <c r="I3840" s="125">
        <f>G3840/('Total Revenue (Millions)'!D$235)*100</f>
        <v>6.297157731264498E-2</v>
      </c>
      <c r="W3840" s="138"/>
      <c r="Z3840" s="138"/>
      <c r="AF3840" s="90"/>
    </row>
    <row r="3841" spans="1:32" hidden="1" x14ac:dyDescent="0.25">
      <c r="A3841" s="116" t="s">
        <v>16384</v>
      </c>
      <c r="B3841" s="119">
        <v>2019</v>
      </c>
      <c r="C3841" s="67" t="s">
        <v>16486</v>
      </c>
      <c r="D3841" s="67" t="s">
        <v>18369</v>
      </c>
      <c r="E3841" s="88" t="s">
        <v>18370</v>
      </c>
      <c r="F3841" s="88" t="s">
        <v>18370</v>
      </c>
      <c r="G3841" s="125">
        <v>2.2744050908821762</v>
      </c>
      <c r="H3841" s="140">
        <f t="shared" si="214"/>
        <v>1.7100790157008843</v>
      </c>
      <c r="I3841" s="125">
        <f>G3841/('Total Revenue (Millions)'!D$235)*100</f>
        <v>6.0424139391838036E-2</v>
      </c>
      <c r="W3841" s="138"/>
      <c r="Z3841" s="138"/>
      <c r="AF3841" s="90"/>
    </row>
    <row r="3842" spans="1:32" hidden="1" x14ac:dyDescent="0.25">
      <c r="A3842" s="116" t="s">
        <v>16384</v>
      </c>
      <c r="B3842" s="119">
        <v>2019</v>
      </c>
      <c r="C3842" s="67" t="s">
        <v>16486</v>
      </c>
      <c r="D3842" s="67" t="s">
        <v>18070</v>
      </c>
      <c r="E3842" s="67" t="s">
        <v>18070</v>
      </c>
      <c r="F3842" s="89" t="s">
        <v>18366</v>
      </c>
      <c r="G3842" s="125">
        <v>2.1390443257847807</v>
      </c>
      <c r="H3842" s="140">
        <f t="shared" si="214"/>
        <v>1.608304004349459</v>
      </c>
      <c r="I3842" s="125">
        <f>G3842/('Total Revenue (Millions)'!D$235)*100</f>
        <v>5.6828008794338164E-2</v>
      </c>
      <c r="W3842" s="138"/>
      <c r="Z3842" s="138"/>
      <c r="AF3842" s="90"/>
    </row>
    <row r="3843" spans="1:32" hidden="1" x14ac:dyDescent="0.25">
      <c r="A3843" s="116" t="s">
        <v>16384</v>
      </c>
      <c r="B3843" s="119">
        <v>2019</v>
      </c>
      <c r="C3843" s="67" t="s">
        <v>16486</v>
      </c>
      <c r="D3843" s="88" t="s">
        <v>18362</v>
      </c>
      <c r="E3843" s="88" t="s">
        <v>18362</v>
      </c>
      <c r="F3843" s="68"/>
      <c r="G3843" s="125">
        <v>1.9656082993697981</v>
      </c>
      <c r="H3843" s="140">
        <f t="shared" si="214"/>
        <v>1.4779009769697729</v>
      </c>
      <c r="I3843" s="125">
        <f>G3843/('Total Revenue (Millions)'!D$235)*100</f>
        <v>5.2220332405608028E-2</v>
      </c>
      <c r="W3843" s="138"/>
      <c r="Z3843" s="138"/>
      <c r="AF3843" s="90"/>
    </row>
    <row r="3844" spans="1:32" hidden="1" x14ac:dyDescent="0.25">
      <c r="A3844" s="116" t="s">
        <v>16384</v>
      </c>
      <c r="B3844" s="119">
        <v>2019</v>
      </c>
      <c r="C3844" s="67" t="s">
        <v>16486</v>
      </c>
      <c r="D3844" s="88" t="s">
        <v>18381</v>
      </c>
      <c r="E3844" s="88" t="s">
        <v>18381</v>
      </c>
      <c r="F3844" s="88" t="s">
        <v>18382</v>
      </c>
      <c r="G3844" s="125">
        <v>1.5031122289298458</v>
      </c>
      <c r="H3844" s="140">
        <f t="shared" si="214"/>
        <v>1.130159570623944</v>
      </c>
      <c r="I3844" s="125">
        <f>G3844/('Total Revenue (Millions)'!D$235)*100</f>
        <v>3.9933195368994381E-2</v>
      </c>
      <c r="W3844" s="138"/>
      <c r="Z3844" s="138"/>
      <c r="AF3844" s="90"/>
    </row>
    <row r="3845" spans="1:32" hidden="1" x14ac:dyDescent="0.25">
      <c r="A3845" s="116" t="s">
        <v>16384</v>
      </c>
      <c r="B3845" s="119">
        <v>2020</v>
      </c>
      <c r="C3845" s="67" t="s">
        <v>16486</v>
      </c>
      <c r="D3845" s="88" t="s">
        <v>18345</v>
      </c>
      <c r="E3845" s="88" t="s">
        <v>18323</v>
      </c>
      <c r="F3845" s="88"/>
      <c r="G3845" s="125">
        <v>96.1</v>
      </c>
      <c r="H3845" s="140">
        <f t="shared" ref="H3845:H3873" si="215">G3845/1.34</f>
        <v>71.71641791044776</v>
      </c>
      <c r="I3845" s="125">
        <f>G3845/('Total Revenue (Millions)'!D$236)*100</f>
        <v>29.937694704049843</v>
      </c>
      <c r="W3845" s="138"/>
      <c r="Z3845" s="138"/>
      <c r="AF3845" s="91" t="s">
        <v>18431</v>
      </c>
    </row>
    <row r="3846" spans="1:32" hidden="1" x14ac:dyDescent="0.25">
      <c r="A3846" s="116" t="s">
        <v>16384</v>
      </c>
      <c r="B3846" s="119">
        <v>2020</v>
      </c>
      <c r="C3846" s="67" t="s">
        <v>16486</v>
      </c>
      <c r="D3846" s="89" t="s">
        <v>16593</v>
      </c>
      <c r="E3846" s="89" t="s">
        <v>17289</v>
      </c>
      <c r="F3846" s="89"/>
      <c r="G3846" s="125">
        <v>46.32</v>
      </c>
      <c r="H3846" s="140">
        <f t="shared" si="215"/>
        <v>34.567164179104473</v>
      </c>
      <c r="I3846" s="125">
        <f>G3846/('Total Revenue (Millions)'!D$236)*100</f>
        <v>14.429906542056075</v>
      </c>
      <c r="W3846" s="138"/>
      <c r="Z3846" s="138"/>
      <c r="AF3846" s="91" t="s">
        <v>18432</v>
      </c>
    </row>
    <row r="3847" spans="1:32" hidden="1" x14ac:dyDescent="0.25">
      <c r="A3847" s="116" t="s">
        <v>16384</v>
      </c>
      <c r="B3847" s="119">
        <v>2020</v>
      </c>
      <c r="C3847" s="67" t="s">
        <v>16486</v>
      </c>
      <c r="D3847" s="67" t="s">
        <v>18326</v>
      </c>
      <c r="E3847" s="88" t="s">
        <v>18239</v>
      </c>
      <c r="F3847" s="89"/>
      <c r="G3847" s="125">
        <v>54.13</v>
      </c>
      <c r="H3847" s="140">
        <f t="shared" si="215"/>
        <v>40.395522388059703</v>
      </c>
      <c r="I3847" s="125">
        <f>G3847/('Total Revenue (Millions)'!D$236)*100</f>
        <v>16.862928348909659</v>
      </c>
      <c r="W3847" s="138"/>
      <c r="Z3847" s="138"/>
      <c r="AF3847" s="91" t="s">
        <v>18433</v>
      </c>
    </row>
    <row r="3848" spans="1:32" hidden="1" x14ac:dyDescent="0.25">
      <c r="A3848" s="116" t="s">
        <v>16384</v>
      </c>
      <c r="B3848" s="119">
        <v>2020</v>
      </c>
      <c r="C3848" s="67" t="s">
        <v>16486</v>
      </c>
      <c r="D3848" s="88" t="s">
        <v>18029</v>
      </c>
      <c r="E3848" s="88" t="s">
        <v>18029</v>
      </c>
      <c r="F3848" s="89"/>
      <c r="G3848" s="125">
        <v>54.54</v>
      </c>
      <c r="H3848" s="140">
        <f t="shared" si="215"/>
        <v>40.701492537313428</v>
      </c>
      <c r="I3848" s="125">
        <f>G3848/('Total Revenue (Millions)'!D$236)*100</f>
        <v>16.990654205607477</v>
      </c>
      <c r="W3848" s="138"/>
      <c r="Z3848" s="138"/>
      <c r="AF3848" s="91" t="s">
        <v>18433</v>
      </c>
    </row>
    <row r="3849" spans="1:32" hidden="1" x14ac:dyDescent="0.25">
      <c r="A3849" s="116" t="s">
        <v>16384</v>
      </c>
      <c r="B3849" s="119">
        <v>2020</v>
      </c>
      <c r="C3849" s="67" t="s">
        <v>16486</v>
      </c>
      <c r="D3849" s="88" t="s">
        <v>18340</v>
      </c>
      <c r="E3849" s="88" t="s">
        <v>18340</v>
      </c>
      <c r="F3849" s="89"/>
      <c r="G3849" s="125">
        <v>24.54</v>
      </c>
      <c r="H3849" s="140">
        <f t="shared" si="215"/>
        <v>18.313432835820894</v>
      </c>
      <c r="I3849" s="125">
        <f>G3849/('Total Revenue (Millions)'!D$236)*100</f>
        <v>7.6448598130841123</v>
      </c>
      <c r="W3849" s="138"/>
      <c r="Z3849" s="138"/>
      <c r="AF3849" s="91" t="s">
        <v>18433</v>
      </c>
    </row>
    <row r="3850" spans="1:32" hidden="1" x14ac:dyDescent="0.25">
      <c r="A3850" s="116" t="s">
        <v>16384</v>
      </c>
      <c r="B3850" s="119">
        <v>2020</v>
      </c>
      <c r="C3850" s="67" t="s">
        <v>16486</v>
      </c>
      <c r="D3850" s="88" t="s">
        <v>18342</v>
      </c>
      <c r="E3850" s="88" t="s">
        <v>18342</v>
      </c>
      <c r="F3850" s="89"/>
      <c r="G3850" s="125">
        <v>17.901119999999999</v>
      </c>
      <c r="H3850" s="140">
        <f t="shared" si="215"/>
        <v>13.359044776119401</v>
      </c>
      <c r="I3850" s="125">
        <f>G3850/('Total Revenue (Millions)'!D$236)*100</f>
        <v>5.5766728971962616</v>
      </c>
      <c r="W3850" s="138"/>
      <c r="Z3850" s="138"/>
      <c r="AF3850" s="91" t="s">
        <v>18433</v>
      </c>
    </row>
    <row r="3851" spans="1:32" hidden="1" x14ac:dyDescent="0.25">
      <c r="A3851" s="116" t="s">
        <v>16384</v>
      </c>
      <c r="B3851" s="119">
        <v>2020</v>
      </c>
      <c r="C3851" s="67" t="s">
        <v>16486</v>
      </c>
      <c r="D3851" s="88" t="s">
        <v>18248</v>
      </c>
      <c r="E3851" s="88" t="s">
        <v>18248</v>
      </c>
      <c r="F3851" s="89"/>
      <c r="G3851" s="125">
        <v>17.177745000000002</v>
      </c>
      <c r="H3851" s="140">
        <f t="shared" si="215"/>
        <v>12.819212686567164</v>
      </c>
      <c r="I3851" s="125">
        <f>G3851/('Total Revenue (Millions)'!D$236)*100</f>
        <v>5.3513224299065421</v>
      </c>
      <c r="W3851" s="138"/>
      <c r="Z3851" s="138"/>
      <c r="AF3851" s="91" t="s">
        <v>18433</v>
      </c>
    </row>
    <row r="3852" spans="1:32" hidden="1" x14ac:dyDescent="0.25">
      <c r="A3852" s="116" t="s">
        <v>16384</v>
      </c>
      <c r="B3852" s="119">
        <v>2020</v>
      </c>
      <c r="C3852" s="67" t="s">
        <v>16486</v>
      </c>
      <c r="D3852" s="88" t="s">
        <v>18410</v>
      </c>
      <c r="E3852" s="88" t="s">
        <v>18341</v>
      </c>
      <c r="F3852" s="88" t="s">
        <v>18341</v>
      </c>
      <c r="G3852" s="125">
        <v>16.001055000000001</v>
      </c>
      <c r="H3852" s="140">
        <f t="shared" si="215"/>
        <v>11.941085820895522</v>
      </c>
      <c r="I3852" s="125">
        <f>G3852/('Total Revenue (Millions)'!D$236)*100</f>
        <v>4.9847523364485982</v>
      </c>
      <c r="W3852" s="138"/>
      <c r="Z3852" s="138"/>
      <c r="AF3852" s="91" t="s">
        <v>18433</v>
      </c>
    </row>
    <row r="3853" spans="1:32" hidden="1" x14ac:dyDescent="0.25">
      <c r="A3853" s="116" t="s">
        <v>16384</v>
      </c>
      <c r="B3853" s="119">
        <v>2020</v>
      </c>
      <c r="C3853" s="67" t="s">
        <v>16486</v>
      </c>
      <c r="D3853" s="88" t="s">
        <v>18351</v>
      </c>
      <c r="E3853" s="88" t="s">
        <v>18351</v>
      </c>
      <c r="F3853" s="89"/>
      <c r="G3853" s="125">
        <v>15.894959999999999</v>
      </c>
      <c r="H3853" s="140">
        <f t="shared" si="215"/>
        <v>11.861910447761193</v>
      </c>
      <c r="I3853" s="125">
        <f>G3853/('Total Revenue (Millions)'!D$236)*100</f>
        <v>4.9517009345794394</v>
      </c>
      <c r="W3853" s="138"/>
      <c r="Z3853" s="138"/>
      <c r="AF3853" s="91" t="s">
        <v>18433</v>
      </c>
    </row>
    <row r="3854" spans="1:32" hidden="1" x14ac:dyDescent="0.25">
      <c r="A3854" s="116" t="s">
        <v>16384</v>
      </c>
      <c r="B3854" s="119">
        <v>2020</v>
      </c>
      <c r="C3854" s="67" t="s">
        <v>16486</v>
      </c>
      <c r="D3854" s="88" t="s">
        <v>18249</v>
      </c>
      <c r="E3854" s="88" t="s">
        <v>18249</v>
      </c>
      <c r="F3854" s="89"/>
      <c r="G3854" s="125">
        <v>14.052765000000001</v>
      </c>
      <c r="H3854" s="140">
        <f t="shared" si="215"/>
        <v>10.487138059701493</v>
      </c>
      <c r="I3854" s="125">
        <f>G3854/('Total Revenue (Millions)'!D$236)*100</f>
        <v>4.3778084112149536</v>
      </c>
      <c r="W3854" s="138"/>
      <c r="Z3854" s="138"/>
      <c r="AF3854" s="91" t="s">
        <v>18433</v>
      </c>
    </row>
    <row r="3855" spans="1:32" hidden="1" x14ac:dyDescent="0.25">
      <c r="A3855" s="116" t="s">
        <v>16384</v>
      </c>
      <c r="B3855" s="119">
        <v>2020</v>
      </c>
      <c r="C3855" s="67" t="s">
        <v>16486</v>
      </c>
      <c r="D3855" s="67" t="s">
        <v>18343</v>
      </c>
      <c r="E3855" s="88" t="s">
        <v>18344</v>
      </c>
      <c r="F3855" s="89"/>
      <c r="G3855" s="125">
        <v>13.83093</v>
      </c>
      <c r="H3855" s="140">
        <f t="shared" si="215"/>
        <v>10.321589552238805</v>
      </c>
      <c r="I3855" s="125">
        <f>G3855/('Total Revenue (Millions)'!D$236)*100</f>
        <v>4.3087009345794396</v>
      </c>
      <c r="W3855" s="138"/>
      <c r="Z3855" s="138"/>
      <c r="AF3855" s="91" t="s">
        <v>18433</v>
      </c>
    </row>
    <row r="3856" spans="1:32" hidden="1" x14ac:dyDescent="0.25">
      <c r="A3856" s="116" t="s">
        <v>16384</v>
      </c>
      <c r="B3856" s="119">
        <v>2020</v>
      </c>
      <c r="C3856" s="67" t="s">
        <v>16486</v>
      </c>
      <c r="D3856" s="88" t="s">
        <v>18348</v>
      </c>
      <c r="E3856" s="88" t="s">
        <v>18348</v>
      </c>
      <c r="F3856" s="89"/>
      <c r="G3856" s="125">
        <v>9.2013300000000005</v>
      </c>
      <c r="H3856" s="140">
        <f t="shared" si="215"/>
        <v>6.8666641791044771</v>
      </c>
      <c r="I3856" s="125">
        <f>G3856/('Total Revenue (Millions)'!D$236)*100</f>
        <v>2.866457943925234</v>
      </c>
      <c r="W3856" s="138"/>
      <c r="Z3856" s="138"/>
      <c r="AF3856" s="91" t="s">
        <v>18433</v>
      </c>
    </row>
    <row r="3857" spans="1:32" hidden="1" x14ac:dyDescent="0.25">
      <c r="A3857" s="116" t="s">
        <v>16384</v>
      </c>
      <c r="B3857" s="119">
        <v>2020</v>
      </c>
      <c r="C3857" s="67" t="s">
        <v>16486</v>
      </c>
      <c r="D3857" s="88" t="s">
        <v>18238</v>
      </c>
      <c r="E3857" s="88" t="s">
        <v>18238</v>
      </c>
      <c r="F3857" s="89"/>
      <c r="G3857" s="125">
        <v>9.2109749999999995</v>
      </c>
      <c r="H3857" s="140">
        <f t="shared" si="215"/>
        <v>6.8738619402985064</v>
      </c>
      <c r="I3857" s="125">
        <f>G3857/('Total Revenue (Millions)'!D$236)*100</f>
        <v>2.8694626168224295</v>
      </c>
      <c r="W3857" s="138"/>
      <c r="Z3857" s="138"/>
      <c r="AF3857" s="91" t="s">
        <v>18433</v>
      </c>
    </row>
    <row r="3858" spans="1:32" hidden="1" x14ac:dyDescent="0.25">
      <c r="A3858" s="116" t="s">
        <v>16384</v>
      </c>
      <c r="B3858" s="119">
        <v>2020</v>
      </c>
      <c r="C3858" s="67" t="s">
        <v>16486</v>
      </c>
      <c r="D3858" s="88" t="s">
        <v>18356</v>
      </c>
      <c r="E3858" s="88" t="s">
        <v>18356</v>
      </c>
      <c r="F3858" s="68"/>
      <c r="G3858" s="125">
        <v>6.7515000000000001</v>
      </c>
      <c r="H3858" s="140">
        <f t="shared" si="215"/>
        <v>5.0384328358208954</v>
      </c>
      <c r="I3858" s="125">
        <f>G3858/('Total Revenue (Millions)'!D$236)*100</f>
        <v>2.103271028037383</v>
      </c>
      <c r="W3858" s="138"/>
      <c r="Z3858" s="138"/>
      <c r="AF3858" s="91" t="s">
        <v>18433</v>
      </c>
    </row>
    <row r="3859" spans="1:32" hidden="1" x14ac:dyDescent="0.25">
      <c r="A3859" s="116" t="s">
        <v>16384</v>
      </c>
      <c r="B3859" s="119">
        <v>2020</v>
      </c>
      <c r="C3859" s="67" t="s">
        <v>16486</v>
      </c>
      <c r="D3859" s="88" t="s">
        <v>18346</v>
      </c>
      <c r="E3859" s="88" t="s">
        <v>18346</v>
      </c>
      <c r="F3859" s="89" t="s">
        <v>18347</v>
      </c>
      <c r="G3859" s="125">
        <v>6.4717950000000002</v>
      </c>
      <c r="H3859" s="140">
        <f t="shared" si="215"/>
        <v>4.8296977611940299</v>
      </c>
      <c r="I3859" s="125">
        <f>G3859/('Total Revenue (Millions)'!D$236)*100</f>
        <v>2.0161355140186918</v>
      </c>
      <c r="W3859" s="138"/>
      <c r="Z3859" s="138"/>
      <c r="AF3859" s="91" t="s">
        <v>18433</v>
      </c>
    </row>
    <row r="3860" spans="1:32" hidden="1" x14ac:dyDescent="0.25">
      <c r="A3860" s="116" t="s">
        <v>16384</v>
      </c>
      <c r="B3860" s="119">
        <v>2020</v>
      </c>
      <c r="C3860" s="67" t="s">
        <v>16486</v>
      </c>
      <c r="D3860" s="88" t="s">
        <v>18363</v>
      </c>
      <c r="E3860" s="88" t="s">
        <v>18364</v>
      </c>
      <c r="F3860" s="88" t="s">
        <v>18365</v>
      </c>
      <c r="G3860" s="125">
        <v>6.2403149999999998</v>
      </c>
      <c r="H3860" s="140">
        <f t="shared" si="215"/>
        <v>4.6569514925373134</v>
      </c>
      <c r="I3860" s="125">
        <f>G3860/('Total Revenue (Millions)'!D$236)*100</f>
        <v>1.9440233644859812</v>
      </c>
      <c r="W3860" s="138"/>
      <c r="Z3860" s="138"/>
      <c r="AF3860" s="91" t="s">
        <v>18433</v>
      </c>
    </row>
    <row r="3861" spans="1:32" hidden="1" x14ac:dyDescent="0.25">
      <c r="A3861" s="116" t="s">
        <v>16384</v>
      </c>
      <c r="B3861" s="119">
        <v>2020</v>
      </c>
      <c r="C3861" s="67" t="s">
        <v>16486</v>
      </c>
      <c r="D3861" s="67" t="s">
        <v>16532</v>
      </c>
      <c r="E3861" s="68" t="s">
        <v>17320</v>
      </c>
      <c r="F3861" s="88" t="s">
        <v>18359</v>
      </c>
      <c r="G3861" s="125">
        <v>5.2372350000000001</v>
      </c>
      <c r="H3861" s="140">
        <f t="shared" si="215"/>
        <v>3.9083843283582089</v>
      </c>
      <c r="I3861" s="125">
        <f>G3861/('Total Revenue (Millions)'!D$236)*100</f>
        <v>1.6315373831775701</v>
      </c>
      <c r="W3861" s="138"/>
      <c r="Z3861" s="138"/>
      <c r="AF3861" s="91" t="s">
        <v>18433</v>
      </c>
    </row>
    <row r="3862" spans="1:32" hidden="1" x14ac:dyDescent="0.25">
      <c r="A3862" s="116" t="s">
        <v>16384</v>
      </c>
      <c r="B3862" s="119">
        <v>2020</v>
      </c>
      <c r="C3862" s="67" t="s">
        <v>16486</v>
      </c>
      <c r="D3862" s="67" t="s">
        <v>18367</v>
      </c>
      <c r="E3862" s="67" t="s">
        <v>18367</v>
      </c>
      <c r="F3862" s="88" t="s">
        <v>18368</v>
      </c>
      <c r="G3862" s="125">
        <v>5.0732699999999999</v>
      </c>
      <c r="H3862" s="140">
        <f t="shared" si="215"/>
        <v>3.7860223880597013</v>
      </c>
      <c r="I3862" s="125">
        <f>G3862/('Total Revenue (Millions)'!D$236)*100</f>
        <v>1.5804579439252335</v>
      </c>
      <c r="W3862" s="138"/>
      <c r="Z3862" s="138"/>
      <c r="AF3862" s="91" t="s">
        <v>18433</v>
      </c>
    </row>
    <row r="3863" spans="1:32" hidden="1" x14ac:dyDescent="0.25">
      <c r="A3863" s="116" t="s">
        <v>16384</v>
      </c>
      <c r="B3863" s="119">
        <v>2020</v>
      </c>
      <c r="C3863" s="67" t="s">
        <v>16486</v>
      </c>
      <c r="D3863" s="67" t="s">
        <v>18003</v>
      </c>
      <c r="E3863" s="67" t="s">
        <v>18066</v>
      </c>
      <c r="F3863" s="68"/>
      <c r="G3863" s="125">
        <v>3.732615</v>
      </c>
      <c r="H3863" s="140">
        <f t="shared" si="215"/>
        <v>2.7855335820895522</v>
      </c>
      <c r="I3863" s="125">
        <f>G3863/('Total Revenue (Millions)'!D$236)*100</f>
        <v>1.1628084112149533</v>
      </c>
      <c r="W3863" s="138"/>
      <c r="Z3863" s="138"/>
      <c r="AF3863" s="91" t="s">
        <v>18433</v>
      </c>
    </row>
    <row r="3864" spans="1:32" hidden="1" x14ac:dyDescent="0.25">
      <c r="A3864" s="116" t="s">
        <v>16384</v>
      </c>
      <c r="B3864" s="119">
        <v>2020</v>
      </c>
      <c r="C3864" s="67" t="s">
        <v>16486</v>
      </c>
      <c r="D3864" s="88" t="s">
        <v>18371</v>
      </c>
      <c r="E3864" s="88" t="s">
        <v>18371</v>
      </c>
      <c r="F3864" s="68"/>
      <c r="G3864" s="125">
        <v>3.1828500000000002</v>
      </c>
      <c r="H3864" s="140">
        <f t="shared" si="215"/>
        <v>2.3752611940298509</v>
      </c>
      <c r="I3864" s="125">
        <f>G3864/('Total Revenue (Millions)'!D$236)*100</f>
        <v>0.99154205607476653</v>
      </c>
      <c r="W3864" s="138"/>
      <c r="Z3864" s="138"/>
      <c r="AF3864" s="91" t="s">
        <v>18433</v>
      </c>
    </row>
    <row r="3865" spans="1:32" hidden="1" x14ac:dyDescent="0.25">
      <c r="A3865" s="116" t="s">
        <v>16384</v>
      </c>
      <c r="B3865" s="119">
        <v>2020</v>
      </c>
      <c r="C3865" s="67" t="s">
        <v>16486</v>
      </c>
      <c r="D3865" s="67" t="s">
        <v>18360</v>
      </c>
      <c r="E3865" s="88" t="s">
        <v>18361</v>
      </c>
      <c r="F3865" s="68"/>
      <c r="G3865" s="125">
        <v>3.0092400000000001</v>
      </c>
      <c r="H3865" s="140">
        <f t="shared" si="215"/>
        <v>2.2457014925373135</v>
      </c>
      <c r="I3865" s="125">
        <f>G3865/('Total Revenue (Millions)'!D$236)*100</f>
        <v>0.93745794392523374</v>
      </c>
      <c r="W3865" s="138"/>
      <c r="Z3865" s="138"/>
      <c r="AF3865" s="91" t="s">
        <v>18433</v>
      </c>
    </row>
    <row r="3866" spans="1:32" hidden="1" x14ac:dyDescent="0.25">
      <c r="A3866" s="116" t="s">
        <v>16384</v>
      </c>
      <c r="B3866" s="119">
        <v>2020</v>
      </c>
      <c r="C3866" s="67" t="s">
        <v>16486</v>
      </c>
      <c r="D3866" s="89" t="s">
        <v>18318</v>
      </c>
      <c r="E3866" s="89" t="s">
        <v>18318</v>
      </c>
      <c r="F3866" s="88" t="s">
        <v>18380</v>
      </c>
      <c r="G3866" s="125">
        <v>4.08</v>
      </c>
      <c r="H3866" s="140">
        <f t="shared" si="215"/>
        <v>3.044776119402985</v>
      </c>
      <c r="I3866" s="125">
        <f>G3866/('Total Revenue (Millions)'!D$236)*100</f>
        <v>1.2710280373831775</v>
      </c>
      <c r="W3866" s="138"/>
      <c r="Z3866" s="138"/>
      <c r="AF3866" s="91" t="s">
        <v>18430</v>
      </c>
    </row>
    <row r="3867" spans="1:32" hidden="1" x14ac:dyDescent="0.25">
      <c r="A3867" s="116" t="s">
        <v>16384</v>
      </c>
      <c r="B3867" s="119">
        <v>2020</v>
      </c>
      <c r="C3867" s="67" t="s">
        <v>16486</v>
      </c>
      <c r="D3867" s="88" t="s">
        <v>18357</v>
      </c>
      <c r="E3867" s="88" t="s">
        <v>18357</v>
      </c>
      <c r="F3867" s="68"/>
      <c r="G3867" s="125">
        <v>2.44983</v>
      </c>
      <c r="H3867" s="140">
        <f t="shared" si="215"/>
        <v>1.8282313432835819</v>
      </c>
      <c r="I3867" s="125">
        <f>G3867/('Total Revenue (Millions)'!D$236)*100</f>
        <v>0.76318691588785048</v>
      </c>
      <c r="W3867" s="138"/>
      <c r="Z3867" s="138"/>
      <c r="AF3867" s="91" t="s">
        <v>18433</v>
      </c>
    </row>
    <row r="3868" spans="1:32" hidden="1" x14ac:dyDescent="0.25">
      <c r="A3868" s="116" t="s">
        <v>16384</v>
      </c>
      <c r="B3868" s="119">
        <v>2020</v>
      </c>
      <c r="C3868" s="67" t="s">
        <v>16486</v>
      </c>
      <c r="D3868" s="88" t="s">
        <v>18372</v>
      </c>
      <c r="E3868" s="88" t="s">
        <v>18372</v>
      </c>
      <c r="F3868" s="68"/>
      <c r="G3868" s="125">
        <v>2.401605</v>
      </c>
      <c r="H3868" s="140">
        <f t="shared" si="215"/>
        <v>1.7922425373134327</v>
      </c>
      <c r="I3868" s="125">
        <f>G3868/('Total Revenue (Millions)'!D$236)*100</f>
        <v>0.74816355140186919</v>
      </c>
      <c r="W3868" s="138"/>
      <c r="Z3868" s="138"/>
      <c r="AF3868" s="91" t="s">
        <v>18433</v>
      </c>
    </row>
    <row r="3869" spans="1:32" hidden="1" x14ac:dyDescent="0.25">
      <c r="A3869" s="116" t="s">
        <v>16384</v>
      </c>
      <c r="B3869" s="119">
        <v>2020</v>
      </c>
      <c r="C3869" s="67" t="s">
        <v>16486</v>
      </c>
      <c r="D3869" s="67" t="s">
        <v>18434</v>
      </c>
      <c r="E3869" s="88" t="s">
        <v>18374</v>
      </c>
      <c r="F3869" s="88" t="s">
        <v>18374</v>
      </c>
      <c r="G3869" s="125">
        <v>2.2858649999999998</v>
      </c>
      <c r="H3869" s="140">
        <f t="shared" si="215"/>
        <v>1.7058694029850743</v>
      </c>
      <c r="I3869" s="125">
        <f>G3869/('Total Revenue (Millions)'!D$236)*100</f>
        <v>0.71210747663551399</v>
      </c>
      <c r="W3869" s="138"/>
      <c r="Z3869" s="138"/>
      <c r="AF3869" s="91" t="s">
        <v>18433</v>
      </c>
    </row>
    <row r="3870" spans="1:32" hidden="1" x14ac:dyDescent="0.25">
      <c r="A3870" s="116" t="s">
        <v>16384</v>
      </c>
      <c r="B3870" s="119">
        <v>2020</v>
      </c>
      <c r="C3870" s="67" t="s">
        <v>16486</v>
      </c>
      <c r="D3870" s="88" t="s">
        <v>18362</v>
      </c>
      <c r="E3870" s="88" t="s">
        <v>18362</v>
      </c>
      <c r="F3870" s="68"/>
      <c r="G3870" s="125">
        <v>1.9000649999999999</v>
      </c>
      <c r="H3870" s="140">
        <f t="shared" si="215"/>
        <v>1.4179589552238805</v>
      </c>
      <c r="I3870" s="125">
        <f>G3870/('Total Revenue (Millions)'!D$236)*100</f>
        <v>0.59192056074766353</v>
      </c>
      <c r="W3870" s="138"/>
      <c r="Z3870" s="138"/>
      <c r="AF3870" s="91" t="s">
        <v>18433</v>
      </c>
    </row>
    <row r="3871" spans="1:32" hidden="1" x14ac:dyDescent="0.25">
      <c r="A3871" s="116" t="s">
        <v>16384</v>
      </c>
      <c r="B3871" s="119">
        <v>2020</v>
      </c>
      <c r="C3871" s="67" t="s">
        <v>16486</v>
      </c>
      <c r="D3871" s="67" t="s">
        <v>18369</v>
      </c>
      <c r="E3871" s="88" t="s">
        <v>18370</v>
      </c>
      <c r="F3871" s="88" t="s">
        <v>18370</v>
      </c>
      <c r="G3871" s="125">
        <v>2.1894149999999999</v>
      </c>
      <c r="H3871" s="140">
        <f t="shared" si="215"/>
        <v>1.6338917910447759</v>
      </c>
      <c r="I3871" s="125">
        <f>G3871/('Total Revenue (Millions)'!D$236)*100</f>
        <v>0.68206074766355129</v>
      </c>
      <c r="W3871" s="138"/>
      <c r="Z3871" s="138"/>
      <c r="AF3871" s="91" t="s">
        <v>18433</v>
      </c>
    </row>
    <row r="3872" spans="1:32" hidden="1" x14ac:dyDescent="0.25">
      <c r="A3872" s="116" t="s">
        <v>16384</v>
      </c>
      <c r="B3872" s="119">
        <v>2020</v>
      </c>
      <c r="C3872" s="67" t="s">
        <v>16486</v>
      </c>
      <c r="D3872" s="67" t="s">
        <v>18070</v>
      </c>
      <c r="E3872" s="67" t="s">
        <v>18070</v>
      </c>
      <c r="F3872" s="89" t="s">
        <v>18366</v>
      </c>
      <c r="G3872" s="125">
        <v>2.0640299999999998</v>
      </c>
      <c r="H3872" s="140">
        <f t="shared" si="215"/>
        <v>1.5403208955223879</v>
      </c>
      <c r="I3872" s="125">
        <f>G3872/('Total Revenue (Millions)'!D$236)*100</f>
        <v>0.6429999999999999</v>
      </c>
      <c r="W3872" s="138"/>
      <c r="Z3872" s="138"/>
      <c r="AF3872" s="91" t="s">
        <v>18433</v>
      </c>
    </row>
    <row r="3873" spans="1:32" hidden="1" x14ac:dyDescent="0.25">
      <c r="A3873" s="116" t="s">
        <v>16384</v>
      </c>
      <c r="B3873" s="119">
        <v>2020</v>
      </c>
      <c r="C3873" s="67" t="s">
        <v>16486</v>
      </c>
      <c r="D3873" s="88" t="s">
        <v>18381</v>
      </c>
      <c r="E3873" s="88" t="s">
        <v>18381</v>
      </c>
      <c r="F3873" s="88" t="s">
        <v>18382</v>
      </c>
      <c r="G3873" s="125">
        <v>1.44675</v>
      </c>
      <c r="H3873" s="140">
        <f t="shared" si="215"/>
        <v>1.0796641791044774</v>
      </c>
      <c r="I3873" s="125">
        <f>G3873/('Total Revenue (Millions)'!D$236)*100</f>
        <v>0.45070093457943927</v>
      </c>
      <c r="W3873" s="138"/>
      <c r="Z3873" s="138"/>
      <c r="AF3873" s="91" t="s">
        <v>18433</v>
      </c>
    </row>
    <row r="3874" spans="1:32" hidden="1" x14ac:dyDescent="0.25">
      <c r="A3874" s="116" t="s">
        <v>16384</v>
      </c>
      <c r="B3874" s="119">
        <v>2021</v>
      </c>
      <c r="C3874" s="67" t="s">
        <v>16486</v>
      </c>
      <c r="D3874" s="88" t="s">
        <v>18345</v>
      </c>
      <c r="E3874" s="88" t="s">
        <v>18323</v>
      </c>
      <c r="F3874" s="88"/>
      <c r="G3874" s="125">
        <v>92.688450000000003</v>
      </c>
      <c r="H3874" s="140">
        <f t="shared" ref="H3874:H3902" si="216">G3874/1.25</f>
        <v>74.150760000000005</v>
      </c>
      <c r="I3874" s="125">
        <f>G3874/('Total Revenue (Millions)'!D$237)*100</f>
        <v>16.39923036093418</v>
      </c>
      <c r="W3874" s="138"/>
      <c r="Z3874" s="138"/>
      <c r="AF3874" s="91" t="s">
        <v>18433</v>
      </c>
    </row>
    <row r="3875" spans="1:32" hidden="1" x14ac:dyDescent="0.25">
      <c r="A3875" s="116" t="s">
        <v>16384</v>
      </c>
      <c r="B3875" s="119">
        <v>2021</v>
      </c>
      <c r="C3875" s="67" t="s">
        <v>16486</v>
      </c>
      <c r="D3875" s="89" t="s">
        <v>16593</v>
      </c>
      <c r="E3875" s="89" t="s">
        <v>17289</v>
      </c>
      <c r="F3875" s="89"/>
      <c r="G3875" s="125">
        <v>45.7</v>
      </c>
      <c r="H3875" s="140">
        <f t="shared" si="216"/>
        <v>36.56</v>
      </c>
      <c r="I3875" s="125">
        <f>G3875/('Total Revenue (Millions)'!D$237)*100</f>
        <v>8.0856334041047422</v>
      </c>
      <c r="W3875" s="138"/>
      <c r="Z3875" s="138"/>
      <c r="AF3875" s="91" t="s">
        <v>18435</v>
      </c>
    </row>
    <row r="3876" spans="1:32" hidden="1" x14ac:dyDescent="0.25">
      <c r="A3876" s="116" t="s">
        <v>16384</v>
      </c>
      <c r="B3876" s="119">
        <v>2021</v>
      </c>
      <c r="C3876" s="67" t="s">
        <v>16486</v>
      </c>
      <c r="D3876" s="67" t="s">
        <v>18326</v>
      </c>
      <c r="E3876" s="88" t="s">
        <v>18239</v>
      </c>
      <c r="F3876" s="89"/>
      <c r="G3876" s="125">
        <v>52.208385</v>
      </c>
      <c r="H3876" s="140">
        <f t="shared" si="216"/>
        <v>41.766708000000001</v>
      </c>
      <c r="I3876" s="125">
        <f>G3876/('Total Revenue (Millions)'!D$237)*100</f>
        <v>9.2371523354564751</v>
      </c>
      <c r="W3876" s="138"/>
      <c r="Z3876" s="138"/>
      <c r="AF3876" s="91" t="s">
        <v>18433</v>
      </c>
    </row>
    <row r="3877" spans="1:32" hidden="1" x14ac:dyDescent="0.25">
      <c r="A3877" s="116" t="s">
        <v>16384</v>
      </c>
      <c r="B3877" s="119">
        <v>2021</v>
      </c>
      <c r="C3877" s="67" t="s">
        <v>16486</v>
      </c>
      <c r="D3877" s="88" t="s">
        <v>18029</v>
      </c>
      <c r="E3877" s="88" t="s">
        <v>18029</v>
      </c>
      <c r="F3877" s="89"/>
      <c r="G3877" s="125">
        <v>52.603830000000002</v>
      </c>
      <c r="H3877" s="140">
        <f t="shared" si="216"/>
        <v>42.083064</v>
      </c>
      <c r="I3877" s="125">
        <f>G3877/('Total Revenue (Millions)'!D$237)*100</f>
        <v>9.3071178343949033</v>
      </c>
      <c r="W3877" s="138"/>
      <c r="Z3877" s="138"/>
      <c r="AF3877" s="91" t="s">
        <v>18433</v>
      </c>
    </row>
    <row r="3878" spans="1:32" hidden="1" x14ac:dyDescent="0.25">
      <c r="A3878" s="116" t="s">
        <v>16384</v>
      </c>
      <c r="B3878" s="119">
        <v>2021</v>
      </c>
      <c r="C3878" s="67" t="s">
        <v>16486</v>
      </c>
      <c r="D3878" s="88" t="s">
        <v>18340</v>
      </c>
      <c r="E3878" s="88" t="s">
        <v>18340</v>
      </c>
      <c r="F3878" s="89"/>
      <c r="G3878" s="125">
        <v>23.66883</v>
      </c>
      <c r="H3878" s="140">
        <f t="shared" si="216"/>
        <v>18.935064000000001</v>
      </c>
      <c r="I3878" s="125">
        <f>G3878/('Total Revenue (Millions)'!D$237)*100</f>
        <v>4.1876910828025471</v>
      </c>
      <c r="W3878" s="138"/>
      <c r="Z3878" s="138"/>
      <c r="AF3878" s="91" t="s">
        <v>18433</v>
      </c>
    </row>
    <row r="3879" spans="1:32" hidden="1" x14ac:dyDescent="0.25">
      <c r="A3879" s="116" t="s">
        <v>16384</v>
      </c>
      <c r="B3879" s="119">
        <v>2021</v>
      </c>
      <c r="C3879" s="67" t="s">
        <v>16486</v>
      </c>
      <c r="D3879" s="88" t="s">
        <v>18342</v>
      </c>
      <c r="E3879" s="88" t="s">
        <v>18342</v>
      </c>
      <c r="F3879" s="89"/>
      <c r="G3879" s="125">
        <v>17.26563024</v>
      </c>
      <c r="H3879" s="140">
        <f t="shared" si="216"/>
        <v>13.812504192</v>
      </c>
      <c r="I3879" s="125">
        <f>G3879/('Total Revenue (Millions)'!D$237)*100</f>
        <v>3.0547824203821654</v>
      </c>
      <c r="W3879" s="138"/>
      <c r="Z3879" s="138"/>
      <c r="AF3879" s="91" t="s">
        <v>18433</v>
      </c>
    </row>
    <row r="3880" spans="1:32" hidden="1" x14ac:dyDescent="0.25">
      <c r="A3880" s="116" t="s">
        <v>16384</v>
      </c>
      <c r="B3880" s="119">
        <v>2021</v>
      </c>
      <c r="C3880" s="67" t="s">
        <v>16486</v>
      </c>
      <c r="D3880" s="88" t="s">
        <v>18248</v>
      </c>
      <c r="E3880" s="88" t="s">
        <v>18248</v>
      </c>
      <c r="F3880" s="89"/>
      <c r="G3880" s="125">
        <v>16.567935049999999</v>
      </c>
      <c r="H3880" s="140">
        <f t="shared" si="216"/>
        <v>13.25434804</v>
      </c>
      <c r="I3880" s="125">
        <f>G3880/('Total Revenue (Millions)'!D$237)*100</f>
        <v>2.9313402423920731</v>
      </c>
      <c r="W3880" s="138"/>
      <c r="Z3880" s="138"/>
      <c r="AF3880" s="91" t="s">
        <v>18433</v>
      </c>
    </row>
    <row r="3881" spans="1:32" hidden="1" x14ac:dyDescent="0.25">
      <c r="A3881" s="116" t="s">
        <v>16384</v>
      </c>
      <c r="B3881" s="119">
        <v>2021</v>
      </c>
      <c r="C3881" s="67" t="s">
        <v>16486</v>
      </c>
      <c r="D3881" s="88" t="s">
        <v>18410</v>
      </c>
      <c r="E3881" s="88" t="s">
        <v>18341</v>
      </c>
      <c r="F3881" s="88" t="s">
        <v>18341</v>
      </c>
      <c r="G3881" s="125">
        <v>15.433017550000001</v>
      </c>
      <c r="H3881" s="140">
        <f t="shared" si="216"/>
        <v>12.346414040000001</v>
      </c>
      <c r="I3881" s="125">
        <f>G3881/('Total Revenue (Millions)'!D$237)*100</f>
        <v>2.7305409677990089</v>
      </c>
      <c r="W3881" s="138"/>
      <c r="Z3881" s="138"/>
      <c r="AF3881" s="91" t="s">
        <v>18433</v>
      </c>
    </row>
    <row r="3882" spans="1:32" hidden="1" x14ac:dyDescent="0.25">
      <c r="A3882" s="116" t="s">
        <v>16384</v>
      </c>
      <c r="B3882" s="119">
        <v>2021</v>
      </c>
      <c r="C3882" s="67" t="s">
        <v>16486</v>
      </c>
      <c r="D3882" s="88" t="s">
        <v>18351</v>
      </c>
      <c r="E3882" s="88" t="s">
        <v>18351</v>
      </c>
      <c r="F3882" s="89"/>
      <c r="G3882" s="125">
        <v>15.33068892</v>
      </c>
      <c r="H3882" s="140">
        <f t="shared" si="216"/>
        <v>12.264551136</v>
      </c>
      <c r="I3882" s="125">
        <f>G3882/('Total Revenue (Millions)'!D$237)*100</f>
        <v>2.7124361146496816</v>
      </c>
      <c r="W3882" s="138"/>
      <c r="Z3882" s="138"/>
      <c r="AF3882" s="91" t="s">
        <v>18433</v>
      </c>
    </row>
    <row r="3883" spans="1:32" hidden="1" x14ac:dyDescent="0.25">
      <c r="A3883" s="116" t="s">
        <v>16384</v>
      </c>
      <c r="B3883" s="119">
        <v>2021</v>
      </c>
      <c r="C3883" s="67" t="s">
        <v>16486</v>
      </c>
      <c r="D3883" s="88" t="s">
        <v>18249</v>
      </c>
      <c r="E3883" s="88" t="s">
        <v>18249</v>
      </c>
      <c r="F3883" s="89"/>
      <c r="G3883" s="125">
        <v>13.55389184</v>
      </c>
      <c r="H3883" s="140">
        <f t="shared" si="216"/>
        <v>10.843113472000001</v>
      </c>
      <c r="I3883" s="125">
        <f>G3883/('Total Revenue (Millions)'!D$237)*100</f>
        <v>2.3980700353857043</v>
      </c>
      <c r="W3883" s="138"/>
      <c r="Z3883" s="138"/>
      <c r="AF3883" s="91" t="s">
        <v>18433</v>
      </c>
    </row>
    <row r="3884" spans="1:32" hidden="1" x14ac:dyDescent="0.25">
      <c r="A3884" s="116" t="s">
        <v>16384</v>
      </c>
      <c r="B3884" s="119">
        <v>2021</v>
      </c>
      <c r="C3884" s="67" t="s">
        <v>16486</v>
      </c>
      <c r="D3884" s="67" t="s">
        <v>18343</v>
      </c>
      <c r="E3884" s="88" t="s">
        <v>18344</v>
      </c>
      <c r="F3884" s="89"/>
      <c r="G3884" s="125">
        <v>13.33993199</v>
      </c>
      <c r="H3884" s="140">
        <f t="shared" si="216"/>
        <v>10.671945592</v>
      </c>
      <c r="I3884" s="125">
        <f>G3884/('Total Revenue (Millions)'!D$237)*100</f>
        <v>2.3602144355980181</v>
      </c>
      <c r="W3884" s="138"/>
      <c r="Z3884" s="138"/>
      <c r="AF3884" s="91" t="s">
        <v>18433</v>
      </c>
    </row>
    <row r="3885" spans="1:32" hidden="1" x14ac:dyDescent="0.25">
      <c r="A3885" s="116" t="s">
        <v>16384</v>
      </c>
      <c r="B3885" s="119">
        <v>2021</v>
      </c>
      <c r="C3885" s="67" t="s">
        <v>16486</v>
      </c>
      <c r="D3885" s="88" t="s">
        <v>18348</v>
      </c>
      <c r="E3885" s="88" t="s">
        <v>18348</v>
      </c>
      <c r="F3885" s="89"/>
      <c r="G3885" s="125">
        <v>8.8746827849999992</v>
      </c>
      <c r="H3885" s="140">
        <f t="shared" si="216"/>
        <v>7.099746227999999</v>
      </c>
      <c r="I3885" s="125">
        <f>G3885/('Total Revenue (Millions)'!D$237)*100</f>
        <v>1.5701844984076432</v>
      </c>
      <c r="W3885" s="138"/>
      <c r="Z3885" s="138"/>
      <c r="AF3885" s="91" t="s">
        <v>18433</v>
      </c>
    </row>
    <row r="3886" spans="1:32" hidden="1" x14ac:dyDescent="0.25">
      <c r="A3886" s="116" t="s">
        <v>16384</v>
      </c>
      <c r="B3886" s="119">
        <v>2021</v>
      </c>
      <c r="C3886" s="67" t="s">
        <v>16486</v>
      </c>
      <c r="D3886" s="88" t="s">
        <v>18238</v>
      </c>
      <c r="E3886" s="88" t="s">
        <v>18238</v>
      </c>
      <c r="F3886" s="89"/>
      <c r="G3886" s="125">
        <v>8.8839853879999993</v>
      </c>
      <c r="H3886" s="140">
        <f t="shared" si="216"/>
        <v>7.1071883103999998</v>
      </c>
      <c r="I3886" s="125">
        <f>G3886/('Total Revenue (Millions)'!D$237)*100</f>
        <v>1.5718303941967442</v>
      </c>
      <c r="W3886" s="138"/>
      <c r="Z3886" s="138"/>
      <c r="AF3886" s="91" t="s">
        <v>18433</v>
      </c>
    </row>
    <row r="3887" spans="1:32" hidden="1" x14ac:dyDescent="0.25">
      <c r="A3887" s="116" t="s">
        <v>16384</v>
      </c>
      <c r="B3887" s="119">
        <v>2021</v>
      </c>
      <c r="C3887" s="67" t="s">
        <v>16486</v>
      </c>
      <c r="D3887" s="88" t="s">
        <v>18356</v>
      </c>
      <c r="E3887" s="88" t="s">
        <v>18356</v>
      </c>
      <c r="F3887" s="68"/>
      <c r="G3887" s="125">
        <v>6.5118217500000002</v>
      </c>
      <c r="H3887" s="140">
        <f t="shared" si="216"/>
        <v>5.2094573999999998</v>
      </c>
      <c r="I3887" s="125">
        <f>G3887/('Total Revenue (Millions)'!D$237)*100</f>
        <v>1.15212699044586</v>
      </c>
      <c r="W3887" s="138"/>
      <c r="Z3887" s="138"/>
      <c r="AF3887" s="91" t="s">
        <v>18433</v>
      </c>
    </row>
    <row r="3888" spans="1:32" hidden="1" x14ac:dyDescent="0.25">
      <c r="A3888" s="116" t="s">
        <v>16384</v>
      </c>
      <c r="B3888" s="119">
        <v>2021</v>
      </c>
      <c r="C3888" s="67" t="s">
        <v>16486</v>
      </c>
      <c r="D3888" s="88" t="s">
        <v>18346</v>
      </c>
      <c r="E3888" s="88" t="s">
        <v>18346</v>
      </c>
      <c r="F3888" s="89" t="s">
        <v>18347</v>
      </c>
      <c r="G3888" s="125">
        <v>6.2420462780000001</v>
      </c>
      <c r="H3888" s="140">
        <f t="shared" si="216"/>
        <v>4.9936370223999997</v>
      </c>
      <c r="I3888" s="125">
        <f>G3888/('Total Revenue (Millions)'!D$237)*100</f>
        <v>1.1043960152158527</v>
      </c>
      <c r="W3888" s="138"/>
      <c r="Z3888" s="138"/>
      <c r="AF3888" s="91" t="s">
        <v>18433</v>
      </c>
    </row>
    <row r="3889" spans="1:32" hidden="1" x14ac:dyDescent="0.25">
      <c r="A3889" s="116" t="s">
        <v>16384</v>
      </c>
      <c r="B3889" s="119">
        <v>2021</v>
      </c>
      <c r="C3889" s="67" t="s">
        <v>16486</v>
      </c>
      <c r="D3889" s="88" t="s">
        <v>18363</v>
      </c>
      <c r="E3889" s="88" t="s">
        <v>18364</v>
      </c>
      <c r="F3889" s="88" t="s">
        <v>18365</v>
      </c>
      <c r="G3889" s="125">
        <v>6.0187838180000002</v>
      </c>
      <c r="H3889" s="140">
        <f t="shared" si="216"/>
        <v>4.8150270543999998</v>
      </c>
      <c r="I3889" s="125">
        <f>G3889/('Total Revenue (Millions)'!D$237)*100</f>
        <v>1.064894518400566</v>
      </c>
      <c r="W3889" s="138"/>
      <c r="Z3889" s="138"/>
      <c r="AF3889" s="91" t="s">
        <v>18433</v>
      </c>
    </row>
    <row r="3890" spans="1:32" hidden="1" x14ac:dyDescent="0.25">
      <c r="A3890" s="116" t="s">
        <v>16384</v>
      </c>
      <c r="B3890" s="119">
        <v>2021</v>
      </c>
      <c r="C3890" s="67" t="s">
        <v>16486</v>
      </c>
      <c r="D3890" s="67" t="s">
        <v>16532</v>
      </c>
      <c r="E3890" s="68" t="s">
        <v>17320</v>
      </c>
      <c r="F3890" s="88" t="s">
        <v>18359</v>
      </c>
      <c r="G3890" s="125">
        <v>5.0513131580000001</v>
      </c>
      <c r="H3890" s="140">
        <f t="shared" si="216"/>
        <v>4.0410505264000003</v>
      </c>
      <c r="I3890" s="125">
        <f>G3890/('Total Revenue (Millions)'!D$237)*100</f>
        <v>0.89372136553432413</v>
      </c>
      <c r="W3890" s="138"/>
      <c r="Z3890" s="138"/>
      <c r="AF3890" s="91" t="s">
        <v>18433</v>
      </c>
    </row>
    <row r="3891" spans="1:32" hidden="1" x14ac:dyDescent="0.25">
      <c r="A3891" s="116" t="s">
        <v>16384</v>
      </c>
      <c r="B3891" s="119">
        <v>2021</v>
      </c>
      <c r="C3891" s="67" t="s">
        <v>16486</v>
      </c>
      <c r="D3891" s="67" t="s">
        <v>18367</v>
      </c>
      <c r="E3891" s="67" t="s">
        <v>18367</v>
      </c>
      <c r="F3891" s="88" t="s">
        <v>18368</v>
      </c>
      <c r="G3891" s="125">
        <v>4.8931689150000004</v>
      </c>
      <c r="H3891" s="140">
        <f t="shared" si="216"/>
        <v>3.9145351320000001</v>
      </c>
      <c r="I3891" s="125">
        <f>G3891/('Total Revenue (Millions)'!D$237)*100</f>
        <v>0.86574113853503176</v>
      </c>
      <c r="W3891" s="138"/>
      <c r="Z3891" s="138"/>
      <c r="AF3891" s="91" t="s">
        <v>18433</v>
      </c>
    </row>
    <row r="3892" spans="1:32" hidden="1" x14ac:dyDescent="0.25">
      <c r="A3892" s="116" t="s">
        <v>16384</v>
      </c>
      <c r="B3892" s="119">
        <v>2021</v>
      </c>
      <c r="C3892" s="67" t="s">
        <v>16486</v>
      </c>
      <c r="D3892" s="67" t="s">
        <v>18003</v>
      </c>
      <c r="E3892" s="67" t="s">
        <v>18066</v>
      </c>
      <c r="F3892" s="68"/>
      <c r="G3892" s="125">
        <v>3.6001071680000001</v>
      </c>
      <c r="H3892" s="140">
        <f t="shared" si="216"/>
        <v>2.8800857344000002</v>
      </c>
      <c r="I3892" s="125">
        <f>G3892/('Total Revenue (Millions)'!D$237)*100</f>
        <v>0.63696163623496105</v>
      </c>
      <c r="W3892" s="138"/>
      <c r="Z3892" s="138"/>
      <c r="AF3892" s="91" t="s">
        <v>18433</v>
      </c>
    </row>
    <row r="3893" spans="1:32" hidden="1" x14ac:dyDescent="0.25">
      <c r="A3893" s="116" t="s">
        <v>16384</v>
      </c>
      <c r="B3893" s="119">
        <v>2021</v>
      </c>
      <c r="C3893" s="67" t="s">
        <v>16486</v>
      </c>
      <c r="D3893" s="88" t="s">
        <v>18371</v>
      </c>
      <c r="E3893" s="88" t="s">
        <v>18371</v>
      </c>
      <c r="F3893" s="68"/>
      <c r="G3893" s="125">
        <v>3.0698588249999998</v>
      </c>
      <c r="H3893" s="140">
        <f t="shared" si="216"/>
        <v>2.4558870599999998</v>
      </c>
      <c r="I3893" s="125">
        <f>G3893/('Total Revenue (Millions)'!D$237)*100</f>
        <v>0.54314558121019096</v>
      </c>
      <c r="W3893" s="138"/>
      <c r="Z3893" s="138"/>
      <c r="AF3893" s="91" t="s">
        <v>18433</v>
      </c>
    </row>
    <row r="3894" spans="1:32" hidden="1" x14ac:dyDescent="0.25">
      <c r="A3894" s="116" t="s">
        <v>16384</v>
      </c>
      <c r="B3894" s="119">
        <v>2021</v>
      </c>
      <c r="C3894" s="67" t="s">
        <v>16486</v>
      </c>
      <c r="D3894" s="67" t="s">
        <v>18360</v>
      </c>
      <c r="E3894" s="88" t="s">
        <v>18361</v>
      </c>
      <c r="F3894" s="68"/>
      <c r="G3894" s="125">
        <v>2.9024119800000001</v>
      </c>
      <c r="H3894" s="140">
        <f t="shared" si="216"/>
        <v>2.3219295840000003</v>
      </c>
      <c r="I3894" s="125">
        <f>G3894/('Total Revenue (Millions)'!D$237)*100</f>
        <v>0.51351945859872616</v>
      </c>
      <c r="W3894" s="138"/>
      <c r="Z3894" s="138"/>
      <c r="AF3894" s="91" t="s">
        <v>18433</v>
      </c>
    </row>
    <row r="3895" spans="1:32" hidden="1" x14ac:dyDescent="0.25">
      <c r="A3895" s="116" t="s">
        <v>16384</v>
      </c>
      <c r="B3895" s="119">
        <v>2021</v>
      </c>
      <c r="C3895" s="67" t="s">
        <v>16486</v>
      </c>
      <c r="D3895" s="89" t="s">
        <v>18318</v>
      </c>
      <c r="E3895" s="89" t="s">
        <v>18318</v>
      </c>
      <c r="F3895" s="88" t="s">
        <v>18380</v>
      </c>
      <c r="G3895" s="125">
        <v>3.81</v>
      </c>
      <c r="H3895" s="140">
        <f t="shared" si="216"/>
        <v>3.048</v>
      </c>
      <c r="I3895" s="125">
        <f>G3895/('Total Revenue (Millions)'!D$237)*100</f>
        <v>0.67409766454352438</v>
      </c>
      <c r="W3895" s="138"/>
      <c r="Z3895" s="138"/>
      <c r="AF3895" s="91" t="s">
        <v>18436</v>
      </c>
    </row>
    <row r="3896" spans="1:32" hidden="1" x14ac:dyDescent="0.25">
      <c r="A3896" s="116" t="s">
        <v>16384</v>
      </c>
      <c r="B3896" s="119">
        <v>2021</v>
      </c>
      <c r="C3896" s="67" t="s">
        <v>16486</v>
      </c>
      <c r="D3896" s="88" t="s">
        <v>18357</v>
      </c>
      <c r="E3896" s="88" t="s">
        <v>18357</v>
      </c>
      <c r="F3896" s="68"/>
      <c r="G3896" s="125">
        <v>2.3628610349999999</v>
      </c>
      <c r="H3896" s="140">
        <f t="shared" si="216"/>
        <v>1.8902888279999999</v>
      </c>
      <c r="I3896" s="125">
        <f>G3896/('Total Revenue (Millions)'!D$237)*100</f>
        <v>0.41805750796178337</v>
      </c>
      <c r="W3896" s="138"/>
      <c r="Z3896" s="138"/>
      <c r="AF3896" s="91" t="s">
        <v>18433</v>
      </c>
    </row>
    <row r="3897" spans="1:32" hidden="1" x14ac:dyDescent="0.25">
      <c r="A3897" s="116" t="s">
        <v>16384</v>
      </c>
      <c r="B3897" s="119">
        <v>2021</v>
      </c>
      <c r="C3897" s="67" t="s">
        <v>16486</v>
      </c>
      <c r="D3897" s="88" t="s">
        <v>18372</v>
      </c>
      <c r="E3897" s="88" t="s">
        <v>18372</v>
      </c>
      <c r="F3897" s="68"/>
      <c r="G3897" s="125">
        <v>2.3163480230000002</v>
      </c>
      <c r="H3897" s="140">
        <f t="shared" si="216"/>
        <v>1.8530784184000002</v>
      </c>
      <c r="I3897" s="125">
        <f>G3897/('Total Revenue (Millions)'!D$237)*100</f>
        <v>0.40982802954706299</v>
      </c>
      <c r="W3897" s="138"/>
      <c r="Z3897" s="138"/>
      <c r="AF3897" s="91" t="s">
        <v>18433</v>
      </c>
    </row>
    <row r="3898" spans="1:32" hidden="1" x14ac:dyDescent="0.25">
      <c r="A3898" s="116" t="s">
        <v>16384</v>
      </c>
      <c r="B3898" s="119">
        <v>2021</v>
      </c>
      <c r="C3898" s="67" t="s">
        <v>16486</v>
      </c>
      <c r="D3898" s="67" t="s">
        <v>18434</v>
      </c>
      <c r="E3898" s="88" t="s">
        <v>18374</v>
      </c>
      <c r="F3898" s="88" t="s">
        <v>18374</v>
      </c>
      <c r="G3898" s="125">
        <v>2.2047167929999998</v>
      </c>
      <c r="H3898" s="140">
        <f t="shared" si="216"/>
        <v>1.7637734343999998</v>
      </c>
      <c r="I3898" s="125">
        <f>G3898/('Total Revenue (Millions)'!D$237)*100</f>
        <v>0.39007728113941958</v>
      </c>
      <c r="W3898" s="138"/>
      <c r="Z3898" s="138"/>
      <c r="AF3898" s="91" t="s">
        <v>18433</v>
      </c>
    </row>
    <row r="3899" spans="1:32" hidden="1" x14ac:dyDescent="0.25">
      <c r="A3899" s="116" t="s">
        <v>16384</v>
      </c>
      <c r="B3899" s="119">
        <v>2021</v>
      </c>
      <c r="C3899" s="67" t="s">
        <v>16486</v>
      </c>
      <c r="D3899" s="88" t="s">
        <v>18362</v>
      </c>
      <c r="E3899" s="88" t="s">
        <v>18362</v>
      </c>
      <c r="F3899" s="68"/>
      <c r="G3899" s="125">
        <v>1.832612693</v>
      </c>
      <c r="H3899" s="140">
        <f t="shared" si="216"/>
        <v>1.4660901544</v>
      </c>
      <c r="I3899" s="125">
        <f>G3899/('Total Revenue (Millions)'!D$237)*100</f>
        <v>0.32424145311394192</v>
      </c>
      <c r="W3899" s="138"/>
      <c r="Z3899" s="138"/>
      <c r="AF3899" s="91" t="s">
        <v>18433</v>
      </c>
    </row>
    <row r="3900" spans="1:32" hidden="1" x14ac:dyDescent="0.25">
      <c r="A3900" s="116" t="s">
        <v>16384</v>
      </c>
      <c r="B3900" s="119">
        <v>2021</v>
      </c>
      <c r="C3900" s="67" t="s">
        <v>16486</v>
      </c>
      <c r="D3900" s="67" t="s">
        <v>18369</v>
      </c>
      <c r="E3900" s="88" t="s">
        <v>18370</v>
      </c>
      <c r="F3900" s="88" t="s">
        <v>18370</v>
      </c>
      <c r="G3900" s="125">
        <v>2.1116907679999999</v>
      </c>
      <c r="H3900" s="140">
        <f t="shared" si="216"/>
        <v>1.6893526144</v>
      </c>
      <c r="I3900" s="125">
        <f>G3900/('Total Revenue (Millions)'!D$237)*100</f>
        <v>0.37361832413305024</v>
      </c>
      <c r="W3900" s="138"/>
      <c r="Z3900" s="138"/>
      <c r="AF3900" s="91" t="s">
        <v>18433</v>
      </c>
    </row>
    <row r="3901" spans="1:32" hidden="1" x14ac:dyDescent="0.25">
      <c r="A3901" s="116" t="s">
        <v>16384</v>
      </c>
      <c r="B3901" s="119">
        <v>2021</v>
      </c>
      <c r="C3901" s="67" t="s">
        <v>16486</v>
      </c>
      <c r="D3901" s="67" t="s">
        <v>18070</v>
      </c>
      <c r="E3901" s="67" t="s">
        <v>18070</v>
      </c>
      <c r="F3901" s="89" t="s">
        <v>18366</v>
      </c>
      <c r="G3901" s="125">
        <v>1.9907569350000001</v>
      </c>
      <c r="H3901" s="140">
        <f t="shared" si="216"/>
        <v>1.5926055480000001</v>
      </c>
      <c r="I3901" s="125">
        <f>G3901/('Total Revenue (Millions)'!D$237)*100</f>
        <v>0.35222167993630571</v>
      </c>
      <c r="W3901" s="138"/>
      <c r="Z3901" s="138"/>
      <c r="AF3901" s="91" t="s">
        <v>18433</v>
      </c>
    </row>
    <row r="3902" spans="1:32" hidden="1" x14ac:dyDescent="0.25">
      <c r="A3902" s="116" t="s">
        <v>16384</v>
      </c>
      <c r="B3902" s="119">
        <v>2021</v>
      </c>
      <c r="C3902" s="67" t="s">
        <v>16486</v>
      </c>
      <c r="D3902" s="88" t="s">
        <v>18381</v>
      </c>
      <c r="E3902" s="88" t="s">
        <v>18381</v>
      </c>
      <c r="F3902" s="88" t="s">
        <v>18382</v>
      </c>
      <c r="G3902" s="125">
        <v>1.3953903750000001</v>
      </c>
      <c r="H3902" s="140">
        <f t="shared" si="216"/>
        <v>1.1163123000000001</v>
      </c>
      <c r="I3902" s="125">
        <f>G3902/('Total Revenue (Millions)'!D$237)*100</f>
        <v>0.24688435509554138</v>
      </c>
      <c r="W3902" s="138"/>
      <c r="Z3902" s="138"/>
      <c r="AF3902" s="91" t="s">
        <v>18433</v>
      </c>
    </row>
    <row r="3903" spans="1:32" hidden="1" x14ac:dyDescent="0.25">
      <c r="A3903" s="116" t="s">
        <v>16384</v>
      </c>
      <c r="B3903" s="119">
        <v>2022</v>
      </c>
      <c r="C3903" s="67" t="s">
        <v>16486</v>
      </c>
      <c r="D3903" s="88" t="s">
        <v>18345</v>
      </c>
      <c r="E3903" s="88" t="s">
        <v>18323</v>
      </c>
      <c r="F3903" s="88"/>
      <c r="G3903" s="125">
        <v>89.258977350000009</v>
      </c>
      <c r="H3903" s="140">
        <f t="shared" ref="H3903:H3934" si="217">G3903/1.3</f>
        <v>68.660751807692307</v>
      </c>
      <c r="I3903" s="125">
        <f>G3903/('Total Revenue (Millions)'!D$238)*100</f>
        <v>8.6215567806432922</v>
      </c>
      <c r="W3903" s="138"/>
      <c r="Z3903" s="138"/>
      <c r="AF3903" s="91" t="s">
        <v>18437</v>
      </c>
    </row>
    <row r="3904" spans="1:32" hidden="1" x14ac:dyDescent="0.25">
      <c r="A3904" s="116" t="s">
        <v>16384</v>
      </c>
      <c r="B3904" s="119">
        <v>2022</v>
      </c>
      <c r="C3904" s="67" t="s">
        <v>16486</v>
      </c>
      <c r="D3904" s="89" t="s">
        <v>16593</v>
      </c>
      <c r="E3904" s="89" t="s">
        <v>17289</v>
      </c>
      <c r="F3904" s="89"/>
      <c r="G3904" s="125">
        <v>40.549999999999997</v>
      </c>
      <c r="H3904" s="140">
        <f t="shared" si="217"/>
        <v>31.19230769230769</v>
      </c>
      <c r="I3904" s="125">
        <f>G3904/('Total Revenue (Millions)'!D$238)*100</f>
        <v>3.916739109436878</v>
      </c>
      <c r="W3904" s="138"/>
      <c r="Z3904" s="138"/>
      <c r="AF3904" s="91" t="s">
        <v>18438</v>
      </c>
    </row>
    <row r="3905" spans="1:32" hidden="1" x14ac:dyDescent="0.25">
      <c r="A3905" s="116" t="s">
        <v>16384</v>
      </c>
      <c r="B3905" s="119">
        <v>2022</v>
      </c>
      <c r="C3905" s="67" t="s">
        <v>16486</v>
      </c>
      <c r="D3905" s="67" t="s">
        <v>18326</v>
      </c>
      <c r="E3905" s="88" t="s">
        <v>18239</v>
      </c>
      <c r="F3905" s="89"/>
      <c r="G3905" s="125">
        <v>50.276674755000002</v>
      </c>
      <c r="H3905" s="140">
        <f t="shared" si="217"/>
        <v>38.674365196153843</v>
      </c>
      <c r="I3905" s="125">
        <f>G3905/('Total Revenue (Millions)'!D$238)*100</f>
        <v>4.8562421283685886</v>
      </c>
      <c r="W3905" s="138"/>
      <c r="Z3905" s="138"/>
      <c r="AF3905" s="91" t="s">
        <v>18437</v>
      </c>
    </row>
    <row r="3906" spans="1:32" hidden="1" x14ac:dyDescent="0.25">
      <c r="A3906" s="116" t="s">
        <v>16384</v>
      </c>
      <c r="B3906" s="119">
        <v>2022</v>
      </c>
      <c r="C3906" s="67" t="s">
        <v>16486</v>
      </c>
      <c r="D3906" s="88" t="s">
        <v>18029</v>
      </c>
      <c r="E3906" s="88" t="s">
        <v>18029</v>
      </c>
      <c r="F3906" s="89"/>
      <c r="G3906" s="125">
        <v>50.657488290000003</v>
      </c>
      <c r="H3906" s="140">
        <f t="shared" si="217"/>
        <v>38.967298684615386</v>
      </c>
      <c r="I3906" s="125">
        <f>G3906/('Total Revenue (Millions)'!D$238)*100</f>
        <v>4.8930250449145181</v>
      </c>
      <c r="W3906" s="138"/>
      <c r="Z3906" s="138"/>
      <c r="AF3906" s="91" t="s">
        <v>18437</v>
      </c>
    </row>
    <row r="3907" spans="1:32" hidden="1" x14ac:dyDescent="0.25">
      <c r="A3907" s="116" t="s">
        <v>16384</v>
      </c>
      <c r="B3907" s="119">
        <v>2022</v>
      </c>
      <c r="C3907" s="67" t="s">
        <v>16486</v>
      </c>
      <c r="D3907" s="88" t="s">
        <v>18340</v>
      </c>
      <c r="E3907" s="88" t="s">
        <v>18340</v>
      </c>
      <c r="F3907" s="89"/>
      <c r="G3907" s="125">
        <v>22.793083289999998</v>
      </c>
      <c r="H3907" s="140">
        <f t="shared" si="217"/>
        <v>17.53314099230769</v>
      </c>
      <c r="I3907" s="125">
        <f>G3907/('Total Revenue (Millions)'!D$238)*100</f>
        <v>2.2015921269197332</v>
      </c>
      <c r="W3907" s="138"/>
      <c r="Z3907" s="138"/>
      <c r="AF3907" s="91" t="s">
        <v>18437</v>
      </c>
    </row>
    <row r="3908" spans="1:32" hidden="1" x14ac:dyDescent="0.25">
      <c r="A3908" s="116" t="s">
        <v>16384</v>
      </c>
      <c r="B3908" s="119">
        <v>2022</v>
      </c>
      <c r="C3908" s="67" t="s">
        <v>16486</v>
      </c>
      <c r="D3908" s="88" t="s">
        <v>18342</v>
      </c>
      <c r="E3908" s="88" t="s">
        <v>18342</v>
      </c>
      <c r="F3908" s="89"/>
      <c r="G3908" s="125">
        <v>16.626801921119998</v>
      </c>
      <c r="H3908" s="140">
        <f t="shared" si="217"/>
        <v>12.789847631630767</v>
      </c>
      <c r="I3908" s="125">
        <f>G3908/('Total Revenue (Millions)'!D$238)*100</f>
        <v>1.6059887878991597</v>
      </c>
      <c r="W3908" s="138"/>
      <c r="Z3908" s="138"/>
      <c r="AF3908" s="91" t="s">
        <v>18437</v>
      </c>
    </row>
    <row r="3909" spans="1:32" hidden="1" x14ac:dyDescent="0.25">
      <c r="A3909" s="116" t="s">
        <v>16384</v>
      </c>
      <c r="B3909" s="119">
        <v>2022</v>
      </c>
      <c r="C3909" s="67" t="s">
        <v>16486</v>
      </c>
      <c r="D3909" s="88" t="s">
        <v>18248</v>
      </c>
      <c r="E3909" s="88" t="s">
        <v>18248</v>
      </c>
      <c r="F3909" s="89"/>
      <c r="G3909" s="125">
        <v>15.95492145315</v>
      </c>
      <c r="H3909" s="140">
        <f t="shared" si="217"/>
        <v>12.273016502423076</v>
      </c>
      <c r="I3909" s="125">
        <f>G3909/('Total Revenue (Millions)'!D$238)*100</f>
        <v>1.5410916114314692</v>
      </c>
      <c r="W3909" s="138"/>
      <c r="Z3909" s="138"/>
      <c r="AF3909" s="91" t="s">
        <v>18437</v>
      </c>
    </row>
    <row r="3910" spans="1:32" hidden="1" x14ac:dyDescent="0.25">
      <c r="A3910" s="116" t="s">
        <v>16384</v>
      </c>
      <c r="B3910" s="119">
        <v>2022</v>
      </c>
      <c r="C3910" s="67" t="s">
        <v>16486</v>
      </c>
      <c r="D3910" s="88" t="s">
        <v>18410</v>
      </c>
      <c r="E3910" s="88" t="s">
        <v>18341</v>
      </c>
      <c r="F3910" s="88" t="s">
        <v>18341</v>
      </c>
      <c r="G3910" s="125">
        <v>14.861995900650001</v>
      </c>
      <c r="H3910" s="140">
        <f t="shared" si="217"/>
        <v>11.432304538961539</v>
      </c>
      <c r="I3910" s="125">
        <f>G3910/('Total Revenue (Millions)'!D$238)*100</f>
        <v>1.4355255385540424</v>
      </c>
      <c r="W3910" s="138"/>
      <c r="Z3910" s="138"/>
      <c r="AF3910" s="91" t="s">
        <v>18437</v>
      </c>
    </row>
    <row r="3911" spans="1:32" hidden="1" x14ac:dyDescent="0.25">
      <c r="A3911" s="116" t="s">
        <v>16384</v>
      </c>
      <c r="B3911" s="119">
        <v>2022</v>
      </c>
      <c r="C3911" s="67" t="s">
        <v>16486</v>
      </c>
      <c r="D3911" s="88" t="s">
        <v>18351</v>
      </c>
      <c r="E3911" s="88" t="s">
        <v>18351</v>
      </c>
      <c r="F3911" s="89"/>
      <c r="G3911" s="125">
        <v>14.76345342996</v>
      </c>
      <c r="H3911" s="140">
        <f t="shared" si="217"/>
        <v>11.356502638430769</v>
      </c>
      <c r="I3911" s="125">
        <f>G3911/('Total Revenue (Millions)'!D$238)*100</f>
        <v>1.4260072858070125</v>
      </c>
      <c r="W3911" s="138"/>
      <c r="Z3911" s="138"/>
      <c r="AF3911" s="91" t="s">
        <v>18437</v>
      </c>
    </row>
    <row r="3912" spans="1:32" hidden="1" x14ac:dyDescent="0.25">
      <c r="A3912" s="116" t="s">
        <v>16384</v>
      </c>
      <c r="B3912" s="119">
        <v>2022</v>
      </c>
      <c r="C3912" s="67" t="s">
        <v>16486</v>
      </c>
      <c r="D3912" s="88" t="s">
        <v>18249</v>
      </c>
      <c r="E3912" s="88" t="s">
        <v>18249</v>
      </c>
      <c r="F3912" s="89"/>
      <c r="G3912" s="125">
        <v>13.052397841920001</v>
      </c>
      <c r="H3912" s="140">
        <f t="shared" si="217"/>
        <v>10.040306032246155</v>
      </c>
      <c r="I3912" s="125">
        <f>G3912/('Total Revenue (Millions)'!D$238)*100</f>
        <v>1.2607358100956245</v>
      </c>
      <c r="W3912" s="138"/>
      <c r="Z3912" s="138"/>
      <c r="AF3912" s="91" t="s">
        <v>18437</v>
      </c>
    </row>
    <row r="3913" spans="1:32" hidden="1" x14ac:dyDescent="0.25">
      <c r="A3913" s="116" t="s">
        <v>16384</v>
      </c>
      <c r="B3913" s="119">
        <v>2022</v>
      </c>
      <c r="C3913" s="67" t="s">
        <v>16486</v>
      </c>
      <c r="D3913" s="67" t="s">
        <v>18343</v>
      </c>
      <c r="E3913" s="88" t="s">
        <v>18344</v>
      </c>
      <c r="F3913" s="89"/>
      <c r="G3913" s="125">
        <v>12.84635450637</v>
      </c>
      <c r="H3913" s="140">
        <f t="shared" si="217"/>
        <v>9.881811158746153</v>
      </c>
      <c r="I3913" s="125">
        <f>G3913/('Total Revenue (Millions)'!D$238)*100</f>
        <v>1.2408340100811359</v>
      </c>
      <c r="W3913" s="138"/>
      <c r="Z3913" s="138"/>
      <c r="AF3913" s="91" t="s">
        <v>18437</v>
      </c>
    </row>
    <row r="3914" spans="1:32" hidden="1" x14ac:dyDescent="0.25">
      <c r="A3914" s="116" t="s">
        <v>16384</v>
      </c>
      <c r="B3914" s="119">
        <v>2022</v>
      </c>
      <c r="C3914" s="67" t="s">
        <v>16486</v>
      </c>
      <c r="D3914" s="88" t="s">
        <v>18348</v>
      </c>
      <c r="E3914" s="88" t="s">
        <v>18348</v>
      </c>
      <c r="F3914" s="89"/>
      <c r="G3914" s="125">
        <v>8.5463195219549988</v>
      </c>
      <c r="H3914" s="140">
        <f t="shared" si="217"/>
        <v>6.5740919399653839</v>
      </c>
      <c r="I3914" s="125">
        <f>G3914/('Total Revenue (Millions)'!D$238)*100</f>
        <v>0.82549208171109822</v>
      </c>
      <c r="W3914" s="138"/>
      <c r="Z3914" s="138"/>
      <c r="AF3914" s="91" t="s">
        <v>18437</v>
      </c>
    </row>
    <row r="3915" spans="1:32" hidden="1" x14ac:dyDescent="0.25">
      <c r="A3915" s="116" t="s">
        <v>16384</v>
      </c>
      <c r="B3915" s="119">
        <v>2022</v>
      </c>
      <c r="C3915" s="67" t="s">
        <v>16486</v>
      </c>
      <c r="D3915" s="88" t="s">
        <v>18238</v>
      </c>
      <c r="E3915" s="88" t="s">
        <v>18238</v>
      </c>
      <c r="F3915" s="89"/>
      <c r="G3915" s="125">
        <v>8.5552779286439993</v>
      </c>
      <c r="H3915" s="140">
        <f t="shared" si="217"/>
        <v>6.5809830220338457</v>
      </c>
      <c r="I3915" s="125">
        <f>G3915/('Total Revenue (Millions)'!D$238)*100</f>
        <v>0.82635737744074178</v>
      </c>
      <c r="W3915" s="138"/>
      <c r="Z3915" s="138"/>
      <c r="AF3915" s="91" t="s">
        <v>18437</v>
      </c>
    </row>
    <row r="3916" spans="1:32" hidden="1" x14ac:dyDescent="0.25">
      <c r="A3916" s="116" t="s">
        <v>16384</v>
      </c>
      <c r="B3916" s="119">
        <v>2022</v>
      </c>
      <c r="C3916" s="67" t="s">
        <v>16486</v>
      </c>
      <c r="D3916" s="88" t="s">
        <v>18356</v>
      </c>
      <c r="E3916" s="88" t="s">
        <v>18356</v>
      </c>
      <c r="F3916" s="68"/>
      <c r="G3916" s="125">
        <v>6.2708843452499998</v>
      </c>
      <c r="H3916" s="140">
        <f t="shared" si="217"/>
        <v>4.823757188653846</v>
      </c>
      <c r="I3916" s="125">
        <f>G3916/('Total Revenue (Millions)'!D$238)*100</f>
        <v>0.60570697819472619</v>
      </c>
      <c r="W3916" s="138"/>
      <c r="Z3916" s="138"/>
      <c r="AF3916" s="91" t="s">
        <v>18437</v>
      </c>
    </row>
    <row r="3917" spans="1:32" hidden="1" x14ac:dyDescent="0.25">
      <c r="A3917" s="116" t="s">
        <v>16384</v>
      </c>
      <c r="B3917" s="119">
        <v>2022</v>
      </c>
      <c r="C3917" s="67" t="s">
        <v>16486</v>
      </c>
      <c r="D3917" s="88" t="s">
        <v>18346</v>
      </c>
      <c r="E3917" s="88" t="s">
        <v>18346</v>
      </c>
      <c r="F3917" s="89" t="s">
        <v>18347</v>
      </c>
      <c r="G3917" s="125">
        <v>6.0110905657140004</v>
      </c>
      <c r="H3917" s="140">
        <f t="shared" si="217"/>
        <v>4.6239158197800005</v>
      </c>
      <c r="I3917" s="125">
        <f>G3917/('Total Revenue (Millions)'!D$238)*100</f>
        <v>0.58061340343031009</v>
      </c>
      <c r="W3917" s="138"/>
      <c r="Z3917" s="138"/>
      <c r="AF3917" s="91" t="s">
        <v>18437</v>
      </c>
    </row>
    <row r="3918" spans="1:32" hidden="1" x14ac:dyDescent="0.25">
      <c r="A3918" s="116" t="s">
        <v>16384</v>
      </c>
      <c r="B3918" s="119">
        <v>2022</v>
      </c>
      <c r="C3918" s="67" t="s">
        <v>16486</v>
      </c>
      <c r="D3918" s="88" t="s">
        <v>18363</v>
      </c>
      <c r="E3918" s="88" t="s">
        <v>18364</v>
      </c>
      <c r="F3918" s="88" t="s">
        <v>18365</v>
      </c>
      <c r="G3918" s="125">
        <v>5.7960888167340006</v>
      </c>
      <c r="H3918" s="140">
        <f t="shared" si="217"/>
        <v>4.4585298590261537</v>
      </c>
      <c r="I3918" s="125">
        <f>G3918/('Total Revenue (Millions)'!D$238)*100</f>
        <v>0.55984630703506233</v>
      </c>
      <c r="W3918" s="138"/>
      <c r="Z3918" s="138"/>
      <c r="AF3918" s="91" t="s">
        <v>18437</v>
      </c>
    </row>
    <row r="3919" spans="1:32" hidden="1" x14ac:dyDescent="0.25">
      <c r="A3919" s="116" t="s">
        <v>16384</v>
      </c>
      <c r="B3919" s="119">
        <v>2022</v>
      </c>
      <c r="C3919" s="67" t="s">
        <v>16486</v>
      </c>
      <c r="D3919" s="67" t="s">
        <v>16532</v>
      </c>
      <c r="E3919" s="68" t="s">
        <v>17320</v>
      </c>
      <c r="F3919" s="88" t="s">
        <v>18359</v>
      </c>
      <c r="G3919" s="125">
        <v>4.8644145711540006</v>
      </c>
      <c r="H3919" s="140">
        <f t="shared" si="217"/>
        <v>3.741857362426154</v>
      </c>
      <c r="I3919" s="125">
        <f>G3919/('Total Revenue (Millions)'!D$238)*100</f>
        <v>0.46985555598898882</v>
      </c>
      <c r="W3919" s="138"/>
      <c r="Z3919" s="138"/>
      <c r="AF3919" s="91" t="s">
        <v>18437</v>
      </c>
    </row>
    <row r="3920" spans="1:32" hidden="1" x14ac:dyDescent="0.25">
      <c r="A3920" s="116" t="s">
        <v>16384</v>
      </c>
      <c r="B3920" s="119">
        <v>2022</v>
      </c>
      <c r="C3920" s="67" t="s">
        <v>16486</v>
      </c>
      <c r="D3920" s="67" t="s">
        <v>18367</v>
      </c>
      <c r="E3920" s="67" t="s">
        <v>18367</v>
      </c>
      <c r="F3920" s="88" t="s">
        <v>18368</v>
      </c>
      <c r="G3920" s="125">
        <v>4.7121216651450002</v>
      </c>
      <c r="H3920" s="140">
        <f t="shared" si="217"/>
        <v>3.6247089731884614</v>
      </c>
      <c r="I3920" s="125">
        <f>G3920/('Total Revenue (Millions)'!D$238)*100</f>
        <v>0.45514552932918001</v>
      </c>
      <c r="W3920" s="138"/>
      <c r="Z3920" s="138"/>
      <c r="AF3920" s="91" t="s">
        <v>18437</v>
      </c>
    </row>
    <row r="3921" spans="1:32" hidden="1" x14ac:dyDescent="0.25">
      <c r="A3921" s="116" t="s">
        <v>16384</v>
      </c>
      <c r="B3921" s="119">
        <v>2022</v>
      </c>
      <c r="C3921" s="67" t="s">
        <v>16486</v>
      </c>
      <c r="D3921" s="67" t="s">
        <v>18003</v>
      </c>
      <c r="E3921" s="67" t="s">
        <v>18066</v>
      </c>
      <c r="F3921" s="68"/>
      <c r="G3921" s="125">
        <v>3.4669032027840001</v>
      </c>
      <c r="H3921" s="140">
        <f t="shared" si="217"/>
        <v>2.6668486175261537</v>
      </c>
      <c r="I3921" s="125">
        <f>G3921/('Total Revenue (Millions)'!D$238)*100</f>
        <v>0.3348694294198783</v>
      </c>
      <c r="W3921" s="138"/>
      <c r="Z3921" s="138"/>
      <c r="AF3921" s="91" t="s">
        <v>18437</v>
      </c>
    </row>
    <row r="3922" spans="1:32" hidden="1" x14ac:dyDescent="0.25">
      <c r="A3922" s="116" t="s">
        <v>16384</v>
      </c>
      <c r="B3922" s="119">
        <v>2022</v>
      </c>
      <c r="C3922" s="67" t="s">
        <v>16486</v>
      </c>
      <c r="D3922" s="88" t="s">
        <v>18371</v>
      </c>
      <c r="E3922" s="88" t="s">
        <v>18371</v>
      </c>
      <c r="F3922" s="68"/>
      <c r="G3922" s="125">
        <v>2.9562740484749996</v>
      </c>
      <c r="H3922" s="140">
        <f t="shared" si="217"/>
        <v>2.2740569603653844</v>
      </c>
      <c r="I3922" s="125">
        <f>G3922/('Total Revenue (Millions)'!D$238)*100</f>
        <v>0.28554757543465659</v>
      </c>
      <c r="W3922" s="138"/>
      <c r="Z3922" s="138"/>
      <c r="AF3922" s="91" t="s">
        <v>18437</v>
      </c>
    </row>
    <row r="3923" spans="1:32" hidden="1" x14ac:dyDescent="0.25">
      <c r="A3923" s="116" t="s">
        <v>16384</v>
      </c>
      <c r="B3923" s="119">
        <v>2022</v>
      </c>
      <c r="C3923" s="67" t="s">
        <v>16486</v>
      </c>
      <c r="D3923" s="67" t="s">
        <v>18360</v>
      </c>
      <c r="E3923" s="88" t="s">
        <v>18361</v>
      </c>
      <c r="F3923" s="68"/>
      <c r="G3923" s="125">
        <v>2.79502273674</v>
      </c>
      <c r="H3923" s="140">
        <f t="shared" si="217"/>
        <v>2.1500174897999997</v>
      </c>
      <c r="I3923" s="125">
        <f>G3923/('Total Revenue (Millions)'!D$238)*100</f>
        <v>0.26997225313822082</v>
      </c>
      <c r="W3923" s="138"/>
      <c r="Z3923" s="138"/>
      <c r="AF3923" s="91" t="s">
        <v>18437</v>
      </c>
    </row>
    <row r="3924" spans="1:32" hidden="1" x14ac:dyDescent="0.25">
      <c r="A3924" s="116" t="s">
        <v>16384</v>
      </c>
      <c r="B3924" s="119">
        <v>2022</v>
      </c>
      <c r="C3924" s="67" t="s">
        <v>16486</v>
      </c>
      <c r="D3924" s="89" t="s">
        <v>18318</v>
      </c>
      <c r="E3924" s="89" t="s">
        <v>18318</v>
      </c>
      <c r="F3924" s="88" t="s">
        <v>18380</v>
      </c>
      <c r="G3924" s="125">
        <v>4.21</v>
      </c>
      <c r="H3924" s="140">
        <f t="shared" si="217"/>
        <v>3.2384615384615385</v>
      </c>
      <c r="I3924" s="125">
        <f>G3924/('Total Revenue (Millions)'!D$238)*100</f>
        <v>0.40664541678740462</v>
      </c>
      <c r="W3924" s="138"/>
      <c r="Z3924" s="138"/>
      <c r="AF3924" s="121" t="s">
        <v>18439</v>
      </c>
    </row>
    <row r="3925" spans="1:32" hidden="1" x14ac:dyDescent="0.25">
      <c r="A3925" s="116" t="s">
        <v>16384</v>
      </c>
      <c r="B3925" s="119">
        <v>2022</v>
      </c>
      <c r="C3925" s="67" t="s">
        <v>16486</v>
      </c>
      <c r="D3925" s="88" t="s">
        <v>18357</v>
      </c>
      <c r="E3925" s="88" t="s">
        <v>18357</v>
      </c>
      <c r="F3925" s="68"/>
      <c r="G3925" s="125">
        <v>2.2754351767049998</v>
      </c>
      <c r="H3925" s="140">
        <f t="shared" si="217"/>
        <v>1.7503347513115384</v>
      </c>
      <c r="I3925" s="125">
        <f>G3925/('Total Revenue (Millions)'!D$238)*100</f>
        <v>0.21978510351637207</v>
      </c>
      <c r="W3925" s="138"/>
      <c r="Z3925" s="138"/>
      <c r="AF3925" s="91" t="s">
        <v>18437</v>
      </c>
    </row>
    <row r="3926" spans="1:32" hidden="1" x14ac:dyDescent="0.25">
      <c r="A3926" s="116" t="s">
        <v>16384</v>
      </c>
      <c r="B3926" s="119">
        <v>2022</v>
      </c>
      <c r="C3926" s="67" t="s">
        <v>16486</v>
      </c>
      <c r="D3926" s="88" t="s">
        <v>18372</v>
      </c>
      <c r="E3926" s="88" t="s">
        <v>18372</v>
      </c>
      <c r="F3926" s="68"/>
      <c r="G3926" s="125">
        <v>2.2306431461490002</v>
      </c>
      <c r="H3926" s="140">
        <f t="shared" si="217"/>
        <v>1.7158793431915385</v>
      </c>
      <c r="I3926" s="125">
        <f>G3926/('Total Revenue (Millions)'!D$238)*100</f>
        <v>0.21545862514720371</v>
      </c>
      <c r="W3926" s="138"/>
      <c r="Z3926" s="138"/>
      <c r="AF3926" s="91" t="s">
        <v>18437</v>
      </c>
    </row>
    <row r="3927" spans="1:32" hidden="1" x14ac:dyDescent="0.25">
      <c r="A3927" s="116" t="s">
        <v>16384</v>
      </c>
      <c r="B3927" s="119">
        <v>2022</v>
      </c>
      <c r="C3927" s="67" t="s">
        <v>16486</v>
      </c>
      <c r="D3927" s="67" t="s">
        <v>18434</v>
      </c>
      <c r="E3927" s="88" t="s">
        <v>18374</v>
      </c>
      <c r="F3927" s="88" t="s">
        <v>18374</v>
      </c>
      <c r="G3927" s="125">
        <v>2.1231422716589998</v>
      </c>
      <c r="H3927" s="140">
        <f t="shared" si="217"/>
        <v>1.6331863628146153</v>
      </c>
      <c r="I3927" s="125">
        <f>G3927/('Total Revenue (Millions)'!D$238)*100</f>
        <v>0.20507507694957983</v>
      </c>
      <c r="W3927" s="138"/>
      <c r="Z3927" s="138"/>
      <c r="AF3927" s="91" t="s">
        <v>18437</v>
      </c>
    </row>
    <row r="3928" spans="1:32" hidden="1" x14ac:dyDescent="0.25">
      <c r="A3928" s="116" t="s">
        <v>16384</v>
      </c>
      <c r="B3928" s="119">
        <v>2022</v>
      </c>
      <c r="C3928" s="67" t="s">
        <v>16486</v>
      </c>
      <c r="D3928" s="88" t="s">
        <v>18362</v>
      </c>
      <c r="E3928" s="88" t="s">
        <v>18362</v>
      </c>
      <c r="F3928" s="68"/>
      <c r="G3928" s="125">
        <v>1.7648060233589999</v>
      </c>
      <c r="H3928" s="140">
        <f t="shared" si="217"/>
        <v>1.3575430948915383</v>
      </c>
      <c r="I3928" s="125">
        <f>G3928/('Total Revenue (Millions)'!D$238)*100</f>
        <v>0.1704632496241669</v>
      </c>
      <c r="W3928" s="138"/>
      <c r="Z3928" s="138"/>
      <c r="AF3928" s="91" t="s">
        <v>18437</v>
      </c>
    </row>
    <row r="3929" spans="1:32" hidden="1" x14ac:dyDescent="0.25">
      <c r="A3929" s="116" t="s">
        <v>16384</v>
      </c>
      <c r="B3929" s="119">
        <v>2022</v>
      </c>
      <c r="C3929" s="67" t="s">
        <v>16486</v>
      </c>
      <c r="D3929" s="67" t="s">
        <v>18369</v>
      </c>
      <c r="E3929" s="88" t="s">
        <v>18370</v>
      </c>
      <c r="F3929" s="88" t="s">
        <v>18370</v>
      </c>
      <c r="G3929" s="125">
        <v>2.0335582095839997</v>
      </c>
      <c r="H3929" s="140">
        <f t="shared" si="217"/>
        <v>1.5642755458338458</v>
      </c>
      <c r="I3929" s="125">
        <f>G3929/('Total Revenue (Millions)'!D$238)*100</f>
        <v>0.19642212011822657</v>
      </c>
      <c r="W3929" s="138"/>
      <c r="Z3929" s="138"/>
      <c r="AF3929" s="91" t="s">
        <v>18437</v>
      </c>
    </row>
    <row r="3930" spans="1:32" hidden="1" x14ac:dyDescent="0.25">
      <c r="A3930" s="116" t="s">
        <v>16384</v>
      </c>
      <c r="B3930" s="119">
        <v>2022</v>
      </c>
      <c r="C3930" s="67" t="s">
        <v>16486</v>
      </c>
      <c r="D3930" s="67" t="s">
        <v>18070</v>
      </c>
      <c r="E3930" s="67" t="s">
        <v>18070</v>
      </c>
      <c r="F3930" s="89" t="s">
        <v>18366</v>
      </c>
      <c r="G3930" s="125">
        <v>1.9170989284050002</v>
      </c>
      <c r="H3930" s="140">
        <f t="shared" si="217"/>
        <v>1.4746914833884617</v>
      </c>
      <c r="I3930" s="125">
        <f>G3930/('Total Revenue (Millions)'!D$238)*100</f>
        <v>0.18517327619095916</v>
      </c>
      <c r="W3930" s="138"/>
      <c r="Z3930" s="138"/>
      <c r="AF3930" s="91" t="s">
        <v>18437</v>
      </c>
    </row>
    <row r="3931" spans="1:32" hidden="1" x14ac:dyDescent="0.25">
      <c r="A3931" s="116" t="s">
        <v>16384</v>
      </c>
      <c r="B3931" s="119">
        <v>2022</v>
      </c>
      <c r="C3931" s="67" t="s">
        <v>16486</v>
      </c>
      <c r="D3931" s="88" t="s">
        <v>18381</v>
      </c>
      <c r="E3931" s="88" t="s">
        <v>18381</v>
      </c>
      <c r="F3931" s="88" t="s">
        <v>18382</v>
      </c>
      <c r="G3931" s="125">
        <v>1.3437609311250001</v>
      </c>
      <c r="H3931" s="140">
        <f t="shared" si="217"/>
        <v>1.0336622547115384</v>
      </c>
      <c r="I3931" s="125">
        <f>G3931/('Total Revenue (Millions)'!D$238)*100</f>
        <v>0.12979435247029847</v>
      </c>
      <c r="W3931" s="138"/>
      <c r="Z3931" s="138"/>
      <c r="AF3931" s="91" t="s">
        <v>18437</v>
      </c>
    </row>
    <row r="3932" spans="1:32" hidden="1" x14ac:dyDescent="0.25">
      <c r="A3932" s="116" t="s">
        <v>16384</v>
      </c>
      <c r="B3932" s="119">
        <v>2023</v>
      </c>
      <c r="C3932" s="67" t="s">
        <v>16486</v>
      </c>
      <c r="D3932" s="88" t="s">
        <v>18345</v>
      </c>
      <c r="E3932" s="88" t="s">
        <v>18323</v>
      </c>
      <c r="F3932" s="88"/>
      <c r="G3932" s="125">
        <f>G3903-(G3903*0.0306)</f>
        <v>86.527652643090008</v>
      </c>
      <c r="H3932" s="140">
        <f t="shared" si="217"/>
        <v>66.559732802376928</v>
      </c>
      <c r="I3932" s="125">
        <f>G3932/('Total Revenue (Millions)'!D$239)*100</f>
        <v>3.9504932038118077</v>
      </c>
      <c r="W3932" s="138"/>
      <c r="Z3932" s="138"/>
      <c r="AF3932" s="90" t="s">
        <v>18440</v>
      </c>
    </row>
    <row r="3933" spans="1:32" hidden="1" x14ac:dyDescent="0.25">
      <c r="A3933" s="116" t="s">
        <v>16384</v>
      </c>
      <c r="B3933" s="119">
        <v>2023</v>
      </c>
      <c r="C3933" s="67" t="s">
        <v>16486</v>
      </c>
      <c r="D3933" s="89" t="s">
        <v>16593</v>
      </c>
      <c r="E3933" s="89" t="s">
        <v>17289</v>
      </c>
      <c r="F3933" s="89"/>
      <c r="G3933" s="125">
        <v>37.164000000000001</v>
      </c>
      <c r="H3933" s="140">
        <f t="shared" si="217"/>
        <v>28.587692307692308</v>
      </c>
      <c r="I3933" s="125">
        <f>G3933/('Total Revenue (Millions)'!D$239)*100</f>
        <v>1.6967538693329682</v>
      </c>
      <c r="W3933" s="138"/>
      <c r="Z3933" s="138"/>
      <c r="AF3933" s="91" t="s">
        <v>18441</v>
      </c>
    </row>
    <row r="3934" spans="1:32" hidden="1" x14ac:dyDescent="0.25">
      <c r="A3934" s="116" t="s">
        <v>16384</v>
      </c>
      <c r="B3934" s="119">
        <v>2023</v>
      </c>
      <c r="C3934" s="67" t="s">
        <v>16486</v>
      </c>
      <c r="D3934" s="67" t="s">
        <v>18326</v>
      </c>
      <c r="E3934" s="88" t="s">
        <v>18239</v>
      </c>
      <c r="F3934" s="89"/>
      <c r="G3934" s="125">
        <f>G3905-(G3905*0.0306)</f>
        <v>48.738208507496999</v>
      </c>
      <c r="H3934" s="140">
        <f t="shared" si="217"/>
        <v>37.490929621151537</v>
      </c>
      <c r="I3934" s="125">
        <f>G3934/('Total Revenue (Millions)'!D$239)*100</f>
        <v>2.2251841531980556</v>
      </c>
      <c r="W3934" s="138"/>
      <c r="Z3934" s="138"/>
      <c r="AF3934" s="90" t="s">
        <v>18440</v>
      </c>
    </row>
    <row r="3935" spans="1:32" hidden="1" x14ac:dyDescent="0.25">
      <c r="A3935" s="116" t="s">
        <v>16384</v>
      </c>
      <c r="B3935" s="119">
        <v>2023</v>
      </c>
      <c r="C3935" s="67" t="s">
        <v>16486</v>
      </c>
      <c r="D3935" s="88" t="s">
        <v>18029</v>
      </c>
      <c r="E3935" s="88" t="s">
        <v>18029</v>
      </c>
      <c r="F3935" s="89"/>
      <c r="G3935" s="125">
        <f t="shared" ref="G3935:G3960" si="218">G3906-(G3906*0.0306)</f>
        <v>49.107369148326001</v>
      </c>
      <c r="H3935" s="140">
        <f t="shared" ref="H3935:H3966" si="219">G3935/1.3</f>
        <v>37.774899344866157</v>
      </c>
      <c r="I3935" s="125">
        <f>G3935/('Total Revenue (Millions)'!D$239)*100</f>
        <v>2.242038494650322</v>
      </c>
      <c r="W3935" s="138"/>
      <c r="Z3935" s="138"/>
      <c r="AF3935" s="90" t="s">
        <v>18442</v>
      </c>
    </row>
    <row r="3936" spans="1:32" hidden="1" x14ac:dyDescent="0.25">
      <c r="A3936" s="116" t="s">
        <v>16384</v>
      </c>
      <c r="B3936" s="119">
        <v>2023</v>
      </c>
      <c r="C3936" s="67" t="s">
        <v>16486</v>
      </c>
      <c r="D3936" s="88" t="s">
        <v>18340</v>
      </c>
      <c r="E3936" s="88" t="s">
        <v>18340</v>
      </c>
      <c r="F3936" s="89"/>
      <c r="G3936" s="125">
        <f t="shared" si="218"/>
        <v>22.095614941325998</v>
      </c>
      <c r="H3936" s="140">
        <f t="shared" si="219"/>
        <v>16.996626877943076</v>
      </c>
      <c r="I3936" s="125">
        <f>G3936/('Total Revenue (Millions)'!D$239)*100</f>
        <v>1.0087939981429941</v>
      </c>
      <c r="W3936" s="138"/>
      <c r="Z3936" s="138"/>
      <c r="AF3936" s="90" t="s">
        <v>18443</v>
      </c>
    </row>
    <row r="3937" spans="1:32" hidden="1" x14ac:dyDescent="0.25">
      <c r="A3937" s="116" t="s">
        <v>16384</v>
      </c>
      <c r="B3937" s="119">
        <v>2023</v>
      </c>
      <c r="C3937" s="67" t="s">
        <v>16486</v>
      </c>
      <c r="D3937" s="88" t="s">
        <v>18342</v>
      </c>
      <c r="E3937" s="88" t="s">
        <v>18342</v>
      </c>
      <c r="F3937" s="89"/>
      <c r="G3937" s="125">
        <f t="shared" si="218"/>
        <v>16.118021782333727</v>
      </c>
      <c r="H3937" s="140">
        <f t="shared" si="219"/>
        <v>12.398478294102867</v>
      </c>
      <c r="I3937" s="125">
        <f>G3937/('Total Revenue (Millions)'!D$239)*100</f>
        <v>0.73588192404390851</v>
      </c>
      <c r="W3937" s="138"/>
      <c r="Z3937" s="138"/>
      <c r="AF3937" s="90" t="s">
        <v>18444</v>
      </c>
    </row>
    <row r="3938" spans="1:32" hidden="1" x14ac:dyDescent="0.25">
      <c r="A3938" s="116" t="s">
        <v>16384</v>
      </c>
      <c r="B3938" s="119">
        <v>2023</v>
      </c>
      <c r="C3938" s="67" t="s">
        <v>16486</v>
      </c>
      <c r="D3938" s="88" t="s">
        <v>18248</v>
      </c>
      <c r="E3938" s="88" t="s">
        <v>18248</v>
      </c>
      <c r="F3938" s="89"/>
      <c r="G3938" s="125">
        <f t="shared" si="218"/>
        <v>15.466700856683611</v>
      </c>
      <c r="H3938" s="140">
        <f t="shared" si="219"/>
        <v>11.897462197448931</v>
      </c>
      <c r="I3938" s="125">
        <f>G3938/('Total Revenue (Millions)'!D$239)*100</f>
        <v>0.70614531601532271</v>
      </c>
      <c r="W3938" s="138"/>
      <c r="Z3938" s="138"/>
      <c r="AF3938" s="90" t="s">
        <v>18445</v>
      </c>
    </row>
    <row r="3939" spans="1:32" hidden="1" x14ac:dyDescent="0.25">
      <c r="A3939" s="116" t="s">
        <v>16384</v>
      </c>
      <c r="B3939" s="119">
        <v>2023</v>
      </c>
      <c r="C3939" s="67" t="s">
        <v>16486</v>
      </c>
      <c r="D3939" s="88" t="s">
        <v>18410</v>
      </c>
      <c r="E3939" s="88" t="s">
        <v>18341</v>
      </c>
      <c r="F3939" s="88" t="s">
        <v>18341</v>
      </c>
      <c r="G3939" s="125">
        <f t="shared" si="218"/>
        <v>14.40721882609011</v>
      </c>
      <c r="H3939" s="140">
        <f t="shared" si="219"/>
        <v>11.082476020069315</v>
      </c>
      <c r="I3939" s="125">
        <f>G3939/('Total Revenue (Millions)'!D$239)*100</f>
        <v>0.65777376734192172</v>
      </c>
      <c r="W3939" s="138"/>
      <c r="Z3939" s="138"/>
      <c r="AF3939" s="90" t="s">
        <v>18446</v>
      </c>
    </row>
    <row r="3940" spans="1:32" hidden="1" x14ac:dyDescent="0.25">
      <c r="A3940" s="116" t="s">
        <v>16384</v>
      </c>
      <c r="B3940" s="119">
        <v>2023</v>
      </c>
      <c r="C3940" s="67" t="s">
        <v>16486</v>
      </c>
      <c r="D3940" s="88" t="s">
        <v>18351</v>
      </c>
      <c r="E3940" s="88" t="s">
        <v>18351</v>
      </c>
      <c r="F3940" s="89"/>
      <c r="G3940" s="125">
        <f t="shared" si="218"/>
        <v>14.311691755003224</v>
      </c>
      <c r="H3940" s="140">
        <f t="shared" si="219"/>
        <v>11.008993657694788</v>
      </c>
      <c r="I3940" s="125">
        <f>G3940/('Total Revenue (Millions)'!D$239)*100</f>
        <v>0.65341239807347051</v>
      </c>
      <c r="W3940" s="138"/>
      <c r="Z3940" s="138"/>
      <c r="AF3940" s="90" t="s">
        <v>18447</v>
      </c>
    </row>
    <row r="3941" spans="1:32" hidden="1" x14ac:dyDescent="0.25">
      <c r="A3941" s="116" t="s">
        <v>16384</v>
      </c>
      <c r="B3941" s="119">
        <v>2023</v>
      </c>
      <c r="C3941" s="67" t="s">
        <v>16486</v>
      </c>
      <c r="D3941" s="88" t="s">
        <v>18249</v>
      </c>
      <c r="E3941" s="88" t="s">
        <v>18249</v>
      </c>
      <c r="F3941" s="89"/>
      <c r="G3941" s="125">
        <f t="shared" si="218"/>
        <v>12.652994467957249</v>
      </c>
      <c r="H3941" s="140">
        <f t="shared" si="219"/>
        <v>9.7330726676594228</v>
      </c>
      <c r="I3941" s="125">
        <f>G3941/('Total Revenue (Millions)'!D$239)*100</f>
        <v>0.57768316979214041</v>
      </c>
      <c r="W3941" s="138"/>
      <c r="Z3941" s="138"/>
      <c r="AF3941" s="90" t="s">
        <v>18448</v>
      </c>
    </row>
    <row r="3942" spans="1:32" hidden="1" x14ac:dyDescent="0.25">
      <c r="A3942" s="116" t="s">
        <v>16384</v>
      </c>
      <c r="B3942" s="119">
        <v>2023</v>
      </c>
      <c r="C3942" s="67" t="s">
        <v>16486</v>
      </c>
      <c r="D3942" s="67" t="s">
        <v>18343</v>
      </c>
      <c r="E3942" s="88" t="s">
        <v>18344</v>
      </c>
      <c r="F3942" s="89"/>
      <c r="G3942" s="125">
        <f t="shared" si="218"/>
        <v>12.453256058475079</v>
      </c>
      <c r="H3942" s="140">
        <f t="shared" si="219"/>
        <v>9.5794277372885226</v>
      </c>
      <c r="I3942" s="125">
        <f>G3942/('Total Revenue (Millions)'!D$239)*100</f>
        <v>0.56856394368237595</v>
      </c>
      <c r="W3942" s="138"/>
      <c r="Z3942" s="138"/>
      <c r="AF3942" s="90" t="s">
        <v>18449</v>
      </c>
    </row>
    <row r="3943" spans="1:32" hidden="1" x14ac:dyDescent="0.25">
      <c r="A3943" s="116" t="s">
        <v>16384</v>
      </c>
      <c r="B3943" s="119">
        <v>2023</v>
      </c>
      <c r="C3943" s="67" t="s">
        <v>16486</v>
      </c>
      <c r="D3943" s="88" t="s">
        <v>18348</v>
      </c>
      <c r="E3943" s="88" t="s">
        <v>18348</v>
      </c>
      <c r="F3943" s="89"/>
      <c r="G3943" s="125">
        <f t="shared" si="218"/>
        <v>8.2848021445831765</v>
      </c>
      <c r="H3943" s="140">
        <f t="shared" si="219"/>
        <v>6.3729247266024434</v>
      </c>
      <c r="I3943" s="125">
        <f>G3943/('Total Revenue (Millions)'!D$239)*100</f>
        <v>0.378249652768259</v>
      </c>
      <c r="W3943" s="138"/>
      <c r="Z3943" s="138"/>
      <c r="AF3943" s="90" t="s">
        <v>18450</v>
      </c>
    </row>
    <row r="3944" spans="1:32" hidden="1" x14ac:dyDescent="0.25">
      <c r="A3944" s="116" t="s">
        <v>16384</v>
      </c>
      <c r="B3944" s="119">
        <v>2023</v>
      </c>
      <c r="C3944" s="67" t="s">
        <v>16486</v>
      </c>
      <c r="D3944" s="88" t="s">
        <v>18238</v>
      </c>
      <c r="E3944" s="88" t="s">
        <v>18238</v>
      </c>
      <c r="F3944" s="89"/>
      <c r="G3944" s="125">
        <f t="shared" si="218"/>
        <v>8.2934864240274937</v>
      </c>
      <c r="H3944" s="140">
        <f t="shared" si="219"/>
        <v>6.3796049415596103</v>
      </c>
      <c r="I3944" s="125">
        <f>G3944/('Total Revenue (Millions)'!D$239)*100</f>
        <v>0.37864614089519677</v>
      </c>
      <c r="W3944" s="138"/>
      <c r="Z3944" s="138"/>
      <c r="AF3944" s="90" t="s">
        <v>18451</v>
      </c>
    </row>
    <row r="3945" spans="1:32" hidden="1" x14ac:dyDescent="0.25">
      <c r="A3945" s="116" t="s">
        <v>16384</v>
      </c>
      <c r="B3945" s="119">
        <v>2023</v>
      </c>
      <c r="C3945" s="67" t="s">
        <v>16486</v>
      </c>
      <c r="D3945" s="88" t="s">
        <v>18356</v>
      </c>
      <c r="E3945" s="88" t="s">
        <v>18356</v>
      </c>
      <c r="F3945" s="68"/>
      <c r="G3945" s="125">
        <f t="shared" si="218"/>
        <v>6.0789952842853499</v>
      </c>
      <c r="H3945" s="140">
        <f t="shared" si="219"/>
        <v>4.6761502186810384</v>
      </c>
      <c r="I3945" s="125">
        <f>G3945/('Total Revenue (Millions)'!D$239)*100</f>
        <v>0.27754167393897416</v>
      </c>
      <c r="W3945" s="138"/>
      <c r="Z3945" s="138"/>
      <c r="AF3945" s="90" t="s">
        <v>18452</v>
      </c>
    </row>
    <row r="3946" spans="1:32" hidden="1" x14ac:dyDescent="0.25">
      <c r="A3946" s="116" t="s">
        <v>16384</v>
      </c>
      <c r="B3946" s="119">
        <v>2023</v>
      </c>
      <c r="C3946" s="67" t="s">
        <v>16486</v>
      </c>
      <c r="D3946" s="88" t="s">
        <v>18346</v>
      </c>
      <c r="E3946" s="88" t="s">
        <v>18346</v>
      </c>
      <c r="F3946" s="89" t="s">
        <v>18347</v>
      </c>
      <c r="G3946" s="125">
        <f t="shared" si="218"/>
        <v>5.827151194403152</v>
      </c>
      <c r="H3946" s="140">
        <f t="shared" si="219"/>
        <v>4.4824239956947318</v>
      </c>
      <c r="I3946" s="125">
        <f>G3946/('Total Revenue (Millions)'!D$239)*100</f>
        <v>0.26604351889709871</v>
      </c>
      <c r="W3946" s="138"/>
      <c r="Z3946" s="138"/>
      <c r="AF3946" s="90" t="s">
        <v>18453</v>
      </c>
    </row>
    <row r="3947" spans="1:32" hidden="1" x14ac:dyDescent="0.25">
      <c r="A3947" s="116" t="s">
        <v>16384</v>
      </c>
      <c r="B3947" s="119">
        <v>2023</v>
      </c>
      <c r="C3947" s="67" t="s">
        <v>16486</v>
      </c>
      <c r="D3947" s="88" t="s">
        <v>18363</v>
      </c>
      <c r="E3947" s="88" t="s">
        <v>18364</v>
      </c>
      <c r="F3947" s="88" t="s">
        <v>18365</v>
      </c>
      <c r="G3947" s="125">
        <f t="shared" si="218"/>
        <v>5.6187284989419402</v>
      </c>
      <c r="H3947" s="140">
        <f t="shared" si="219"/>
        <v>4.322098845339954</v>
      </c>
      <c r="I3947" s="125">
        <f>G3947/('Total Revenue (Millions)'!D$239)*100</f>
        <v>0.25652780436204814</v>
      </c>
      <c r="W3947" s="138"/>
      <c r="Z3947" s="138"/>
      <c r="AF3947" s="90" t="s">
        <v>18454</v>
      </c>
    </row>
    <row r="3948" spans="1:32" hidden="1" x14ac:dyDescent="0.25">
      <c r="A3948" s="116" t="s">
        <v>16384</v>
      </c>
      <c r="B3948" s="119">
        <v>2023</v>
      </c>
      <c r="C3948" s="67" t="s">
        <v>16486</v>
      </c>
      <c r="D3948" s="67" t="s">
        <v>16532</v>
      </c>
      <c r="E3948" s="68" t="s">
        <v>17320</v>
      </c>
      <c r="F3948" s="88" t="s">
        <v>18359</v>
      </c>
      <c r="G3948" s="125">
        <f t="shared" si="218"/>
        <v>4.7155634852766886</v>
      </c>
      <c r="H3948" s="140">
        <f t="shared" si="219"/>
        <v>3.6273565271359143</v>
      </c>
      <c r="I3948" s="125">
        <f>G3948/('Total Revenue (Millions)'!D$239)*100</f>
        <v>0.21529304137682917</v>
      </c>
      <c r="W3948" s="138"/>
      <c r="Z3948" s="138"/>
      <c r="AF3948" s="90" t="s">
        <v>18455</v>
      </c>
    </row>
    <row r="3949" spans="1:32" hidden="1" x14ac:dyDescent="0.25">
      <c r="A3949" s="116" t="s">
        <v>16384</v>
      </c>
      <c r="B3949" s="119">
        <v>2023</v>
      </c>
      <c r="C3949" s="67" t="s">
        <v>16486</v>
      </c>
      <c r="D3949" s="67" t="s">
        <v>18367</v>
      </c>
      <c r="E3949" s="67" t="s">
        <v>18367</v>
      </c>
      <c r="F3949" s="88" t="s">
        <v>18368</v>
      </c>
      <c r="G3949" s="125">
        <f t="shared" si="218"/>
        <v>4.5679307421915629</v>
      </c>
      <c r="H3949" s="140">
        <f t="shared" si="219"/>
        <v>3.5137928786088946</v>
      </c>
      <c r="I3949" s="125">
        <f>G3949/('Total Revenue (Millions)'!D$239)*100</f>
        <v>0.2085527435598577</v>
      </c>
      <c r="W3949" s="138"/>
      <c r="Z3949" s="138"/>
      <c r="AF3949" s="90" t="s">
        <v>18456</v>
      </c>
    </row>
    <row r="3950" spans="1:32" hidden="1" x14ac:dyDescent="0.25">
      <c r="A3950" s="116" t="s">
        <v>16384</v>
      </c>
      <c r="B3950" s="119">
        <v>2023</v>
      </c>
      <c r="C3950" s="67" t="s">
        <v>16486</v>
      </c>
      <c r="D3950" s="67" t="s">
        <v>18003</v>
      </c>
      <c r="E3950" s="67" t="s">
        <v>18066</v>
      </c>
      <c r="F3950" s="68"/>
      <c r="G3950" s="125">
        <f t="shared" si="218"/>
        <v>3.3608159647788098</v>
      </c>
      <c r="H3950" s="140">
        <f t="shared" si="219"/>
        <v>2.5852430498298538</v>
      </c>
      <c r="I3950" s="125">
        <f>G3950/('Total Revenue (Millions)'!D$239)*100</f>
        <v>0.15344089689900059</v>
      </c>
      <c r="W3950" s="138"/>
      <c r="Z3950" s="138"/>
      <c r="AF3950" s="90" t="s">
        <v>18457</v>
      </c>
    </row>
    <row r="3951" spans="1:32" hidden="1" x14ac:dyDescent="0.25">
      <c r="A3951" s="116" t="s">
        <v>16384</v>
      </c>
      <c r="B3951" s="119">
        <v>2023</v>
      </c>
      <c r="C3951" s="67" t="s">
        <v>16486</v>
      </c>
      <c r="D3951" s="88" t="s">
        <v>18371</v>
      </c>
      <c r="E3951" s="88" t="s">
        <v>18371</v>
      </c>
      <c r="F3951" s="68"/>
      <c r="G3951" s="125">
        <f t="shared" si="218"/>
        <v>2.8658120625916648</v>
      </c>
      <c r="H3951" s="140">
        <f t="shared" si="219"/>
        <v>2.2044708173782035</v>
      </c>
      <c r="I3951" s="125">
        <f>G3951/('Total Revenue (Millions)'!D$239)*100</f>
        <v>0.13084107485694493</v>
      </c>
      <c r="W3951" s="138"/>
      <c r="Z3951" s="138"/>
      <c r="AF3951" s="90" t="s">
        <v>18458</v>
      </c>
    </row>
    <row r="3952" spans="1:32" hidden="1" x14ac:dyDescent="0.25">
      <c r="A3952" s="116" t="s">
        <v>16384</v>
      </c>
      <c r="B3952" s="119">
        <v>2023</v>
      </c>
      <c r="C3952" s="67" t="s">
        <v>16486</v>
      </c>
      <c r="D3952" s="67" t="s">
        <v>18360</v>
      </c>
      <c r="E3952" s="88" t="s">
        <v>18361</v>
      </c>
      <c r="F3952" s="68"/>
      <c r="G3952" s="125">
        <f t="shared" si="218"/>
        <v>2.7094950409957561</v>
      </c>
      <c r="H3952" s="140">
        <f t="shared" si="219"/>
        <v>2.0842269546121202</v>
      </c>
      <c r="I3952" s="125">
        <f>G3952/('Total Revenue (Millions)'!D$239)*100</f>
        <v>0.12370428895565706</v>
      </c>
      <c r="W3952" s="138"/>
      <c r="Z3952" s="138"/>
      <c r="AF3952" s="90" t="s">
        <v>18459</v>
      </c>
    </row>
    <row r="3953" spans="1:32" hidden="1" x14ac:dyDescent="0.25">
      <c r="A3953" s="116" t="s">
        <v>16384</v>
      </c>
      <c r="B3953" s="119">
        <v>2023</v>
      </c>
      <c r="C3953" s="67" t="s">
        <v>16486</v>
      </c>
      <c r="D3953" s="89" t="s">
        <v>17357</v>
      </c>
      <c r="E3953" s="89" t="s">
        <v>18318</v>
      </c>
      <c r="F3953" s="88" t="s">
        <v>18380</v>
      </c>
      <c r="G3953" s="125">
        <v>5.226</v>
      </c>
      <c r="H3953" s="140">
        <f t="shared" si="219"/>
        <v>4.0199999999999996</v>
      </c>
      <c r="I3953" s="125">
        <f>G3953/('Total Revenue (Millions)'!D$239)*100</f>
        <v>0.23859745240378036</v>
      </c>
      <c r="W3953" s="138"/>
      <c r="Z3953" s="138"/>
      <c r="AF3953" s="90" t="s">
        <v>18460</v>
      </c>
    </row>
    <row r="3954" spans="1:32" hidden="1" x14ac:dyDescent="0.25">
      <c r="A3954" s="116" t="s">
        <v>16384</v>
      </c>
      <c r="B3954" s="119">
        <v>2023</v>
      </c>
      <c r="C3954" s="67" t="s">
        <v>16486</v>
      </c>
      <c r="D3954" s="88" t="s">
        <v>18357</v>
      </c>
      <c r="E3954" s="88" t="s">
        <v>18357</v>
      </c>
      <c r="F3954" s="68"/>
      <c r="G3954" s="125">
        <f t="shared" si="218"/>
        <v>2.2058068602978267</v>
      </c>
      <c r="H3954" s="140">
        <f t="shared" si="219"/>
        <v>1.6967745079214052</v>
      </c>
      <c r="I3954" s="125">
        <f>G3954/('Total Revenue (Millions)'!D$239)*100</f>
        <v>0.10070797882928489</v>
      </c>
      <c r="W3954" s="138"/>
      <c r="Z3954" s="138"/>
      <c r="AF3954" s="90" t="s">
        <v>18440</v>
      </c>
    </row>
    <row r="3955" spans="1:32" hidden="1" x14ac:dyDescent="0.25">
      <c r="A3955" s="116" t="s">
        <v>16384</v>
      </c>
      <c r="B3955" s="119">
        <v>2023</v>
      </c>
      <c r="C3955" s="67" t="s">
        <v>16486</v>
      </c>
      <c r="D3955" s="88" t="s">
        <v>18372</v>
      </c>
      <c r="E3955" s="88" t="s">
        <v>18372</v>
      </c>
      <c r="F3955" s="68"/>
      <c r="G3955" s="125">
        <f t="shared" si="218"/>
        <v>2.1623854658768407</v>
      </c>
      <c r="H3955" s="140">
        <f t="shared" si="219"/>
        <v>1.6633734352898775</v>
      </c>
      <c r="I3955" s="125">
        <f>G3955/('Total Revenue (Millions)'!D$239)*100</f>
        <v>9.8725538322459991E-2</v>
      </c>
      <c r="W3955" s="138"/>
      <c r="Z3955" s="138"/>
      <c r="AF3955" s="90" t="s">
        <v>18442</v>
      </c>
    </row>
    <row r="3956" spans="1:32" hidden="1" x14ac:dyDescent="0.25">
      <c r="A3956" s="116" t="s">
        <v>16384</v>
      </c>
      <c r="B3956" s="119">
        <v>2023</v>
      </c>
      <c r="C3956" s="67" t="s">
        <v>16486</v>
      </c>
      <c r="D3956" s="67" t="s">
        <v>18434</v>
      </c>
      <c r="E3956" s="88" t="s">
        <v>18374</v>
      </c>
      <c r="F3956" s="88" t="s">
        <v>18374</v>
      </c>
      <c r="G3956" s="125">
        <f t="shared" si="218"/>
        <v>2.0581741181462343</v>
      </c>
      <c r="H3956" s="140">
        <f t="shared" si="219"/>
        <v>1.5832108601124879</v>
      </c>
      <c r="I3956" s="125">
        <f>G3956/('Total Revenue (Millions)'!D$239)*100</f>
        <v>9.3967681054934693E-2</v>
      </c>
      <c r="W3956" s="138"/>
      <c r="Z3956" s="138"/>
      <c r="AF3956" s="90" t="s">
        <v>18443</v>
      </c>
    </row>
    <row r="3957" spans="1:32" hidden="1" x14ac:dyDescent="0.25">
      <c r="A3957" s="116" t="s">
        <v>16384</v>
      </c>
      <c r="B3957" s="119">
        <v>2023</v>
      </c>
      <c r="C3957" s="67" t="s">
        <v>16486</v>
      </c>
      <c r="D3957" s="88" t="s">
        <v>18362</v>
      </c>
      <c r="E3957" s="88" t="s">
        <v>18362</v>
      </c>
      <c r="F3957" s="68"/>
      <c r="G3957" s="125">
        <f t="shared" si="218"/>
        <v>1.7108029590442146</v>
      </c>
      <c r="H3957" s="140">
        <f t="shared" si="219"/>
        <v>1.3160022761878574</v>
      </c>
      <c r="I3957" s="125">
        <f>G3957/('Total Revenue (Millions)'!D$239)*100</f>
        <v>7.8108156829850464E-2</v>
      </c>
      <c r="W3957" s="138"/>
      <c r="Z3957" s="138"/>
      <c r="AF3957" s="90" t="s">
        <v>18444</v>
      </c>
    </row>
    <row r="3958" spans="1:32" hidden="1" x14ac:dyDescent="0.25">
      <c r="A3958" s="116" t="s">
        <v>16384</v>
      </c>
      <c r="B3958" s="119">
        <v>2023</v>
      </c>
      <c r="C3958" s="67" t="s">
        <v>16486</v>
      </c>
      <c r="D3958" s="67" t="s">
        <v>18369</v>
      </c>
      <c r="E3958" s="88" t="s">
        <v>18370</v>
      </c>
      <c r="F3958" s="88" t="s">
        <v>18370</v>
      </c>
      <c r="G3958" s="125">
        <f t="shared" si="218"/>
        <v>1.9713313283707292</v>
      </c>
      <c r="H3958" s="140">
        <f t="shared" si="219"/>
        <v>1.51640871413133</v>
      </c>
      <c r="I3958" s="125">
        <f>G3958/('Total Revenue (Millions)'!D$239)*100</f>
        <v>9.0002799998663632E-2</v>
      </c>
      <c r="W3958" s="138"/>
      <c r="Z3958" s="138"/>
      <c r="AF3958" s="90" t="s">
        <v>18445</v>
      </c>
    </row>
    <row r="3959" spans="1:32" hidden="1" x14ac:dyDescent="0.25">
      <c r="A3959" s="116" t="s">
        <v>16384</v>
      </c>
      <c r="B3959" s="119">
        <v>2023</v>
      </c>
      <c r="C3959" s="67" t="s">
        <v>16486</v>
      </c>
      <c r="D3959" s="67" t="s">
        <v>18070</v>
      </c>
      <c r="E3959" s="67" t="s">
        <v>18070</v>
      </c>
      <c r="F3959" s="89" t="s">
        <v>18366</v>
      </c>
      <c r="G3959" s="125">
        <f t="shared" si="218"/>
        <v>1.8584357011958073</v>
      </c>
      <c r="H3959" s="140">
        <f t="shared" si="219"/>
        <v>1.4295659239967748</v>
      </c>
      <c r="I3959" s="125">
        <f>G3959/('Total Revenue (Millions)'!D$239)*100</f>
        <v>8.4848454604200679E-2</v>
      </c>
      <c r="W3959" s="138"/>
      <c r="Z3959" s="138"/>
      <c r="AF3959" s="90" t="s">
        <v>18446</v>
      </c>
    </row>
    <row r="3960" spans="1:32" hidden="1" x14ac:dyDescent="0.25">
      <c r="A3960" s="116" t="s">
        <v>16384</v>
      </c>
      <c r="B3960" s="119">
        <v>2023</v>
      </c>
      <c r="C3960" s="67" t="s">
        <v>16486</v>
      </c>
      <c r="D3960" s="88" t="s">
        <v>18381</v>
      </c>
      <c r="E3960" s="88" t="s">
        <v>18381</v>
      </c>
      <c r="F3960" s="88" t="s">
        <v>18382</v>
      </c>
      <c r="G3960" s="125">
        <f t="shared" si="218"/>
        <v>1.3026418466325751</v>
      </c>
      <c r="H3960" s="140">
        <f t="shared" si="219"/>
        <v>1.0020321897173654</v>
      </c>
      <c r="I3960" s="125">
        <f>G3960/('Total Revenue (Millions)'!D$239)*100</f>
        <v>5.9473215844065896E-2</v>
      </c>
      <c r="W3960" s="138"/>
      <c r="Z3960" s="138"/>
      <c r="AF3960" s="90" t="s">
        <v>18447</v>
      </c>
    </row>
    <row r="3961" spans="1:32" x14ac:dyDescent="0.25">
      <c r="A3961" s="116" t="s">
        <v>16384</v>
      </c>
      <c r="B3961" s="119">
        <v>2024</v>
      </c>
      <c r="C3961" s="67" t="s">
        <v>16486</v>
      </c>
      <c r="D3961" s="88" t="s">
        <v>18345</v>
      </c>
      <c r="E3961" s="88" t="s">
        <v>18323</v>
      </c>
      <c r="F3961" s="88"/>
      <c r="G3961" s="125"/>
      <c r="H3961" s="140">
        <f t="shared" si="219"/>
        <v>0</v>
      </c>
      <c r="I3961" s="125">
        <f>G3961/('Total Revenue (Millions)'!D$239)*100</f>
        <v>0</v>
      </c>
      <c r="W3961" s="138"/>
      <c r="Z3961" s="138"/>
      <c r="AF3961" s="90"/>
    </row>
    <row r="3962" spans="1:32" x14ac:dyDescent="0.25">
      <c r="A3962" s="116" t="s">
        <v>16384</v>
      </c>
      <c r="B3962" s="119">
        <v>2024</v>
      </c>
      <c r="C3962" s="67" t="s">
        <v>16486</v>
      </c>
      <c r="D3962" s="89" t="s">
        <v>16593</v>
      </c>
      <c r="E3962" s="89" t="s">
        <v>17289</v>
      </c>
      <c r="F3962" s="89"/>
      <c r="G3962" s="125"/>
      <c r="H3962" s="140">
        <f t="shared" si="219"/>
        <v>0</v>
      </c>
      <c r="I3962" s="125">
        <f>G3962/('Total Revenue (Millions)'!D$239)*100</f>
        <v>0</v>
      </c>
      <c r="W3962" s="138"/>
      <c r="Z3962" s="138"/>
      <c r="AF3962" s="90"/>
    </row>
    <row r="3963" spans="1:32" x14ac:dyDescent="0.25">
      <c r="A3963" s="116" t="s">
        <v>16384</v>
      </c>
      <c r="B3963" s="119">
        <v>2024</v>
      </c>
      <c r="C3963" s="67" t="s">
        <v>16486</v>
      </c>
      <c r="D3963" s="67" t="s">
        <v>18326</v>
      </c>
      <c r="E3963" s="88" t="s">
        <v>18239</v>
      </c>
      <c r="F3963" s="89"/>
      <c r="G3963" s="125"/>
      <c r="H3963" s="140">
        <f t="shared" si="219"/>
        <v>0</v>
      </c>
      <c r="I3963" s="125">
        <f>G3963/('Total Revenue (Millions)'!D$239)*100</f>
        <v>0</v>
      </c>
      <c r="W3963" s="138"/>
      <c r="Z3963" s="138"/>
      <c r="AF3963" s="90"/>
    </row>
    <row r="3964" spans="1:32" x14ac:dyDescent="0.25">
      <c r="A3964" s="116" t="s">
        <v>16384</v>
      </c>
      <c r="B3964" s="119">
        <v>2024</v>
      </c>
      <c r="C3964" s="67" t="s">
        <v>16486</v>
      </c>
      <c r="D3964" s="88" t="s">
        <v>18029</v>
      </c>
      <c r="E3964" s="88" t="s">
        <v>18029</v>
      </c>
      <c r="F3964" s="89"/>
      <c r="G3964" s="125"/>
      <c r="H3964" s="140">
        <f t="shared" si="219"/>
        <v>0</v>
      </c>
      <c r="I3964" s="125">
        <f>G3964/('Total Revenue (Millions)'!D$239)*100</f>
        <v>0</v>
      </c>
      <c r="W3964" s="138"/>
      <c r="Z3964" s="138"/>
      <c r="AF3964" s="90"/>
    </row>
    <row r="3965" spans="1:32" x14ac:dyDescent="0.25">
      <c r="A3965" s="116" t="s">
        <v>16384</v>
      </c>
      <c r="B3965" s="119">
        <v>2024</v>
      </c>
      <c r="C3965" s="67" t="s">
        <v>16486</v>
      </c>
      <c r="D3965" s="88" t="s">
        <v>18340</v>
      </c>
      <c r="E3965" s="88" t="s">
        <v>18340</v>
      </c>
      <c r="F3965" s="89"/>
      <c r="G3965" s="125"/>
      <c r="H3965" s="140">
        <f t="shared" si="219"/>
        <v>0</v>
      </c>
      <c r="I3965" s="125">
        <f>G3965/('Total Revenue (Millions)'!D$239)*100</f>
        <v>0</v>
      </c>
      <c r="W3965" s="138"/>
      <c r="Z3965" s="138"/>
      <c r="AF3965" s="90"/>
    </row>
    <row r="3966" spans="1:32" x14ac:dyDescent="0.25">
      <c r="A3966" s="116" t="s">
        <v>16384</v>
      </c>
      <c r="B3966" s="119">
        <v>2024</v>
      </c>
      <c r="C3966" s="67" t="s">
        <v>16486</v>
      </c>
      <c r="D3966" s="88" t="s">
        <v>18342</v>
      </c>
      <c r="E3966" s="88" t="s">
        <v>18342</v>
      </c>
      <c r="F3966" s="89"/>
      <c r="G3966" s="125"/>
      <c r="H3966" s="140">
        <f t="shared" si="219"/>
        <v>0</v>
      </c>
      <c r="I3966" s="125">
        <f>G3966/('Total Revenue (Millions)'!D$239)*100</f>
        <v>0</v>
      </c>
      <c r="W3966" s="138"/>
      <c r="Z3966" s="138"/>
      <c r="AF3966" s="90"/>
    </row>
    <row r="3967" spans="1:32" x14ac:dyDescent="0.25">
      <c r="A3967" s="116" t="s">
        <v>16384</v>
      </c>
      <c r="B3967" s="119">
        <v>2024</v>
      </c>
      <c r="C3967" s="67" t="s">
        <v>16486</v>
      </c>
      <c r="D3967" s="88" t="s">
        <v>18248</v>
      </c>
      <c r="E3967" s="88" t="s">
        <v>18248</v>
      </c>
      <c r="F3967" s="89"/>
      <c r="G3967" s="125"/>
      <c r="H3967" s="140">
        <f t="shared" ref="H3967:H3989" si="220">G3967/1.3</f>
        <v>0</v>
      </c>
      <c r="I3967" s="125">
        <f>G3967/('Total Revenue (Millions)'!D$239)*100</f>
        <v>0</v>
      </c>
      <c r="W3967" s="138"/>
      <c r="Z3967" s="138"/>
      <c r="AF3967" s="90"/>
    </row>
    <row r="3968" spans="1:32" x14ac:dyDescent="0.25">
      <c r="A3968" s="116" t="s">
        <v>16384</v>
      </c>
      <c r="B3968" s="119">
        <v>2024</v>
      </c>
      <c r="C3968" s="67" t="s">
        <v>16486</v>
      </c>
      <c r="D3968" s="88" t="s">
        <v>18410</v>
      </c>
      <c r="E3968" s="88" t="s">
        <v>18341</v>
      </c>
      <c r="F3968" s="88" t="s">
        <v>18341</v>
      </c>
      <c r="G3968" s="125"/>
      <c r="H3968" s="140">
        <f t="shared" si="220"/>
        <v>0</v>
      </c>
      <c r="I3968" s="125">
        <f>G3968/('Total Revenue (Millions)'!D$239)*100</f>
        <v>0</v>
      </c>
      <c r="W3968" s="138"/>
      <c r="Z3968" s="138"/>
      <c r="AF3968" s="90"/>
    </row>
    <row r="3969" spans="1:32" x14ac:dyDescent="0.25">
      <c r="A3969" s="116" t="s">
        <v>16384</v>
      </c>
      <c r="B3969" s="119">
        <v>2024</v>
      </c>
      <c r="C3969" s="67" t="s">
        <v>16486</v>
      </c>
      <c r="D3969" s="88" t="s">
        <v>18351</v>
      </c>
      <c r="E3969" s="88" t="s">
        <v>18351</v>
      </c>
      <c r="F3969" s="89"/>
      <c r="G3969" s="125"/>
      <c r="H3969" s="140">
        <f t="shared" si="220"/>
        <v>0</v>
      </c>
      <c r="I3969" s="125">
        <f>G3969/('Total Revenue (Millions)'!D$239)*100</f>
        <v>0</v>
      </c>
      <c r="W3969" s="138"/>
      <c r="Z3969" s="138"/>
      <c r="AF3969" s="90"/>
    </row>
    <row r="3970" spans="1:32" x14ac:dyDescent="0.25">
      <c r="A3970" s="116" t="s">
        <v>16384</v>
      </c>
      <c r="B3970" s="119">
        <v>2024</v>
      </c>
      <c r="C3970" s="67" t="s">
        <v>16486</v>
      </c>
      <c r="D3970" s="88" t="s">
        <v>18249</v>
      </c>
      <c r="E3970" s="88" t="s">
        <v>18249</v>
      </c>
      <c r="F3970" s="89"/>
      <c r="G3970" s="125"/>
      <c r="H3970" s="140">
        <f t="shared" si="220"/>
        <v>0</v>
      </c>
      <c r="I3970" s="125">
        <f>G3970/('Total Revenue (Millions)'!D$239)*100</f>
        <v>0</v>
      </c>
      <c r="W3970" s="138"/>
      <c r="Z3970" s="138"/>
      <c r="AF3970" s="90"/>
    </row>
    <row r="3971" spans="1:32" x14ac:dyDescent="0.25">
      <c r="A3971" s="116" t="s">
        <v>16384</v>
      </c>
      <c r="B3971" s="119">
        <v>2024</v>
      </c>
      <c r="C3971" s="67" t="s">
        <v>16486</v>
      </c>
      <c r="D3971" s="67" t="s">
        <v>18343</v>
      </c>
      <c r="E3971" s="88" t="s">
        <v>18344</v>
      </c>
      <c r="F3971" s="89"/>
      <c r="G3971" s="125"/>
      <c r="H3971" s="140">
        <f t="shared" si="220"/>
        <v>0</v>
      </c>
      <c r="I3971" s="125">
        <f>G3971/('Total Revenue (Millions)'!D$239)*100</f>
        <v>0</v>
      </c>
      <c r="W3971" s="138"/>
      <c r="Z3971" s="138"/>
      <c r="AF3971" s="90"/>
    </row>
    <row r="3972" spans="1:32" x14ac:dyDescent="0.25">
      <c r="A3972" s="116" t="s">
        <v>16384</v>
      </c>
      <c r="B3972" s="119">
        <v>2024</v>
      </c>
      <c r="C3972" s="67" t="s">
        <v>16486</v>
      </c>
      <c r="D3972" s="88" t="s">
        <v>18348</v>
      </c>
      <c r="E3972" s="88" t="s">
        <v>18348</v>
      </c>
      <c r="F3972" s="89"/>
      <c r="G3972" s="125"/>
      <c r="H3972" s="140">
        <f t="shared" si="220"/>
        <v>0</v>
      </c>
      <c r="I3972" s="125">
        <f>G3972/('Total Revenue (Millions)'!D$239)*100</f>
        <v>0</v>
      </c>
      <c r="W3972" s="138"/>
      <c r="Z3972" s="138"/>
      <c r="AF3972" s="90"/>
    </row>
    <row r="3973" spans="1:32" x14ac:dyDescent="0.25">
      <c r="A3973" s="116" t="s">
        <v>16384</v>
      </c>
      <c r="B3973" s="119">
        <v>2024</v>
      </c>
      <c r="C3973" s="67" t="s">
        <v>16486</v>
      </c>
      <c r="D3973" s="88" t="s">
        <v>18238</v>
      </c>
      <c r="E3973" s="88" t="s">
        <v>18238</v>
      </c>
      <c r="F3973" s="89"/>
      <c r="G3973" s="125"/>
      <c r="H3973" s="140">
        <f t="shared" si="220"/>
        <v>0</v>
      </c>
      <c r="I3973" s="125">
        <f>G3973/('Total Revenue (Millions)'!D$239)*100</f>
        <v>0</v>
      </c>
      <c r="W3973" s="138"/>
      <c r="Z3973" s="138"/>
      <c r="AF3973" s="90"/>
    </row>
    <row r="3974" spans="1:32" x14ac:dyDescent="0.25">
      <c r="A3974" s="116" t="s">
        <v>16384</v>
      </c>
      <c r="B3974" s="119">
        <v>2024</v>
      </c>
      <c r="C3974" s="67" t="s">
        <v>16486</v>
      </c>
      <c r="D3974" s="88" t="s">
        <v>18356</v>
      </c>
      <c r="E3974" s="88" t="s">
        <v>18356</v>
      </c>
      <c r="F3974" s="68"/>
      <c r="G3974" s="125"/>
      <c r="H3974" s="140">
        <f t="shared" si="220"/>
        <v>0</v>
      </c>
      <c r="I3974" s="125">
        <f>G3974/('Total Revenue (Millions)'!D$239)*100</f>
        <v>0</v>
      </c>
      <c r="W3974" s="138"/>
      <c r="Z3974" s="138"/>
      <c r="AF3974" s="90"/>
    </row>
    <row r="3975" spans="1:32" x14ac:dyDescent="0.25">
      <c r="A3975" s="116" t="s">
        <v>16384</v>
      </c>
      <c r="B3975" s="119">
        <v>2024</v>
      </c>
      <c r="C3975" s="67" t="s">
        <v>16486</v>
      </c>
      <c r="D3975" s="88" t="s">
        <v>18346</v>
      </c>
      <c r="E3975" s="88" t="s">
        <v>18346</v>
      </c>
      <c r="F3975" s="89" t="s">
        <v>18347</v>
      </c>
      <c r="G3975" s="125"/>
      <c r="H3975" s="140">
        <f t="shared" si="220"/>
        <v>0</v>
      </c>
      <c r="I3975" s="125">
        <f>G3975/('Total Revenue (Millions)'!D$239)*100</f>
        <v>0</v>
      </c>
      <c r="W3975" s="138"/>
      <c r="Z3975" s="138"/>
      <c r="AF3975" s="90"/>
    </row>
    <row r="3976" spans="1:32" x14ac:dyDescent="0.25">
      <c r="A3976" s="116" t="s">
        <v>16384</v>
      </c>
      <c r="B3976" s="119">
        <v>2024</v>
      </c>
      <c r="C3976" s="67" t="s">
        <v>16486</v>
      </c>
      <c r="D3976" s="88" t="s">
        <v>18363</v>
      </c>
      <c r="E3976" s="88" t="s">
        <v>18364</v>
      </c>
      <c r="F3976" s="88" t="s">
        <v>18365</v>
      </c>
      <c r="G3976" s="125"/>
      <c r="H3976" s="140">
        <f t="shared" si="220"/>
        <v>0</v>
      </c>
      <c r="I3976" s="125">
        <f>G3976/('Total Revenue (Millions)'!D$239)*100</f>
        <v>0</v>
      </c>
      <c r="W3976" s="138"/>
      <c r="Z3976" s="138"/>
      <c r="AF3976" s="90"/>
    </row>
    <row r="3977" spans="1:32" x14ac:dyDescent="0.25">
      <c r="A3977" s="116" t="s">
        <v>16384</v>
      </c>
      <c r="B3977" s="119">
        <v>2024</v>
      </c>
      <c r="C3977" s="67" t="s">
        <v>16486</v>
      </c>
      <c r="D3977" s="67" t="s">
        <v>16532</v>
      </c>
      <c r="E3977" s="68" t="s">
        <v>17320</v>
      </c>
      <c r="F3977" s="88" t="s">
        <v>18359</v>
      </c>
      <c r="G3977" s="125"/>
      <c r="H3977" s="140">
        <f t="shared" si="220"/>
        <v>0</v>
      </c>
      <c r="I3977" s="125">
        <f>G3977/('Total Revenue (Millions)'!D$239)*100</f>
        <v>0</v>
      </c>
      <c r="W3977" s="138"/>
      <c r="Z3977" s="138"/>
      <c r="AF3977" s="90"/>
    </row>
    <row r="3978" spans="1:32" x14ac:dyDescent="0.25">
      <c r="A3978" s="116" t="s">
        <v>16384</v>
      </c>
      <c r="B3978" s="119">
        <v>2024</v>
      </c>
      <c r="C3978" s="67" t="s">
        <v>16486</v>
      </c>
      <c r="D3978" s="67" t="s">
        <v>18367</v>
      </c>
      <c r="E3978" s="67" t="s">
        <v>18367</v>
      </c>
      <c r="F3978" s="88" t="s">
        <v>18368</v>
      </c>
      <c r="G3978" s="125"/>
      <c r="H3978" s="140">
        <f t="shared" si="220"/>
        <v>0</v>
      </c>
      <c r="I3978" s="125">
        <f>G3978/('Total Revenue (Millions)'!D$239)*100</f>
        <v>0</v>
      </c>
      <c r="W3978" s="138"/>
      <c r="Z3978" s="138"/>
      <c r="AF3978" s="90"/>
    </row>
    <row r="3979" spans="1:32" x14ac:dyDescent="0.25">
      <c r="A3979" s="116" t="s">
        <v>16384</v>
      </c>
      <c r="B3979" s="119">
        <v>2024</v>
      </c>
      <c r="C3979" s="67" t="s">
        <v>16486</v>
      </c>
      <c r="D3979" s="67" t="s">
        <v>18003</v>
      </c>
      <c r="E3979" s="67" t="s">
        <v>18066</v>
      </c>
      <c r="F3979" s="68"/>
      <c r="G3979" s="125"/>
      <c r="H3979" s="140">
        <f t="shared" si="220"/>
        <v>0</v>
      </c>
      <c r="I3979" s="125">
        <f>G3979/('Total Revenue (Millions)'!D$239)*100</f>
        <v>0</v>
      </c>
      <c r="W3979" s="138"/>
      <c r="Z3979" s="138"/>
      <c r="AF3979" s="90"/>
    </row>
    <row r="3980" spans="1:32" x14ac:dyDescent="0.25">
      <c r="A3980" s="116" t="s">
        <v>16384</v>
      </c>
      <c r="B3980" s="119">
        <v>2024</v>
      </c>
      <c r="C3980" s="67" t="s">
        <v>16486</v>
      </c>
      <c r="D3980" s="88" t="s">
        <v>18371</v>
      </c>
      <c r="E3980" s="88" t="s">
        <v>18371</v>
      </c>
      <c r="F3980" s="68"/>
      <c r="G3980" s="125"/>
      <c r="H3980" s="140">
        <f t="shared" si="220"/>
        <v>0</v>
      </c>
      <c r="I3980" s="125">
        <f>G3980/('Total Revenue (Millions)'!D$239)*100</f>
        <v>0</v>
      </c>
      <c r="W3980" s="138"/>
      <c r="Z3980" s="138"/>
      <c r="AF3980" s="90"/>
    </row>
    <row r="3981" spans="1:32" x14ac:dyDescent="0.25">
      <c r="A3981" s="116" t="s">
        <v>16384</v>
      </c>
      <c r="B3981" s="119">
        <v>2024</v>
      </c>
      <c r="C3981" s="67" t="s">
        <v>16486</v>
      </c>
      <c r="D3981" s="67" t="s">
        <v>18360</v>
      </c>
      <c r="E3981" s="88" t="s">
        <v>18361</v>
      </c>
      <c r="F3981" s="68"/>
      <c r="G3981" s="125"/>
      <c r="H3981" s="140">
        <f t="shared" si="220"/>
        <v>0</v>
      </c>
      <c r="I3981" s="125">
        <f>G3981/('Total Revenue (Millions)'!D$239)*100</f>
        <v>0</v>
      </c>
      <c r="W3981" s="138"/>
      <c r="Z3981" s="138"/>
      <c r="AF3981" s="90"/>
    </row>
    <row r="3982" spans="1:32" x14ac:dyDescent="0.25">
      <c r="A3982" s="116" t="s">
        <v>16384</v>
      </c>
      <c r="B3982" s="119">
        <v>2024</v>
      </c>
      <c r="C3982" s="67" t="s">
        <v>16486</v>
      </c>
      <c r="D3982" s="89" t="s">
        <v>18318</v>
      </c>
      <c r="E3982" s="89" t="s">
        <v>18318</v>
      </c>
      <c r="F3982" s="88" t="s">
        <v>18380</v>
      </c>
      <c r="G3982" s="125"/>
      <c r="H3982" s="140">
        <f t="shared" si="220"/>
        <v>0</v>
      </c>
      <c r="I3982" s="125">
        <f>G3982/('Total Revenue (Millions)'!D$239)*100</f>
        <v>0</v>
      </c>
      <c r="W3982" s="138"/>
      <c r="Z3982" s="138"/>
      <c r="AF3982" s="90"/>
    </row>
    <row r="3983" spans="1:32" x14ac:dyDescent="0.25">
      <c r="A3983" s="116" t="s">
        <v>16384</v>
      </c>
      <c r="B3983" s="119">
        <v>2024</v>
      </c>
      <c r="C3983" s="67" t="s">
        <v>16486</v>
      </c>
      <c r="D3983" s="88" t="s">
        <v>18357</v>
      </c>
      <c r="E3983" s="88" t="s">
        <v>18357</v>
      </c>
      <c r="F3983" s="68"/>
      <c r="G3983" s="125"/>
      <c r="H3983" s="140">
        <f t="shared" si="220"/>
        <v>0</v>
      </c>
      <c r="I3983" s="125">
        <f>G3983/('Total Revenue (Millions)'!D$239)*100</f>
        <v>0</v>
      </c>
      <c r="W3983" s="138"/>
      <c r="Z3983" s="138"/>
      <c r="AF3983" s="90"/>
    </row>
    <row r="3984" spans="1:32" x14ac:dyDescent="0.25">
      <c r="A3984" s="116" t="s">
        <v>16384</v>
      </c>
      <c r="B3984" s="119">
        <v>2024</v>
      </c>
      <c r="C3984" s="67" t="s">
        <v>16486</v>
      </c>
      <c r="D3984" s="88" t="s">
        <v>18372</v>
      </c>
      <c r="E3984" s="88" t="s">
        <v>18372</v>
      </c>
      <c r="F3984" s="68"/>
      <c r="G3984" s="125"/>
      <c r="H3984" s="140">
        <f t="shared" si="220"/>
        <v>0</v>
      </c>
      <c r="I3984" s="125">
        <f>G3984/('Total Revenue (Millions)'!D$239)*100</f>
        <v>0</v>
      </c>
      <c r="W3984" s="138"/>
      <c r="Z3984" s="138"/>
      <c r="AF3984" s="90"/>
    </row>
    <row r="3985" spans="1:32" x14ac:dyDescent="0.25">
      <c r="A3985" s="116" t="s">
        <v>16384</v>
      </c>
      <c r="B3985" s="119">
        <v>2024</v>
      </c>
      <c r="C3985" s="67" t="s">
        <v>16486</v>
      </c>
      <c r="D3985" s="67" t="s">
        <v>18434</v>
      </c>
      <c r="E3985" s="88" t="s">
        <v>18374</v>
      </c>
      <c r="F3985" s="88" t="s">
        <v>18374</v>
      </c>
      <c r="G3985" s="125"/>
      <c r="H3985" s="140">
        <f t="shared" si="220"/>
        <v>0</v>
      </c>
      <c r="I3985" s="125">
        <f>G3985/('Total Revenue (Millions)'!D$239)*100</f>
        <v>0</v>
      </c>
      <c r="W3985" s="138"/>
      <c r="Z3985" s="138"/>
      <c r="AF3985" s="90"/>
    </row>
    <row r="3986" spans="1:32" x14ac:dyDescent="0.25">
      <c r="A3986" s="116" t="s">
        <v>16384</v>
      </c>
      <c r="B3986" s="119">
        <v>2024</v>
      </c>
      <c r="C3986" s="67" t="s">
        <v>16486</v>
      </c>
      <c r="D3986" s="88" t="s">
        <v>18362</v>
      </c>
      <c r="E3986" s="88" t="s">
        <v>18362</v>
      </c>
      <c r="F3986" s="68"/>
      <c r="G3986" s="125"/>
      <c r="H3986" s="140">
        <f t="shared" si="220"/>
        <v>0</v>
      </c>
      <c r="I3986" s="125">
        <f>G3986/('Total Revenue (Millions)'!D$239)*100</f>
        <v>0</v>
      </c>
      <c r="W3986" s="138"/>
      <c r="Z3986" s="138"/>
      <c r="AF3986" s="90"/>
    </row>
    <row r="3987" spans="1:32" x14ac:dyDescent="0.25">
      <c r="A3987" s="116" t="s">
        <v>16384</v>
      </c>
      <c r="B3987" s="119">
        <v>2024</v>
      </c>
      <c r="C3987" s="67" t="s">
        <v>16486</v>
      </c>
      <c r="D3987" s="67" t="s">
        <v>18369</v>
      </c>
      <c r="E3987" s="88" t="s">
        <v>18370</v>
      </c>
      <c r="F3987" s="88" t="s">
        <v>18370</v>
      </c>
      <c r="G3987" s="125"/>
      <c r="H3987" s="140">
        <f t="shared" si="220"/>
        <v>0</v>
      </c>
      <c r="I3987" s="125">
        <f>G3987/('Total Revenue (Millions)'!D$239)*100</f>
        <v>0</v>
      </c>
      <c r="W3987" s="138"/>
      <c r="Z3987" s="138"/>
      <c r="AF3987" s="90"/>
    </row>
    <row r="3988" spans="1:32" x14ac:dyDescent="0.25">
      <c r="A3988" s="116" t="s">
        <v>16384</v>
      </c>
      <c r="B3988" s="119">
        <v>2024</v>
      </c>
      <c r="C3988" s="67" t="s">
        <v>16486</v>
      </c>
      <c r="D3988" s="67" t="s">
        <v>18070</v>
      </c>
      <c r="E3988" s="67" t="s">
        <v>18070</v>
      </c>
      <c r="F3988" s="89" t="s">
        <v>18366</v>
      </c>
      <c r="G3988" s="125"/>
      <c r="H3988" s="140">
        <f t="shared" si="220"/>
        <v>0</v>
      </c>
      <c r="I3988" s="125">
        <f>G3988/('Total Revenue (Millions)'!D$239)*100</f>
        <v>0</v>
      </c>
      <c r="W3988" s="138"/>
      <c r="Z3988" s="138"/>
      <c r="AF3988" s="90"/>
    </row>
    <row r="3989" spans="1:32" x14ac:dyDescent="0.25">
      <c r="A3989" s="116" t="s">
        <v>16384</v>
      </c>
      <c r="B3989" s="119">
        <v>2024</v>
      </c>
      <c r="C3989" s="67" t="s">
        <v>16486</v>
      </c>
      <c r="D3989" s="88" t="s">
        <v>18381</v>
      </c>
      <c r="E3989" s="88" t="s">
        <v>18381</v>
      </c>
      <c r="F3989" s="88" t="s">
        <v>18382</v>
      </c>
      <c r="G3989" s="125"/>
      <c r="H3989" s="140">
        <f t="shared" si="220"/>
        <v>0</v>
      </c>
      <c r="I3989" s="125">
        <f>G3989/('Total Revenue (Millions)'!D$239)*100</f>
        <v>0</v>
      </c>
      <c r="W3989" s="138"/>
      <c r="Z3989" s="138"/>
      <c r="AF3989" s="90"/>
    </row>
    <row r="3990" spans="1:32" hidden="1" x14ac:dyDescent="0.25">
      <c r="A3990" s="116" t="s">
        <v>16384</v>
      </c>
      <c r="B3990" s="67"/>
      <c r="C3990" s="67" t="s">
        <v>18461</v>
      </c>
      <c r="D3990" s="73"/>
      <c r="E3990" s="73"/>
      <c r="F3990" s="73"/>
      <c r="G3990" s="125"/>
      <c r="H3990" s="141"/>
      <c r="I3990" s="125"/>
      <c r="W3990" s="138"/>
      <c r="Z3990" s="138"/>
      <c r="AF3990" s="67" t="s">
        <v>18462</v>
      </c>
    </row>
    <row r="3991" spans="1:32" hidden="1" x14ac:dyDescent="0.25">
      <c r="A3991" s="116" t="s">
        <v>16384</v>
      </c>
      <c r="B3991" s="116">
        <v>2008</v>
      </c>
      <c r="C3991" s="116" t="s">
        <v>16498</v>
      </c>
      <c r="D3991" s="73" t="s">
        <v>17528</v>
      </c>
      <c r="E3991" s="73" t="s">
        <v>17528</v>
      </c>
      <c r="F3991" s="73" t="s">
        <v>17528</v>
      </c>
      <c r="G3991" s="92">
        <v>800</v>
      </c>
      <c r="H3991" s="140">
        <f>G3991/1.07</f>
        <v>747.66355140186909</v>
      </c>
      <c r="I3991" s="125">
        <f>G3991/('Total Revenue (Millions)'!D$242)*100</f>
        <v>4.9282022534204799</v>
      </c>
      <c r="W3991" s="138"/>
      <c r="Z3991" s="138"/>
      <c r="AF3991" s="59" t="s">
        <v>18463</v>
      </c>
    </row>
    <row r="3992" spans="1:32" hidden="1" x14ac:dyDescent="0.25">
      <c r="A3992" s="116" t="s">
        <v>16384</v>
      </c>
      <c r="B3992" s="116">
        <v>2010</v>
      </c>
      <c r="C3992" s="116" t="s">
        <v>16498</v>
      </c>
      <c r="D3992" s="73" t="s">
        <v>17528</v>
      </c>
      <c r="E3992" s="73" t="s">
        <v>17528</v>
      </c>
      <c r="F3992" s="73" t="s">
        <v>17528</v>
      </c>
      <c r="G3992" s="92">
        <v>1015.2</v>
      </c>
      <c r="H3992" s="140">
        <f>G3992/1.03</f>
        <v>985.63106796116506</v>
      </c>
      <c r="I3992" s="125">
        <f>G3992/('Total Revenue (Millions)'!D$243)*100</f>
        <v>5.6590660853050263</v>
      </c>
      <c r="W3992" s="138"/>
      <c r="Z3992" s="138"/>
      <c r="AF3992" s="59" t="s">
        <v>18464</v>
      </c>
    </row>
    <row r="3993" spans="1:32" hidden="1" x14ac:dyDescent="0.25">
      <c r="A3993" s="116" t="s">
        <v>16384</v>
      </c>
      <c r="B3993" s="116">
        <v>2011</v>
      </c>
      <c r="C3993" s="116" t="s">
        <v>16498</v>
      </c>
      <c r="D3993" s="73" t="s">
        <v>17528</v>
      </c>
      <c r="E3993" s="73" t="s">
        <v>17528</v>
      </c>
      <c r="F3993" s="73" t="s">
        <v>17528</v>
      </c>
      <c r="G3993" s="92">
        <v>1098.98</v>
      </c>
      <c r="H3993" s="140">
        <f>G3993/0.99</f>
        <v>1110.0808080808081</v>
      </c>
      <c r="I3993" s="125">
        <f>G3993/('Total Revenue (Millions)'!D$244)*100</f>
        <v>5.7454150335414962</v>
      </c>
      <c r="W3993" s="138"/>
      <c r="Z3993" s="138"/>
      <c r="AF3993" s="59" t="s">
        <v>18465</v>
      </c>
    </row>
    <row r="3994" spans="1:32" hidden="1" x14ac:dyDescent="0.25">
      <c r="A3994" s="116" t="s">
        <v>16384</v>
      </c>
      <c r="B3994" s="116">
        <v>2011</v>
      </c>
      <c r="C3994" s="116" t="s">
        <v>16498</v>
      </c>
      <c r="D3994" s="73" t="s">
        <v>18466</v>
      </c>
      <c r="E3994" s="73" t="s">
        <v>18466</v>
      </c>
      <c r="F3994" s="73" t="s">
        <v>18466</v>
      </c>
      <c r="G3994" s="92">
        <v>181.4</v>
      </c>
      <c r="H3994" s="140">
        <f>G3994/0.99</f>
        <v>183.23232323232324</v>
      </c>
      <c r="I3994" s="125">
        <f>G3994/('Total Revenue (Millions)'!D$244)*100</f>
        <v>0.94835054967736221</v>
      </c>
      <c r="W3994" s="138"/>
      <c r="Z3994" s="138"/>
      <c r="AF3994" s="59"/>
    </row>
    <row r="3995" spans="1:32" hidden="1" x14ac:dyDescent="0.25">
      <c r="A3995" s="116" t="s">
        <v>16384</v>
      </c>
      <c r="B3995" s="116">
        <v>2011</v>
      </c>
      <c r="C3995" s="116" t="s">
        <v>16498</v>
      </c>
      <c r="D3995" s="73" t="s">
        <v>16532</v>
      </c>
      <c r="E3995" s="73" t="s">
        <v>17320</v>
      </c>
      <c r="F3995" s="73" t="s">
        <v>17320</v>
      </c>
      <c r="G3995" s="92">
        <v>20.2</v>
      </c>
      <c r="H3995" s="140">
        <f>G3995/0.99</f>
        <v>20.404040404040405</v>
      </c>
      <c r="I3995" s="125">
        <f>G3995/('Total Revenue (Millions)'!D$244)*100</f>
        <v>0.10560463673364232</v>
      </c>
      <c r="W3995" s="138"/>
      <c r="Z3995" s="138"/>
      <c r="AF3995" s="59"/>
    </row>
    <row r="3996" spans="1:32" hidden="1" x14ac:dyDescent="0.25">
      <c r="A3996" s="116" t="s">
        <v>16384</v>
      </c>
      <c r="B3996" s="116">
        <v>2012</v>
      </c>
      <c r="C3996" s="116" t="s">
        <v>16498</v>
      </c>
      <c r="D3996" s="73" t="s">
        <v>17528</v>
      </c>
      <c r="E3996" s="73" t="s">
        <v>17528</v>
      </c>
      <c r="F3996" s="73" t="s">
        <v>17528</v>
      </c>
      <c r="G3996" s="92">
        <v>1243.08</v>
      </c>
      <c r="H3996" s="140">
        <f>G3996/1</f>
        <v>1243.08</v>
      </c>
      <c r="I3996" s="125">
        <f>G3996/('Total Revenue (Millions)'!D$245)*100</f>
        <v>6.1387248708728501</v>
      </c>
      <c r="W3996" s="138"/>
      <c r="Z3996" s="138"/>
      <c r="AF3996" s="59" t="s">
        <v>18467</v>
      </c>
    </row>
    <row r="3997" spans="1:32" hidden="1" x14ac:dyDescent="0.25">
      <c r="A3997" s="116" t="s">
        <v>16384</v>
      </c>
      <c r="B3997" s="116">
        <v>2012</v>
      </c>
      <c r="C3997" s="116" t="s">
        <v>16498</v>
      </c>
      <c r="D3997" s="73" t="s">
        <v>18466</v>
      </c>
      <c r="E3997" s="73" t="s">
        <v>18466</v>
      </c>
      <c r="F3997" s="73" t="s">
        <v>18466</v>
      </c>
      <c r="G3997" s="92">
        <v>225.4</v>
      </c>
      <c r="H3997" s="140">
        <f>G3997/1</f>
        <v>225.4</v>
      </c>
      <c r="I3997" s="125">
        <f>G3997/('Total Revenue (Millions)'!D$245)*100</f>
        <v>1.1130969735614287</v>
      </c>
      <c r="W3997" s="138"/>
      <c r="Z3997" s="138"/>
      <c r="AF3997" s="59" t="s">
        <v>18468</v>
      </c>
    </row>
    <row r="3998" spans="1:32" hidden="1" x14ac:dyDescent="0.25">
      <c r="A3998" s="116" t="s">
        <v>16384</v>
      </c>
      <c r="B3998" s="116">
        <v>2013</v>
      </c>
      <c r="C3998" s="116" t="s">
        <v>16498</v>
      </c>
      <c r="D3998" s="73" t="s">
        <v>17528</v>
      </c>
      <c r="E3998" s="73" t="s">
        <v>17528</v>
      </c>
      <c r="F3998" s="73" t="s">
        <v>17528</v>
      </c>
      <c r="G3998" s="92">
        <v>1416.06</v>
      </c>
      <c r="H3998" s="140">
        <f>G3998/1.03</f>
        <v>1374.8155339805824</v>
      </c>
      <c r="I3998" s="125">
        <f>G3998/('Total Revenue (Millions)'!D$246)*100</f>
        <v>6.7610160860961734</v>
      </c>
      <c r="W3998" s="138"/>
      <c r="Z3998" s="138"/>
      <c r="AF3998" s="59" t="s">
        <v>18469</v>
      </c>
    </row>
    <row r="3999" spans="1:32" hidden="1" x14ac:dyDescent="0.25">
      <c r="A3999" s="116" t="s">
        <v>16384</v>
      </c>
      <c r="B3999" s="116">
        <v>2013</v>
      </c>
      <c r="C3999" s="116" t="s">
        <v>16498</v>
      </c>
      <c r="D3999" s="73" t="s">
        <v>18466</v>
      </c>
      <c r="E3999" s="73" t="s">
        <v>18466</v>
      </c>
      <c r="F3999" s="73" t="s">
        <v>18466</v>
      </c>
      <c r="G3999" s="92">
        <v>269.39999999999998</v>
      </c>
      <c r="H3999" s="140">
        <f>G3999/1.03</f>
        <v>261.55339805825241</v>
      </c>
      <c r="I3999" s="125">
        <f>G3999/('Total Revenue (Millions)'!D$246)*100</f>
        <v>1.2862574563184535</v>
      </c>
      <c r="W3999" s="138"/>
      <c r="Z3999" s="138"/>
      <c r="AF3999" s="59" t="s">
        <v>18470</v>
      </c>
    </row>
    <row r="4000" spans="1:32" hidden="1" x14ac:dyDescent="0.25">
      <c r="A4000" s="116" t="s">
        <v>16384</v>
      </c>
      <c r="B4000" s="116">
        <v>2014</v>
      </c>
      <c r="C4000" s="116" t="s">
        <v>16498</v>
      </c>
      <c r="D4000" s="73" t="s">
        <v>17528</v>
      </c>
      <c r="E4000" s="73" t="s">
        <v>17528</v>
      </c>
      <c r="F4000" s="73" t="s">
        <v>17528</v>
      </c>
      <c r="G4000" s="92">
        <v>2028.4</v>
      </c>
      <c r="H4000" s="140">
        <f t="shared" ref="H4000:H4017" si="221">G4000/1.1</f>
        <v>1844</v>
      </c>
      <c r="I4000" s="125">
        <f>G4000/('Total Revenue (Millions)'!D$247)*100</f>
        <v>9.2194837089123016</v>
      </c>
      <c r="W4000" s="138"/>
      <c r="Z4000" s="138"/>
      <c r="AF4000" s="59" t="s">
        <v>18471</v>
      </c>
    </row>
    <row r="4001" spans="1:32" hidden="1" x14ac:dyDescent="0.25">
      <c r="A4001" s="116" t="s">
        <v>16384</v>
      </c>
      <c r="B4001" s="116">
        <v>2014</v>
      </c>
      <c r="C4001" s="116" t="s">
        <v>16498</v>
      </c>
      <c r="D4001" s="73" t="s">
        <v>18466</v>
      </c>
      <c r="E4001" s="73" t="s">
        <v>18466</v>
      </c>
      <c r="F4001" s="73" t="s">
        <v>18466</v>
      </c>
      <c r="G4001" s="92">
        <v>483.3</v>
      </c>
      <c r="H4001" s="140">
        <f t="shared" si="221"/>
        <v>439.36363636363632</v>
      </c>
      <c r="I4001" s="125">
        <f>G4001/('Total Revenue (Millions)'!D$247)*100</f>
        <v>2.1966951668888361</v>
      </c>
      <c r="W4001" s="138"/>
      <c r="Z4001" s="138"/>
      <c r="AF4001" s="59" t="s">
        <v>18472</v>
      </c>
    </row>
    <row r="4002" spans="1:32" hidden="1" x14ac:dyDescent="0.25">
      <c r="A4002" s="116" t="s">
        <v>16384</v>
      </c>
      <c r="B4002" s="116">
        <v>2014</v>
      </c>
      <c r="C4002" s="116" t="s">
        <v>16498</v>
      </c>
      <c r="D4002" s="73" t="s">
        <v>17645</v>
      </c>
      <c r="E4002" s="73" t="s">
        <v>18473</v>
      </c>
      <c r="F4002" s="73" t="s">
        <v>18473</v>
      </c>
      <c r="G4002" s="123">
        <v>125.81</v>
      </c>
      <c r="H4002" s="140">
        <f t="shared" si="221"/>
        <v>114.37272727272726</v>
      </c>
      <c r="I4002" s="125">
        <f>G4002/('Total Revenue (Millions)'!D$247)*100</f>
        <v>0.57183161379326397</v>
      </c>
      <c r="W4002" s="138"/>
      <c r="Z4002" s="138"/>
      <c r="AF4002" s="59" t="s">
        <v>18474</v>
      </c>
    </row>
    <row r="4003" spans="1:32" hidden="1" x14ac:dyDescent="0.25">
      <c r="A4003" s="116" t="s">
        <v>16384</v>
      </c>
      <c r="B4003" s="116">
        <v>2014</v>
      </c>
      <c r="C4003" s="116" t="s">
        <v>16498</v>
      </c>
      <c r="D4003" s="73" t="s">
        <v>18006</v>
      </c>
      <c r="E4003" s="73" t="s">
        <v>18006</v>
      </c>
      <c r="F4003" s="73" t="s">
        <v>18007</v>
      </c>
      <c r="G4003" s="92">
        <v>126</v>
      </c>
      <c r="H4003" s="140">
        <f t="shared" si="221"/>
        <v>114.54545454545453</v>
      </c>
      <c r="I4003" s="125">
        <f>G4003/('Total Revenue (Millions)'!D$247)*100</f>
        <v>0.57269520179597222</v>
      </c>
      <c r="W4003" s="138"/>
      <c r="Z4003" s="138"/>
      <c r="AF4003" s="59"/>
    </row>
    <row r="4004" spans="1:32" hidden="1" x14ac:dyDescent="0.25">
      <c r="A4004" s="116" t="s">
        <v>16384</v>
      </c>
      <c r="B4004" s="116">
        <v>2014</v>
      </c>
      <c r="C4004" s="116" t="s">
        <v>16498</v>
      </c>
      <c r="D4004" s="73" t="s">
        <v>18475</v>
      </c>
      <c r="E4004" s="73" t="s">
        <v>18475</v>
      </c>
      <c r="F4004" s="73" t="s">
        <v>18475</v>
      </c>
      <c r="G4004" s="85">
        <v>99.9</v>
      </c>
      <c r="H4004" s="140">
        <f t="shared" si="221"/>
        <v>90.818181818181813</v>
      </c>
      <c r="I4004" s="125">
        <f>G4004/('Total Revenue (Millions)'!D$247)*100</f>
        <v>0.45406548142394931</v>
      </c>
      <c r="W4004" s="138"/>
      <c r="Z4004" s="138"/>
      <c r="AF4004" s="84" t="s">
        <v>18476</v>
      </c>
    </row>
    <row r="4005" spans="1:32" hidden="1" x14ac:dyDescent="0.25">
      <c r="A4005" s="116" t="s">
        <v>16384</v>
      </c>
      <c r="B4005" s="116">
        <v>2014</v>
      </c>
      <c r="C4005" s="116" t="s">
        <v>16498</v>
      </c>
      <c r="D4005" s="73" t="s">
        <v>18070</v>
      </c>
      <c r="E4005" s="73" t="s">
        <v>18070</v>
      </c>
      <c r="F4005" s="73" t="s">
        <v>18034</v>
      </c>
      <c r="G4005" s="92">
        <v>88</v>
      </c>
      <c r="H4005" s="140">
        <f t="shared" si="221"/>
        <v>80</v>
      </c>
      <c r="I4005" s="125">
        <f>G4005/('Total Revenue (Millions)'!D$247)*100</f>
        <v>0.39997760125432974</v>
      </c>
      <c r="W4005" s="138"/>
      <c r="Z4005" s="138"/>
      <c r="AF4005" s="59" t="s">
        <v>18477</v>
      </c>
    </row>
    <row r="4006" spans="1:32" hidden="1" x14ac:dyDescent="0.25">
      <c r="A4006" s="116" t="s">
        <v>16384</v>
      </c>
      <c r="B4006" s="116">
        <v>2014</v>
      </c>
      <c r="C4006" s="116" t="s">
        <v>16498</v>
      </c>
      <c r="D4006" s="73" t="s">
        <v>16532</v>
      </c>
      <c r="E4006" s="73" t="s">
        <v>17320</v>
      </c>
      <c r="F4006" s="73" t="s">
        <v>17320</v>
      </c>
      <c r="G4006" s="92">
        <v>55.3</v>
      </c>
      <c r="H4006" s="140">
        <f t="shared" si="221"/>
        <v>50.272727272727266</v>
      </c>
      <c r="I4006" s="125">
        <f>G4006/('Total Revenue (Millions)'!D$247)*100</f>
        <v>0.25134956078823223</v>
      </c>
      <c r="W4006" s="138"/>
      <c r="Z4006" s="138"/>
      <c r="AF4006" s="59" t="s">
        <v>18478</v>
      </c>
    </row>
    <row r="4007" spans="1:32" hidden="1" x14ac:dyDescent="0.25">
      <c r="A4007" s="116" t="s">
        <v>16384</v>
      </c>
      <c r="B4007" s="116">
        <v>2014</v>
      </c>
      <c r="C4007" s="116" t="s">
        <v>16498</v>
      </c>
      <c r="D4007" s="73" t="s">
        <v>17413</v>
      </c>
      <c r="E4007" s="73" t="s">
        <v>18205</v>
      </c>
      <c r="F4007" s="73" t="s">
        <v>18205</v>
      </c>
      <c r="G4007" s="85">
        <v>52.5</v>
      </c>
      <c r="H4007" s="140">
        <f t="shared" si="221"/>
        <v>47.727272727272727</v>
      </c>
      <c r="I4007" s="125">
        <f>G4007/('Total Revenue (Millions)'!D$247)*100</f>
        <v>0.23862300074832171</v>
      </c>
      <c r="W4007" s="138"/>
      <c r="Z4007" s="138"/>
      <c r="AF4007" s="59" t="s">
        <v>18479</v>
      </c>
    </row>
    <row r="4008" spans="1:32" hidden="1" x14ac:dyDescent="0.25">
      <c r="A4008" s="116" t="s">
        <v>16384</v>
      </c>
      <c r="B4008" s="116">
        <v>2014</v>
      </c>
      <c r="C4008" s="116" t="s">
        <v>16498</v>
      </c>
      <c r="D4008" s="73" t="s">
        <v>18480</v>
      </c>
      <c r="E4008" s="73" t="s">
        <v>18480</v>
      </c>
      <c r="F4008" s="73" t="s">
        <v>18480</v>
      </c>
      <c r="G4008" s="92">
        <v>49.3</v>
      </c>
      <c r="H4008" s="140">
        <f t="shared" si="221"/>
        <v>44.818181818181813</v>
      </c>
      <c r="I4008" s="125">
        <f>G4008/('Total Revenue (Millions)'!D$247)*100</f>
        <v>0.2240783607027097</v>
      </c>
      <c r="W4008" s="138"/>
      <c r="Z4008" s="138"/>
      <c r="AF4008" s="59" t="s">
        <v>18481</v>
      </c>
    </row>
    <row r="4009" spans="1:32" hidden="1" x14ac:dyDescent="0.25">
      <c r="A4009" s="116" t="s">
        <v>16384</v>
      </c>
      <c r="B4009" s="116">
        <v>2014</v>
      </c>
      <c r="C4009" s="116" t="s">
        <v>16498</v>
      </c>
      <c r="D4009" s="73" t="s">
        <v>16593</v>
      </c>
      <c r="E4009" s="73" t="s">
        <v>17289</v>
      </c>
      <c r="F4009" s="73" t="s">
        <v>17289</v>
      </c>
      <c r="G4009" s="92">
        <v>41.9</v>
      </c>
      <c r="H4009" s="140">
        <f t="shared" si="221"/>
        <v>38.090909090909086</v>
      </c>
      <c r="I4009" s="125">
        <f>G4009/('Total Revenue (Millions)'!D$247)*100</f>
        <v>0.190443880597232</v>
      </c>
      <c r="W4009" s="138"/>
      <c r="Z4009" s="138"/>
      <c r="AF4009" s="59" t="s">
        <v>18482</v>
      </c>
    </row>
    <row r="4010" spans="1:32" hidden="1" x14ac:dyDescent="0.25">
      <c r="A4010" s="116" t="s">
        <v>16384</v>
      </c>
      <c r="B4010" s="116">
        <v>2014</v>
      </c>
      <c r="C4010" s="116" t="s">
        <v>16498</v>
      </c>
      <c r="D4010" s="73" t="s">
        <v>16602</v>
      </c>
      <c r="E4010" s="73" t="s">
        <v>16602</v>
      </c>
      <c r="F4010" s="73" t="s">
        <v>16602</v>
      </c>
      <c r="G4010" s="92">
        <v>41.2</v>
      </c>
      <c r="H4010" s="140">
        <f t="shared" si="221"/>
        <v>37.454545454545453</v>
      </c>
      <c r="I4010" s="125">
        <f>G4010/('Total Revenue (Millions)'!D$247)*100</f>
        <v>0.18726224058725438</v>
      </c>
      <c r="W4010" s="138"/>
      <c r="Z4010" s="138"/>
      <c r="AF4010" s="59" t="s">
        <v>18483</v>
      </c>
    </row>
    <row r="4011" spans="1:32" hidden="1" x14ac:dyDescent="0.25">
      <c r="A4011" s="116" t="s">
        <v>16384</v>
      </c>
      <c r="B4011" s="116">
        <v>2014</v>
      </c>
      <c r="C4011" s="116" t="s">
        <v>16498</v>
      </c>
      <c r="D4011" s="73" t="s">
        <v>16568</v>
      </c>
      <c r="E4011" s="73" t="s">
        <v>16568</v>
      </c>
      <c r="F4011" s="73" t="s">
        <v>16568</v>
      </c>
      <c r="G4011" s="92">
        <v>34.799999999999997</v>
      </c>
      <c r="H4011" s="140">
        <f t="shared" si="221"/>
        <v>31.63636363636363</v>
      </c>
      <c r="I4011" s="125">
        <f>G4011/('Total Revenue (Millions)'!D$247)*100</f>
        <v>0.15817296049603038</v>
      </c>
      <c r="W4011" s="138"/>
      <c r="Z4011" s="138"/>
      <c r="AF4011" s="59" t="s">
        <v>18478</v>
      </c>
    </row>
    <row r="4012" spans="1:32" hidden="1" x14ac:dyDescent="0.25">
      <c r="A4012" s="116" t="s">
        <v>16384</v>
      </c>
      <c r="B4012" s="116">
        <v>2014</v>
      </c>
      <c r="C4012" s="116" t="s">
        <v>16498</v>
      </c>
      <c r="D4012" s="73" t="s">
        <v>18011</v>
      </c>
      <c r="E4012" s="73" t="s">
        <v>18012</v>
      </c>
      <c r="F4012" s="73" t="s">
        <v>18013</v>
      </c>
      <c r="G4012" s="92">
        <v>31.6</v>
      </c>
      <c r="H4012" s="140">
        <f t="shared" si="221"/>
        <v>28.727272727272727</v>
      </c>
      <c r="I4012" s="125">
        <f>G4012/('Total Revenue (Millions)'!D$247)*100</f>
        <v>0.14362832045041843</v>
      </c>
      <c r="W4012" s="138"/>
      <c r="Z4012" s="138"/>
      <c r="AF4012" s="59" t="s">
        <v>18484</v>
      </c>
    </row>
    <row r="4013" spans="1:32" hidden="1" x14ac:dyDescent="0.25">
      <c r="A4013" s="116" t="s">
        <v>16384</v>
      </c>
      <c r="B4013" s="116">
        <v>2014</v>
      </c>
      <c r="C4013" s="116" t="s">
        <v>16498</v>
      </c>
      <c r="D4013" s="73" t="s">
        <v>18029</v>
      </c>
      <c r="E4013" s="73" t="s">
        <v>18029</v>
      </c>
      <c r="F4013" s="73"/>
      <c r="G4013" s="92">
        <v>29.9</v>
      </c>
      <c r="H4013" s="140">
        <f t="shared" si="221"/>
        <v>27.18181818181818</v>
      </c>
      <c r="I4013" s="125">
        <f>G4013/('Total Revenue (Millions)'!D$247)*100</f>
        <v>0.13590148042618705</v>
      </c>
      <c r="W4013" s="138"/>
      <c r="Z4013" s="138"/>
      <c r="AF4013" s="59" t="s">
        <v>18485</v>
      </c>
    </row>
    <row r="4014" spans="1:32" hidden="1" x14ac:dyDescent="0.25">
      <c r="A4014" s="116" t="s">
        <v>16384</v>
      </c>
      <c r="B4014" s="116">
        <v>2014</v>
      </c>
      <c r="C4014" s="116" t="s">
        <v>16498</v>
      </c>
      <c r="D4014" s="73" t="s">
        <v>18003</v>
      </c>
      <c r="E4014" s="73" t="s">
        <v>18004</v>
      </c>
      <c r="F4014" s="73" t="s">
        <v>18004</v>
      </c>
      <c r="G4014" s="92">
        <v>22.2</v>
      </c>
      <c r="H4014" s="140">
        <f t="shared" si="221"/>
        <v>20.18181818181818</v>
      </c>
      <c r="I4014" s="125">
        <f>G4014/('Total Revenue (Millions)'!D$247)*100</f>
        <v>0.10090344031643318</v>
      </c>
      <c r="W4014" s="138"/>
      <c r="Z4014" s="138"/>
      <c r="AF4014" s="59" t="s">
        <v>18484</v>
      </c>
    </row>
    <row r="4015" spans="1:32" hidden="1" x14ac:dyDescent="0.25">
      <c r="A4015" s="116" t="s">
        <v>16384</v>
      </c>
      <c r="B4015" s="116">
        <v>2014</v>
      </c>
      <c r="C4015" s="116" t="s">
        <v>16498</v>
      </c>
      <c r="D4015" s="73" t="s">
        <v>17230</v>
      </c>
      <c r="E4015" s="73" t="s">
        <v>17231</v>
      </c>
      <c r="F4015" s="73" t="s">
        <v>17231</v>
      </c>
      <c r="G4015" s="92">
        <v>19.7</v>
      </c>
      <c r="H4015" s="140">
        <f t="shared" si="221"/>
        <v>17.909090909090907</v>
      </c>
      <c r="I4015" s="125">
        <f>G4015/('Total Revenue (Millions)'!D$247)*100</f>
        <v>8.9540440280798814E-2</v>
      </c>
      <c r="W4015" s="138"/>
      <c r="Z4015" s="138"/>
      <c r="AF4015" s="59" t="s">
        <v>18486</v>
      </c>
    </row>
    <row r="4016" spans="1:32" hidden="1" x14ac:dyDescent="0.25">
      <c r="A4016" s="116" t="s">
        <v>16384</v>
      </c>
      <c r="B4016" s="116">
        <v>2014</v>
      </c>
      <c r="C4016" s="116" t="s">
        <v>16498</v>
      </c>
      <c r="D4016" s="73" t="s">
        <v>18055</v>
      </c>
      <c r="E4016" s="73" t="s">
        <v>18055</v>
      </c>
      <c r="F4016" s="73" t="s">
        <v>18056</v>
      </c>
      <c r="G4016" s="92">
        <v>14.228999999999999</v>
      </c>
      <c r="H4016" s="140">
        <f t="shared" si="221"/>
        <v>12.935454545454544</v>
      </c>
      <c r="I4016" s="125">
        <f>G4016/('Total Revenue (Millions)'!D$247)*100</f>
        <v>6.4673651002816565E-2</v>
      </c>
      <c r="W4016" s="138"/>
      <c r="Z4016" s="138"/>
      <c r="AF4016" s="59" t="s">
        <v>18485</v>
      </c>
    </row>
    <row r="4017" spans="1:32" hidden="1" x14ac:dyDescent="0.25">
      <c r="A4017" s="116" t="s">
        <v>16384</v>
      </c>
      <c r="B4017" s="116">
        <v>2014</v>
      </c>
      <c r="C4017" s="116" t="s">
        <v>16498</v>
      </c>
      <c r="D4017" s="73" t="s">
        <v>18062</v>
      </c>
      <c r="E4017" s="73" t="s">
        <v>18062</v>
      </c>
      <c r="F4017" s="73" t="s">
        <v>18063</v>
      </c>
      <c r="G4017" s="92">
        <v>3.9</v>
      </c>
      <c r="H4017" s="140">
        <f t="shared" si="221"/>
        <v>3.545454545454545</v>
      </c>
      <c r="I4017" s="125">
        <f>G4017/('Total Revenue (Millions)'!D$247)*100</f>
        <v>1.7726280055589613E-2</v>
      </c>
      <c r="W4017" s="138"/>
      <c r="Z4017" s="138"/>
      <c r="AF4017" s="59" t="s">
        <v>18487</v>
      </c>
    </row>
    <row r="4018" spans="1:32" hidden="1" x14ac:dyDescent="0.25">
      <c r="A4018" s="116" t="s">
        <v>16384</v>
      </c>
      <c r="B4018" s="116">
        <v>2015</v>
      </c>
      <c r="C4018" s="116" t="s">
        <v>16498</v>
      </c>
      <c r="D4018" s="73" t="s">
        <v>17528</v>
      </c>
      <c r="E4018" s="73" t="s">
        <v>17528</v>
      </c>
      <c r="F4018" s="73" t="s">
        <v>17528</v>
      </c>
      <c r="G4018" s="92">
        <v>2433.63</v>
      </c>
      <c r="H4018" s="140">
        <f t="shared" ref="H4018:H4038" si="222">G4018/1.28</f>
        <v>1901.2734375</v>
      </c>
      <c r="I4018" s="125">
        <f>G4018/('Total Revenue (Millions)'!D$248)*100</f>
        <v>10.475448470304647</v>
      </c>
      <c r="W4018" s="138"/>
      <c r="Z4018" s="138"/>
      <c r="AF4018" s="59" t="s">
        <v>18488</v>
      </c>
    </row>
    <row r="4019" spans="1:32" hidden="1" x14ac:dyDescent="0.25">
      <c r="A4019" s="116" t="s">
        <v>16384</v>
      </c>
      <c r="B4019" s="116">
        <v>2015</v>
      </c>
      <c r="C4019" s="116" t="s">
        <v>16498</v>
      </c>
      <c r="D4019" s="73" t="s">
        <v>18466</v>
      </c>
      <c r="E4019" s="73" t="s">
        <v>18466</v>
      </c>
      <c r="F4019" s="73" t="s">
        <v>18466</v>
      </c>
      <c r="G4019" s="92">
        <v>736.2</v>
      </c>
      <c r="H4019" s="140">
        <f t="shared" si="222"/>
        <v>575.15625</v>
      </c>
      <c r="I4019" s="125">
        <f>G4019/('Total Revenue (Millions)'!D$248)*100</f>
        <v>3.1689390596920157</v>
      </c>
      <c r="W4019" s="138"/>
      <c r="Z4019" s="138"/>
      <c r="AF4019" s="59" t="s">
        <v>18489</v>
      </c>
    </row>
    <row r="4020" spans="1:32" hidden="1" x14ac:dyDescent="0.25">
      <c r="A4020" s="116" t="s">
        <v>16384</v>
      </c>
      <c r="B4020" s="116">
        <v>2015</v>
      </c>
      <c r="C4020" s="116" t="s">
        <v>16498</v>
      </c>
      <c r="D4020" s="73" t="s">
        <v>18006</v>
      </c>
      <c r="E4020" s="73" t="s">
        <v>18006</v>
      </c>
      <c r="F4020" s="73" t="s">
        <v>18007</v>
      </c>
      <c r="G4020" s="85">
        <v>125.9</v>
      </c>
      <c r="H4020" s="140">
        <f t="shared" si="222"/>
        <v>98.359375</v>
      </c>
      <c r="I4020" s="125">
        <f>G4020/('Total Revenue (Millions)'!D$248)*100</f>
        <v>0.54193076285686603</v>
      </c>
      <c r="W4020" s="138"/>
      <c r="Z4020" s="138"/>
      <c r="AF4020" s="59"/>
    </row>
    <row r="4021" spans="1:32" hidden="1" x14ac:dyDescent="0.25">
      <c r="A4021" s="116" t="s">
        <v>16384</v>
      </c>
      <c r="B4021" s="116">
        <v>2015</v>
      </c>
      <c r="C4021" s="116" t="s">
        <v>16498</v>
      </c>
      <c r="D4021" s="73" t="s">
        <v>17645</v>
      </c>
      <c r="E4021" s="73" t="s">
        <v>18473</v>
      </c>
      <c r="F4021" s="73" t="s">
        <v>18473</v>
      </c>
      <c r="G4021" s="85">
        <v>106.70399999999999</v>
      </c>
      <c r="H4021" s="140">
        <f t="shared" si="222"/>
        <v>83.362499999999997</v>
      </c>
      <c r="I4021" s="125">
        <f>G4021/('Total Revenue (Millions)'!D$248)*100</f>
        <v>0.45930246322382073</v>
      </c>
      <c r="W4021" s="138"/>
      <c r="Z4021" s="138"/>
      <c r="AF4021" s="59" t="s">
        <v>18490</v>
      </c>
    </row>
    <row r="4022" spans="1:32" hidden="1" x14ac:dyDescent="0.25">
      <c r="A4022" s="116" t="s">
        <v>16384</v>
      </c>
      <c r="B4022" s="116">
        <v>2015</v>
      </c>
      <c r="C4022" s="116" t="s">
        <v>16498</v>
      </c>
      <c r="D4022" s="73" t="s">
        <v>18475</v>
      </c>
      <c r="E4022" s="73" t="s">
        <v>18475</v>
      </c>
      <c r="F4022" s="73" t="s">
        <v>18475</v>
      </c>
      <c r="G4022" s="85">
        <v>102.2</v>
      </c>
      <c r="H4022" s="140">
        <f t="shared" si="222"/>
        <v>79.84375</v>
      </c>
      <c r="I4022" s="125">
        <f>G4022/('Total Revenue (Millions)'!D$248)*100</f>
        <v>0.43991520225553388</v>
      </c>
      <c r="W4022" s="138"/>
      <c r="Z4022" s="138"/>
      <c r="AF4022" s="84" t="s">
        <v>18491</v>
      </c>
    </row>
    <row r="4023" spans="1:32" hidden="1" x14ac:dyDescent="0.25">
      <c r="A4023" s="116" t="s">
        <v>16384</v>
      </c>
      <c r="B4023" s="116">
        <v>2015</v>
      </c>
      <c r="C4023" s="116" t="s">
        <v>16498</v>
      </c>
      <c r="D4023" s="73" t="s">
        <v>18070</v>
      </c>
      <c r="E4023" s="73" t="s">
        <v>18070</v>
      </c>
      <c r="F4023" s="73" t="s">
        <v>18034</v>
      </c>
      <c r="G4023" s="85">
        <v>97.7</v>
      </c>
      <c r="H4023" s="140">
        <f t="shared" si="222"/>
        <v>76.328125</v>
      </c>
      <c r="I4023" s="125">
        <f>G4023/('Total Revenue (Millions)'!D$248)*100</f>
        <v>0.42054515910338214</v>
      </c>
      <c r="W4023" s="138"/>
      <c r="Z4023" s="138"/>
      <c r="AF4023" s="59"/>
    </row>
    <row r="4024" spans="1:32" hidden="1" x14ac:dyDescent="0.25">
      <c r="A4024" s="116" t="s">
        <v>16384</v>
      </c>
      <c r="B4024" s="116">
        <v>2015</v>
      </c>
      <c r="C4024" s="116" t="s">
        <v>16498</v>
      </c>
      <c r="D4024" s="73" t="s">
        <v>17560</v>
      </c>
      <c r="E4024" s="73" t="s">
        <v>17560</v>
      </c>
      <c r="F4024" s="73" t="s">
        <v>17560</v>
      </c>
      <c r="G4024" s="93">
        <v>80.55</v>
      </c>
      <c r="H4024" s="140">
        <f t="shared" si="222"/>
        <v>62.9296875</v>
      </c>
      <c r="I4024" s="125">
        <f>G4024/('Total Revenue (Millions)'!D$248)*100</f>
        <v>0.34672377242351515</v>
      </c>
      <c r="W4024" s="138"/>
      <c r="Z4024" s="138"/>
      <c r="AF4024" s="59" t="s">
        <v>18492</v>
      </c>
    </row>
    <row r="4025" spans="1:32" hidden="1" x14ac:dyDescent="0.25">
      <c r="A4025" s="116" t="s">
        <v>16384</v>
      </c>
      <c r="B4025" s="116">
        <v>2015</v>
      </c>
      <c r="C4025" s="116" t="s">
        <v>16498</v>
      </c>
      <c r="D4025" s="73" t="s">
        <v>18480</v>
      </c>
      <c r="E4025" s="73" t="s">
        <v>18480</v>
      </c>
      <c r="F4025" s="73" t="s">
        <v>18480</v>
      </c>
      <c r="G4025" s="85">
        <v>59.9</v>
      </c>
      <c r="H4025" s="140">
        <f t="shared" si="222"/>
        <v>46.796875</v>
      </c>
      <c r="I4025" s="125">
        <f>G4025/('Total Revenue (Millions)'!D$248)*100</f>
        <v>0.25783679662530801</v>
      </c>
      <c r="W4025" s="138"/>
      <c r="Z4025" s="138"/>
      <c r="AF4025" s="59" t="s">
        <v>18493</v>
      </c>
    </row>
    <row r="4026" spans="1:32" hidden="1" x14ac:dyDescent="0.25">
      <c r="A4026" s="116" t="s">
        <v>16384</v>
      </c>
      <c r="B4026" s="116">
        <v>2015</v>
      </c>
      <c r="C4026" s="116" t="s">
        <v>16498</v>
      </c>
      <c r="D4026" s="73" t="s">
        <v>16532</v>
      </c>
      <c r="E4026" s="73" t="s">
        <v>17320</v>
      </c>
      <c r="F4026" s="73" t="s">
        <v>17320</v>
      </c>
      <c r="G4026" s="92">
        <v>59.7</v>
      </c>
      <c r="H4026" s="140">
        <f t="shared" si="222"/>
        <v>46.640625</v>
      </c>
      <c r="I4026" s="125">
        <f>G4026/('Total Revenue (Millions)'!D$248)*100</f>
        <v>0.25697590581854568</v>
      </c>
      <c r="W4026" s="138"/>
      <c r="Z4026" s="138"/>
      <c r="AF4026" s="59" t="s">
        <v>18494</v>
      </c>
    </row>
    <row r="4027" spans="1:32" hidden="1" x14ac:dyDescent="0.25">
      <c r="A4027" s="116" t="s">
        <v>16384</v>
      </c>
      <c r="B4027" s="116">
        <v>2015</v>
      </c>
      <c r="C4027" s="116" t="s">
        <v>16498</v>
      </c>
      <c r="D4027" s="73" t="s">
        <v>17413</v>
      </c>
      <c r="E4027" s="73" t="s">
        <v>18205</v>
      </c>
      <c r="F4027" s="73" t="s">
        <v>18205</v>
      </c>
      <c r="G4027" s="85">
        <v>57.3</v>
      </c>
      <c r="H4027" s="140">
        <f t="shared" si="222"/>
        <v>44.765625</v>
      </c>
      <c r="I4027" s="125">
        <f>G4027/('Total Revenue (Millions)'!D$248)*100</f>
        <v>0.24664521613739809</v>
      </c>
      <c r="W4027" s="138"/>
      <c r="Z4027" s="138"/>
      <c r="AF4027" s="59" t="s">
        <v>18479</v>
      </c>
    </row>
    <row r="4028" spans="1:32" hidden="1" x14ac:dyDescent="0.25">
      <c r="A4028" s="116" t="s">
        <v>16384</v>
      </c>
      <c r="B4028" s="116">
        <v>2015</v>
      </c>
      <c r="C4028" s="116" t="s">
        <v>16498</v>
      </c>
      <c r="D4028" s="73" t="s">
        <v>16602</v>
      </c>
      <c r="E4028" s="73" t="s">
        <v>16602</v>
      </c>
      <c r="F4028" s="73" t="s">
        <v>16602</v>
      </c>
      <c r="G4028" s="85">
        <v>46.4</v>
      </c>
      <c r="H4028" s="140">
        <f t="shared" si="222"/>
        <v>36.25</v>
      </c>
      <c r="I4028" s="125">
        <f>G4028/('Total Revenue (Millions)'!D$248)*100</f>
        <v>0.19972666716885293</v>
      </c>
      <c r="W4028" s="138"/>
      <c r="Z4028" s="138"/>
      <c r="AF4028" s="59" t="s">
        <v>18495</v>
      </c>
    </row>
    <row r="4029" spans="1:32" hidden="1" x14ac:dyDescent="0.25">
      <c r="A4029" s="116" t="s">
        <v>16384</v>
      </c>
      <c r="B4029" s="116">
        <v>2015</v>
      </c>
      <c r="C4029" s="116" t="s">
        <v>16498</v>
      </c>
      <c r="D4029" s="73" t="s">
        <v>16593</v>
      </c>
      <c r="E4029" s="73" t="s">
        <v>17289</v>
      </c>
      <c r="F4029" s="73" t="s">
        <v>17289</v>
      </c>
      <c r="G4029" s="85">
        <v>46.4</v>
      </c>
      <c r="H4029" s="140">
        <f t="shared" si="222"/>
        <v>36.25</v>
      </c>
      <c r="I4029" s="125">
        <f>G4029/('Total Revenue (Millions)'!D$248)*100</f>
        <v>0.19972666716885293</v>
      </c>
      <c r="W4029" s="138"/>
      <c r="Z4029" s="138"/>
      <c r="AF4029" s="59" t="s">
        <v>18496</v>
      </c>
    </row>
    <row r="4030" spans="1:32" hidden="1" x14ac:dyDescent="0.25">
      <c r="A4030" s="116" t="s">
        <v>16384</v>
      </c>
      <c r="B4030" s="116">
        <v>2015</v>
      </c>
      <c r="C4030" s="116" t="s">
        <v>16498</v>
      </c>
      <c r="D4030" s="73" t="s">
        <v>16568</v>
      </c>
      <c r="E4030" s="73" t="s">
        <v>16568</v>
      </c>
      <c r="F4030" s="73" t="s">
        <v>16568</v>
      </c>
      <c r="G4030" s="92">
        <v>37.799999999999997</v>
      </c>
      <c r="H4030" s="140">
        <f t="shared" si="222"/>
        <v>29.531249999999996</v>
      </c>
      <c r="I4030" s="125">
        <f>G4030/('Total Revenue (Millions)'!D$248)*100</f>
        <v>0.16270836247807416</v>
      </c>
      <c r="W4030" s="138"/>
      <c r="Z4030" s="138"/>
      <c r="AF4030" s="59" t="s">
        <v>18497</v>
      </c>
    </row>
    <row r="4031" spans="1:32" hidden="1" x14ac:dyDescent="0.25">
      <c r="A4031" s="116" t="s">
        <v>16384</v>
      </c>
      <c r="B4031" s="116">
        <v>2015</v>
      </c>
      <c r="C4031" s="116" t="s">
        <v>16498</v>
      </c>
      <c r="D4031" s="73" t="s">
        <v>18029</v>
      </c>
      <c r="E4031" s="73" t="s">
        <v>18029</v>
      </c>
      <c r="F4031" s="73"/>
      <c r="G4031" s="85">
        <v>32.299999999999997</v>
      </c>
      <c r="H4031" s="140">
        <f t="shared" si="222"/>
        <v>25.234374999999996</v>
      </c>
      <c r="I4031" s="125">
        <f>G4031/('Total Revenue (Millions)'!D$248)*100</f>
        <v>0.13903386529211098</v>
      </c>
      <c r="W4031" s="138"/>
      <c r="Z4031" s="138"/>
      <c r="AF4031" s="59" t="s">
        <v>18485</v>
      </c>
    </row>
    <row r="4032" spans="1:32" hidden="1" x14ac:dyDescent="0.25">
      <c r="A4032" s="116" t="s">
        <v>16384</v>
      </c>
      <c r="B4032" s="116">
        <v>2015</v>
      </c>
      <c r="C4032" s="116" t="s">
        <v>16498</v>
      </c>
      <c r="D4032" s="73" t="s">
        <v>17230</v>
      </c>
      <c r="E4032" s="73" t="s">
        <v>17231</v>
      </c>
      <c r="F4032" s="73" t="s">
        <v>17231</v>
      </c>
      <c r="G4032" s="85">
        <v>25</v>
      </c>
      <c r="H4032" s="140">
        <f t="shared" si="222"/>
        <v>19.53125</v>
      </c>
      <c r="I4032" s="125">
        <f>G4032/('Total Revenue (Millions)'!D$248)*100</f>
        <v>0.10761135084528714</v>
      </c>
      <c r="W4032" s="138"/>
      <c r="Z4032" s="138"/>
      <c r="AF4032" s="59" t="s">
        <v>18498</v>
      </c>
    </row>
    <row r="4033" spans="1:32" hidden="1" x14ac:dyDescent="0.25">
      <c r="A4033" s="116" t="s">
        <v>16384</v>
      </c>
      <c r="B4033" s="116">
        <v>2015</v>
      </c>
      <c r="C4033" s="116" t="s">
        <v>16498</v>
      </c>
      <c r="D4033" s="73" t="s">
        <v>18003</v>
      </c>
      <c r="E4033" s="73" t="s">
        <v>18004</v>
      </c>
      <c r="F4033" s="73" t="s">
        <v>18004</v>
      </c>
      <c r="G4033" s="85">
        <v>20.100000000000001</v>
      </c>
      <c r="H4033" s="140">
        <f t="shared" si="222"/>
        <v>15.703125</v>
      </c>
      <c r="I4033" s="125">
        <f>G4033/('Total Revenue (Millions)'!D$248)*100</f>
        <v>8.6519526079610873E-2</v>
      </c>
      <c r="W4033" s="138"/>
      <c r="Z4033" s="138"/>
      <c r="AF4033" s="59" t="s">
        <v>18484</v>
      </c>
    </row>
    <row r="4034" spans="1:32" hidden="1" x14ac:dyDescent="0.25">
      <c r="A4034" s="116" t="s">
        <v>16384</v>
      </c>
      <c r="B4034" s="116">
        <v>2015</v>
      </c>
      <c r="C4034" s="116" t="s">
        <v>16498</v>
      </c>
      <c r="D4034" s="73" t="s">
        <v>18011</v>
      </c>
      <c r="E4034" s="73" t="s">
        <v>18012</v>
      </c>
      <c r="F4034" s="73" t="s">
        <v>18013</v>
      </c>
      <c r="G4034" s="85">
        <v>16.399999999999999</v>
      </c>
      <c r="H4034" s="140">
        <f t="shared" si="222"/>
        <v>12.812499999999998</v>
      </c>
      <c r="I4034" s="125">
        <f>G4034/('Total Revenue (Millions)'!D$248)*100</f>
        <v>7.0593046154508357E-2</v>
      </c>
      <c r="W4034" s="138"/>
      <c r="Z4034" s="138"/>
      <c r="AF4034" s="59" t="s">
        <v>18484</v>
      </c>
    </row>
    <row r="4035" spans="1:32" hidden="1" x14ac:dyDescent="0.25">
      <c r="A4035" s="116" t="s">
        <v>16384</v>
      </c>
      <c r="B4035" s="116">
        <v>2015</v>
      </c>
      <c r="C4035" s="116" t="s">
        <v>16498</v>
      </c>
      <c r="D4035" s="73" t="s">
        <v>18100</v>
      </c>
      <c r="E4035" s="73" t="s">
        <v>18100</v>
      </c>
      <c r="F4035" s="73" t="s">
        <v>18101</v>
      </c>
      <c r="G4035" s="92">
        <v>12.8</v>
      </c>
      <c r="H4035" s="140">
        <f t="shared" si="222"/>
        <v>10</v>
      </c>
      <c r="I4035" s="125">
        <f>G4035/('Total Revenue (Millions)'!D$248)*100</f>
        <v>5.5097011632787019E-2</v>
      </c>
      <c r="W4035" s="138"/>
      <c r="Z4035" s="138"/>
      <c r="AF4035" s="59" t="s">
        <v>18484</v>
      </c>
    </row>
    <row r="4036" spans="1:32" hidden="1" x14ac:dyDescent="0.25">
      <c r="A4036" s="116" t="s">
        <v>16384</v>
      </c>
      <c r="B4036" s="116">
        <v>2015</v>
      </c>
      <c r="C4036" s="116" t="s">
        <v>16498</v>
      </c>
      <c r="D4036" s="73" t="s">
        <v>18055</v>
      </c>
      <c r="E4036" s="73" t="s">
        <v>18055</v>
      </c>
      <c r="F4036" s="73" t="s">
        <v>18056</v>
      </c>
      <c r="G4036" s="92">
        <v>12.056494104</v>
      </c>
      <c r="H4036" s="140">
        <f t="shared" si="222"/>
        <v>9.4191360187500006</v>
      </c>
      <c r="I4036" s="125">
        <f>G4036/('Total Revenue (Millions)'!D$248)*100</f>
        <v>5.1896624679587194E-2</v>
      </c>
      <c r="W4036" s="138"/>
      <c r="Z4036" s="138"/>
      <c r="AF4036" s="59" t="s">
        <v>18485</v>
      </c>
    </row>
    <row r="4037" spans="1:32" hidden="1" x14ac:dyDescent="0.25">
      <c r="A4037" s="116" t="s">
        <v>16384</v>
      </c>
      <c r="B4037" s="116">
        <v>2015</v>
      </c>
      <c r="C4037" s="116" t="s">
        <v>16498</v>
      </c>
      <c r="D4037" s="73" t="s">
        <v>17951</v>
      </c>
      <c r="E4037" s="73" t="s">
        <v>17951</v>
      </c>
      <c r="F4037" s="73" t="s">
        <v>17951</v>
      </c>
      <c r="G4037" s="93">
        <v>4.5999999999999996</v>
      </c>
      <c r="H4037" s="140">
        <f t="shared" si="222"/>
        <v>3.5937499999999996</v>
      </c>
      <c r="I4037" s="125">
        <f>G4037/('Total Revenue (Millions)'!D$248)*100</f>
        <v>1.9800488555532833E-2</v>
      </c>
      <c r="W4037" s="138"/>
      <c r="Z4037" s="138"/>
      <c r="AF4037" s="59" t="s">
        <v>18499</v>
      </c>
    </row>
    <row r="4038" spans="1:32" hidden="1" x14ac:dyDescent="0.25">
      <c r="A4038" s="116" t="s">
        <v>16384</v>
      </c>
      <c r="B4038" s="116">
        <v>2015</v>
      </c>
      <c r="C4038" s="116" t="s">
        <v>16498</v>
      </c>
      <c r="D4038" s="73" t="s">
        <v>18062</v>
      </c>
      <c r="E4038" s="73" t="s">
        <v>18062</v>
      </c>
      <c r="F4038" s="73" t="s">
        <v>18063</v>
      </c>
      <c r="G4038" s="85">
        <v>3.7</v>
      </c>
      <c r="H4038" s="140">
        <f t="shared" si="222"/>
        <v>2.890625</v>
      </c>
      <c r="I4038" s="125">
        <f>G4038/('Total Revenue (Millions)'!D$248)*100</f>
        <v>1.5926479925102498E-2</v>
      </c>
      <c r="W4038" s="138"/>
      <c r="Z4038" s="138"/>
      <c r="AF4038" s="59" t="s">
        <v>18487</v>
      </c>
    </row>
    <row r="4039" spans="1:32" hidden="1" x14ac:dyDescent="0.25">
      <c r="A4039" s="116" t="s">
        <v>16384</v>
      </c>
      <c r="B4039" s="116">
        <v>2016</v>
      </c>
      <c r="C4039" s="116" t="s">
        <v>16498</v>
      </c>
      <c r="D4039" s="73" t="s">
        <v>17553</v>
      </c>
      <c r="E4039" s="73" t="s">
        <v>17528</v>
      </c>
      <c r="F4039" s="73" t="s">
        <v>17528</v>
      </c>
      <c r="G4039" s="85">
        <v>2769.52</v>
      </c>
      <c r="H4039" s="140">
        <f t="shared" ref="H4039:H4059" si="223">G4039/1.33</f>
        <v>2082.3458646616541</v>
      </c>
      <c r="I4039" s="125">
        <f>G4039/('Total Revenue (Millions)'!D$249)*100</f>
        <v>11.450568362913788</v>
      </c>
      <c r="W4039" s="138"/>
      <c r="Z4039" s="138"/>
      <c r="AF4039" s="59" t="s">
        <v>18500</v>
      </c>
    </row>
    <row r="4040" spans="1:32" hidden="1" x14ac:dyDescent="0.25">
      <c r="A4040" s="116" t="s">
        <v>16384</v>
      </c>
      <c r="B4040" s="116">
        <v>2016</v>
      </c>
      <c r="C4040" s="116" t="s">
        <v>16498</v>
      </c>
      <c r="D4040" s="73" t="s">
        <v>18466</v>
      </c>
      <c r="E4040" s="73" t="s">
        <v>18466</v>
      </c>
      <c r="F4040" s="73" t="s">
        <v>18466</v>
      </c>
      <c r="G4040" s="92">
        <v>1128.9000000000001</v>
      </c>
      <c r="H4040" s="140">
        <f t="shared" si="223"/>
        <v>848.79699248120301</v>
      </c>
      <c r="I4040" s="125">
        <f>G4040/('Total Revenue (Millions)'!D$249)*100</f>
        <v>4.6674321271893238</v>
      </c>
      <c r="W4040" s="138"/>
      <c r="Z4040" s="138"/>
      <c r="AF4040" s="59" t="s">
        <v>18501</v>
      </c>
    </row>
    <row r="4041" spans="1:32" hidden="1" x14ac:dyDescent="0.25">
      <c r="A4041" s="116" t="s">
        <v>16384</v>
      </c>
      <c r="B4041" s="116">
        <v>2016</v>
      </c>
      <c r="C4041" s="116" t="s">
        <v>16498</v>
      </c>
      <c r="D4041" s="73" t="s">
        <v>17645</v>
      </c>
      <c r="E4041" s="73" t="s">
        <v>18473</v>
      </c>
      <c r="F4041" s="73" t="s">
        <v>18473</v>
      </c>
      <c r="G4041" s="85">
        <v>123.29096</v>
      </c>
      <c r="H4041" s="140">
        <f t="shared" si="223"/>
        <v>92.699969924812024</v>
      </c>
      <c r="I4041" s="125">
        <f>G4041/('Total Revenue (Millions)'!D$249)*100</f>
        <v>0.50974593648331457</v>
      </c>
      <c r="W4041" s="138"/>
      <c r="Z4041" s="138"/>
      <c r="AF4041" s="59" t="s">
        <v>18502</v>
      </c>
    </row>
    <row r="4042" spans="1:32" hidden="1" x14ac:dyDescent="0.25">
      <c r="A4042" s="116" t="s">
        <v>16384</v>
      </c>
      <c r="B4042" s="116">
        <v>2016</v>
      </c>
      <c r="C4042" s="116" t="s">
        <v>16498</v>
      </c>
      <c r="D4042" s="73" t="s">
        <v>18006</v>
      </c>
      <c r="E4042" s="73" t="s">
        <v>18006</v>
      </c>
      <c r="F4042" s="73" t="s">
        <v>18007</v>
      </c>
      <c r="G4042" s="85">
        <v>133.1</v>
      </c>
      <c r="H4042" s="140">
        <f t="shared" si="223"/>
        <v>100.0751879699248</v>
      </c>
      <c r="I4042" s="125">
        <f>G4042/('Total Revenue (Millions)'!D$249)*100</f>
        <v>0.55030136958889098</v>
      </c>
      <c r="W4042" s="138"/>
      <c r="Z4042" s="138"/>
      <c r="AF4042" s="59" t="s">
        <v>18503</v>
      </c>
    </row>
    <row r="4043" spans="1:32" hidden="1" x14ac:dyDescent="0.25">
      <c r="A4043" s="116" t="s">
        <v>16384</v>
      </c>
      <c r="B4043" s="116">
        <v>2016</v>
      </c>
      <c r="C4043" s="116" t="s">
        <v>16498</v>
      </c>
      <c r="D4043" s="73" t="s">
        <v>17560</v>
      </c>
      <c r="E4043" s="73" t="s">
        <v>17560</v>
      </c>
      <c r="F4043" s="73" t="s">
        <v>17560</v>
      </c>
      <c r="G4043" s="93">
        <v>131.38999999999999</v>
      </c>
      <c r="H4043" s="140">
        <f t="shared" si="223"/>
        <v>98.789473684210506</v>
      </c>
      <c r="I4043" s="125">
        <f>G4043/('Total Revenue (Millions)'!D$249)*100</f>
        <v>0.54323138204571286</v>
      </c>
      <c r="W4043" s="138"/>
      <c r="Z4043" s="138"/>
      <c r="AF4043" s="59" t="s">
        <v>18504</v>
      </c>
    </row>
    <row r="4044" spans="1:32" hidden="1" x14ac:dyDescent="0.25">
      <c r="A4044" s="116" t="s">
        <v>16384</v>
      </c>
      <c r="B4044" s="116">
        <v>2016</v>
      </c>
      <c r="C4044" s="116" t="s">
        <v>16498</v>
      </c>
      <c r="D4044" s="73" t="s">
        <v>18475</v>
      </c>
      <c r="E4044" s="73" t="s">
        <v>18475</v>
      </c>
      <c r="F4044" s="73" t="s">
        <v>18475</v>
      </c>
      <c r="G4044" s="85">
        <v>106.2</v>
      </c>
      <c r="H4044" s="140">
        <f t="shared" si="223"/>
        <v>79.849624060150376</v>
      </c>
      <c r="I4044" s="125">
        <f>G4044/('Total Revenue (Millions)'!D$249)*100</f>
        <v>0.43908343689211288</v>
      </c>
      <c r="W4044" s="138"/>
      <c r="Z4044" s="138"/>
      <c r="AF4044" s="84" t="s">
        <v>18505</v>
      </c>
    </row>
    <row r="4045" spans="1:32" hidden="1" x14ac:dyDescent="0.25">
      <c r="A4045" s="116" t="s">
        <v>16384</v>
      </c>
      <c r="B4045" s="116">
        <v>2016</v>
      </c>
      <c r="C4045" s="116" t="s">
        <v>16498</v>
      </c>
      <c r="D4045" s="73" t="s">
        <v>18070</v>
      </c>
      <c r="E4045" s="73" t="s">
        <v>18070</v>
      </c>
      <c r="F4045" s="73" t="s">
        <v>18034</v>
      </c>
      <c r="G4045" s="85">
        <v>93.8</v>
      </c>
      <c r="H4045" s="140">
        <f t="shared" si="223"/>
        <v>70.526315789473685</v>
      </c>
      <c r="I4045" s="125">
        <f>G4045/('Total Revenue (Millions)'!D$249)*100</f>
        <v>0.38781569096497354</v>
      </c>
      <c r="W4045" s="138"/>
      <c r="Z4045" s="138"/>
      <c r="AF4045" s="59" t="s">
        <v>18506</v>
      </c>
    </row>
    <row r="4046" spans="1:32" hidden="1" x14ac:dyDescent="0.25">
      <c r="A4046" s="116" t="s">
        <v>16384</v>
      </c>
      <c r="B4046" s="116">
        <v>2016</v>
      </c>
      <c r="C4046" s="116" t="s">
        <v>16498</v>
      </c>
      <c r="D4046" s="73" t="s">
        <v>18480</v>
      </c>
      <c r="E4046" s="73" t="s">
        <v>18480</v>
      </c>
      <c r="F4046" s="73" t="s">
        <v>18480</v>
      </c>
      <c r="G4046" s="85">
        <v>73.5</v>
      </c>
      <c r="H4046" s="140">
        <f t="shared" si="223"/>
        <v>55.263157894736842</v>
      </c>
      <c r="I4046" s="125">
        <f>G4046/('Total Revenue (Millions)'!D$249)*100</f>
        <v>0.30388542948747926</v>
      </c>
      <c r="W4046" s="138"/>
      <c r="Z4046" s="138"/>
      <c r="AF4046" s="59" t="s">
        <v>18507</v>
      </c>
    </row>
    <row r="4047" spans="1:32" hidden="1" x14ac:dyDescent="0.25">
      <c r="A4047" s="116" t="s">
        <v>16384</v>
      </c>
      <c r="B4047" s="116">
        <v>2016</v>
      </c>
      <c r="C4047" s="116" t="s">
        <v>16498</v>
      </c>
      <c r="D4047" s="73" t="s">
        <v>17413</v>
      </c>
      <c r="E4047" s="73" t="s">
        <v>18205</v>
      </c>
      <c r="F4047" s="73" t="s">
        <v>18205</v>
      </c>
      <c r="G4047" s="92">
        <v>70</v>
      </c>
      <c r="H4047" s="140">
        <f t="shared" si="223"/>
        <v>52.631578947368418</v>
      </c>
      <c r="I4047" s="125">
        <f>G4047/('Total Revenue (Millions)'!D$249)*100</f>
        <v>0.28941469474998022</v>
      </c>
      <c r="W4047" s="138"/>
      <c r="Z4047" s="138"/>
      <c r="AF4047" s="59" t="s">
        <v>18508</v>
      </c>
    </row>
    <row r="4048" spans="1:32" hidden="1" x14ac:dyDescent="0.25">
      <c r="A4048" s="116" t="s">
        <v>16384</v>
      </c>
      <c r="B4048" s="116">
        <v>2016</v>
      </c>
      <c r="C4048" s="116" t="s">
        <v>16498</v>
      </c>
      <c r="D4048" s="73" t="s">
        <v>16532</v>
      </c>
      <c r="E4048" s="73" t="s">
        <v>17320</v>
      </c>
      <c r="F4048" s="73" t="s">
        <v>17320</v>
      </c>
      <c r="G4048" s="85">
        <v>55</v>
      </c>
      <c r="H4048" s="140">
        <f t="shared" si="223"/>
        <v>41.353383458646611</v>
      </c>
      <c r="I4048" s="125">
        <f>G4048/('Total Revenue (Millions)'!D$249)*100</f>
        <v>0.22739726016069878</v>
      </c>
      <c r="W4048" s="138"/>
      <c r="Z4048" s="138"/>
      <c r="AF4048" s="59" t="s">
        <v>18509</v>
      </c>
    </row>
    <row r="4049" spans="1:32" hidden="1" x14ac:dyDescent="0.25">
      <c r="A4049" s="116" t="s">
        <v>16384</v>
      </c>
      <c r="B4049" s="116">
        <v>2016</v>
      </c>
      <c r="C4049" s="116" t="s">
        <v>16498</v>
      </c>
      <c r="D4049" s="73" t="s">
        <v>16602</v>
      </c>
      <c r="E4049" s="73" t="s">
        <v>16602</v>
      </c>
      <c r="F4049" s="73" t="s">
        <v>16602</v>
      </c>
      <c r="G4049" s="85">
        <v>47.9</v>
      </c>
      <c r="H4049" s="140">
        <f t="shared" si="223"/>
        <v>36.015037593984957</v>
      </c>
      <c r="I4049" s="125">
        <f>G4049/('Total Revenue (Millions)'!D$249)*100</f>
        <v>0.19804234112177221</v>
      </c>
      <c r="W4049" s="138"/>
      <c r="Z4049" s="138"/>
      <c r="AF4049" s="59" t="s">
        <v>18510</v>
      </c>
    </row>
    <row r="4050" spans="1:32" hidden="1" x14ac:dyDescent="0.25">
      <c r="A4050" s="116" t="s">
        <v>16384</v>
      </c>
      <c r="B4050" s="116">
        <v>2016</v>
      </c>
      <c r="C4050" s="116" t="s">
        <v>16498</v>
      </c>
      <c r="D4050" s="73" t="s">
        <v>16593</v>
      </c>
      <c r="E4050" s="73" t="s">
        <v>17289</v>
      </c>
      <c r="F4050" s="73" t="s">
        <v>17289</v>
      </c>
      <c r="G4050" s="85">
        <v>47.9</v>
      </c>
      <c r="H4050" s="140">
        <f t="shared" si="223"/>
        <v>36.015037593984957</v>
      </c>
      <c r="I4050" s="125">
        <f>G4050/('Total Revenue (Millions)'!D$249)*100</f>
        <v>0.19804234112177221</v>
      </c>
      <c r="W4050" s="138"/>
      <c r="Z4050" s="138"/>
      <c r="AF4050" s="59" t="s">
        <v>18511</v>
      </c>
    </row>
    <row r="4051" spans="1:32" hidden="1" x14ac:dyDescent="0.25">
      <c r="A4051" s="116" t="s">
        <v>16384</v>
      </c>
      <c r="B4051" s="116">
        <v>2016</v>
      </c>
      <c r="C4051" s="116" t="s">
        <v>16498</v>
      </c>
      <c r="D4051" s="73" t="s">
        <v>16568</v>
      </c>
      <c r="E4051" s="73" t="s">
        <v>16568</v>
      </c>
      <c r="F4051" s="73" t="s">
        <v>16568</v>
      </c>
      <c r="G4051" s="85">
        <v>30.9</v>
      </c>
      <c r="H4051" s="140">
        <f t="shared" si="223"/>
        <v>23.233082706766915</v>
      </c>
      <c r="I4051" s="125">
        <f>G4051/('Total Revenue (Millions)'!D$249)*100</f>
        <v>0.12775591525391986</v>
      </c>
      <c r="W4051" s="138"/>
      <c r="Z4051" s="138"/>
      <c r="AF4051" s="59" t="s">
        <v>18512</v>
      </c>
    </row>
    <row r="4052" spans="1:32" hidden="1" x14ac:dyDescent="0.25">
      <c r="A4052" s="116" t="s">
        <v>16384</v>
      </c>
      <c r="B4052" s="116">
        <v>2016</v>
      </c>
      <c r="C4052" s="116" t="s">
        <v>16498</v>
      </c>
      <c r="D4052" s="73" t="s">
        <v>17230</v>
      </c>
      <c r="E4052" s="73" t="s">
        <v>17231</v>
      </c>
      <c r="F4052" s="73" t="s">
        <v>17231</v>
      </c>
      <c r="G4052" s="92">
        <v>30.25</v>
      </c>
      <c r="H4052" s="140">
        <f t="shared" si="223"/>
        <v>22.744360902255639</v>
      </c>
      <c r="I4052" s="125">
        <f>G4052/('Total Revenue (Millions)'!D$249)*100</f>
        <v>0.1250684930883843</v>
      </c>
      <c r="W4052" s="138"/>
      <c r="Z4052" s="138"/>
      <c r="AF4052" s="59" t="s">
        <v>18513</v>
      </c>
    </row>
    <row r="4053" spans="1:32" hidden="1" x14ac:dyDescent="0.25">
      <c r="A4053" s="116" t="s">
        <v>16384</v>
      </c>
      <c r="B4053" s="116">
        <v>2016</v>
      </c>
      <c r="C4053" s="116" t="s">
        <v>16498</v>
      </c>
      <c r="D4053" s="73" t="s">
        <v>18029</v>
      </c>
      <c r="E4053" s="73" t="s">
        <v>18029</v>
      </c>
      <c r="F4053" s="73"/>
      <c r="G4053" s="85">
        <v>26.8</v>
      </c>
      <c r="H4053" s="140">
        <f t="shared" si="223"/>
        <v>20.150375939849624</v>
      </c>
      <c r="I4053" s="125">
        <f>G4053/('Total Revenue (Millions)'!D$249)*100</f>
        <v>0.11080448313284957</v>
      </c>
      <c r="W4053" s="138"/>
      <c r="Z4053" s="138"/>
      <c r="AF4053" s="59" t="s">
        <v>18514</v>
      </c>
    </row>
    <row r="4054" spans="1:32" hidden="1" x14ac:dyDescent="0.25">
      <c r="A4054" s="116" t="s">
        <v>16384</v>
      </c>
      <c r="B4054" s="116">
        <v>2016</v>
      </c>
      <c r="C4054" s="116" t="s">
        <v>16498</v>
      </c>
      <c r="D4054" s="73" t="s">
        <v>18003</v>
      </c>
      <c r="E4054" s="73" t="s">
        <v>18004</v>
      </c>
      <c r="F4054" s="73" t="s">
        <v>18004</v>
      </c>
      <c r="G4054" s="85">
        <v>18.100000000000001</v>
      </c>
      <c r="H4054" s="140">
        <f t="shared" si="223"/>
        <v>13.609022556390977</v>
      </c>
      <c r="I4054" s="125">
        <f>G4054/('Total Revenue (Millions)'!D$249)*100</f>
        <v>7.4834371071066316E-2</v>
      </c>
      <c r="W4054" s="138"/>
      <c r="Z4054" s="138"/>
      <c r="AF4054" s="59" t="s">
        <v>18484</v>
      </c>
    </row>
    <row r="4055" spans="1:32" hidden="1" x14ac:dyDescent="0.25">
      <c r="A4055" s="116" t="s">
        <v>16384</v>
      </c>
      <c r="B4055" s="116">
        <v>2016</v>
      </c>
      <c r="C4055" s="116" t="s">
        <v>16498</v>
      </c>
      <c r="D4055" s="73" t="s">
        <v>18011</v>
      </c>
      <c r="E4055" s="73" t="s">
        <v>18012</v>
      </c>
      <c r="F4055" s="73" t="s">
        <v>18013</v>
      </c>
      <c r="G4055" s="85">
        <v>14.8</v>
      </c>
      <c r="H4055" s="140">
        <f t="shared" si="223"/>
        <v>11.12781954887218</v>
      </c>
      <c r="I4055" s="125">
        <f>G4055/('Total Revenue (Millions)'!D$249)*100</f>
        <v>6.1190535461424396E-2</v>
      </c>
      <c r="W4055" s="138"/>
      <c r="Z4055" s="138"/>
      <c r="AF4055" s="59" t="s">
        <v>18484</v>
      </c>
    </row>
    <row r="4056" spans="1:32" hidden="1" x14ac:dyDescent="0.25">
      <c r="A4056" s="116" t="s">
        <v>16384</v>
      </c>
      <c r="B4056" s="116">
        <v>2016</v>
      </c>
      <c r="C4056" s="116" t="s">
        <v>16498</v>
      </c>
      <c r="D4056" s="73" t="s">
        <v>18100</v>
      </c>
      <c r="E4056" s="73" t="s">
        <v>18100</v>
      </c>
      <c r="F4056" s="73" t="s">
        <v>18101</v>
      </c>
      <c r="G4056" s="85">
        <v>11.6</v>
      </c>
      <c r="H4056" s="140">
        <f t="shared" si="223"/>
        <v>8.7218045112781954</v>
      </c>
      <c r="I4056" s="125">
        <f>G4056/('Total Revenue (Millions)'!D$249)*100</f>
        <v>4.7960149415711008E-2</v>
      </c>
      <c r="W4056" s="138"/>
      <c r="Z4056" s="138"/>
      <c r="AF4056" s="59" t="s">
        <v>18514</v>
      </c>
    </row>
    <row r="4057" spans="1:32" hidden="1" x14ac:dyDescent="0.25">
      <c r="A4057" s="116" t="s">
        <v>16384</v>
      </c>
      <c r="B4057" s="116">
        <v>2016</v>
      </c>
      <c r="C4057" s="116" t="s">
        <v>16498</v>
      </c>
      <c r="D4057" s="73" t="s">
        <v>18055</v>
      </c>
      <c r="E4057" s="73" t="s">
        <v>18055</v>
      </c>
      <c r="F4057" s="73" t="s">
        <v>18056</v>
      </c>
      <c r="G4057" s="85">
        <v>10.850844693600001</v>
      </c>
      <c r="H4057" s="140">
        <f t="shared" si="223"/>
        <v>8.1585298448120298</v>
      </c>
      <c r="I4057" s="125">
        <f>G4057/('Total Revenue (Millions)'!D$249)*100</f>
        <v>4.4862770068252671E-2</v>
      </c>
      <c r="W4057" s="138"/>
      <c r="Z4057" s="138"/>
      <c r="AF4057" s="59" t="s">
        <v>18514</v>
      </c>
    </row>
    <row r="4058" spans="1:32" hidden="1" x14ac:dyDescent="0.25">
      <c r="A4058" s="116" t="s">
        <v>16384</v>
      </c>
      <c r="B4058" s="116">
        <v>2016</v>
      </c>
      <c r="C4058" s="116" t="s">
        <v>16498</v>
      </c>
      <c r="D4058" s="73" t="s">
        <v>17951</v>
      </c>
      <c r="E4058" s="73" t="s">
        <v>17951</v>
      </c>
      <c r="F4058" s="73" t="s">
        <v>17951</v>
      </c>
      <c r="G4058" s="93">
        <v>9.8699999999999992</v>
      </c>
      <c r="H4058" s="140">
        <f t="shared" si="223"/>
        <v>7.421052631578946</v>
      </c>
      <c r="I4058" s="125">
        <f>G4058/('Total Revenue (Millions)'!D$249)*100</f>
        <v>4.080747195974721E-2</v>
      </c>
      <c r="W4058" s="138"/>
      <c r="Z4058" s="138"/>
      <c r="AF4058" s="59" t="s">
        <v>18515</v>
      </c>
    </row>
    <row r="4059" spans="1:32" hidden="1" x14ac:dyDescent="0.25">
      <c r="A4059" s="116" t="s">
        <v>16384</v>
      </c>
      <c r="B4059" s="116">
        <v>2016</v>
      </c>
      <c r="C4059" s="116" t="s">
        <v>16498</v>
      </c>
      <c r="D4059" s="73" t="s">
        <v>18062</v>
      </c>
      <c r="E4059" s="73" t="s">
        <v>18062</v>
      </c>
      <c r="F4059" s="73" t="s">
        <v>18063</v>
      </c>
      <c r="G4059" s="85">
        <v>2.7</v>
      </c>
      <c r="H4059" s="140">
        <f t="shared" si="223"/>
        <v>2.030075187969925</v>
      </c>
      <c r="I4059" s="125">
        <f>G4059/('Total Revenue (Millions)'!D$249)*100</f>
        <v>1.1163138226070667E-2</v>
      </c>
      <c r="W4059" s="138"/>
      <c r="Z4059" s="138"/>
      <c r="AF4059" s="59" t="s">
        <v>18516</v>
      </c>
    </row>
    <row r="4060" spans="1:32" hidden="1" x14ac:dyDescent="0.25">
      <c r="A4060" s="116" t="s">
        <v>16384</v>
      </c>
      <c r="B4060" s="116">
        <v>2017</v>
      </c>
      <c r="C4060" s="116" t="s">
        <v>16498</v>
      </c>
      <c r="D4060" s="73" t="s">
        <v>17553</v>
      </c>
      <c r="E4060" s="73" t="s">
        <v>17528</v>
      </c>
      <c r="F4060" s="73" t="s">
        <v>17528</v>
      </c>
      <c r="G4060" s="85">
        <v>3438.89</v>
      </c>
      <c r="H4060" s="140">
        <f t="shared" ref="H4060:H4102" si="224">G4060/1.3</f>
        <v>2645.2999999999997</v>
      </c>
      <c r="I4060" s="125">
        <f>G4060/('Total Revenue (Millions)'!D$250)*100</f>
        <v>13.426498016024075</v>
      </c>
      <c r="W4060" s="138"/>
      <c r="Z4060" s="138"/>
      <c r="AF4060" s="59" t="s">
        <v>18517</v>
      </c>
    </row>
    <row r="4061" spans="1:32" hidden="1" x14ac:dyDescent="0.25">
      <c r="A4061" s="116" t="s">
        <v>16384</v>
      </c>
      <c r="B4061" s="116">
        <v>2017</v>
      </c>
      <c r="C4061" s="116" t="s">
        <v>16498</v>
      </c>
      <c r="D4061" s="73" t="s">
        <v>18466</v>
      </c>
      <c r="E4061" s="73" t="s">
        <v>18466</v>
      </c>
      <c r="F4061" s="73" t="s">
        <v>18466</v>
      </c>
      <c r="G4061" s="92">
        <v>1750.1</v>
      </c>
      <c r="H4061" s="140">
        <f t="shared" si="224"/>
        <v>1346.2307692307691</v>
      </c>
      <c r="I4061" s="125">
        <f>G4061/('Total Revenue (Millions)'!D$250)*100</f>
        <v>6.8329356791998972</v>
      </c>
      <c r="W4061" s="138"/>
      <c r="Z4061" s="138"/>
      <c r="AF4061" s="61" t="s">
        <v>18518</v>
      </c>
    </row>
    <row r="4062" spans="1:32" hidden="1" x14ac:dyDescent="0.25">
      <c r="A4062" s="116" t="s">
        <v>16384</v>
      </c>
      <c r="B4062" s="116">
        <v>2017</v>
      </c>
      <c r="C4062" s="116" t="s">
        <v>16498</v>
      </c>
      <c r="D4062" s="73" t="s">
        <v>17645</v>
      </c>
      <c r="E4062" s="73" t="s">
        <v>18473</v>
      </c>
      <c r="F4062" s="73" t="s">
        <v>18473</v>
      </c>
      <c r="G4062" s="85">
        <v>153.41424000000001</v>
      </c>
      <c r="H4062" s="140">
        <f t="shared" si="224"/>
        <v>118.01095384615385</v>
      </c>
      <c r="I4062" s="125">
        <f>G4062/('Total Revenue (Millions)'!D$250)*100</f>
        <v>0.59897699228234735</v>
      </c>
      <c r="W4062" s="138"/>
      <c r="Z4062" s="138"/>
      <c r="AF4062" s="59" t="s">
        <v>18519</v>
      </c>
    </row>
    <row r="4063" spans="1:32" hidden="1" x14ac:dyDescent="0.25">
      <c r="A4063" s="116" t="s">
        <v>16384</v>
      </c>
      <c r="B4063" s="116">
        <v>2017</v>
      </c>
      <c r="C4063" s="116" t="s">
        <v>16498</v>
      </c>
      <c r="D4063" s="73" t="s">
        <v>17560</v>
      </c>
      <c r="E4063" s="73" t="s">
        <v>17560</v>
      </c>
      <c r="F4063" s="73" t="s">
        <v>17560</v>
      </c>
      <c r="G4063" s="93">
        <v>214.18</v>
      </c>
      <c r="H4063" s="140">
        <f t="shared" si="224"/>
        <v>164.75384615384615</v>
      </c>
      <c r="I4063" s="125">
        <f>G4063/('Total Revenue (Millions)'!D$250)*100</f>
        <v>0.83622545212904065</v>
      </c>
      <c r="W4063" s="138"/>
      <c r="Z4063" s="138"/>
      <c r="AF4063" s="59" t="s">
        <v>18520</v>
      </c>
    </row>
    <row r="4064" spans="1:32" hidden="1" x14ac:dyDescent="0.25">
      <c r="A4064" s="116" t="s">
        <v>16384</v>
      </c>
      <c r="B4064" s="116">
        <v>2017</v>
      </c>
      <c r="C4064" s="116" t="s">
        <v>16498</v>
      </c>
      <c r="D4064" s="73" t="s">
        <v>18006</v>
      </c>
      <c r="E4064" s="73" t="s">
        <v>18006</v>
      </c>
      <c r="F4064" s="73" t="s">
        <v>18007</v>
      </c>
      <c r="G4064" s="85">
        <v>128.5</v>
      </c>
      <c r="H4064" s="140">
        <f t="shared" si="224"/>
        <v>98.84615384615384</v>
      </c>
      <c r="I4064" s="125">
        <f>G4064/('Total Revenue (Millions)'!D$250)*100</f>
        <v>0.50170403678486186</v>
      </c>
      <c r="W4064" s="138"/>
      <c r="Z4064" s="138"/>
      <c r="AF4064" s="59" t="s">
        <v>18521</v>
      </c>
    </row>
    <row r="4065" spans="1:32" hidden="1" x14ac:dyDescent="0.25">
      <c r="A4065" s="116" t="s">
        <v>16384</v>
      </c>
      <c r="B4065" s="116">
        <v>2017</v>
      </c>
      <c r="C4065" s="116" t="s">
        <v>16498</v>
      </c>
      <c r="D4065" s="73" t="s">
        <v>18070</v>
      </c>
      <c r="E4065" s="73" t="s">
        <v>18070</v>
      </c>
      <c r="F4065" s="73" t="s">
        <v>18034</v>
      </c>
      <c r="G4065" s="85">
        <v>105.5</v>
      </c>
      <c r="H4065" s="140">
        <f t="shared" si="224"/>
        <v>81.153846153846146</v>
      </c>
      <c r="I4065" s="125">
        <f>G4065/('Total Revenue (Millions)'!D$250)*100</f>
        <v>0.41190487066772707</v>
      </c>
      <c r="W4065" s="138"/>
      <c r="Z4065" s="138"/>
      <c r="AF4065" s="59" t="s">
        <v>18522</v>
      </c>
    </row>
    <row r="4066" spans="1:32" hidden="1" x14ac:dyDescent="0.25">
      <c r="A4066" s="116" t="s">
        <v>16384</v>
      </c>
      <c r="B4066" s="116">
        <v>2017</v>
      </c>
      <c r="C4066" s="116" t="s">
        <v>16498</v>
      </c>
      <c r="D4066" s="73" t="s">
        <v>18475</v>
      </c>
      <c r="E4066" s="73" t="s">
        <v>18475</v>
      </c>
      <c r="F4066" s="73" t="s">
        <v>18475</v>
      </c>
      <c r="G4066" s="85">
        <v>92.2</v>
      </c>
      <c r="H4066" s="140">
        <f t="shared" si="224"/>
        <v>70.92307692307692</v>
      </c>
      <c r="I4066" s="125">
        <f>G4066/('Total Revenue (Millions)'!D$250)*100</f>
        <v>0.35997752678260131</v>
      </c>
      <c r="W4066" s="138"/>
      <c r="Z4066" s="138"/>
      <c r="AF4066" s="84" t="s">
        <v>18523</v>
      </c>
    </row>
    <row r="4067" spans="1:32" hidden="1" x14ac:dyDescent="0.25">
      <c r="A4067" s="116" t="s">
        <v>16384</v>
      </c>
      <c r="B4067" s="116">
        <v>2017</v>
      </c>
      <c r="C4067" s="116" t="s">
        <v>16498</v>
      </c>
      <c r="D4067" s="73" t="s">
        <v>17413</v>
      </c>
      <c r="E4067" s="73" t="s">
        <v>18205</v>
      </c>
      <c r="F4067" s="73" t="s">
        <v>18205</v>
      </c>
      <c r="G4067" s="85">
        <v>93.6</v>
      </c>
      <c r="H4067" s="140">
        <f t="shared" si="224"/>
        <v>72</v>
      </c>
      <c r="I4067" s="125">
        <f>G4067/('Total Revenue (Millions)'!D$250)*100</f>
        <v>0.36544356298103559</v>
      </c>
      <c r="W4067" s="138"/>
      <c r="Z4067" s="138"/>
      <c r="AF4067" s="59" t="s">
        <v>18524</v>
      </c>
    </row>
    <row r="4068" spans="1:32" hidden="1" x14ac:dyDescent="0.25">
      <c r="A4068" s="116" t="s">
        <v>16384</v>
      </c>
      <c r="B4068" s="116">
        <v>2017</v>
      </c>
      <c r="C4068" s="116" t="s">
        <v>16498</v>
      </c>
      <c r="D4068" s="73" t="s">
        <v>18480</v>
      </c>
      <c r="E4068" s="73" t="s">
        <v>18480</v>
      </c>
      <c r="F4068" s="73" t="s">
        <v>18480</v>
      </c>
      <c r="G4068" s="85">
        <v>72.7</v>
      </c>
      <c r="H4068" s="140">
        <f t="shared" si="224"/>
        <v>55.923076923076927</v>
      </c>
      <c r="I4068" s="125">
        <f>G4068/('Total Revenue (Millions)'!D$250)*100</f>
        <v>0.28384345116155224</v>
      </c>
      <c r="W4068" s="138"/>
      <c r="Z4068" s="138"/>
      <c r="AF4068" s="59" t="s">
        <v>18507</v>
      </c>
    </row>
    <row r="4069" spans="1:32" hidden="1" x14ac:dyDescent="0.25">
      <c r="A4069" s="116" t="s">
        <v>16384</v>
      </c>
      <c r="B4069" s="116">
        <v>2017</v>
      </c>
      <c r="C4069" s="116" t="s">
        <v>16498</v>
      </c>
      <c r="D4069" s="73" t="s">
        <v>16532</v>
      </c>
      <c r="E4069" s="73" t="s">
        <v>17320</v>
      </c>
      <c r="F4069" s="73" t="s">
        <v>17320</v>
      </c>
      <c r="G4069" s="85">
        <v>61.19</v>
      </c>
      <c r="H4069" s="140">
        <f t="shared" si="224"/>
        <v>47.069230769230764</v>
      </c>
      <c r="I4069" s="125">
        <f>G4069/('Total Revenue (Millions)'!D$250)*100</f>
        <v>0.23890482498728169</v>
      </c>
      <c r="W4069" s="138"/>
      <c r="Z4069" s="138"/>
      <c r="AF4069" s="59" t="s">
        <v>18525</v>
      </c>
    </row>
    <row r="4070" spans="1:32" hidden="1" x14ac:dyDescent="0.25">
      <c r="A4070" s="116" t="s">
        <v>16384</v>
      </c>
      <c r="B4070" s="116">
        <v>2017</v>
      </c>
      <c r="C4070" s="116" t="s">
        <v>16498</v>
      </c>
      <c r="D4070" s="73" t="s">
        <v>16602</v>
      </c>
      <c r="E4070" s="73" t="s">
        <v>16602</v>
      </c>
      <c r="F4070" s="73" t="s">
        <v>16602</v>
      </c>
      <c r="G4070" s="93">
        <v>45.52</v>
      </c>
      <c r="H4070" s="140">
        <f t="shared" si="224"/>
        <v>35.015384615384619</v>
      </c>
      <c r="I4070" s="125">
        <f>G4070/('Total Revenue (Millions)'!D$250)*100</f>
        <v>0.17772426268052074</v>
      </c>
      <c r="W4070" s="138"/>
      <c r="Z4070" s="138"/>
      <c r="AF4070" s="59" t="s">
        <v>18526</v>
      </c>
    </row>
    <row r="4071" spans="1:32" hidden="1" x14ac:dyDescent="0.25">
      <c r="A4071" s="116" t="s">
        <v>16384</v>
      </c>
      <c r="B4071" s="116">
        <v>2017</v>
      </c>
      <c r="C4071" s="116" t="s">
        <v>16498</v>
      </c>
      <c r="D4071" s="73" t="s">
        <v>16593</v>
      </c>
      <c r="E4071" s="73" t="s">
        <v>17289</v>
      </c>
      <c r="F4071" s="73" t="s">
        <v>17289</v>
      </c>
      <c r="G4071" s="85">
        <v>46.48</v>
      </c>
      <c r="H4071" s="140">
        <f t="shared" si="224"/>
        <v>35.753846153846148</v>
      </c>
      <c r="I4071" s="125">
        <f>G4071/('Total Revenue (Millions)'!D$250)*100</f>
        <v>0.18147240178801852</v>
      </c>
      <c r="W4071" s="138"/>
      <c r="Z4071" s="138"/>
      <c r="AF4071" s="59" t="s">
        <v>18527</v>
      </c>
    </row>
    <row r="4072" spans="1:32" hidden="1" x14ac:dyDescent="0.25">
      <c r="A4072" s="116" t="s">
        <v>16384</v>
      </c>
      <c r="B4072" s="116">
        <v>2017</v>
      </c>
      <c r="C4072" s="116" t="s">
        <v>16498</v>
      </c>
      <c r="D4072" s="73" t="s">
        <v>17230</v>
      </c>
      <c r="E4072" s="73" t="s">
        <v>17231</v>
      </c>
      <c r="F4072" s="73" t="s">
        <v>17231</v>
      </c>
      <c r="G4072" s="85">
        <v>36.6</v>
      </c>
      <c r="H4072" s="140">
        <f t="shared" si="224"/>
        <v>28.153846153846153</v>
      </c>
      <c r="I4072" s="125">
        <f>G4072/('Total Revenue (Millions)'!D$250)*100</f>
        <v>0.14289780347335365</v>
      </c>
      <c r="W4072" s="138"/>
      <c r="Z4072" s="138"/>
      <c r="AF4072" s="59" t="s">
        <v>18528</v>
      </c>
    </row>
    <row r="4073" spans="1:32" hidden="1" x14ac:dyDescent="0.25">
      <c r="A4073" s="116" t="s">
        <v>16384</v>
      </c>
      <c r="B4073" s="116">
        <v>2017</v>
      </c>
      <c r="C4073" s="116" t="s">
        <v>16498</v>
      </c>
      <c r="D4073" s="73" t="s">
        <v>16568</v>
      </c>
      <c r="E4073" s="73" t="s">
        <v>16568</v>
      </c>
      <c r="F4073" s="73" t="s">
        <v>16568</v>
      </c>
      <c r="G4073" s="85">
        <v>38.729999999999997</v>
      </c>
      <c r="H4073" s="140">
        <f t="shared" si="224"/>
        <v>29.792307692307688</v>
      </c>
      <c r="I4073" s="125">
        <f>G4073/('Total Revenue (Millions)'!D$250)*100</f>
        <v>0.1512139871181144</v>
      </c>
      <c r="W4073" s="138"/>
      <c r="Z4073" s="138"/>
      <c r="AF4073" s="59" t="s">
        <v>18525</v>
      </c>
    </row>
    <row r="4074" spans="1:32" hidden="1" x14ac:dyDescent="0.25">
      <c r="A4074" s="116" t="s">
        <v>16384</v>
      </c>
      <c r="B4074" s="116">
        <v>2017</v>
      </c>
      <c r="C4074" s="116" t="s">
        <v>16498</v>
      </c>
      <c r="D4074" s="73" t="s">
        <v>18003</v>
      </c>
      <c r="E4074" s="73" t="s">
        <v>18004</v>
      </c>
      <c r="F4074" s="73" t="s">
        <v>18004</v>
      </c>
      <c r="G4074" s="85">
        <v>27.791971239999999</v>
      </c>
      <c r="H4074" s="140">
        <f t="shared" si="224"/>
        <v>21.378439415384612</v>
      </c>
      <c r="I4074" s="125">
        <f>G4074/('Total Revenue (Millions)'!D$250)*100</f>
        <v>0.10850851487406057</v>
      </c>
      <c r="W4074" s="138"/>
      <c r="Z4074" s="138"/>
      <c r="AF4074" s="59" t="s">
        <v>18529</v>
      </c>
    </row>
    <row r="4075" spans="1:32" hidden="1" x14ac:dyDescent="0.25">
      <c r="A4075" s="116" t="s">
        <v>16384</v>
      </c>
      <c r="B4075" s="116">
        <v>2017</v>
      </c>
      <c r="C4075" s="116" t="s">
        <v>16498</v>
      </c>
      <c r="D4075" s="73" t="s">
        <v>18029</v>
      </c>
      <c r="E4075" s="73" t="s">
        <v>18029</v>
      </c>
      <c r="F4075" s="73"/>
      <c r="G4075" s="85">
        <v>26.5</v>
      </c>
      <c r="H4075" s="140">
        <f t="shared" si="224"/>
        <v>20.384615384615383</v>
      </c>
      <c r="I4075" s="125">
        <f>G4075/('Total Revenue (Millions)'!D$250)*100</f>
        <v>0.10346425661322055</v>
      </c>
      <c r="W4075" s="138"/>
      <c r="Z4075" s="138"/>
      <c r="AF4075" s="59" t="s">
        <v>18530</v>
      </c>
    </row>
    <row r="4076" spans="1:32" hidden="1" x14ac:dyDescent="0.25">
      <c r="A4076" s="116" t="s">
        <v>16384</v>
      </c>
      <c r="B4076" s="116">
        <v>2017</v>
      </c>
      <c r="C4076" s="116" t="s">
        <v>16498</v>
      </c>
      <c r="D4076" s="73" t="s">
        <v>18011</v>
      </c>
      <c r="E4076" s="73" t="s">
        <v>18012</v>
      </c>
      <c r="F4076" s="73" t="s">
        <v>18013</v>
      </c>
      <c r="G4076" s="92">
        <v>22.678729799999999</v>
      </c>
      <c r="H4076" s="140">
        <f t="shared" si="224"/>
        <v>17.44517676923077</v>
      </c>
      <c r="I4076" s="125">
        <f>G4076/('Total Revenue (Millions)'!D$250)*100</f>
        <v>8.8544827158078931E-2</v>
      </c>
      <c r="W4076" s="138"/>
      <c r="Z4076" s="138"/>
      <c r="AF4076" s="59" t="s">
        <v>18529</v>
      </c>
    </row>
    <row r="4077" spans="1:32" hidden="1" x14ac:dyDescent="0.25">
      <c r="A4077" s="116" t="s">
        <v>16384</v>
      </c>
      <c r="B4077" s="116">
        <v>2017</v>
      </c>
      <c r="C4077" s="116" t="s">
        <v>16498</v>
      </c>
      <c r="D4077" s="73" t="s">
        <v>18100</v>
      </c>
      <c r="E4077" s="73" t="s">
        <v>18100</v>
      </c>
      <c r="F4077" s="73" t="s">
        <v>18101</v>
      </c>
      <c r="G4077" s="85">
        <v>13.9</v>
      </c>
      <c r="H4077" s="140">
        <f t="shared" si="224"/>
        <v>10.692307692307692</v>
      </c>
      <c r="I4077" s="125">
        <f>G4077/('Total Revenue (Millions)'!D$250)*100</f>
        <v>5.4269930827311914E-2</v>
      </c>
      <c r="W4077" s="138"/>
      <c r="Z4077" s="138"/>
      <c r="AF4077" s="61" t="s">
        <v>18529</v>
      </c>
    </row>
    <row r="4078" spans="1:32" hidden="1" x14ac:dyDescent="0.25">
      <c r="A4078" s="116" t="s">
        <v>16384</v>
      </c>
      <c r="B4078" s="116">
        <v>2017</v>
      </c>
      <c r="C4078" s="116" t="s">
        <v>16498</v>
      </c>
      <c r="D4078" s="73" t="s">
        <v>17951</v>
      </c>
      <c r="E4078" s="73" t="s">
        <v>17951</v>
      </c>
      <c r="F4078" s="73" t="s">
        <v>17951</v>
      </c>
      <c r="G4078" s="93">
        <v>13.56</v>
      </c>
      <c r="H4078" s="140">
        <f t="shared" si="224"/>
        <v>10.430769230769231</v>
      </c>
      <c r="I4078" s="125">
        <f>G4078/('Total Revenue (Millions)'!D$250)*100</f>
        <v>5.2942464893406441E-2</v>
      </c>
      <c r="W4078" s="138"/>
      <c r="Z4078" s="138"/>
      <c r="AF4078" s="59" t="s">
        <v>18531</v>
      </c>
    </row>
    <row r="4079" spans="1:32" hidden="1" x14ac:dyDescent="0.25">
      <c r="A4079" s="116" t="s">
        <v>16384</v>
      </c>
      <c r="B4079" s="116">
        <v>2017</v>
      </c>
      <c r="C4079" s="116" t="s">
        <v>16498</v>
      </c>
      <c r="D4079" s="73" t="s">
        <v>18055</v>
      </c>
      <c r="E4079" s="73" t="s">
        <v>18055</v>
      </c>
      <c r="F4079" s="73" t="s">
        <v>18056</v>
      </c>
      <c r="G4079" s="85">
        <v>5.9</v>
      </c>
      <c r="H4079" s="140">
        <f t="shared" si="224"/>
        <v>4.5384615384615383</v>
      </c>
      <c r="I4079" s="125">
        <f>G4079/('Total Revenue (Millions)'!D$250)*100</f>
        <v>2.3035438264830236E-2</v>
      </c>
      <c r="W4079" s="138"/>
      <c r="Z4079" s="138"/>
      <c r="AF4079" s="59" t="s">
        <v>18532</v>
      </c>
    </row>
    <row r="4080" spans="1:32" hidden="1" x14ac:dyDescent="0.25">
      <c r="A4080" s="116" t="s">
        <v>16384</v>
      </c>
      <c r="B4080" s="116">
        <v>2017</v>
      </c>
      <c r="C4080" s="116" t="s">
        <v>16498</v>
      </c>
      <c r="D4080" s="73" t="s">
        <v>18062</v>
      </c>
      <c r="E4080" s="73" t="s">
        <v>18062</v>
      </c>
      <c r="F4080" s="73" t="s">
        <v>18063</v>
      </c>
      <c r="G4080" s="85">
        <v>2.2000000000000002</v>
      </c>
      <c r="H4080" s="140">
        <f t="shared" si="224"/>
        <v>1.6923076923076923</v>
      </c>
      <c r="I4080" s="125">
        <f>G4080/('Total Revenue (Millions)'!D$250)*100</f>
        <v>8.5894854546824627E-3</v>
      </c>
      <c r="W4080" s="138"/>
      <c r="Z4080" s="138"/>
      <c r="AF4080" s="59" t="s">
        <v>18516</v>
      </c>
    </row>
    <row r="4081" spans="1:32" hidden="1" x14ac:dyDescent="0.25">
      <c r="A4081" s="116" t="s">
        <v>16384</v>
      </c>
      <c r="B4081" s="116">
        <v>2018</v>
      </c>
      <c r="C4081" s="116" t="s">
        <v>16498</v>
      </c>
      <c r="D4081" s="73" t="s">
        <v>17553</v>
      </c>
      <c r="E4081" s="73" t="s">
        <v>17528</v>
      </c>
      <c r="F4081" s="73" t="s">
        <v>17528</v>
      </c>
      <c r="G4081" s="92">
        <v>3784.06</v>
      </c>
      <c r="H4081" s="140">
        <f t="shared" si="224"/>
        <v>2910.8153846153846</v>
      </c>
      <c r="I4081" s="125">
        <f>G4081/('Total Revenue (Millions)'!D$251)*100</f>
        <v>13.212863999640215</v>
      </c>
      <c r="W4081" s="138"/>
      <c r="Z4081" s="138"/>
      <c r="AF4081" s="59" t="s">
        <v>18533</v>
      </c>
    </row>
    <row r="4082" spans="1:32" hidden="1" x14ac:dyDescent="0.25">
      <c r="A4082" s="116" t="s">
        <v>16384</v>
      </c>
      <c r="B4082" s="116">
        <v>2018</v>
      </c>
      <c r="C4082" s="116" t="s">
        <v>16498</v>
      </c>
      <c r="D4082" s="73" t="s">
        <v>18466</v>
      </c>
      <c r="E4082" s="73" t="s">
        <v>18466</v>
      </c>
      <c r="F4082" s="73" t="s">
        <v>18466</v>
      </c>
      <c r="G4082" s="92">
        <v>2071</v>
      </c>
      <c r="H4082" s="140">
        <f t="shared" si="224"/>
        <v>1593.0769230769231</v>
      </c>
      <c r="I4082" s="125">
        <f>G4082/('Total Revenue (Millions)'!D$251)*100</f>
        <v>7.2313444668569966</v>
      </c>
      <c r="W4082" s="138"/>
      <c r="Z4082" s="138"/>
      <c r="AF4082" s="59" t="s">
        <v>18534</v>
      </c>
    </row>
    <row r="4083" spans="1:32" hidden="1" x14ac:dyDescent="0.25">
      <c r="A4083" s="116" t="s">
        <v>16384</v>
      </c>
      <c r="B4083" s="116">
        <v>2018</v>
      </c>
      <c r="C4083" s="116" t="s">
        <v>16498</v>
      </c>
      <c r="D4083" s="73" t="s">
        <v>17560</v>
      </c>
      <c r="E4083" s="73" t="s">
        <v>17560</v>
      </c>
      <c r="F4083" s="73" t="s">
        <v>17560</v>
      </c>
      <c r="G4083" s="93">
        <v>435.53</v>
      </c>
      <c r="H4083" s="140">
        <f t="shared" si="224"/>
        <v>335.02307692307687</v>
      </c>
      <c r="I4083" s="125">
        <f>G4083/('Total Revenue (Millions)'!D$251)*100</f>
        <v>1.5207472021488302</v>
      </c>
      <c r="W4083" s="138"/>
      <c r="Z4083" s="138"/>
      <c r="AF4083" s="59" t="s">
        <v>18535</v>
      </c>
    </row>
    <row r="4084" spans="1:32" hidden="1" x14ac:dyDescent="0.25">
      <c r="A4084" s="116" t="s">
        <v>16384</v>
      </c>
      <c r="B4084" s="116">
        <v>2018</v>
      </c>
      <c r="C4084" s="116" t="s">
        <v>16498</v>
      </c>
      <c r="D4084" s="73" t="s">
        <v>17645</v>
      </c>
      <c r="E4084" s="73" t="s">
        <v>18473</v>
      </c>
      <c r="F4084" s="73" t="s">
        <v>18473</v>
      </c>
      <c r="G4084" s="85">
        <v>161.43539999999999</v>
      </c>
      <c r="H4084" s="140">
        <f t="shared" si="224"/>
        <v>124.18107692307692</v>
      </c>
      <c r="I4084" s="125">
        <f>G4084/('Total Revenue (Millions)'!D$251)*100</f>
        <v>0.56368661832199218</v>
      </c>
      <c r="W4084" s="138"/>
      <c r="Z4084" s="138"/>
      <c r="AF4084" s="59" t="s">
        <v>18536</v>
      </c>
    </row>
    <row r="4085" spans="1:32" hidden="1" x14ac:dyDescent="0.25">
      <c r="A4085" s="116" t="s">
        <v>16384</v>
      </c>
      <c r="B4085" s="116">
        <v>2018</v>
      </c>
      <c r="C4085" s="116" t="s">
        <v>16498</v>
      </c>
      <c r="D4085" s="73" t="s">
        <v>18070</v>
      </c>
      <c r="E4085" s="73" t="s">
        <v>18070</v>
      </c>
      <c r="F4085" s="73" t="s">
        <v>18034</v>
      </c>
      <c r="G4085" s="92">
        <v>116.4</v>
      </c>
      <c r="H4085" s="140">
        <f t="shared" si="224"/>
        <v>89.538461538461533</v>
      </c>
      <c r="I4085" s="125">
        <f>G4085/('Total Revenue (Millions)'!D$251)*100</f>
        <v>0.40643577785714846</v>
      </c>
      <c r="W4085" s="138"/>
      <c r="Z4085" s="138"/>
      <c r="AF4085" s="59" t="s">
        <v>18537</v>
      </c>
    </row>
    <row r="4086" spans="1:32" hidden="1" x14ac:dyDescent="0.25">
      <c r="A4086" s="116" t="s">
        <v>16384</v>
      </c>
      <c r="B4086" s="116">
        <v>2018</v>
      </c>
      <c r="C4086" s="116" t="s">
        <v>16498</v>
      </c>
      <c r="D4086" s="73" t="s">
        <v>18475</v>
      </c>
      <c r="E4086" s="73" t="s">
        <v>18475</v>
      </c>
      <c r="F4086" s="73" t="s">
        <v>18475</v>
      </c>
      <c r="G4086" s="92">
        <v>86.9</v>
      </c>
      <c r="H4086" s="140">
        <f t="shared" si="224"/>
        <v>66.846153846153854</v>
      </c>
      <c r="I4086" s="125">
        <f>G4086/('Total Revenue (Millions)'!D$251)*100</f>
        <v>0.30343014687101544</v>
      </c>
      <c r="W4086" s="138"/>
      <c r="Z4086" s="138"/>
      <c r="AF4086" s="84" t="s">
        <v>18538</v>
      </c>
    </row>
    <row r="4087" spans="1:32" hidden="1" x14ac:dyDescent="0.25">
      <c r="A4087" s="116" t="s">
        <v>16384</v>
      </c>
      <c r="B4087" s="116">
        <v>2018</v>
      </c>
      <c r="C4087" s="116" t="s">
        <v>16498</v>
      </c>
      <c r="D4087" s="73" t="s">
        <v>17413</v>
      </c>
      <c r="E4087" s="73" t="s">
        <v>18205</v>
      </c>
      <c r="F4087" s="73" t="s">
        <v>18205</v>
      </c>
      <c r="G4087" s="92">
        <v>95.4</v>
      </c>
      <c r="H4087" s="140">
        <f t="shared" si="224"/>
        <v>73.384615384615387</v>
      </c>
      <c r="I4087" s="125">
        <f>G4087/('Total Revenue (Millions)'!D$251)*100</f>
        <v>0.33310973546024025</v>
      </c>
      <c r="W4087" s="138"/>
      <c r="Z4087" s="138"/>
      <c r="AF4087" s="59" t="s">
        <v>18539</v>
      </c>
    </row>
    <row r="4088" spans="1:32" hidden="1" x14ac:dyDescent="0.25">
      <c r="A4088" s="116" t="s">
        <v>16384</v>
      </c>
      <c r="B4088" s="116">
        <v>2018</v>
      </c>
      <c r="C4088" s="116" t="s">
        <v>16498</v>
      </c>
      <c r="D4088" s="73" t="s">
        <v>16532</v>
      </c>
      <c r="E4088" s="73" t="s">
        <v>17320</v>
      </c>
      <c r="F4088" s="73" t="s">
        <v>17320</v>
      </c>
      <c r="G4088" s="92">
        <v>75.83</v>
      </c>
      <c r="H4088" s="140">
        <f t="shared" si="224"/>
        <v>58.330769230769228</v>
      </c>
      <c r="I4088" s="125">
        <f>G4088/('Total Revenue (Millions)'!D$251)*100</f>
        <v>0.26477684737893098</v>
      </c>
      <c r="W4088" s="138"/>
      <c r="Z4088" s="138"/>
      <c r="AF4088" s="59" t="s">
        <v>18540</v>
      </c>
    </row>
    <row r="4089" spans="1:32" hidden="1" x14ac:dyDescent="0.25">
      <c r="A4089" s="116" t="s">
        <v>16384</v>
      </c>
      <c r="B4089" s="116">
        <v>2018</v>
      </c>
      <c r="C4089" s="116" t="s">
        <v>16498</v>
      </c>
      <c r="D4089" s="73" t="s">
        <v>18006</v>
      </c>
      <c r="E4089" s="73" t="s">
        <v>18006</v>
      </c>
      <c r="F4089" s="73" t="s">
        <v>18007</v>
      </c>
      <c r="G4089" s="92">
        <v>65.7</v>
      </c>
      <c r="H4089" s="140">
        <f t="shared" si="224"/>
        <v>50.53846153846154</v>
      </c>
      <c r="I4089" s="125">
        <f>G4089/('Total Revenue (Millions)'!D$251)*100</f>
        <v>0.22940576121318429</v>
      </c>
      <c r="W4089" s="138"/>
      <c r="Z4089" s="138"/>
      <c r="AF4089" s="59" t="s">
        <v>18541</v>
      </c>
    </row>
    <row r="4090" spans="1:32" hidden="1" x14ac:dyDescent="0.25">
      <c r="A4090" s="116" t="s">
        <v>16384</v>
      </c>
      <c r="B4090" s="116">
        <v>2018</v>
      </c>
      <c r="C4090" s="116" t="s">
        <v>16498</v>
      </c>
      <c r="D4090" s="73" t="s">
        <v>18480</v>
      </c>
      <c r="E4090" s="73" t="s">
        <v>18480</v>
      </c>
      <c r="F4090" s="73" t="s">
        <v>18480</v>
      </c>
      <c r="G4090" s="92">
        <v>50.8</v>
      </c>
      <c r="H4090" s="140">
        <f t="shared" si="224"/>
        <v>39.076923076923073</v>
      </c>
      <c r="I4090" s="125">
        <f>G4090/('Total Revenue (Millions)'!D$251)*100</f>
        <v>0.17737918827442559</v>
      </c>
      <c r="W4090" s="138"/>
      <c r="Z4090" s="138"/>
      <c r="AF4090" s="59" t="s">
        <v>18542</v>
      </c>
    </row>
    <row r="4091" spans="1:32" hidden="1" x14ac:dyDescent="0.25">
      <c r="A4091" s="116" t="s">
        <v>16384</v>
      </c>
      <c r="B4091" s="116">
        <v>2018</v>
      </c>
      <c r="C4091" s="116" t="s">
        <v>16498</v>
      </c>
      <c r="D4091" s="73" t="s">
        <v>16602</v>
      </c>
      <c r="E4091" s="73" t="s">
        <v>16602</v>
      </c>
      <c r="F4091" s="73" t="s">
        <v>16602</v>
      </c>
      <c r="G4091" s="124">
        <v>51.67</v>
      </c>
      <c r="H4091" s="140">
        <f t="shared" si="224"/>
        <v>39.746153846153845</v>
      </c>
      <c r="I4091" s="125">
        <f>G4091/('Total Revenue (Millions)'!D$251)*100</f>
        <v>0.18041698145944038</v>
      </c>
      <c r="W4091" s="138"/>
      <c r="Z4091" s="138"/>
      <c r="AF4091" s="59" t="s">
        <v>18543</v>
      </c>
    </row>
    <row r="4092" spans="1:32" hidden="1" x14ac:dyDescent="0.25">
      <c r="A4092" s="116" t="s">
        <v>16384</v>
      </c>
      <c r="B4092" s="116">
        <v>2018</v>
      </c>
      <c r="C4092" s="116" t="s">
        <v>16498</v>
      </c>
      <c r="D4092" s="73" t="s">
        <v>16593</v>
      </c>
      <c r="E4092" s="73" t="s">
        <v>17289</v>
      </c>
      <c r="F4092" s="73" t="s">
        <v>17289</v>
      </c>
      <c r="G4092" s="124">
        <v>49.72</v>
      </c>
      <c r="H4092" s="140">
        <f t="shared" si="224"/>
        <v>38.246153846153845</v>
      </c>
      <c r="I4092" s="125">
        <f>G4092/('Total Revenue (Millions)'!D$251)*100</f>
        <v>0.17360813466544173</v>
      </c>
      <c r="W4092" s="138"/>
      <c r="Z4092" s="138"/>
      <c r="AF4092" s="59" t="s">
        <v>18544</v>
      </c>
    </row>
    <row r="4093" spans="1:32" hidden="1" x14ac:dyDescent="0.25">
      <c r="A4093" s="116" t="s">
        <v>16384</v>
      </c>
      <c r="B4093" s="116">
        <v>2018</v>
      </c>
      <c r="C4093" s="116" t="s">
        <v>16498</v>
      </c>
      <c r="D4093" s="73" t="s">
        <v>18545</v>
      </c>
      <c r="E4093" s="73" t="s">
        <v>18545</v>
      </c>
      <c r="F4093" s="73" t="s">
        <v>18545</v>
      </c>
      <c r="G4093" s="93">
        <v>46.08</v>
      </c>
      <c r="H4093" s="140">
        <f t="shared" si="224"/>
        <v>35.446153846153841</v>
      </c>
      <c r="I4093" s="125">
        <f>G4093/('Total Revenue (Millions)'!D$251)*100</f>
        <v>0.16089828731664432</v>
      </c>
      <c r="W4093" s="138"/>
      <c r="Z4093" s="138"/>
      <c r="AF4093" s="59" t="s">
        <v>18546</v>
      </c>
    </row>
    <row r="4094" spans="1:32" hidden="1" x14ac:dyDescent="0.25">
      <c r="A4094" s="116" t="s">
        <v>16384</v>
      </c>
      <c r="B4094" s="116">
        <v>2018</v>
      </c>
      <c r="C4094" s="116" t="s">
        <v>16498</v>
      </c>
      <c r="D4094" s="73" t="s">
        <v>17230</v>
      </c>
      <c r="E4094" s="73" t="s">
        <v>17231</v>
      </c>
      <c r="F4094" s="73" t="s">
        <v>17231</v>
      </c>
      <c r="G4094" s="92">
        <v>42</v>
      </c>
      <c r="H4094" s="140">
        <f t="shared" si="224"/>
        <v>32.307692307692307</v>
      </c>
      <c r="I4094" s="125">
        <f>G4094/('Total Revenue (Millions)'!D$251)*100</f>
        <v>0.14665208479381645</v>
      </c>
      <c r="W4094" s="138"/>
      <c r="Z4094" s="138"/>
      <c r="AF4094" s="59" t="s">
        <v>18547</v>
      </c>
    </row>
    <row r="4095" spans="1:32" hidden="1" x14ac:dyDescent="0.25">
      <c r="A4095" s="116" t="s">
        <v>16384</v>
      </c>
      <c r="B4095" s="116">
        <v>2018</v>
      </c>
      <c r="C4095" s="116" t="s">
        <v>16498</v>
      </c>
      <c r="D4095" s="73" t="s">
        <v>16568</v>
      </c>
      <c r="E4095" s="73" t="s">
        <v>16568</v>
      </c>
      <c r="F4095" s="73" t="s">
        <v>16568</v>
      </c>
      <c r="G4095" s="92">
        <v>46.01</v>
      </c>
      <c r="H4095" s="140">
        <f t="shared" si="224"/>
        <v>35.392307692307689</v>
      </c>
      <c r="I4095" s="125">
        <f>G4095/('Total Revenue (Millions)'!D$251)*100</f>
        <v>0.16065386717532129</v>
      </c>
      <c r="W4095" s="138"/>
      <c r="Z4095" s="138"/>
      <c r="AF4095" s="59" t="s">
        <v>18548</v>
      </c>
    </row>
    <row r="4096" spans="1:32" hidden="1" x14ac:dyDescent="0.25">
      <c r="A4096" s="116" t="s">
        <v>16384</v>
      </c>
      <c r="B4096" s="116">
        <v>2018</v>
      </c>
      <c r="C4096" s="116" t="s">
        <v>16498</v>
      </c>
      <c r="D4096" s="73" t="s">
        <v>18003</v>
      </c>
      <c r="E4096" s="73" t="s">
        <v>18004</v>
      </c>
      <c r="F4096" s="73" t="s">
        <v>18004</v>
      </c>
      <c r="G4096" s="92">
        <v>27.575500000000002</v>
      </c>
      <c r="H4096" s="140">
        <f t="shared" si="224"/>
        <v>21.211923076923078</v>
      </c>
      <c r="I4096" s="125">
        <f>G4096/('Total Revenue (Millions)'!D$251)*100</f>
        <v>9.6285822957902042E-2</v>
      </c>
      <c r="W4096" s="138"/>
      <c r="Z4096" s="138"/>
      <c r="AF4096" s="59" t="s">
        <v>18549</v>
      </c>
    </row>
    <row r="4097" spans="1:32" hidden="1" x14ac:dyDescent="0.25">
      <c r="A4097" s="116" t="s">
        <v>16384</v>
      </c>
      <c r="B4097" s="116">
        <v>2018</v>
      </c>
      <c r="C4097" s="116" t="s">
        <v>16498</v>
      </c>
      <c r="D4097" s="73" t="s">
        <v>18011</v>
      </c>
      <c r="E4097" s="73" t="s">
        <v>18012</v>
      </c>
      <c r="F4097" s="73" t="s">
        <v>18013</v>
      </c>
      <c r="G4097" s="92">
        <v>22.503599999999999</v>
      </c>
      <c r="H4097" s="140">
        <f t="shared" si="224"/>
        <v>17.310461538461539</v>
      </c>
      <c r="I4097" s="125">
        <f>G4097/('Total Revenue (Millions)'!D$251)*100</f>
        <v>7.8576187032526848E-2</v>
      </c>
      <c r="W4097" s="138"/>
      <c r="Z4097" s="138"/>
      <c r="AF4097" s="59" t="s">
        <v>18550</v>
      </c>
    </row>
    <row r="4098" spans="1:32" hidden="1" x14ac:dyDescent="0.25">
      <c r="A4098" s="116" t="s">
        <v>16384</v>
      </c>
      <c r="B4098" s="116">
        <v>2018</v>
      </c>
      <c r="C4098" s="116" t="s">
        <v>16498</v>
      </c>
      <c r="D4098" s="73" t="s">
        <v>17951</v>
      </c>
      <c r="E4098" s="73" t="s">
        <v>17951</v>
      </c>
      <c r="F4098" s="73" t="s">
        <v>17951</v>
      </c>
      <c r="G4098" s="93">
        <v>19.309999999999999</v>
      </c>
      <c r="H4098" s="140">
        <f t="shared" si="224"/>
        <v>14.853846153846153</v>
      </c>
      <c r="I4098" s="125">
        <f>G4098/('Total Revenue (Millions)'!D$251)*100</f>
        <v>6.7425041842109415E-2</v>
      </c>
      <c r="W4098" s="138"/>
      <c r="Z4098" s="138"/>
      <c r="AF4098" s="59" t="s">
        <v>18551</v>
      </c>
    </row>
    <row r="4099" spans="1:32" hidden="1" x14ac:dyDescent="0.25">
      <c r="A4099" s="116" t="s">
        <v>16384</v>
      </c>
      <c r="B4099" s="116">
        <v>2018</v>
      </c>
      <c r="C4099" s="116" t="s">
        <v>16498</v>
      </c>
      <c r="D4099" s="73" t="s">
        <v>18100</v>
      </c>
      <c r="E4099" s="73" t="s">
        <v>18100</v>
      </c>
      <c r="F4099" s="73" t="s">
        <v>18101</v>
      </c>
      <c r="G4099" s="92">
        <v>18.3</v>
      </c>
      <c r="H4099" s="140">
        <f t="shared" si="224"/>
        <v>14.076923076923077</v>
      </c>
      <c r="I4099" s="125">
        <f>G4099/('Total Revenue (Millions)'!D$251)*100</f>
        <v>6.3898408374448601E-2</v>
      </c>
      <c r="W4099" s="138"/>
      <c r="Z4099" s="138"/>
      <c r="AF4099" s="59" t="s">
        <v>18552</v>
      </c>
    </row>
    <row r="4100" spans="1:32" hidden="1" x14ac:dyDescent="0.25">
      <c r="A4100" s="116" t="s">
        <v>16384</v>
      </c>
      <c r="B4100" s="116">
        <v>2018</v>
      </c>
      <c r="C4100" s="116" t="s">
        <v>16498</v>
      </c>
      <c r="D4100" s="73" t="s">
        <v>18029</v>
      </c>
      <c r="E4100" s="73" t="s">
        <v>18029</v>
      </c>
      <c r="F4100" s="73"/>
      <c r="G4100" s="92">
        <v>16.2</v>
      </c>
      <c r="H4100" s="140">
        <f t="shared" si="224"/>
        <v>12.46153846153846</v>
      </c>
      <c r="I4100" s="125">
        <f>G4100/('Total Revenue (Millions)'!D$251)*100</f>
        <v>5.6565804134757772E-2</v>
      </c>
      <c r="W4100" s="138"/>
      <c r="Z4100" s="138"/>
      <c r="AF4100" s="59" t="s">
        <v>18553</v>
      </c>
    </row>
    <row r="4101" spans="1:32" hidden="1" x14ac:dyDescent="0.25">
      <c r="A4101" s="116" t="s">
        <v>16384</v>
      </c>
      <c r="B4101" s="116">
        <v>2018</v>
      </c>
      <c r="C4101" s="116" t="s">
        <v>16498</v>
      </c>
      <c r="D4101" s="73" t="s">
        <v>18055</v>
      </c>
      <c r="E4101" s="73" t="s">
        <v>18055</v>
      </c>
      <c r="F4101" s="73" t="s">
        <v>18056</v>
      </c>
      <c r="G4101" s="92">
        <v>7.6</v>
      </c>
      <c r="H4101" s="140">
        <f t="shared" si="224"/>
        <v>5.8461538461538458</v>
      </c>
      <c r="I4101" s="125">
        <f>G4101/('Total Revenue (Millions)'!D$251)*100</f>
        <v>2.653704391507155E-2</v>
      </c>
      <c r="W4101" s="138"/>
      <c r="Z4101" s="138"/>
      <c r="AF4101" s="59" t="s">
        <v>18553</v>
      </c>
    </row>
    <row r="4102" spans="1:32" hidden="1" x14ac:dyDescent="0.25">
      <c r="A4102" s="116" t="s">
        <v>16384</v>
      </c>
      <c r="B4102" s="116">
        <v>2018</v>
      </c>
      <c r="C4102" s="116" t="s">
        <v>16498</v>
      </c>
      <c r="D4102" s="73" t="s">
        <v>18062</v>
      </c>
      <c r="E4102" s="73" t="s">
        <v>18062</v>
      </c>
      <c r="F4102" s="73" t="s">
        <v>18063</v>
      </c>
      <c r="G4102" s="92">
        <v>2.2000000000000002</v>
      </c>
      <c r="H4102" s="140">
        <f t="shared" si="224"/>
        <v>1.6923076923076923</v>
      </c>
      <c r="I4102" s="125">
        <f>G4102/('Total Revenue (Millions)'!D$251)*100</f>
        <v>7.6817758701522906E-3</v>
      </c>
      <c r="W4102" s="138"/>
      <c r="Z4102" s="138"/>
      <c r="AF4102" s="59" t="s">
        <v>18554</v>
      </c>
    </row>
    <row r="4103" spans="1:32" hidden="1" x14ac:dyDescent="0.25">
      <c r="A4103" s="116" t="s">
        <v>16384</v>
      </c>
      <c r="B4103" s="116">
        <v>2019</v>
      </c>
      <c r="C4103" s="116" t="s">
        <v>16498</v>
      </c>
      <c r="D4103" s="73" t="s">
        <v>17553</v>
      </c>
      <c r="E4103" s="73" t="s">
        <v>17528</v>
      </c>
      <c r="F4103" s="73" t="s">
        <v>17528</v>
      </c>
      <c r="G4103" s="92">
        <v>4361.1099999999997</v>
      </c>
      <c r="H4103" s="140">
        <f t="shared" ref="H4103:H4123" si="225">G4103/1.33</f>
        <v>3279.0300751879695</v>
      </c>
      <c r="I4103" s="125">
        <f>G4103/('Total Revenue (Millions)'!D$252)*100</f>
        <v>14.990758624624853</v>
      </c>
      <c r="W4103" s="138"/>
      <c r="Z4103" s="138"/>
      <c r="AF4103" s="59" t="s">
        <v>18555</v>
      </c>
    </row>
    <row r="4104" spans="1:32" hidden="1" x14ac:dyDescent="0.25">
      <c r="A4104" s="116" t="s">
        <v>16384</v>
      </c>
      <c r="B4104" s="116">
        <v>2019</v>
      </c>
      <c r="C4104" s="116" t="s">
        <v>16498</v>
      </c>
      <c r="D4104" s="73" t="s">
        <v>18466</v>
      </c>
      <c r="E4104" s="73" t="s">
        <v>18466</v>
      </c>
      <c r="F4104" s="73" t="s">
        <v>18466</v>
      </c>
      <c r="G4104" s="92">
        <v>2614</v>
      </c>
      <c r="H4104" s="140">
        <f t="shared" si="225"/>
        <v>1965.4135338345864</v>
      </c>
      <c r="I4104" s="125">
        <f>G4104/('Total Revenue (Millions)'!D$252)*100</f>
        <v>8.9852911402760682</v>
      </c>
      <c r="W4104" s="138"/>
      <c r="Z4104" s="138"/>
      <c r="AF4104" s="59" t="s">
        <v>18556</v>
      </c>
    </row>
    <row r="4105" spans="1:32" hidden="1" x14ac:dyDescent="0.25">
      <c r="A4105" s="116" t="s">
        <v>16384</v>
      </c>
      <c r="B4105" s="116">
        <v>2019</v>
      </c>
      <c r="C4105" s="116" t="s">
        <v>16498</v>
      </c>
      <c r="D4105" s="73" t="s">
        <v>17560</v>
      </c>
      <c r="E4105" s="73" t="s">
        <v>17560</v>
      </c>
      <c r="F4105" s="73" t="s">
        <v>17560</v>
      </c>
      <c r="G4105" s="93">
        <v>541.6</v>
      </c>
      <c r="H4105" s="140">
        <f t="shared" si="225"/>
        <v>407.21804511278197</v>
      </c>
      <c r="I4105" s="125">
        <f>G4105/('Total Revenue (Millions)'!D$252)*100</f>
        <v>1.8616808269217748</v>
      </c>
      <c r="W4105" s="138"/>
      <c r="Z4105" s="138"/>
      <c r="AF4105" s="59" t="s">
        <v>18557</v>
      </c>
    </row>
    <row r="4106" spans="1:32" hidden="1" x14ac:dyDescent="0.25">
      <c r="A4106" s="116" t="s">
        <v>16384</v>
      </c>
      <c r="B4106" s="116">
        <v>2019</v>
      </c>
      <c r="C4106" s="116" t="s">
        <v>16498</v>
      </c>
      <c r="D4106" s="73" t="s">
        <v>17645</v>
      </c>
      <c r="E4106" s="73" t="s">
        <v>18473</v>
      </c>
      <c r="F4106" s="73" t="s">
        <v>18473</v>
      </c>
      <c r="G4106" s="85">
        <v>288.93934000000002</v>
      </c>
      <c r="H4106" s="140">
        <f t="shared" si="225"/>
        <v>217.24762406015037</v>
      </c>
      <c r="I4106" s="125">
        <f>G4106/('Total Revenue (Millions)'!D$252)*100</f>
        <v>0.99319207795685338</v>
      </c>
      <c r="W4106" s="138"/>
      <c r="Z4106" s="138"/>
      <c r="AF4106" s="59" t="s">
        <v>18558</v>
      </c>
    </row>
    <row r="4107" spans="1:32" hidden="1" x14ac:dyDescent="0.25">
      <c r="A4107" s="116" t="s">
        <v>16384</v>
      </c>
      <c r="B4107" s="116">
        <v>2019</v>
      </c>
      <c r="C4107" s="116" t="s">
        <v>16498</v>
      </c>
      <c r="D4107" s="73" t="s">
        <v>18070</v>
      </c>
      <c r="E4107" s="73" t="s">
        <v>18070</v>
      </c>
      <c r="F4107" s="73" t="s">
        <v>18034</v>
      </c>
      <c r="G4107" s="92">
        <v>109.8</v>
      </c>
      <c r="H4107" s="140">
        <f t="shared" si="225"/>
        <v>82.556390977443598</v>
      </c>
      <c r="I4107" s="125">
        <f>G4107/('Total Revenue (Millions)'!D$252)*100</f>
        <v>0.37742347635895651</v>
      </c>
      <c r="W4107" s="138"/>
      <c r="Z4107" s="138"/>
      <c r="AF4107" s="59" t="s">
        <v>18559</v>
      </c>
    </row>
    <row r="4108" spans="1:32" hidden="1" x14ac:dyDescent="0.25">
      <c r="A4108" s="116" t="s">
        <v>16384</v>
      </c>
      <c r="B4108" s="116">
        <v>2019</v>
      </c>
      <c r="C4108" s="116" t="s">
        <v>16498</v>
      </c>
      <c r="D4108" s="73" t="s">
        <v>18475</v>
      </c>
      <c r="E4108" s="73" t="s">
        <v>18475</v>
      </c>
      <c r="F4108" s="73" t="s">
        <v>18475</v>
      </c>
      <c r="G4108" s="92">
        <v>104.6</v>
      </c>
      <c r="H4108" s="140">
        <f t="shared" si="225"/>
        <v>78.646616541353382</v>
      </c>
      <c r="I4108" s="125">
        <f>G4108/('Total Revenue (Millions)'!D$252)*100</f>
        <v>0.35954914050224818</v>
      </c>
      <c r="W4108" s="138"/>
      <c r="Z4108" s="138"/>
      <c r="AF4108" s="84" t="s">
        <v>18560</v>
      </c>
    </row>
    <row r="4109" spans="1:32" hidden="1" x14ac:dyDescent="0.25">
      <c r="A4109" s="116" t="s">
        <v>16384</v>
      </c>
      <c r="B4109" s="116">
        <v>2019</v>
      </c>
      <c r="C4109" s="116" t="s">
        <v>16498</v>
      </c>
      <c r="D4109" s="73" t="s">
        <v>17413</v>
      </c>
      <c r="E4109" s="73" t="s">
        <v>18205</v>
      </c>
      <c r="F4109" s="73" t="s">
        <v>18205</v>
      </c>
      <c r="G4109" s="92">
        <v>97.7</v>
      </c>
      <c r="H4109" s="140">
        <f t="shared" si="225"/>
        <v>73.458646616541358</v>
      </c>
      <c r="I4109" s="125">
        <f>G4109/('Total Revenue (Millions)'!D$252)*100</f>
        <v>0.33583127176930827</v>
      </c>
      <c r="W4109" s="138"/>
      <c r="Z4109" s="138"/>
      <c r="AF4109" s="61" t="s">
        <v>18561</v>
      </c>
    </row>
    <row r="4110" spans="1:32" hidden="1" x14ac:dyDescent="0.25">
      <c r="A4110" s="116" t="s">
        <v>16384</v>
      </c>
      <c r="B4110" s="116">
        <v>2019</v>
      </c>
      <c r="C4110" s="116" t="s">
        <v>16498</v>
      </c>
      <c r="D4110" s="73" t="s">
        <v>16532</v>
      </c>
      <c r="E4110" s="73" t="s">
        <v>17320</v>
      </c>
      <c r="F4110" s="73" t="s">
        <v>17320</v>
      </c>
      <c r="G4110" s="92">
        <v>68.849999999999994</v>
      </c>
      <c r="H4110" s="140">
        <f t="shared" si="225"/>
        <v>51.766917293233078</v>
      </c>
      <c r="I4110" s="125">
        <f>G4110/('Total Revenue (Millions)'!D$252)*100</f>
        <v>0.23666308148737847</v>
      </c>
      <c r="W4110" s="138"/>
      <c r="Z4110" s="138"/>
      <c r="AF4110" s="59" t="s">
        <v>18562</v>
      </c>
    </row>
    <row r="4111" spans="1:32" hidden="1" x14ac:dyDescent="0.25">
      <c r="A4111" s="116" t="s">
        <v>16384</v>
      </c>
      <c r="B4111" s="116">
        <v>2019</v>
      </c>
      <c r="C4111" s="116" t="s">
        <v>16498</v>
      </c>
      <c r="D4111" s="73" t="s">
        <v>18563</v>
      </c>
      <c r="E4111" s="73" t="s">
        <v>18545</v>
      </c>
      <c r="F4111" s="73" t="s">
        <v>18545</v>
      </c>
      <c r="G4111" s="93">
        <v>62.36</v>
      </c>
      <c r="H4111" s="140">
        <f t="shared" si="225"/>
        <v>46.887218045112782</v>
      </c>
      <c r="I4111" s="125">
        <f>G4111/('Total Revenue (Millions)'!D$252)*100</f>
        <v>0.21435453538929441</v>
      </c>
      <c r="W4111" s="138"/>
      <c r="Z4111" s="138"/>
      <c r="AF4111" s="59" t="s">
        <v>18564</v>
      </c>
    </row>
    <row r="4112" spans="1:32" hidden="1" x14ac:dyDescent="0.25">
      <c r="A4112" s="116" t="s">
        <v>16384</v>
      </c>
      <c r="B4112" s="116">
        <v>2019</v>
      </c>
      <c r="C4112" s="116" t="s">
        <v>16498</v>
      </c>
      <c r="D4112" s="73" t="s">
        <v>18006</v>
      </c>
      <c r="E4112" s="73" t="s">
        <v>18006</v>
      </c>
      <c r="F4112" s="73" t="s">
        <v>18007</v>
      </c>
      <c r="G4112" s="92">
        <v>60.3</v>
      </c>
      <c r="H4112" s="140">
        <f t="shared" si="225"/>
        <v>45.338345864661648</v>
      </c>
      <c r="I4112" s="125">
        <f>G4112/('Total Revenue (Millions)'!D$252)*100</f>
        <v>0.2072735484922138</v>
      </c>
      <c r="W4112" s="138"/>
      <c r="Z4112" s="138"/>
      <c r="AF4112" s="59" t="s">
        <v>18565</v>
      </c>
    </row>
    <row r="4113" spans="1:32" hidden="1" x14ac:dyDescent="0.25">
      <c r="A4113" s="116" t="s">
        <v>16384</v>
      </c>
      <c r="B4113" s="116">
        <v>2019</v>
      </c>
      <c r="C4113" s="116" t="s">
        <v>16498</v>
      </c>
      <c r="D4113" s="73" t="s">
        <v>18480</v>
      </c>
      <c r="E4113" s="73" t="s">
        <v>18480</v>
      </c>
      <c r="F4113" s="73" t="s">
        <v>18480</v>
      </c>
      <c r="G4113" s="93">
        <v>42.417999999999999</v>
      </c>
      <c r="H4113" s="140">
        <f t="shared" si="225"/>
        <v>31.893233082706764</v>
      </c>
      <c r="I4113" s="125">
        <f>G4113/('Total Revenue (Millions)'!D$252)*100</f>
        <v>0.14580645737881801</v>
      </c>
      <c r="W4113" s="138"/>
      <c r="Z4113" s="138"/>
      <c r="AF4113" s="61" t="s">
        <v>18566</v>
      </c>
    </row>
    <row r="4114" spans="1:32" hidden="1" x14ac:dyDescent="0.25">
      <c r="A4114" s="116" t="s">
        <v>16384</v>
      </c>
      <c r="B4114" s="116">
        <v>2019</v>
      </c>
      <c r="C4114" s="116" t="s">
        <v>16498</v>
      </c>
      <c r="D4114" s="73" t="s">
        <v>16568</v>
      </c>
      <c r="E4114" s="73" t="s">
        <v>16568</v>
      </c>
      <c r="F4114" s="73" t="s">
        <v>16568</v>
      </c>
      <c r="G4114" s="92">
        <v>46.31</v>
      </c>
      <c r="H4114" s="140">
        <f t="shared" si="225"/>
        <v>34.819548872180448</v>
      </c>
      <c r="I4114" s="125">
        <f>G4114/('Total Revenue (Millions)'!D$252)*100</f>
        <v>0.15918471029310818</v>
      </c>
      <c r="W4114" s="138"/>
      <c r="Z4114" s="138"/>
      <c r="AF4114" s="59" t="s">
        <v>18562</v>
      </c>
    </row>
    <row r="4115" spans="1:32" hidden="1" x14ac:dyDescent="0.25">
      <c r="A4115" s="116" t="s">
        <v>16384</v>
      </c>
      <c r="B4115" s="116">
        <v>2019</v>
      </c>
      <c r="C4115" s="116" t="s">
        <v>16498</v>
      </c>
      <c r="D4115" s="73" t="s">
        <v>16593</v>
      </c>
      <c r="E4115" s="73" t="s">
        <v>17289</v>
      </c>
      <c r="F4115" s="73" t="s">
        <v>17289</v>
      </c>
      <c r="G4115" s="92">
        <v>42.4</v>
      </c>
      <c r="H4115" s="140">
        <f t="shared" si="225"/>
        <v>31.879699248120296</v>
      </c>
      <c r="I4115" s="125">
        <f>G4115/('Total Revenue (Millions)'!D$252)*100</f>
        <v>0.14574458467777554</v>
      </c>
      <c r="W4115" s="138"/>
      <c r="Z4115" s="138"/>
      <c r="AF4115" s="59" t="s">
        <v>18567</v>
      </c>
    </row>
    <row r="4116" spans="1:32" hidden="1" x14ac:dyDescent="0.25">
      <c r="A4116" s="116" t="s">
        <v>16384</v>
      </c>
      <c r="B4116" s="116">
        <v>2019</v>
      </c>
      <c r="C4116" s="116" t="s">
        <v>16498</v>
      </c>
      <c r="D4116" s="73" t="s">
        <v>16602</v>
      </c>
      <c r="E4116" s="73" t="s">
        <v>16602</v>
      </c>
      <c r="F4116" s="73" t="s">
        <v>16602</v>
      </c>
      <c r="G4116" s="92">
        <v>27.1</v>
      </c>
      <c r="H4116" s="140">
        <f t="shared" si="225"/>
        <v>20.375939849624061</v>
      </c>
      <c r="I4116" s="125">
        <f>G4116/('Total Revenue (Millions)'!D$252)*100</f>
        <v>9.3152788791691463E-2</v>
      </c>
      <c r="W4116" s="138"/>
      <c r="Z4116" s="138"/>
      <c r="AF4116" s="61" t="s">
        <v>18562</v>
      </c>
    </row>
    <row r="4117" spans="1:32" hidden="1" x14ac:dyDescent="0.25">
      <c r="A4117" s="116" t="s">
        <v>16384</v>
      </c>
      <c r="B4117" s="116">
        <v>2019</v>
      </c>
      <c r="C4117" s="116" t="s">
        <v>16498</v>
      </c>
      <c r="D4117" s="73" t="s">
        <v>17230</v>
      </c>
      <c r="E4117" s="73" t="s">
        <v>17231</v>
      </c>
      <c r="F4117" s="73" t="s">
        <v>17231</v>
      </c>
      <c r="G4117" s="92">
        <v>31.1</v>
      </c>
      <c r="H4117" s="140">
        <f t="shared" si="225"/>
        <v>23.383458646616543</v>
      </c>
      <c r="I4117" s="125">
        <f>G4117/('Total Revenue (Millions)'!D$252)*100</f>
        <v>0.10690227791223632</v>
      </c>
      <c r="W4117" s="138"/>
      <c r="Z4117" s="138"/>
      <c r="AF4117" s="59" t="s">
        <v>18568</v>
      </c>
    </row>
    <row r="4118" spans="1:32" hidden="1" x14ac:dyDescent="0.25">
      <c r="A4118" s="116" t="s">
        <v>16384</v>
      </c>
      <c r="B4118" s="116">
        <v>2019</v>
      </c>
      <c r="C4118" s="116" t="s">
        <v>16498</v>
      </c>
      <c r="D4118" s="73" t="s">
        <v>18003</v>
      </c>
      <c r="E4118" s="73" t="s">
        <v>18004</v>
      </c>
      <c r="F4118" s="73" t="s">
        <v>18004</v>
      </c>
      <c r="G4118" s="92">
        <v>25</v>
      </c>
      <c r="H4118" s="140">
        <f t="shared" si="225"/>
        <v>18.796992481203006</v>
      </c>
      <c r="I4118" s="125">
        <f>G4118/('Total Revenue (Millions)'!D$252)*100</f>
        <v>8.5934307003405402E-2</v>
      </c>
      <c r="W4118" s="138"/>
      <c r="Z4118" s="138"/>
      <c r="AF4118" s="59" t="s">
        <v>18550</v>
      </c>
    </row>
    <row r="4119" spans="1:32" hidden="1" x14ac:dyDescent="0.25">
      <c r="A4119" s="116" t="s">
        <v>16384</v>
      </c>
      <c r="B4119" s="116">
        <v>2019</v>
      </c>
      <c r="C4119" s="116" t="s">
        <v>16498</v>
      </c>
      <c r="D4119" s="73" t="s">
        <v>18011</v>
      </c>
      <c r="E4119" s="73" t="s">
        <v>18012</v>
      </c>
      <c r="F4119" s="73" t="s">
        <v>18013</v>
      </c>
      <c r="G4119" s="92">
        <v>22.49</v>
      </c>
      <c r="H4119" s="140">
        <f t="shared" si="225"/>
        <v>16.909774436090224</v>
      </c>
      <c r="I4119" s="125">
        <f>G4119/('Total Revenue (Millions)'!D$252)*100</f>
        <v>7.7306502580263489E-2</v>
      </c>
      <c r="W4119" s="138"/>
      <c r="Z4119" s="138"/>
      <c r="AF4119" s="59" t="s">
        <v>18550</v>
      </c>
    </row>
    <row r="4120" spans="1:32" hidden="1" x14ac:dyDescent="0.25">
      <c r="A4120" s="116" t="s">
        <v>16384</v>
      </c>
      <c r="B4120" s="116">
        <v>2019</v>
      </c>
      <c r="C4120" s="116" t="s">
        <v>16498</v>
      </c>
      <c r="D4120" s="73" t="s">
        <v>17951</v>
      </c>
      <c r="E4120" s="73" t="s">
        <v>17951</v>
      </c>
      <c r="F4120" s="73" t="s">
        <v>17951</v>
      </c>
      <c r="G4120" s="93">
        <v>21.46</v>
      </c>
      <c r="H4120" s="140">
        <f t="shared" si="225"/>
        <v>16.13533834586466</v>
      </c>
      <c r="I4120" s="125">
        <f>G4120/('Total Revenue (Millions)'!D$252)*100</f>
        <v>7.3766009131723195E-2</v>
      </c>
      <c r="W4120" s="138"/>
      <c r="Z4120" s="138"/>
      <c r="AF4120" s="59" t="s">
        <v>18569</v>
      </c>
    </row>
    <row r="4121" spans="1:32" hidden="1" x14ac:dyDescent="0.25">
      <c r="A4121" s="116" t="s">
        <v>16384</v>
      </c>
      <c r="B4121" s="116">
        <v>2019</v>
      </c>
      <c r="C4121" s="116" t="s">
        <v>16498</v>
      </c>
      <c r="D4121" s="73" t="s">
        <v>18100</v>
      </c>
      <c r="E4121" s="73" t="s">
        <v>18100</v>
      </c>
      <c r="F4121" s="73" t="s">
        <v>18101</v>
      </c>
      <c r="G4121" s="92">
        <v>15.3</v>
      </c>
      <c r="H4121" s="140">
        <f t="shared" si="225"/>
        <v>11.503759398496241</v>
      </c>
      <c r="I4121" s="125">
        <f>G4121/('Total Revenue (Millions)'!D$252)*100</f>
        <v>5.2591795886084106E-2</v>
      </c>
      <c r="W4121" s="138"/>
      <c r="Z4121" s="138"/>
      <c r="AF4121" s="59" t="s">
        <v>18570</v>
      </c>
    </row>
    <row r="4122" spans="1:32" hidden="1" x14ac:dyDescent="0.25">
      <c r="A4122" s="116" t="s">
        <v>16384</v>
      </c>
      <c r="B4122" s="116">
        <v>2019</v>
      </c>
      <c r="C4122" s="116" t="s">
        <v>16498</v>
      </c>
      <c r="D4122" s="73" t="s">
        <v>18055</v>
      </c>
      <c r="E4122" s="73" t="s">
        <v>18055</v>
      </c>
      <c r="F4122" s="73" t="s">
        <v>18056</v>
      </c>
      <c r="G4122" s="92">
        <v>6.9</v>
      </c>
      <c r="H4122" s="140">
        <f t="shared" si="225"/>
        <v>5.1879699248120303</v>
      </c>
      <c r="I4122" s="125">
        <f>G4122/('Total Revenue (Millions)'!D$252)*100</f>
        <v>2.3717868732939892E-2</v>
      </c>
      <c r="W4122" s="138"/>
      <c r="Z4122" s="138"/>
      <c r="AF4122" s="59" t="s">
        <v>18571</v>
      </c>
    </row>
    <row r="4123" spans="1:32" hidden="1" x14ac:dyDescent="0.25">
      <c r="A4123" s="116" t="s">
        <v>16384</v>
      </c>
      <c r="B4123" s="116">
        <v>2019</v>
      </c>
      <c r="C4123" s="116" t="s">
        <v>16498</v>
      </c>
      <c r="D4123" s="73" t="s">
        <v>18062</v>
      </c>
      <c r="E4123" s="73" t="s">
        <v>18062</v>
      </c>
      <c r="F4123" s="73" t="s">
        <v>18063</v>
      </c>
      <c r="G4123" s="92">
        <v>2.2000000000000002</v>
      </c>
      <c r="H4123" s="140">
        <f t="shared" si="225"/>
        <v>1.6541353383458648</v>
      </c>
      <c r="I4123" s="125">
        <f>G4123/('Total Revenue (Millions)'!D$252)*100</f>
        <v>7.5622190162996763E-3</v>
      </c>
      <c r="W4123" s="138"/>
      <c r="Z4123" s="138"/>
      <c r="AF4123" s="59" t="s">
        <v>18554</v>
      </c>
    </row>
    <row r="4124" spans="1:32" hidden="1" x14ac:dyDescent="0.25">
      <c r="A4124" s="116" t="s">
        <v>16384</v>
      </c>
      <c r="B4124" s="116">
        <v>2020</v>
      </c>
      <c r="C4124" s="116" t="s">
        <v>16498</v>
      </c>
      <c r="D4124" s="73" t="s">
        <v>17553</v>
      </c>
      <c r="E4124" s="73" t="s">
        <v>17528</v>
      </c>
      <c r="F4124" s="73" t="s">
        <v>17528</v>
      </c>
      <c r="G4124" s="123">
        <v>4724.4799999999996</v>
      </c>
      <c r="H4124" s="140">
        <f t="shared" ref="H4124:H4145" si="226">G4124/1.34</f>
        <v>3525.7313432835817</v>
      </c>
      <c r="I4124" s="125">
        <f>G4124/('Total Revenue (Millions)'!D$253)*100</f>
        <v>16.839571967598879</v>
      </c>
      <c r="W4124" s="138"/>
      <c r="Z4124" s="138"/>
      <c r="AF4124" s="59" t="s">
        <v>18572</v>
      </c>
    </row>
    <row r="4125" spans="1:32" hidden="1" x14ac:dyDescent="0.25">
      <c r="A4125" s="116" t="s">
        <v>16384</v>
      </c>
      <c r="B4125" s="116">
        <v>2020</v>
      </c>
      <c r="C4125" s="116" t="s">
        <v>16498</v>
      </c>
      <c r="D4125" s="73" t="s">
        <v>18466</v>
      </c>
      <c r="E4125" s="73" t="s">
        <v>18466</v>
      </c>
      <c r="F4125" s="73" t="s">
        <v>18466</v>
      </c>
      <c r="G4125" s="93">
        <v>2928.5</v>
      </c>
      <c r="H4125" s="140">
        <f t="shared" si="226"/>
        <v>2185.4477611940297</v>
      </c>
      <c r="I4125" s="125">
        <f>G4125/('Total Revenue (Millions)'!D$253)*100</f>
        <v>10.438119434755427</v>
      </c>
      <c r="W4125" s="138"/>
      <c r="Z4125" s="138"/>
      <c r="AF4125" s="59" t="s">
        <v>18573</v>
      </c>
    </row>
    <row r="4126" spans="1:32" hidden="1" x14ac:dyDescent="0.25">
      <c r="A4126" s="116" t="s">
        <v>16384</v>
      </c>
      <c r="B4126" s="116">
        <v>2020</v>
      </c>
      <c r="C4126" s="116" t="s">
        <v>16498</v>
      </c>
      <c r="D4126" s="73" t="s">
        <v>17560</v>
      </c>
      <c r="E4126" s="73" t="s">
        <v>17560</v>
      </c>
      <c r="F4126" s="73" t="s">
        <v>17560</v>
      </c>
      <c r="G4126" s="93">
        <v>825.21</v>
      </c>
      <c r="H4126" s="140">
        <f t="shared" si="226"/>
        <v>615.82835820895525</v>
      </c>
      <c r="I4126" s="125">
        <f>G4126/('Total Revenue (Millions)'!D$253)*100</f>
        <v>2.9413148501808184</v>
      </c>
      <c r="W4126" s="138"/>
      <c r="Z4126" s="138"/>
      <c r="AF4126" s="59" t="s">
        <v>18574</v>
      </c>
    </row>
    <row r="4127" spans="1:32" hidden="1" x14ac:dyDescent="0.25">
      <c r="A4127" s="116" t="s">
        <v>16384</v>
      </c>
      <c r="B4127" s="116">
        <v>2020</v>
      </c>
      <c r="C4127" s="116" t="s">
        <v>16498</v>
      </c>
      <c r="D4127" s="73" t="s">
        <v>17645</v>
      </c>
      <c r="E4127" s="73" t="s">
        <v>18473</v>
      </c>
      <c r="F4127" s="73" t="s">
        <v>18473</v>
      </c>
      <c r="G4127" s="85">
        <v>207.07400000000001</v>
      </c>
      <c r="H4127" s="140">
        <f t="shared" si="226"/>
        <v>154.53283582089551</v>
      </c>
      <c r="I4127" s="125">
        <f>G4127/('Total Revenue (Millions)'!D$253)*100</f>
        <v>0.73807858761568912</v>
      </c>
      <c r="W4127" s="138"/>
      <c r="Z4127" s="138"/>
      <c r="AF4127" s="59" t="s">
        <v>18575</v>
      </c>
    </row>
    <row r="4128" spans="1:32" hidden="1" x14ac:dyDescent="0.25">
      <c r="A4128" s="116" t="s">
        <v>16384</v>
      </c>
      <c r="B4128" s="116">
        <v>2020</v>
      </c>
      <c r="C4128" s="116" t="s">
        <v>16498</v>
      </c>
      <c r="D4128" s="73" t="s">
        <v>18475</v>
      </c>
      <c r="E4128" s="73" t="s">
        <v>18475</v>
      </c>
      <c r="F4128" s="73" t="s">
        <v>18475</v>
      </c>
      <c r="G4128" s="93">
        <v>124.3</v>
      </c>
      <c r="H4128" s="140">
        <f t="shared" si="226"/>
        <v>92.761194029850742</v>
      </c>
      <c r="I4128" s="125">
        <f>G4128/('Total Revenue (Millions)'!D$253)*100</f>
        <v>0.44304532891927589</v>
      </c>
      <c r="W4128" s="138"/>
      <c r="Z4128" s="138"/>
      <c r="AF4128" s="127" t="s">
        <v>18576</v>
      </c>
    </row>
    <row r="4129" spans="1:32" hidden="1" x14ac:dyDescent="0.25">
      <c r="A4129" s="116" t="s">
        <v>16384</v>
      </c>
      <c r="B4129" s="116">
        <v>2020</v>
      </c>
      <c r="C4129" s="116" t="s">
        <v>16498</v>
      </c>
      <c r="D4129" s="73" t="s">
        <v>18563</v>
      </c>
      <c r="E4129" s="73" t="s">
        <v>18545</v>
      </c>
      <c r="F4129" s="73" t="s">
        <v>18545</v>
      </c>
      <c r="G4129" s="93">
        <v>103.09</v>
      </c>
      <c r="H4129" s="140">
        <f t="shared" si="226"/>
        <v>76.932835820895519</v>
      </c>
      <c r="I4129" s="125">
        <f>G4129/('Total Revenue (Millions)'!D$253)*100</f>
        <v>0.36744604149869797</v>
      </c>
      <c r="W4129" s="138"/>
      <c r="Z4129" s="138"/>
      <c r="AF4129" s="59" t="s">
        <v>18577</v>
      </c>
    </row>
    <row r="4130" spans="1:32" hidden="1" x14ac:dyDescent="0.25">
      <c r="A4130" s="116" t="s">
        <v>16384</v>
      </c>
      <c r="B4130" s="116">
        <v>2020</v>
      </c>
      <c r="C4130" s="116" t="s">
        <v>16498</v>
      </c>
      <c r="D4130" s="73" t="s">
        <v>17413</v>
      </c>
      <c r="E4130" s="73" t="s">
        <v>18205</v>
      </c>
      <c r="F4130" s="73" t="s">
        <v>18205</v>
      </c>
      <c r="G4130" s="93">
        <v>99.7</v>
      </c>
      <c r="H4130" s="140">
        <f t="shared" si="226"/>
        <v>74.402985074626869</v>
      </c>
      <c r="I4130" s="125">
        <f>G4130/('Total Revenue (Millions)'!D$253)*100</f>
        <v>0.35536298707362685</v>
      </c>
      <c r="W4130" s="138"/>
      <c r="Z4130" s="138"/>
      <c r="AF4130" s="61" t="s">
        <v>18578</v>
      </c>
    </row>
    <row r="4131" spans="1:32" hidden="1" x14ac:dyDescent="0.25">
      <c r="A4131" s="116" t="s">
        <v>16384</v>
      </c>
      <c r="B4131" s="116">
        <v>2020</v>
      </c>
      <c r="C4131" s="116" t="s">
        <v>16498</v>
      </c>
      <c r="D4131" s="73" t="s">
        <v>18070</v>
      </c>
      <c r="E4131" s="73" t="s">
        <v>18070</v>
      </c>
      <c r="F4131" s="73" t="s">
        <v>18034</v>
      </c>
      <c r="G4131" s="93">
        <v>92.2</v>
      </c>
      <c r="H4131" s="140">
        <f t="shared" si="226"/>
        <v>68.805970149253724</v>
      </c>
      <c r="I4131" s="125">
        <f>G4131/('Total Revenue (Millions)'!D$253)*100</f>
        <v>0.32863056577922156</v>
      </c>
      <c r="W4131" s="138"/>
      <c r="Z4131" s="138"/>
      <c r="AF4131" s="59" t="s">
        <v>18559</v>
      </c>
    </row>
    <row r="4132" spans="1:32" hidden="1" x14ac:dyDescent="0.25">
      <c r="A4132" s="116" t="s">
        <v>16384</v>
      </c>
      <c r="B4132" s="116">
        <v>2020</v>
      </c>
      <c r="C4132" s="116" t="s">
        <v>16498</v>
      </c>
      <c r="D4132" s="73" t="s">
        <v>18579</v>
      </c>
      <c r="E4132" s="73" t="s">
        <v>18006</v>
      </c>
      <c r="F4132" s="73" t="s">
        <v>18007</v>
      </c>
      <c r="G4132" s="85">
        <v>76.340488500000006</v>
      </c>
      <c r="H4132" s="140">
        <f t="shared" si="226"/>
        <v>56.97051380597015</v>
      </c>
      <c r="I4132" s="125">
        <f>G4132/('Total Revenue (Millions)'!D$253)*100</f>
        <v>0.27210214672035965</v>
      </c>
      <c r="W4132" s="138"/>
      <c r="Z4132" s="138"/>
      <c r="AF4132" s="59" t="s">
        <v>18580</v>
      </c>
    </row>
    <row r="4133" spans="1:32" hidden="1" x14ac:dyDescent="0.25">
      <c r="A4133" s="116" t="s">
        <v>16384</v>
      </c>
      <c r="B4133" s="116">
        <v>2020</v>
      </c>
      <c r="C4133" s="116" t="s">
        <v>16498</v>
      </c>
      <c r="D4133" s="73" t="s">
        <v>16532</v>
      </c>
      <c r="E4133" s="73" t="s">
        <v>17320</v>
      </c>
      <c r="F4133" s="73" t="s">
        <v>17320</v>
      </c>
      <c r="G4133" s="93">
        <v>53.67</v>
      </c>
      <c r="H4133" s="140">
        <f t="shared" si="226"/>
        <v>40.052238805970148</v>
      </c>
      <c r="I4133" s="125">
        <f>G4133/('Total Revenue (Millions)'!D$253)*100</f>
        <v>0.1912972067827638</v>
      </c>
      <c r="W4133" s="138"/>
      <c r="Z4133" s="138"/>
      <c r="AF4133" s="59" t="s">
        <v>18581</v>
      </c>
    </row>
    <row r="4134" spans="1:32" hidden="1" x14ac:dyDescent="0.25">
      <c r="A4134" s="116" t="s">
        <v>16384</v>
      </c>
      <c r="B4134" s="116">
        <v>2020</v>
      </c>
      <c r="C4134" s="116" t="s">
        <v>16498</v>
      </c>
      <c r="D4134" s="73" t="s">
        <v>18582</v>
      </c>
      <c r="E4134" s="73" t="s">
        <v>18583</v>
      </c>
      <c r="F4134" s="73" t="s">
        <v>18583</v>
      </c>
      <c r="G4134" s="85">
        <v>53.09</v>
      </c>
      <c r="H4134" s="140">
        <f t="shared" si="226"/>
        <v>39.619402985074629</v>
      </c>
      <c r="I4134" s="125">
        <f>G4134/('Total Revenue (Millions)'!D$253)*100</f>
        <v>0.18922989953599648</v>
      </c>
      <c r="W4134" s="138"/>
      <c r="Z4134" s="138"/>
      <c r="AF4134" s="59" t="s">
        <v>18584</v>
      </c>
    </row>
    <row r="4135" spans="1:32" hidden="1" x14ac:dyDescent="0.25">
      <c r="A4135" s="116" t="s">
        <v>16384</v>
      </c>
      <c r="B4135" s="116">
        <v>2020</v>
      </c>
      <c r="C4135" s="116" t="s">
        <v>16498</v>
      </c>
      <c r="D4135" s="73" t="s">
        <v>16568</v>
      </c>
      <c r="E4135" s="73" t="s">
        <v>16568</v>
      </c>
      <c r="F4135" s="73" t="s">
        <v>16568</v>
      </c>
      <c r="G4135" s="93">
        <v>29.3</v>
      </c>
      <c r="H4135" s="140">
        <f t="shared" si="226"/>
        <v>21.865671641791042</v>
      </c>
      <c r="I4135" s="125">
        <f>G4135/('Total Revenue (Millions)'!D$253)*100</f>
        <v>0.10443465919014309</v>
      </c>
      <c r="W4135" s="138"/>
      <c r="Z4135" s="138"/>
      <c r="AF4135" s="61" t="s">
        <v>18585</v>
      </c>
    </row>
    <row r="4136" spans="1:32" hidden="1" x14ac:dyDescent="0.25">
      <c r="A4136" s="116" t="s">
        <v>16384</v>
      </c>
      <c r="B4136" s="116">
        <v>2020</v>
      </c>
      <c r="C4136" s="116" t="s">
        <v>16498</v>
      </c>
      <c r="D4136" s="73" t="s">
        <v>16593</v>
      </c>
      <c r="E4136" s="73" t="s">
        <v>17289</v>
      </c>
      <c r="F4136" s="73" t="s">
        <v>17289</v>
      </c>
      <c r="G4136" s="93">
        <v>39.18</v>
      </c>
      <c r="H4136" s="140">
        <f t="shared" si="226"/>
        <v>29.238805970149251</v>
      </c>
      <c r="I4136" s="125">
        <f>G4136/('Total Revenue (Millions)'!D$253)*100</f>
        <v>0.1396501688419729</v>
      </c>
      <c r="W4136" s="138"/>
      <c r="Z4136" s="138"/>
      <c r="AF4136" s="61" t="s">
        <v>18586</v>
      </c>
    </row>
    <row r="4137" spans="1:32" hidden="1" x14ac:dyDescent="0.25">
      <c r="A4137" s="116" t="s">
        <v>16384</v>
      </c>
      <c r="B4137" s="116">
        <v>2020</v>
      </c>
      <c r="C4137" s="116" t="s">
        <v>16498</v>
      </c>
      <c r="D4137" s="73" t="s">
        <v>17230</v>
      </c>
      <c r="E4137" s="73" t="s">
        <v>17231</v>
      </c>
      <c r="F4137" s="73" t="s">
        <v>17231</v>
      </c>
      <c r="G4137" s="93">
        <v>38.200000000000003</v>
      </c>
      <c r="H4137" s="140">
        <f t="shared" si="226"/>
        <v>28.507462686567166</v>
      </c>
      <c r="I4137" s="125">
        <f>G4137/('Total Revenue (Millions)'!D$253)*100</f>
        <v>0.13615713245950398</v>
      </c>
      <c r="W4137" s="138"/>
      <c r="Z4137" s="138"/>
      <c r="AF4137" s="59" t="s">
        <v>18587</v>
      </c>
    </row>
    <row r="4138" spans="1:32" hidden="1" x14ac:dyDescent="0.25">
      <c r="A4138" s="116" t="s">
        <v>16384</v>
      </c>
      <c r="B4138" s="116">
        <v>2020</v>
      </c>
      <c r="C4138" s="116" t="s">
        <v>16498</v>
      </c>
      <c r="D4138" s="73" t="s">
        <v>18480</v>
      </c>
      <c r="E4138" s="73" t="s">
        <v>18480</v>
      </c>
      <c r="F4138" s="73" t="s">
        <v>18480</v>
      </c>
      <c r="G4138" s="93">
        <v>31.99</v>
      </c>
      <c r="H4138" s="140">
        <f t="shared" si="226"/>
        <v>23.873134328358205</v>
      </c>
      <c r="I4138" s="125">
        <f>G4138/('Total Revenue (Millions)'!D$253)*100</f>
        <v>0.1140226876277364</v>
      </c>
      <c r="W4138" s="138"/>
      <c r="Z4138" s="138"/>
      <c r="AF4138" s="127" t="s">
        <v>18588</v>
      </c>
    </row>
    <row r="4139" spans="1:32" hidden="1" x14ac:dyDescent="0.25">
      <c r="A4139" s="116" t="s">
        <v>16384</v>
      </c>
      <c r="B4139" s="116">
        <v>2020</v>
      </c>
      <c r="C4139" s="116" t="s">
        <v>16498</v>
      </c>
      <c r="D4139" s="73" t="s">
        <v>16602</v>
      </c>
      <c r="E4139" s="73" t="s">
        <v>16602</v>
      </c>
      <c r="F4139" s="73" t="s">
        <v>16602</v>
      </c>
      <c r="G4139" s="93">
        <v>18.329999999999998</v>
      </c>
      <c r="H4139" s="140">
        <f t="shared" si="226"/>
        <v>13.679104477611938</v>
      </c>
      <c r="I4139" s="125">
        <f>G4139/('Total Revenue (Millions)'!D$253)*100</f>
        <v>6.5334037643526369E-2</v>
      </c>
      <c r="W4139" s="138"/>
      <c r="Z4139" s="138"/>
      <c r="AF4139" s="61" t="s">
        <v>18589</v>
      </c>
    </row>
    <row r="4140" spans="1:32" hidden="1" x14ac:dyDescent="0.25">
      <c r="A4140" s="116" t="s">
        <v>16384</v>
      </c>
      <c r="B4140" s="116">
        <v>2020</v>
      </c>
      <c r="C4140" s="116" t="s">
        <v>16498</v>
      </c>
      <c r="D4140" s="73" t="s">
        <v>17951</v>
      </c>
      <c r="E4140" s="73" t="s">
        <v>17951</v>
      </c>
      <c r="F4140" s="73" t="s">
        <v>17951</v>
      </c>
      <c r="G4140" s="93">
        <v>24.11</v>
      </c>
      <c r="H4140" s="140">
        <f t="shared" si="226"/>
        <v>17.992537313432834</v>
      </c>
      <c r="I4140" s="125">
        <f>G4140/('Total Revenue (Millions)'!D$253)*100</f>
        <v>8.593582365441467E-2</v>
      </c>
      <c r="W4140" s="138"/>
      <c r="Z4140" s="138"/>
      <c r="AF4140" s="59" t="s">
        <v>18590</v>
      </c>
    </row>
    <row r="4141" spans="1:32" hidden="1" x14ac:dyDescent="0.25">
      <c r="A4141" s="116" t="s">
        <v>16384</v>
      </c>
      <c r="B4141" s="116">
        <v>2020</v>
      </c>
      <c r="C4141" s="116" t="s">
        <v>16498</v>
      </c>
      <c r="D4141" s="73" t="s">
        <v>18003</v>
      </c>
      <c r="E4141" s="73" t="s">
        <v>18004</v>
      </c>
      <c r="F4141" s="73" t="s">
        <v>18004</v>
      </c>
      <c r="G4141" s="93">
        <v>18.175999999999998</v>
      </c>
      <c r="H4141" s="140">
        <f t="shared" si="226"/>
        <v>13.56417910447761</v>
      </c>
      <c r="I4141" s="125">
        <f>G4141/('Total Revenue (Millions)'!D$253)*100</f>
        <v>6.4785131926281242E-2</v>
      </c>
      <c r="W4141" s="138"/>
      <c r="Z4141" s="138"/>
      <c r="AF4141" s="59" t="s">
        <v>18591</v>
      </c>
    </row>
    <row r="4142" spans="1:32" hidden="1" x14ac:dyDescent="0.25">
      <c r="A4142" s="116" t="s">
        <v>16384</v>
      </c>
      <c r="B4142" s="116">
        <v>2020</v>
      </c>
      <c r="C4142" s="116" t="s">
        <v>16498</v>
      </c>
      <c r="D4142" s="73" t="s">
        <v>18013</v>
      </c>
      <c r="E4142" s="73" t="s">
        <v>18013</v>
      </c>
      <c r="F4142" s="73" t="s">
        <v>18013</v>
      </c>
      <c r="G4142" s="85">
        <v>10.28</v>
      </c>
      <c r="H4142" s="140">
        <f t="shared" si="226"/>
        <v>7.6716417910447756</v>
      </c>
      <c r="I4142" s="125">
        <f>G4142/('Total Revenue (Millions)'!D$253)*100</f>
        <v>3.6641238787531429E-2</v>
      </c>
      <c r="W4142" s="138"/>
      <c r="Z4142" s="138"/>
      <c r="AF4142" s="59" t="s">
        <v>18592</v>
      </c>
    </row>
    <row r="4143" spans="1:32" hidden="1" x14ac:dyDescent="0.25">
      <c r="A4143" s="116" t="s">
        <v>16384</v>
      </c>
      <c r="B4143" s="116">
        <v>2020</v>
      </c>
      <c r="C4143" s="116" t="s">
        <v>16498</v>
      </c>
      <c r="D4143" s="73" t="s">
        <v>18158</v>
      </c>
      <c r="E4143" s="73" t="s">
        <v>18158</v>
      </c>
      <c r="F4143" s="73" t="s">
        <v>18101</v>
      </c>
      <c r="G4143" s="93">
        <v>10.28</v>
      </c>
      <c r="H4143" s="140">
        <f t="shared" si="226"/>
        <v>7.6716417910447756</v>
      </c>
      <c r="I4143" s="125">
        <f>G4143/('Total Revenue (Millions)'!D$253)*100</f>
        <v>3.6641238787531429E-2</v>
      </c>
      <c r="W4143" s="138"/>
      <c r="Z4143" s="138"/>
      <c r="AF4143" s="59" t="s">
        <v>18593</v>
      </c>
    </row>
    <row r="4144" spans="1:32" hidden="1" x14ac:dyDescent="0.25">
      <c r="A4144" s="116" t="s">
        <v>16384</v>
      </c>
      <c r="B4144" s="116">
        <v>2020</v>
      </c>
      <c r="C4144" s="116" t="s">
        <v>16498</v>
      </c>
      <c r="D4144" s="73" t="s">
        <v>18055</v>
      </c>
      <c r="E4144" s="73" t="s">
        <v>18055</v>
      </c>
      <c r="F4144" s="73" t="s">
        <v>18056</v>
      </c>
      <c r="G4144" s="93">
        <v>7</v>
      </c>
      <c r="H4144" s="140">
        <f t="shared" si="226"/>
        <v>5.2238805970149249</v>
      </c>
      <c r="I4144" s="125">
        <f>G4144/('Total Revenue (Millions)'!D$253)*100</f>
        <v>2.4950259874778211E-2</v>
      </c>
      <c r="W4144" s="138"/>
      <c r="Z4144" s="138"/>
      <c r="AF4144" s="59" t="s">
        <v>18594</v>
      </c>
    </row>
    <row r="4145" spans="1:32" hidden="1" x14ac:dyDescent="0.25">
      <c r="A4145" s="116" t="s">
        <v>16384</v>
      </c>
      <c r="B4145" s="116">
        <v>2020</v>
      </c>
      <c r="C4145" s="116" t="s">
        <v>16498</v>
      </c>
      <c r="D4145" s="73" t="s">
        <v>18062</v>
      </c>
      <c r="E4145" s="73" t="s">
        <v>18062</v>
      </c>
      <c r="F4145" s="73" t="s">
        <v>18063</v>
      </c>
      <c r="G4145" s="93">
        <v>2</v>
      </c>
      <c r="H4145" s="140">
        <f t="shared" si="226"/>
        <v>1.4925373134328357</v>
      </c>
      <c r="I4145" s="125">
        <f>G4145/('Total Revenue (Millions)'!D$253)*100</f>
        <v>7.1286456785080608E-3</v>
      </c>
      <c r="W4145" s="138"/>
      <c r="Z4145" s="138"/>
      <c r="AF4145" s="61" t="s">
        <v>18595</v>
      </c>
    </row>
    <row r="4146" spans="1:32" hidden="1" x14ac:dyDescent="0.25">
      <c r="A4146" s="116" t="s">
        <v>16384</v>
      </c>
      <c r="B4146" s="116">
        <v>2021</v>
      </c>
      <c r="C4146" s="116" t="s">
        <v>16498</v>
      </c>
      <c r="D4146" s="73" t="s">
        <v>17553</v>
      </c>
      <c r="E4146" s="73" t="s">
        <v>17528</v>
      </c>
      <c r="F4146" s="73" t="s">
        <v>17528</v>
      </c>
      <c r="G4146" s="85">
        <v>6273.04</v>
      </c>
      <c r="H4146" s="140">
        <f t="shared" ref="H4146:H4168" si="227">G4146/1.25</f>
        <v>5018.4319999999998</v>
      </c>
      <c r="I4146" s="125">
        <f>G4146/('Total Revenue (Millions)'!D$254)*100</f>
        <v>21.396373042856595</v>
      </c>
      <c r="W4146" s="138"/>
      <c r="Z4146" s="138"/>
      <c r="AF4146" s="59" t="s">
        <v>18596</v>
      </c>
    </row>
    <row r="4147" spans="1:32" hidden="1" x14ac:dyDescent="0.25">
      <c r="A4147" s="116" t="s">
        <v>16384</v>
      </c>
      <c r="B4147" s="116">
        <v>2021</v>
      </c>
      <c r="C4147" s="116" t="s">
        <v>16498</v>
      </c>
      <c r="D4147" s="73" t="s">
        <v>18597</v>
      </c>
      <c r="E4147" s="73" t="s">
        <v>18466</v>
      </c>
      <c r="F4147" s="73" t="s">
        <v>18466</v>
      </c>
      <c r="G4147" s="85">
        <v>3962.31</v>
      </c>
      <c r="H4147" s="140">
        <f t="shared" si="227"/>
        <v>3169.848</v>
      </c>
      <c r="I4147" s="125">
        <f>G4147/('Total Revenue (Millions)'!D$254)*100</f>
        <v>13.514828993827733</v>
      </c>
      <c r="W4147" s="138"/>
      <c r="Z4147" s="138"/>
      <c r="AF4147" s="59" t="s">
        <v>18598</v>
      </c>
    </row>
    <row r="4148" spans="1:32" hidden="1" x14ac:dyDescent="0.25">
      <c r="A4148" s="116" t="s">
        <v>16384</v>
      </c>
      <c r="B4148" s="116">
        <v>2021</v>
      </c>
      <c r="C4148" s="116" t="s">
        <v>16498</v>
      </c>
      <c r="D4148" s="73" t="s">
        <v>17560</v>
      </c>
      <c r="E4148" s="73" t="s">
        <v>17560</v>
      </c>
      <c r="F4148" s="73" t="s">
        <v>17560</v>
      </c>
      <c r="G4148" s="85">
        <v>1237.29</v>
      </c>
      <c r="H4148" s="140">
        <f t="shared" si="227"/>
        <v>989.83199999999999</v>
      </c>
      <c r="I4148" s="125">
        <f>G4148/('Total Revenue (Millions)'!D$254)*100</f>
        <v>4.220205578506758</v>
      </c>
      <c r="W4148" s="138"/>
      <c r="Z4148" s="138"/>
      <c r="AF4148" s="59" t="s">
        <v>18599</v>
      </c>
    </row>
    <row r="4149" spans="1:32" hidden="1" x14ac:dyDescent="0.25">
      <c r="A4149" s="116" t="s">
        <v>16384</v>
      </c>
      <c r="B4149" s="116">
        <v>2021</v>
      </c>
      <c r="C4149" s="116" t="s">
        <v>16498</v>
      </c>
      <c r="D4149" s="73" t="s">
        <v>17645</v>
      </c>
      <c r="E4149" s="73" t="s">
        <v>18473</v>
      </c>
      <c r="F4149" s="73" t="s">
        <v>18473</v>
      </c>
      <c r="G4149" s="85">
        <v>278.99</v>
      </c>
      <c r="H4149" s="140">
        <f t="shared" si="227"/>
        <v>223.19200000000001</v>
      </c>
      <c r="I4149" s="125">
        <f>G4149/('Total Revenue (Millions)'!D$254)*100</f>
        <v>0.95159191001915522</v>
      </c>
      <c r="W4149" s="138"/>
      <c r="Z4149" s="138"/>
      <c r="AF4149" s="59" t="s">
        <v>18600</v>
      </c>
    </row>
    <row r="4150" spans="1:32" hidden="1" x14ac:dyDescent="0.25">
      <c r="A4150" s="116" t="s">
        <v>16384</v>
      </c>
      <c r="B4150" s="116">
        <v>2021</v>
      </c>
      <c r="C4150" s="116" t="s">
        <v>16498</v>
      </c>
      <c r="D4150" s="73" t="s">
        <v>18563</v>
      </c>
      <c r="E4150" s="73" t="s">
        <v>18545</v>
      </c>
      <c r="F4150" s="73" t="s">
        <v>18545</v>
      </c>
      <c r="G4150" s="85">
        <v>170.69</v>
      </c>
      <c r="H4150" s="140">
        <f t="shared" si="227"/>
        <v>136.55199999999999</v>
      </c>
      <c r="I4150" s="125">
        <f>G4150/('Total Revenue (Millions)'!D$254)*100</f>
        <v>0.58219729424412925</v>
      </c>
      <c r="W4150" s="138"/>
      <c r="Z4150" s="138"/>
      <c r="AF4150" s="59" t="s">
        <v>18601</v>
      </c>
    </row>
    <row r="4151" spans="1:32" hidden="1" x14ac:dyDescent="0.25">
      <c r="A4151" s="116" t="s">
        <v>16384</v>
      </c>
      <c r="B4151" s="116">
        <v>2021</v>
      </c>
      <c r="C4151" s="116" t="s">
        <v>16498</v>
      </c>
      <c r="D4151" s="73" t="s">
        <v>18475</v>
      </c>
      <c r="E4151" s="73" t="s">
        <v>18475</v>
      </c>
      <c r="F4151" s="73" t="s">
        <v>18475</v>
      </c>
      <c r="G4151" s="85">
        <v>163.29</v>
      </c>
      <c r="H4151" s="140">
        <f t="shared" si="227"/>
        <v>130.63200000000001</v>
      </c>
      <c r="I4151" s="125">
        <f>G4151/('Total Revenue (Millions)'!D$254)*100</f>
        <v>0.55695703425580789</v>
      </c>
      <c r="W4151" s="138"/>
      <c r="Z4151" s="138"/>
      <c r="AF4151" s="127" t="s">
        <v>18602</v>
      </c>
    </row>
    <row r="4152" spans="1:32" hidden="1" x14ac:dyDescent="0.25">
      <c r="A4152" s="116" t="s">
        <v>16384</v>
      </c>
      <c r="B4152" s="116">
        <v>2021</v>
      </c>
      <c r="C4152" s="116" t="s">
        <v>16498</v>
      </c>
      <c r="D4152" s="73" t="s">
        <v>18582</v>
      </c>
      <c r="E4152" s="73" t="s">
        <v>18583</v>
      </c>
      <c r="F4152" s="73" t="s">
        <v>18583</v>
      </c>
      <c r="G4152" s="85">
        <v>136.38999999999999</v>
      </c>
      <c r="H4152" s="140">
        <f t="shared" si="227"/>
        <v>109.11199999999999</v>
      </c>
      <c r="I4152" s="125">
        <f>G4152/('Total Revenue (Millions)'!D$254)*100</f>
        <v>0.46520527835231573</v>
      </c>
      <c r="W4152" s="138"/>
      <c r="Z4152" s="138"/>
      <c r="AF4152" s="59" t="s">
        <v>18603</v>
      </c>
    </row>
    <row r="4153" spans="1:32" hidden="1" x14ac:dyDescent="0.25">
      <c r="A4153" s="116" t="s">
        <v>16384</v>
      </c>
      <c r="B4153" s="116">
        <v>2021</v>
      </c>
      <c r="C4153" s="116" t="s">
        <v>16498</v>
      </c>
      <c r="D4153" s="73" t="s">
        <v>17413</v>
      </c>
      <c r="E4153" s="73" t="s">
        <v>18205</v>
      </c>
      <c r="F4153" s="73" t="s">
        <v>18205</v>
      </c>
      <c r="G4153" s="85">
        <v>101.8</v>
      </c>
      <c r="H4153" s="140">
        <f t="shared" si="227"/>
        <v>81.44</v>
      </c>
      <c r="I4153" s="125">
        <f>G4153/('Total Revenue (Millions)'!D$254)*100</f>
        <v>0.34722411713663576</v>
      </c>
      <c r="W4153" s="138"/>
      <c r="Z4153" s="138"/>
      <c r="AF4153" s="17" t="s">
        <v>18604</v>
      </c>
    </row>
    <row r="4154" spans="1:32" hidden="1" x14ac:dyDescent="0.25">
      <c r="A4154" s="116" t="s">
        <v>16384</v>
      </c>
      <c r="B4154" s="116">
        <v>2021</v>
      </c>
      <c r="C4154" s="116" t="s">
        <v>16498</v>
      </c>
      <c r="D4154" s="73" t="s">
        <v>18070</v>
      </c>
      <c r="E4154" s="73" t="s">
        <v>18070</v>
      </c>
      <c r="F4154" s="73" t="s">
        <v>18034</v>
      </c>
      <c r="G4154" s="85">
        <v>136.38999999999999</v>
      </c>
      <c r="H4154" s="140">
        <f t="shared" si="227"/>
        <v>109.11199999999999</v>
      </c>
      <c r="I4154" s="125">
        <f>G4154/('Total Revenue (Millions)'!D$254)*100</f>
        <v>0.46520527835231573</v>
      </c>
      <c r="W4154" s="138"/>
      <c r="Z4154" s="138"/>
      <c r="AF4154" s="59" t="s">
        <v>18605</v>
      </c>
    </row>
    <row r="4155" spans="1:32" hidden="1" x14ac:dyDescent="0.25">
      <c r="A4155" s="116" t="s">
        <v>16384</v>
      </c>
      <c r="B4155" s="116">
        <v>2021</v>
      </c>
      <c r="C4155" s="116" t="s">
        <v>16498</v>
      </c>
      <c r="D4155" s="73" t="s">
        <v>16532</v>
      </c>
      <c r="E4155" s="73" t="s">
        <v>17320</v>
      </c>
      <c r="F4155" s="73" t="s">
        <v>17320</v>
      </c>
      <c r="G4155" s="85">
        <v>105.68</v>
      </c>
      <c r="H4155" s="140">
        <f t="shared" si="227"/>
        <v>84.544000000000011</v>
      </c>
      <c r="I4155" s="125">
        <f>G4155/('Total Revenue (Millions)'!D$254)*100</f>
        <v>0.36045819940078261</v>
      </c>
      <c r="W4155" s="138"/>
      <c r="Z4155" s="138"/>
      <c r="AF4155" s="59" t="s">
        <v>18606</v>
      </c>
    </row>
    <row r="4156" spans="1:32" hidden="1" x14ac:dyDescent="0.25">
      <c r="A4156" s="116" t="s">
        <v>16384</v>
      </c>
      <c r="B4156" s="116">
        <v>2021</v>
      </c>
      <c r="C4156" s="116" t="s">
        <v>16498</v>
      </c>
      <c r="D4156" s="73" t="s">
        <v>16568</v>
      </c>
      <c r="E4156" s="73" t="s">
        <v>16568</v>
      </c>
      <c r="F4156" s="73" t="s">
        <v>16568</v>
      </c>
      <c r="G4156" s="85">
        <v>61.15</v>
      </c>
      <c r="H4156" s="140">
        <f t="shared" si="227"/>
        <v>48.92</v>
      </c>
      <c r="I4156" s="125">
        <f>G4156/('Total Revenue (Millions)'!D$254)*100</f>
        <v>0.20857322949808715</v>
      </c>
      <c r="W4156" s="138"/>
      <c r="Z4156" s="138"/>
      <c r="AF4156" s="59" t="s">
        <v>18607</v>
      </c>
    </row>
    <row r="4157" spans="1:32" hidden="1" x14ac:dyDescent="0.25">
      <c r="A4157" s="116" t="s">
        <v>16384</v>
      </c>
      <c r="B4157" s="116">
        <v>2021</v>
      </c>
      <c r="C4157" s="116" t="s">
        <v>16498</v>
      </c>
      <c r="D4157" s="73" t="s">
        <v>16593</v>
      </c>
      <c r="E4157" s="73" t="s">
        <v>17289</v>
      </c>
      <c r="F4157" s="73" t="s">
        <v>17289</v>
      </c>
      <c r="G4157" s="85">
        <v>51.3</v>
      </c>
      <c r="H4157" s="140">
        <f t="shared" si="227"/>
        <v>41.04</v>
      </c>
      <c r="I4157" s="125">
        <f>G4157/('Total Revenue (Millions)'!D$254)*100</f>
        <v>0.17497639694606495</v>
      </c>
      <c r="W4157" s="138"/>
      <c r="Z4157" s="138"/>
      <c r="AF4157" s="59" t="s">
        <v>18608</v>
      </c>
    </row>
    <row r="4158" spans="1:32" hidden="1" x14ac:dyDescent="0.25">
      <c r="A4158" s="116" t="s">
        <v>16384</v>
      </c>
      <c r="B4158" s="116">
        <v>2021</v>
      </c>
      <c r="C4158" s="116" t="s">
        <v>16498</v>
      </c>
      <c r="D4158" s="73" t="s">
        <v>17230</v>
      </c>
      <c r="E4158" s="73" t="s">
        <v>17231</v>
      </c>
      <c r="F4158" s="73" t="s">
        <v>17231</v>
      </c>
      <c r="G4158" s="85">
        <v>54.8</v>
      </c>
      <c r="H4158" s="140">
        <f t="shared" si="227"/>
        <v>43.839999999999996</v>
      </c>
      <c r="I4158" s="125">
        <f>G4158/('Total Revenue (Millions)'!D$254)*100</f>
        <v>0.18691435775135204</v>
      </c>
      <c r="W4158" s="138"/>
      <c r="Z4158" s="138"/>
      <c r="AF4158" s="61" t="s">
        <v>18609</v>
      </c>
    </row>
    <row r="4159" spans="1:32" hidden="1" x14ac:dyDescent="0.25">
      <c r="A4159" s="116" t="s">
        <v>16384</v>
      </c>
      <c r="B4159" s="116">
        <v>2021</v>
      </c>
      <c r="C4159" s="116" t="s">
        <v>16498</v>
      </c>
      <c r="D4159" s="73" t="s">
        <v>18579</v>
      </c>
      <c r="E4159" s="73" t="s">
        <v>18006</v>
      </c>
      <c r="F4159" s="73" t="s">
        <v>18007</v>
      </c>
      <c r="G4159" s="85">
        <v>45.47</v>
      </c>
      <c r="H4159" s="140">
        <f t="shared" si="227"/>
        <v>36.375999999999998</v>
      </c>
      <c r="I4159" s="125">
        <f>G4159/('Total Revenue (Millions)'!D$254)*100</f>
        <v>0.15509116509040105</v>
      </c>
      <c r="W4159" s="138"/>
      <c r="Z4159" s="138"/>
      <c r="AF4159" s="17" t="s">
        <v>18610</v>
      </c>
    </row>
    <row r="4160" spans="1:32" hidden="1" x14ac:dyDescent="0.25">
      <c r="A4160" s="116" t="s">
        <v>16384</v>
      </c>
      <c r="B4160" s="116">
        <v>2021</v>
      </c>
      <c r="C4160" s="116" t="s">
        <v>16498</v>
      </c>
      <c r="D4160" s="73" t="s">
        <v>16602</v>
      </c>
      <c r="E4160" s="73" t="s">
        <v>16602</v>
      </c>
      <c r="F4160" s="73" t="s">
        <v>16602</v>
      </c>
      <c r="G4160" s="85">
        <v>35.54</v>
      </c>
      <c r="H4160" s="140">
        <f t="shared" si="227"/>
        <v>28.431999999999999</v>
      </c>
      <c r="I4160" s="125">
        <f>G4160/('Total Revenue (Millions)'!D$254)*100</f>
        <v>0.12122146486282942</v>
      </c>
      <c r="W4160" s="138"/>
      <c r="Z4160" s="138"/>
      <c r="AF4160" s="17" t="s">
        <v>18611</v>
      </c>
    </row>
    <row r="4161" spans="1:32" hidden="1" x14ac:dyDescent="0.25">
      <c r="A4161" s="116" t="s">
        <v>16384</v>
      </c>
      <c r="B4161" s="116">
        <v>2021</v>
      </c>
      <c r="C4161" s="116" t="s">
        <v>16498</v>
      </c>
      <c r="D4161" s="73" t="s">
        <v>17951</v>
      </c>
      <c r="E4161" s="73" t="s">
        <v>17951</v>
      </c>
      <c r="F4161" s="73" t="s">
        <v>17951</v>
      </c>
      <c r="G4161" s="85">
        <v>38.01</v>
      </c>
      <c r="H4161" s="140">
        <f t="shared" si="227"/>
        <v>30.407999999999998</v>
      </c>
      <c r="I4161" s="125">
        <f>G4161/('Total Revenue (Millions)'!D$254)*100</f>
        <v>0.12964625434541771</v>
      </c>
      <c r="W4161" s="138"/>
      <c r="Z4161" s="138"/>
      <c r="AF4161" s="59" t="s">
        <v>18612</v>
      </c>
    </row>
    <row r="4162" spans="1:32" hidden="1" x14ac:dyDescent="0.25">
      <c r="A4162" s="116" t="s">
        <v>16384</v>
      </c>
      <c r="B4162" s="116">
        <v>2021</v>
      </c>
      <c r="C4162" s="116" t="s">
        <v>16498</v>
      </c>
      <c r="D4162" s="73" t="s">
        <v>18003</v>
      </c>
      <c r="E4162" s="73" t="s">
        <v>18004</v>
      </c>
      <c r="F4162" s="73" t="s">
        <v>18004</v>
      </c>
      <c r="G4162" s="85">
        <v>21.939</v>
      </c>
      <c r="H4162" s="140">
        <f t="shared" si="227"/>
        <v>17.551200000000001</v>
      </c>
      <c r="I4162" s="125">
        <f>G4162/('Total Revenue (Millions)'!D$254)*100</f>
        <v>7.4830549173483807E-2</v>
      </c>
      <c r="W4162" s="138"/>
      <c r="Z4162" s="138"/>
      <c r="AF4162" s="17" t="s">
        <v>18613</v>
      </c>
    </row>
    <row r="4163" spans="1:32" hidden="1" x14ac:dyDescent="0.25">
      <c r="A4163" s="116" t="s">
        <v>16384</v>
      </c>
      <c r="B4163" s="116">
        <v>2021</v>
      </c>
      <c r="C4163" s="116" t="s">
        <v>16498</v>
      </c>
      <c r="D4163" s="73" t="s">
        <v>18480</v>
      </c>
      <c r="E4163" s="73" t="s">
        <v>18480</v>
      </c>
      <c r="F4163" s="73" t="s">
        <v>18480</v>
      </c>
      <c r="G4163" s="85">
        <v>25.56</v>
      </c>
      <c r="H4163" s="140">
        <f t="shared" si="227"/>
        <v>20.448</v>
      </c>
      <c r="I4163" s="125">
        <f>G4163/('Total Revenue (Millions)'!D$254)*100</f>
        <v>8.7181222338039391E-2</v>
      </c>
      <c r="W4163" s="138"/>
      <c r="Z4163" s="138"/>
      <c r="AF4163" s="84" t="s">
        <v>18614</v>
      </c>
    </row>
    <row r="4164" spans="1:32" hidden="1" x14ac:dyDescent="0.25">
      <c r="A4164" s="116" t="s">
        <v>16384</v>
      </c>
      <c r="B4164" s="116">
        <v>2021</v>
      </c>
      <c r="C4164" s="116" t="s">
        <v>16498</v>
      </c>
      <c r="D4164" s="73" t="s">
        <v>18013</v>
      </c>
      <c r="E4164" s="73" t="s">
        <v>18013</v>
      </c>
      <c r="F4164" s="73" t="s">
        <v>18013</v>
      </c>
      <c r="G4164" s="85">
        <v>20.21</v>
      </c>
      <c r="H4164" s="140">
        <f t="shared" si="227"/>
        <v>16.167999999999999</v>
      </c>
      <c r="I4164" s="125">
        <f>G4164/('Total Revenue (Millions)'!D$254)*100</f>
        <v>6.8933196535671981E-2</v>
      </c>
      <c r="W4164" s="138"/>
      <c r="Z4164" s="138"/>
      <c r="AF4164" s="59" t="s">
        <v>18615</v>
      </c>
    </row>
    <row r="4165" spans="1:32" hidden="1" x14ac:dyDescent="0.25">
      <c r="A4165" s="116" t="s">
        <v>16384</v>
      </c>
      <c r="B4165" s="116">
        <v>2021</v>
      </c>
      <c r="C4165" s="116" t="s">
        <v>16498</v>
      </c>
      <c r="D4165" s="73" t="s">
        <v>18158</v>
      </c>
      <c r="E4165" s="73" t="s">
        <v>18158</v>
      </c>
      <c r="F4165" s="73" t="s">
        <v>18101</v>
      </c>
      <c r="G4165" s="85">
        <v>13.76</v>
      </c>
      <c r="H4165" s="140">
        <f t="shared" si="227"/>
        <v>11.007999999999999</v>
      </c>
      <c r="I4165" s="125">
        <f>G4165/('Total Revenue (Millions)'!D$254)*100</f>
        <v>4.6933240194500077E-2</v>
      </c>
      <c r="W4165" s="138"/>
      <c r="Z4165" s="138"/>
      <c r="AF4165" s="59" t="s">
        <v>18616</v>
      </c>
    </row>
    <row r="4166" spans="1:32" hidden="1" x14ac:dyDescent="0.25">
      <c r="A4166" s="116" t="s">
        <v>16384</v>
      </c>
      <c r="B4166" s="116">
        <v>2021</v>
      </c>
      <c r="C4166" s="116" t="s">
        <v>16498</v>
      </c>
      <c r="D4166" s="73" t="s">
        <v>18062</v>
      </c>
      <c r="E4166" s="73" t="s">
        <v>18062</v>
      </c>
      <c r="F4166" s="73" t="s">
        <v>18063</v>
      </c>
      <c r="G4166" s="85">
        <v>2.2999999999999998</v>
      </c>
      <c r="H4166" s="140">
        <f t="shared" si="227"/>
        <v>1.8399999999999999</v>
      </c>
      <c r="I4166" s="125">
        <f>G4166/('Total Revenue (Millions)'!D$254)*100</f>
        <v>7.8449456720457965E-3</v>
      </c>
      <c r="W4166" s="138"/>
      <c r="Z4166" s="138"/>
      <c r="AF4166" s="61" t="s">
        <v>18595</v>
      </c>
    </row>
    <row r="4167" spans="1:32" hidden="1" x14ac:dyDescent="0.25">
      <c r="A4167" s="116" t="s">
        <v>16384</v>
      </c>
      <c r="B4167" s="116">
        <v>2021</v>
      </c>
      <c r="C4167" s="116" t="s">
        <v>16498</v>
      </c>
      <c r="D4167" s="73" t="s">
        <v>18055</v>
      </c>
      <c r="E4167" s="73" t="s">
        <v>18055</v>
      </c>
      <c r="F4167" s="73" t="s">
        <v>18056</v>
      </c>
      <c r="G4167" s="85">
        <v>1.48</v>
      </c>
      <c r="H4167" s="140">
        <f t="shared" si="227"/>
        <v>1.1839999999999999</v>
      </c>
      <c r="I4167" s="125">
        <f>G4167/('Total Revenue (Millions)'!D$254)*100</f>
        <v>5.0480519976642529E-3</v>
      </c>
      <c r="W4167" s="138"/>
      <c r="Z4167" s="138"/>
      <c r="AF4167" s="59" t="s">
        <v>18617</v>
      </c>
    </row>
    <row r="4168" spans="1:32" hidden="1" x14ac:dyDescent="0.25">
      <c r="A4168" s="116" t="s">
        <v>16384</v>
      </c>
      <c r="B4168" s="116">
        <v>2021</v>
      </c>
      <c r="C4168" s="116" t="s">
        <v>16498</v>
      </c>
      <c r="D4168" s="73" t="s">
        <v>17357</v>
      </c>
      <c r="E4168" s="73" t="s">
        <v>17357</v>
      </c>
      <c r="F4168" s="73" t="s">
        <v>17357</v>
      </c>
      <c r="G4168" s="85">
        <v>1.35</v>
      </c>
      <c r="H4168" s="140">
        <f t="shared" si="227"/>
        <v>1.08</v>
      </c>
      <c r="I4168" s="125">
        <f>G4168/('Total Revenue (Millions)'!D$254)*100</f>
        <v>4.6046420248964468E-3</v>
      </c>
      <c r="W4168" s="138"/>
      <c r="Z4168" s="138"/>
      <c r="AF4168" s="84" t="s">
        <v>18618</v>
      </c>
    </row>
    <row r="4169" spans="1:32" hidden="1" x14ac:dyDescent="0.25">
      <c r="A4169" s="116" t="s">
        <v>16384</v>
      </c>
      <c r="B4169" s="116">
        <v>2022</v>
      </c>
      <c r="C4169" s="116" t="s">
        <v>16498</v>
      </c>
      <c r="D4169" s="73" t="s">
        <v>17553</v>
      </c>
      <c r="E4169" s="73" t="s">
        <v>17528</v>
      </c>
      <c r="F4169" s="73" t="s">
        <v>17528</v>
      </c>
      <c r="G4169" s="85">
        <v>7281.79</v>
      </c>
      <c r="H4169" s="140">
        <f t="shared" ref="H4169:H4200" si="228">G4169/1.3</f>
        <v>5601.376923076923</v>
      </c>
      <c r="I4169" s="125">
        <f>G4169/('Total Revenue (Millions)'!D$255)*100</f>
        <v>23.59133140977335</v>
      </c>
      <c r="W4169" s="138"/>
      <c r="Z4169" s="138"/>
      <c r="AF4169" s="59" t="s">
        <v>18619</v>
      </c>
    </row>
    <row r="4170" spans="1:32" hidden="1" x14ac:dyDescent="0.25">
      <c r="A4170" s="116" t="s">
        <v>16384</v>
      </c>
      <c r="B4170" s="116">
        <v>2022</v>
      </c>
      <c r="C4170" s="116" t="s">
        <v>16498</v>
      </c>
      <c r="D4170" s="73" t="s">
        <v>18597</v>
      </c>
      <c r="E4170" s="73" t="s">
        <v>18466</v>
      </c>
      <c r="F4170" s="73" t="s">
        <v>18466</v>
      </c>
      <c r="G4170" s="85">
        <v>3838.84</v>
      </c>
      <c r="H4170" s="140">
        <f t="shared" si="228"/>
        <v>2952.9538461538464</v>
      </c>
      <c r="I4170" s="125">
        <f>G4170/('Total Revenue (Millions)'!D$255)*100</f>
        <v>12.436962157531916</v>
      </c>
      <c r="W4170" s="138"/>
      <c r="Z4170" s="138"/>
      <c r="AF4170" s="59" t="s">
        <v>18620</v>
      </c>
    </row>
    <row r="4171" spans="1:32" hidden="1" x14ac:dyDescent="0.25">
      <c r="A4171" s="116" t="s">
        <v>16384</v>
      </c>
      <c r="B4171" s="116">
        <v>2022</v>
      </c>
      <c r="C4171" s="116" t="s">
        <v>16498</v>
      </c>
      <c r="D4171" s="73" t="s">
        <v>17560</v>
      </c>
      <c r="E4171" s="73" t="s">
        <v>17560</v>
      </c>
      <c r="F4171" s="73" t="s">
        <v>17560</v>
      </c>
      <c r="G4171" s="85">
        <v>1529.28</v>
      </c>
      <c r="H4171" s="140">
        <f t="shared" si="228"/>
        <v>1176.3692307692306</v>
      </c>
      <c r="I4171" s="125">
        <f>G4171/('Total Revenue (Millions)'!D$255)*100</f>
        <v>4.954516856204064</v>
      </c>
      <c r="W4171" s="138"/>
      <c r="Z4171" s="138"/>
      <c r="AF4171" s="59" t="s">
        <v>18621</v>
      </c>
    </row>
    <row r="4172" spans="1:32" hidden="1" x14ac:dyDescent="0.25">
      <c r="A4172" s="116" t="s">
        <v>16384</v>
      </c>
      <c r="B4172" s="116">
        <v>2022</v>
      </c>
      <c r="C4172" s="116" t="s">
        <v>16498</v>
      </c>
      <c r="D4172" s="73" t="s">
        <v>17645</v>
      </c>
      <c r="E4172" s="73" t="s">
        <v>18473</v>
      </c>
      <c r="F4172" s="73" t="s">
        <v>18473</v>
      </c>
      <c r="G4172" s="85">
        <v>366.40849040000001</v>
      </c>
      <c r="H4172" s="140">
        <f t="shared" si="228"/>
        <v>281.85268492307694</v>
      </c>
      <c r="I4172" s="125">
        <f>G4172/('Total Revenue (Millions)'!D$255)*100</f>
        <v>1.1870795681255786</v>
      </c>
      <c r="W4172" s="138"/>
      <c r="Z4172" s="138"/>
      <c r="AF4172" s="59" t="s">
        <v>18622</v>
      </c>
    </row>
    <row r="4173" spans="1:32" hidden="1" x14ac:dyDescent="0.25">
      <c r="A4173" s="116" t="s">
        <v>16384</v>
      </c>
      <c r="B4173" s="116">
        <v>2022</v>
      </c>
      <c r="C4173" s="116" t="s">
        <v>16498</v>
      </c>
      <c r="D4173" s="73" t="s">
        <v>18582</v>
      </c>
      <c r="E4173" s="73" t="s">
        <v>18583</v>
      </c>
      <c r="F4173" s="73" t="s">
        <v>18583</v>
      </c>
      <c r="G4173" s="85">
        <v>339.48032419999998</v>
      </c>
      <c r="H4173" s="140">
        <f t="shared" si="228"/>
        <v>261.13871092307693</v>
      </c>
      <c r="I4173" s="125">
        <f>G4173/('Total Revenue (Millions)'!D$255)*100</f>
        <v>1.099838478629499</v>
      </c>
      <c r="W4173" s="138"/>
      <c r="Z4173" s="138"/>
      <c r="AF4173" s="59" t="s">
        <v>18623</v>
      </c>
    </row>
    <row r="4174" spans="1:32" hidden="1" x14ac:dyDescent="0.25">
      <c r="A4174" s="116" t="s">
        <v>16384</v>
      </c>
      <c r="B4174" s="116">
        <v>2022</v>
      </c>
      <c r="C4174" s="116" t="s">
        <v>16498</v>
      </c>
      <c r="D4174" s="73" t="s">
        <v>18563</v>
      </c>
      <c r="E4174" s="73" t="s">
        <v>18545</v>
      </c>
      <c r="F4174" s="73" t="s">
        <v>18545</v>
      </c>
      <c r="G4174" s="85">
        <v>197.6973653</v>
      </c>
      <c r="H4174" s="140">
        <f t="shared" si="228"/>
        <v>152.07489638461539</v>
      </c>
      <c r="I4174" s="125">
        <f>G4174/('Total Revenue (Millions)'!D$255)*100</f>
        <v>0.64049417294804245</v>
      </c>
      <c r="W4174" s="138"/>
      <c r="Z4174" s="138"/>
      <c r="AF4174" s="59" t="s">
        <v>18624</v>
      </c>
    </row>
    <row r="4175" spans="1:32" hidden="1" x14ac:dyDescent="0.25">
      <c r="A4175" s="116" t="s">
        <v>16384</v>
      </c>
      <c r="B4175" s="116">
        <v>2022</v>
      </c>
      <c r="C4175" s="116" t="s">
        <v>16498</v>
      </c>
      <c r="D4175" s="73" t="s">
        <v>18475</v>
      </c>
      <c r="E4175" s="73" t="s">
        <v>18475</v>
      </c>
      <c r="F4175" s="73" t="s">
        <v>18475</v>
      </c>
      <c r="G4175" s="85">
        <v>165.24704019999999</v>
      </c>
      <c r="H4175" s="140">
        <f t="shared" si="228"/>
        <v>127.11310784615384</v>
      </c>
      <c r="I4175" s="125">
        <f>G4175/('Total Revenue (Millions)'!D$255)*100</f>
        <v>0.53536255369110342</v>
      </c>
      <c r="W4175" s="138"/>
      <c r="Z4175" s="138"/>
      <c r="AF4175" s="84" t="s">
        <v>18625</v>
      </c>
    </row>
    <row r="4176" spans="1:32" hidden="1" x14ac:dyDescent="0.25">
      <c r="A4176" s="116" t="s">
        <v>16384</v>
      </c>
      <c r="B4176" s="116">
        <v>2022</v>
      </c>
      <c r="C4176" s="116" t="s">
        <v>16498</v>
      </c>
      <c r="D4176" s="73" t="s">
        <v>18070</v>
      </c>
      <c r="E4176" s="73" t="s">
        <v>18070</v>
      </c>
      <c r="F4176" s="73" t="s">
        <v>18034</v>
      </c>
      <c r="G4176" s="85">
        <v>119.49</v>
      </c>
      <c r="H4176" s="140">
        <f t="shared" si="228"/>
        <v>91.91538461538461</v>
      </c>
      <c r="I4176" s="125">
        <f>G4176/('Total Revenue (Millions)'!D$255)*100</f>
        <v>0.38712022595458223</v>
      </c>
      <c r="W4176" s="138"/>
      <c r="Z4176" s="138"/>
      <c r="AF4176" s="96" t="s">
        <v>18175</v>
      </c>
    </row>
    <row r="4177" spans="1:32" hidden="1" x14ac:dyDescent="0.25">
      <c r="A4177" s="116" t="s">
        <v>16384</v>
      </c>
      <c r="B4177" s="116">
        <v>2022</v>
      </c>
      <c r="C4177" s="116" t="s">
        <v>16498</v>
      </c>
      <c r="D4177" s="73" t="s">
        <v>17413</v>
      </c>
      <c r="E4177" s="73" t="s">
        <v>18205</v>
      </c>
      <c r="F4177" s="73" t="s">
        <v>18205</v>
      </c>
      <c r="G4177" s="85">
        <v>101.8</v>
      </c>
      <c r="H4177" s="140">
        <f t="shared" si="228"/>
        <v>78.307692307692307</v>
      </c>
      <c r="I4177" s="125">
        <f>G4177/('Total Revenue (Millions)'!D$255)*100</f>
        <v>0.32980867856872104</v>
      </c>
      <c r="W4177" s="138"/>
      <c r="Z4177" s="138"/>
      <c r="AF4177" s="59" t="s">
        <v>18626</v>
      </c>
    </row>
    <row r="4178" spans="1:32" hidden="1" x14ac:dyDescent="0.25">
      <c r="A4178" s="116" t="s">
        <v>16384</v>
      </c>
      <c r="B4178" s="116">
        <v>2022</v>
      </c>
      <c r="C4178" s="116" t="s">
        <v>16498</v>
      </c>
      <c r="D4178" s="73" t="s">
        <v>16532</v>
      </c>
      <c r="E4178" s="73" t="s">
        <v>17320</v>
      </c>
      <c r="F4178" s="73" t="s">
        <v>17320</v>
      </c>
      <c r="G4178" s="85">
        <v>112.9</v>
      </c>
      <c r="H4178" s="140">
        <f t="shared" si="228"/>
        <v>86.846153846153854</v>
      </c>
      <c r="I4178" s="125">
        <f>G4178/('Total Revenue (Millions)'!D$255)*100</f>
        <v>0.3657701356621671</v>
      </c>
      <c r="W4178" s="138"/>
      <c r="Z4178" s="138"/>
      <c r="AF4178" s="59" t="s">
        <v>18627</v>
      </c>
    </row>
    <row r="4179" spans="1:32" hidden="1" x14ac:dyDescent="0.25">
      <c r="A4179" s="116" t="s">
        <v>16384</v>
      </c>
      <c r="B4179" s="116">
        <v>2022</v>
      </c>
      <c r="C4179" s="116" t="s">
        <v>16498</v>
      </c>
      <c r="D4179" s="73" t="s">
        <v>17230</v>
      </c>
      <c r="E4179" s="73" t="s">
        <v>17231</v>
      </c>
      <c r="F4179" s="73" t="s">
        <v>17231</v>
      </c>
      <c r="G4179" s="85">
        <v>85.7</v>
      </c>
      <c r="H4179" s="140">
        <f t="shared" si="228"/>
        <v>65.92307692307692</v>
      </c>
      <c r="I4179" s="125">
        <f>G4179/('Total Revenue (Millions)'!D$255)*100</f>
        <v>0.27764836692867773</v>
      </c>
      <c r="W4179" s="138"/>
      <c r="Z4179" s="138"/>
      <c r="AF4179" s="59" t="s">
        <v>18628</v>
      </c>
    </row>
    <row r="4180" spans="1:32" hidden="1" x14ac:dyDescent="0.25">
      <c r="A4180" s="116" t="s">
        <v>16384</v>
      </c>
      <c r="B4180" s="116">
        <v>2022</v>
      </c>
      <c r="C4180" s="116" t="s">
        <v>16498</v>
      </c>
      <c r="D4180" s="73" t="s">
        <v>16593</v>
      </c>
      <c r="E4180" s="73" t="s">
        <v>17289</v>
      </c>
      <c r="F4180" s="73" t="s">
        <v>17289</v>
      </c>
      <c r="G4180" s="85">
        <v>63.88</v>
      </c>
      <c r="H4180" s="140">
        <f t="shared" si="228"/>
        <v>49.138461538461542</v>
      </c>
      <c r="I4180" s="125">
        <f>G4180/('Total Revenue (Millions)'!D$255)*100</f>
        <v>0.20695656568732712</v>
      </c>
      <c r="W4180" s="138"/>
      <c r="Z4180" s="138"/>
      <c r="AF4180" s="59" t="s">
        <v>18629</v>
      </c>
    </row>
    <row r="4181" spans="1:32" hidden="1" x14ac:dyDescent="0.25">
      <c r="A4181" s="116" t="s">
        <v>16384</v>
      </c>
      <c r="B4181" s="116">
        <v>2022</v>
      </c>
      <c r="C4181" s="116" t="s">
        <v>16498</v>
      </c>
      <c r="D4181" s="73" t="s">
        <v>16568</v>
      </c>
      <c r="E4181" s="73" t="s">
        <v>16568</v>
      </c>
      <c r="F4181" s="73" t="s">
        <v>16568</v>
      </c>
      <c r="G4181" s="85">
        <v>201.49</v>
      </c>
      <c r="H4181" s="140">
        <f t="shared" si="228"/>
        <v>154.99230769230769</v>
      </c>
      <c r="I4181" s="125">
        <f>G4181/('Total Revenue (Millions)'!D$255)*100</f>
        <v>0.65278144051877807</v>
      </c>
      <c r="W4181" s="138"/>
      <c r="Z4181" s="138"/>
      <c r="AF4181" s="59" t="s">
        <v>18630</v>
      </c>
    </row>
    <row r="4182" spans="1:32" hidden="1" x14ac:dyDescent="0.25">
      <c r="A4182" s="116" t="s">
        <v>16384</v>
      </c>
      <c r="B4182" s="116">
        <v>2022</v>
      </c>
      <c r="C4182" s="116" t="s">
        <v>16498</v>
      </c>
      <c r="D4182" s="73" t="s">
        <v>18579</v>
      </c>
      <c r="E4182" s="73" t="s">
        <v>18006</v>
      </c>
      <c r="F4182" s="73" t="s">
        <v>18007</v>
      </c>
      <c r="G4182" s="85">
        <f>256.5*0.2</f>
        <v>51.300000000000004</v>
      </c>
      <c r="H4182" s="140">
        <f t="shared" si="228"/>
        <v>39.461538461538467</v>
      </c>
      <c r="I4182" s="125">
        <f>G4182/('Total Revenue (Millions)'!D$255)*100</f>
        <v>0.16620024764808833</v>
      </c>
      <c r="W4182" s="138"/>
      <c r="Z4182" s="138"/>
      <c r="AF4182" s="59" t="s">
        <v>18631</v>
      </c>
    </row>
    <row r="4183" spans="1:32" hidden="1" x14ac:dyDescent="0.25">
      <c r="A4183" s="116" t="s">
        <v>16384</v>
      </c>
      <c r="B4183" s="116">
        <v>2022</v>
      </c>
      <c r="C4183" s="116" t="s">
        <v>16498</v>
      </c>
      <c r="D4183" s="73" t="s">
        <v>16602</v>
      </c>
      <c r="E4183" s="73" t="s">
        <v>16602</v>
      </c>
      <c r="F4183" s="73" t="s">
        <v>16602</v>
      </c>
      <c r="G4183" s="85">
        <v>44.77</v>
      </c>
      <c r="H4183" s="140">
        <f t="shared" si="228"/>
        <v>34.438461538461539</v>
      </c>
      <c r="I4183" s="125">
        <f>G4183/('Total Revenue (Millions)'!D$255)*100</f>
        <v>0.14504454361023222</v>
      </c>
      <c r="W4183" s="138"/>
      <c r="Z4183" s="138"/>
      <c r="AF4183" s="17" t="s">
        <v>18632</v>
      </c>
    </row>
    <row r="4184" spans="1:32" hidden="1" x14ac:dyDescent="0.25">
      <c r="A4184" s="116" t="s">
        <v>16384</v>
      </c>
      <c r="B4184" s="116">
        <v>2022</v>
      </c>
      <c r="C4184" s="116" t="s">
        <v>16498</v>
      </c>
      <c r="D4184" s="73" t="s">
        <v>17951</v>
      </c>
      <c r="E4184" s="73" t="s">
        <v>17951</v>
      </c>
      <c r="F4184" s="73" t="s">
        <v>17951</v>
      </c>
      <c r="G4184" s="85">
        <v>49.454906780000002</v>
      </c>
      <c r="H4184" s="140">
        <f t="shared" si="228"/>
        <v>38.042235984615388</v>
      </c>
      <c r="I4184" s="125">
        <f>G4184/('Total Revenue (Millions)'!D$255)*100</f>
        <v>0.16022256830894974</v>
      </c>
      <c r="W4184" s="138"/>
      <c r="Z4184" s="138"/>
      <c r="AF4184" s="59" t="s">
        <v>18633</v>
      </c>
    </row>
    <row r="4185" spans="1:32" hidden="1" x14ac:dyDescent="0.25">
      <c r="A4185" s="116" t="s">
        <v>16384</v>
      </c>
      <c r="B4185" s="116">
        <v>2022</v>
      </c>
      <c r="C4185" s="116" t="s">
        <v>16498</v>
      </c>
      <c r="D4185" s="73" t="s">
        <v>18003</v>
      </c>
      <c r="E4185" s="73" t="s">
        <v>18004</v>
      </c>
      <c r="F4185" s="73" t="s">
        <v>18004</v>
      </c>
      <c r="G4185" s="85">
        <v>25.35</v>
      </c>
      <c r="H4185" s="140">
        <f t="shared" si="228"/>
        <v>19.5</v>
      </c>
      <c r="I4185" s="125">
        <f>G4185/('Total Revenue (Millions)'!D$255)*100</f>
        <v>8.2128192551248314E-2</v>
      </c>
      <c r="W4185" s="138"/>
      <c r="Z4185" s="138"/>
      <c r="AF4185" s="61" t="s">
        <v>18634</v>
      </c>
    </row>
    <row r="4186" spans="1:32" hidden="1" x14ac:dyDescent="0.25">
      <c r="A4186" s="116" t="s">
        <v>16384</v>
      </c>
      <c r="B4186" s="116">
        <v>2022</v>
      </c>
      <c r="C4186" s="116" t="s">
        <v>16498</v>
      </c>
      <c r="D4186" s="73" t="s">
        <v>18480</v>
      </c>
      <c r="E4186" s="73" t="s">
        <v>18480</v>
      </c>
      <c r="F4186" s="73" t="s">
        <v>18480</v>
      </c>
      <c r="G4186" s="85">
        <v>26.14365282</v>
      </c>
      <c r="H4186" s="140">
        <f t="shared" si="228"/>
        <v>20.110502169230767</v>
      </c>
      <c r="I4186" s="125">
        <f>G4186/('Total Revenue (Millions)'!D$255)*100</f>
        <v>8.4699445869583667E-2</v>
      </c>
      <c r="W4186" s="138"/>
      <c r="Z4186" s="138"/>
      <c r="AF4186" s="84" t="s">
        <v>18635</v>
      </c>
    </row>
    <row r="4187" spans="1:32" hidden="1" x14ac:dyDescent="0.25">
      <c r="A4187" s="116" t="s">
        <v>16384</v>
      </c>
      <c r="B4187" s="116">
        <v>2022</v>
      </c>
      <c r="C4187" s="116" t="s">
        <v>16498</v>
      </c>
      <c r="D4187" s="73" t="s">
        <v>18013</v>
      </c>
      <c r="E4187" s="73" t="s">
        <v>18013</v>
      </c>
      <c r="F4187" s="73" t="s">
        <v>18013</v>
      </c>
      <c r="G4187" s="85">
        <v>23.178803649999999</v>
      </c>
      <c r="H4187" s="140">
        <f t="shared" si="228"/>
        <v>17.82984896153846</v>
      </c>
      <c r="I4187" s="125">
        <f>G4187/('Total Revenue (Millions)'!D$255)*100</f>
        <v>7.5094013778097712E-2</v>
      </c>
      <c r="W4187" s="138"/>
      <c r="Z4187" s="138"/>
      <c r="AF4187" s="59" t="s">
        <v>18631</v>
      </c>
    </row>
    <row r="4188" spans="1:32" hidden="1" x14ac:dyDescent="0.25">
      <c r="A4188" s="116" t="s">
        <v>16384</v>
      </c>
      <c r="B4188" s="116">
        <v>2022</v>
      </c>
      <c r="C4188" s="116" t="s">
        <v>16498</v>
      </c>
      <c r="D4188" s="73" t="s">
        <v>18158</v>
      </c>
      <c r="E4188" s="73" t="s">
        <v>18158</v>
      </c>
      <c r="F4188" s="73" t="s">
        <v>18101</v>
      </c>
      <c r="G4188" s="85">
        <v>17.514005919999999</v>
      </c>
      <c r="H4188" s="140">
        <f t="shared" si="228"/>
        <v>13.472312246153844</v>
      </c>
      <c r="I4188" s="125">
        <f>G4188/('Total Revenue (Millions)'!D$255)*100</f>
        <v>5.6741366885264807E-2</v>
      </c>
      <c r="W4188" s="138"/>
      <c r="Z4188" s="138"/>
      <c r="AF4188" s="59" t="s">
        <v>18636</v>
      </c>
    </row>
    <row r="4189" spans="1:32" hidden="1" x14ac:dyDescent="0.25">
      <c r="A4189" s="116" t="s">
        <v>16384</v>
      </c>
      <c r="B4189" s="116">
        <v>2022</v>
      </c>
      <c r="C4189" s="116" t="s">
        <v>16498</v>
      </c>
      <c r="D4189" s="73" t="s">
        <v>17357</v>
      </c>
      <c r="E4189" s="73" t="s">
        <v>17357</v>
      </c>
      <c r="F4189" s="73" t="s">
        <v>17357</v>
      </c>
      <c r="G4189" s="85">
        <v>4.931226798</v>
      </c>
      <c r="H4189" s="140">
        <f t="shared" si="228"/>
        <v>3.7932513830769228</v>
      </c>
      <c r="I4189" s="125">
        <f>G4189/('Total Revenue (Millions)'!D$255)*100</f>
        <v>1.597604512741695E-2</v>
      </c>
      <c r="W4189" s="138"/>
      <c r="Z4189" s="138"/>
      <c r="AF4189" s="84" t="s">
        <v>18618</v>
      </c>
    </row>
    <row r="4190" spans="1:32" hidden="1" x14ac:dyDescent="0.25">
      <c r="A4190" s="116" t="s">
        <v>16384</v>
      </c>
      <c r="B4190" s="116">
        <v>2022</v>
      </c>
      <c r="C4190" s="116" t="s">
        <v>16498</v>
      </c>
      <c r="D4190" s="73" t="s">
        <v>18062</v>
      </c>
      <c r="E4190" s="73" t="s">
        <v>18062</v>
      </c>
      <c r="F4190" s="73" t="s">
        <v>18063</v>
      </c>
      <c r="G4190" s="85">
        <v>3.52</v>
      </c>
      <c r="H4190" s="140">
        <f t="shared" si="228"/>
        <v>2.7076923076923074</v>
      </c>
      <c r="I4190" s="125">
        <f>G4190/('Total Revenue (Millions)'!D$255)*100</f>
        <v>1.1403993600804499E-2</v>
      </c>
      <c r="W4190" s="138"/>
      <c r="Z4190" s="138"/>
      <c r="AF4190" s="59" t="s">
        <v>18637</v>
      </c>
    </row>
    <row r="4191" spans="1:32" hidden="1" x14ac:dyDescent="0.25">
      <c r="A4191" s="116" t="s">
        <v>16384</v>
      </c>
      <c r="B4191" s="116">
        <v>2022</v>
      </c>
      <c r="C4191" s="116" t="s">
        <v>16498</v>
      </c>
      <c r="D4191" s="73" t="s">
        <v>18055</v>
      </c>
      <c r="E4191" s="73" t="s">
        <v>18055</v>
      </c>
      <c r="F4191" s="73" t="s">
        <v>18056</v>
      </c>
      <c r="G4191" s="85">
        <v>2.1192049050000001</v>
      </c>
      <c r="H4191" s="140">
        <f t="shared" si="228"/>
        <v>1.6301576192307692</v>
      </c>
      <c r="I4191" s="125">
        <f>G4191/('Total Revenue (Millions)'!D$255)*100</f>
        <v>6.8657384021061103E-3</v>
      </c>
      <c r="W4191" s="138"/>
      <c r="Z4191" s="138"/>
      <c r="AF4191" s="59" t="s">
        <v>18631</v>
      </c>
    </row>
    <row r="4192" spans="1:32" hidden="1" x14ac:dyDescent="0.25">
      <c r="A4192" s="116" t="s">
        <v>16384</v>
      </c>
      <c r="B4192" s="116">
        <v>2023</v>
      </c>
      <c r="C4192" s="116" t="s">
        <v>16498</v>
      </c>
      <c r="D4192" s="73" t="s">
        <v>17553</v>
      </c>
      <c r="E4192" s="73" t="s">
        <v>17528</v>
      </c>
      <c r="F4192" s="73" t="s">
        <v>17528</v>
      </c>
      <c r="G4192" s="17">
        <v>8223.59</v>
      </c>
      <c r="H4192" s="140">
        <f t="shared" si="228"/>
        <v>6325.8384615384612</v>
      </c>
      <c r="I4192" s="125">
        <f>G4192/('Total Revenue (Millions)'!D$256)*100</f>
        <v>25.320523498364832</v>
      </c>
      <c r="W4192" s="138"/>
      <c r="Z4192" s="138"/>
      <c r="AF4192" s="59" t="s">
        <v>18638</v>
      </c>
    </row>
    <row r="4193" spans="1:32" hidden="1" x14ac:dyDescent="0.25">
      <c r="A4193" s="116" t="s">
        <v>16384</v>
      </c>
      <c r="B4193" s="116">
        <v>2023</v>
      </c>
      <c r="C4193" s="116" t="s">
        <v>16498</v>
      </c>
      <c r="D4193" s="73" t="s">
        <v>18597</v>
      </c>
      <c r="E4193" s="73" t="s">
        <v>18466</v>
      </c>
      <c r="F4193" s="73" t="s">
        <v>18466</v>
      </c>
      <c r="G4193" s="190">
        <v>4194.87</v>
      </c>
      <c r="H4193" s="140">
        <f t="shared" si="228"/>
        <v>3226.8230769230768</v>
      </c>
      <c r="I4193" s="125">
        <f>G4193/('Total Revenue (Millions)'!D$256)*100</f>
        <v>12.916050582237887</v>
      </c>
      <c r="W4193" s="138"/>
      <c r="Z4193" s="138"/>
      <c r="AF4193" s="59" t="s">
        <v>18639</v>
      </c>
    </row>
    <row r="4194" spans="1:32" hidden="1" x14ac:dyDescent="0.25">
      <c r="A4194" s="116" t="s">
        <v>16384</v>
      </c>
      <c r="B4194" s="116">
        <v>2023</v>
      </c>
      <c r="C4194" s="116" t="s">
        <v>16498</v>
      </c>
      <c r="D4194" s="73" t="s">
        <v>17560</v>
      </c>
      <c r="E4194" s="73" t="s">
        <v>17560</v>
      </c>
      <c r="F4194" s="73" t="s">
        <v>17560</v>
      </c>
      <c r="G4194" s="17">
        <v>2375.04</v>
      </c>
      <c r="H4194" s="140">
        <f t="shared" si="228"/>
        <v>1826.9538461538461</v>
      </c>
      <c r="I4194" s="125">
        <f>G4194/('Total Revenue (Millions)'!D$256)*100</f>
        <v>7.3127741204943835</v>
      </c>
      <c r="W4194" s="138"/>
      <c r="Z4194" s="138"/>
      <c r="AF4194" s="59" t="s">
        <v>18640</v>
      </c>
    </row>
    <row r="4195" spans="1:32" ht="14.1" hidden="1" customHeight="1" x14ac:dyDescent="0.25">
      <c r="A4195" s="116" t="s">
        <v>16384</v>
      </c>
      <c r="B4195" s="116">
        <v>2023</v>
      </c>
      <c r="C4195" s="116" t="s">
        <v>16498</v>
      </c>
      <c r="D4195" s="73" t="s">
        <v>17645</v>
      </c>
      <c r="E4195" s="73" t="s">
        <v>18473</v>
      </c>
      <c r="F4195" s="73" t="s">
        <v>18473</v>
      </c>
      <c r="G4195" s="93">
        <v>418.86</v>
      </c>
      <c r="H4195" s="140">
        <f t="shared" si="228"/>
        <v>322.2</v>
      </c>
      <c r="I4195" s="125">
        <f>G4195/('Total Revenue (Millions)'!D$256)*100</f>
        <v>1.2896745183703338</v>
      </c>
      <c r="W4195" s="138"/>
      <c r="Z4195" s="138"/>
      <c r="AF4195" s="59" t="s">
        <v>18641</v>
      </c>
    </row>
    <row r="4196" spans="1:32" hidden="1" x14ac:dyDescent="0.25">
      <c r="A4196" s="116" t="s">
        <v>16384</v>
      </c>
      <c r="B4196" s="116">
        <v>2023</v>
      </c>
      <c r="C4196" s="116" t="s">
        <v>16498</v>
      </c>
      <c r="D4196" s="73" t="s">
        <v>18582</v>
      </c>
      <c r="E4196" s="73" t="s">
        <v>18583</v>
      </c>
      <c r="F4196" s="73" t="s">
        <v>18583</v>
      </c>
      <c r="G4196" s="93">
        <v>454.99</v>
      </c>
      <c r="H4196" s="140">
        <f t="shared" si="228"/>
        <v>349.99230769230769</v>
      </c>
      <c r="I4196" s="125">
        <f>G4196/('Total Revenue (Millions)'!D$256)*100</f>
        <v>1.400919183291119</v>
      </c>
      <c r="W4196" s="138"/>
      <c r="Z4196" s="138"/>
      <c r="AF4196" s="59" t="s">
        <v>18642</v>
      </c>
    </row>
    <row r="4197" spans="1:32" hidden="1" x14ac:dyDescent="0.25">
      <c r="A4197" s="116" t="s">
        <v>16384</v>
      </c>
      <c r="B4197" s="116">
        <v>2023</v>
      </c>
      <c r="C4197" s="116" t="s">
        <v>16498</v>
      </c>
      <c r="D4197" s="73" t="s">
        <v>18563</v>
      </c>
      <c r="E4197" s="73" t="s">
        <v>18545</v>
      </c>
      <c r="F4197" s="73" t="s">
        <v>18545</v>
      </c>
      <c r="G4197" s="93">
        <v>198.32</v>
      </c>
      <c r="H4197" s="140">
        <f t="shared" si="228"/>
        <v>152.55384615384614</v>
      </c>
      <c r="I4197" s="125">
        <f>G4197/('Total Revenue (Millions)'!D$256)*100</f>
        <v>0.6106294477467521</v>
      </c>
      <c r="W4197" s="138"/>
      <c r="Z4197" s="138"/>
      <c r="AF4197" s="59" t="s">
        <v>18643</v>
      </c>
    </row>
    <row r="4198" spans="1:32" hidden="1" x14ac:dyDescent="0.25">
      <c r="A4198" s="116" t="s">
        <v>16384</v>
      </c>
      <c r="B4198" s="116">
        <v>2023</v>
      </c>
      <c r="C4198" s="116" t="s">
        <v>16498</v>
      </c>
      <c r="D4198" s="73" t="s">
        <v>17022</v>
      </c>
      <c r="E4198" s="73" t="s">
        <v>18475</v>
      </c>
      <c r="F4198" s="73" t="s">
        <v>18475</v>
      </c>
      <c r="G4198" s="93">
        <v>94.66</v>
      </c>
      <c r="H4198" s="140">
        <f t="shared" si="228"/>
        <v>72.815384615384616</v>
      </c>
      <c r="I4198" s="125">
        <f>G4198/('Total Revenue (Millions)'!D$256)*100</f>
        <v>0.29145917468589932</v>
      </c>
      <c r="W4198" s="138"/>
      <c r="Z4198" s="138"/>
      <c r="AF4198" s="59" t="s">
        <v>18644</v>
      </c>
    </row>
    <row r="4199" spans="1:32" hidden="1" x14ac:dyDescent="0.25">
      <c r="A4199" s="116" t="s">
        <v>16384</v>
      </c>
      <c r="B4199" s="116">
        <v>2023</v>
      </c>
      <c r="C4199" s="116" t="s">
        <v>16498</v>
      </c>
      <c r="D4199" s="73" t="s">
        <v>18070</v>
      </c>
      <c r="E4199" s="73" t="s">
        <v>18070</v>
      </c>
      <c r="F4199" s="73" t="s">
        <v>18034</v>
      </c>
      <c r="G4199" s="93">
        <v>138.35789400000002</v>
      </c>
      <c r="H4199" s="140">
        <f t="shared" si="228"/>
        <v>106.42914923076924</v>
      </c>
      <c r="I4199" s="125">
        <f>G4199/('Total Revenue (Millions)'!D$256)*100</f>
        <v>0.4260054679539314</v>
      </c>
      <c r="W4199" s="138"/>
      <c r="Z4199" s="138"/>
      <c r="AF4199" s="59" t="s">
        <v>18175</v>
      </c>
    </row>
    <row r="4200" spans="1:32" hidden="1" x14ac:dyDescent="0.25">
      <c r="A4200" s="116" t="s">
        <v>16384</v>
      </c>
      <c r="B4200" s="116">
        <v>2023</v>
      </c>
      <c r="C4200" s="116" t="s">
        <v>16498</v>
      </c>
      <c r="D4200" s="73" t="s">
        <v>17413</v>
      </c>
      <c r="E4200" s="73" t="s">
        <v>18205</v>
      </c>
      <c r="F4200" s="73" t="s">
        <v>18205</v>
      </c>
      <c r="G4200" s="93">
        <v>105.3</v>
      </c>
      <c r="H4200" s="140">
        <f t="shared" si="228"/>
        <v>81</v>
      </c>
      <c r="I4200" s="125">
        <f>G4200/('Total Revenue (Millions)'!D$256)*100</f>
        <v>0.32421985098695538</v>
      </c>
      <c r="W4200" s="138"/>
      <c r="Z4200" s="138"/>
      <c r="AF4200" s="59" t="s">
        <v>18645</v>
      </c>
    </row>
    <row r="4201" spans="1:32" hidden="1" x14ac:dyDescent="0.25">
      <c r="A4201" s="116" t="s">
        <v>16384</v>
      </c>
      <c r="B4201" s="116">
        <v>2023</v>
      </c>
      <c r="C4201" s="116" t="s">
        <v>16498</v>
      </c>
      <c r="D4201" s="73" t="s">
        <v>16532</v>
      </c>
      <c r="E4201" s="73" t="s">
        <v>17320</v>
      </c>
      <c r="F4201" s="73" t="s">
        <v>17320</v>
      </c>
      <c r="G4201" s="93">
        <v>136.13999999999999</v>
      </c>
      <c r="H4201" s="140">
        <f t="shared" ref="H4201:H4232" si="229">G4201/1.3</f>
        <v>104.7230769230769</v>
      </c>
      <c r="I4201" s="125">
        <f>G4201/('Total Revenue (Millions)'!D$256)*100</f>
        <v>0.41917654808512922</v>
      </c>
      <c r="W4201" s="138"/>
      <c r="Z4201" s="138"/>
      <c r="AF4201" s="59" t="s">
        <v>18646</v>
      </c>
    </row>
    <row r="4202" spans="1:32" hidden="1" x14ac:dyDescent="0.25">
      <c r="A4202" s="116" t="s">
        <v>16384</v>
      </c>
      <c r="B4202" s="116">
        <v>2023</v>
      </c>
      <c r="C4202" s="116" t="s">
        <v>16498</v>
      </c>
      <c r="D4202" s="73" t="s">
        <v>17230</v>
      </c>
      <c r="E4202" s="73" t="s">
        <v>17231</v>
      </c>
      <c r="F4202" s="73" t="s">
        <v>17231</v>
      </c>
      <c r="G4202" s="93">
        <v>73.099999999999994</v>
      </c>
      <c r="H4202" s="140">
        <f t="shared" si="229"/>
        <v>56.230769230769226</v>
      </c>
      <c r="I4202" s="125">
        <f>G4202/('Total Revenue (Millions)'!D$256)*100</f>
        <v>0.22507569902323302</v>
      </c>
      <c r="W4202" s="138"/>
      <c r="Z4202" s="138"/>
      <c r="AF4202" s="59" t="s">
        <v>18647</v>
      </c>
    </row>
    <row r="4203" spans="1:32" hidden="1" x14ac:dyDescent="0.25">
      <c r="A4203" s="116" t="s">
        <v>16384</v>
      </c>
      <c r="B4203" s="116">
        <v>2023</v>
      </c>
      <c r="C4203" s="116" t="s">
        <v>16498</v>
      </c>
      <c r="D4203" s="73" t="s">
        <v>16593</v>
      </c>
      <c r="E4203" s="73" t="s">
        <v>17289</v>
      </c>
      <c r="F4203" s="73" t="s">
        <v>17289</v>
      </c>
      <c r="G4203" s="93">
        <v>73.63</v>
      </c>
      <c r="H4203" s="140">
        <f t="shared" si="229"/>
        <v>56.638461538461534</v>
      </c>
      <c r="I4203" s="125">
        <f>G4203/('Total Revenue (Millions)'!D$256)*100</f>
        <v>0.22670757481642476</v>
      </c>
      <c r="W4203" s="138"/>
      <c r="Z4203" s="138"/>
      <c r="AF4203" s="59" t="s">
        <v>18648</v>
      </c>
    </row>
    <row r="4204" spans="1:32" hidden="1" x14ac:dyDescent="0.25">
      <c r="A4204" s="116" t="s">
        <v>16384</v>
      </c>
      <c r="B4204" s="116">
        <v>2023</v>
      </c>
      <c r="C4204" s="116" t="s">
        <v>16498</v>
      </c>
      <c r="D4204" s="73" t="s">
        <v>16568</v>
      </c>
      <c r="E4204" s="73" t="s">
        <v>16568</v>
      </c>
      <c r="F4204" s="73" t="s">
        <v>17292</v>
      </c>
      <c r="G4204" s="93">
        <v>218.83</v>
      </c>
      <c r="H4204" s="140">
        <f t="shared" si="229"/>
        <v>168.33076923076922</v>
      </c>
      <c r="I4204" s="125">
        <f>G4204/('Total Revenue (Millions)'!D$256)*100</f>
        <v>0.67377996193234047</v>
      </c>
      <c r="W4204" s="138"/>
      <c r="Z4204" s="138"/>
      <c r="AF4204" s="90" t="s">
        <v>18649</v>
      </c>
    </row>
    <row r="4205" spans="1:32" hidden="1" x14ac:dyDescent="0.25">
      <c r="A4205" s="116" t="s">
        <v>16384</v>
      </c>
      <c r="B4205" s="116">
        <v>2023</v>
      </c>
      <c r="C4205" s="116" t="s">
        <v>16498</v>
      </c>
      <c r="D4205" s="73" t="s">
        <v>18579</v>
      </c>
      <c r="E4205" s="73" t="s">
        <v>18006</v>
      </c>
      <c r="F4205" s="73" t="s">
        <v>18007</v>
      </c>
      <c r="G4205" s="93">
        <f>253.1*0.24</f>
        <v>60.744</v>
      </c>
      <c r="H4205" s="140">
        <f t="shared" si="229"/>
        <v>46.726153846153842</v>
      </c>
      <c r="I4205" s="125">
        <f>G4205/('Total Revenue (Millions)'!D$256)*100</f>
        <v>0.18703143996535249</v>
      </c>
      <c r="W4205" s="138"/>
      <c r="Z4205" s="138"/>
      <c r="AF4205" s="59" t="s">
        <v>18650</v>
      </c>
    </row>
    <row r="4206" spans="1:32" hidden="1" x14ac:dyDescent="0.25">
      <c r="A4206" s="116" t="s">
        <v>16384</v>
      </c>
      <c r="B4206" s="116">
        <v>2023</v>
      </c>
      <c r="C4206" s="116" t="s">
        <v>16498</v>
      </c>
      <c r="D4206" s="73" t="s">
        <v>16602</v>
      </c>
      <c r="E4206" s="73" t="s">
        <v>16602</v>
      </c>
      <c r="F4206" s="73" t="s">
        <v>16602</v>
      </c>
      <c r="G4206" s="93">
        <v>59.68</v>
      </c>
      <c r="H4206" s="140">
        <f t="shared" si="229"/>
        <v>45.907692307692308</v>
      </c>
      <c r="I4206" s="125">
        <f>G4206/('Total Revenue (Millions)'!D$256)*100</f>
        <v>0.18375537233524691</v>
      </c>
      <c r="W4206" s="138"/>
      <c r="Z4206" s="138"/>
      <c r="AF4206" s="90" t="s">
        <v>18651</v>
      </c>
    </row>
    <row r="4207" spans="1:32" hidden="1" x14ac:dyDescent="0.25">
      <c r="A4207" s="116" t="s">
        <v>16384</v>
      </c>
      <c r="B4207" s="116">
        <v>2023</v>
      </c>
      <c r="C4207" s="116" t="s">
        <v>16498</v>
      </c>
      <c r="D4207" s="73" t="s">
        <v>17951</v>
      </c>
      <c r="E4207" s="73" t="s">
        <v>17951</v>
      </c>
      <c r="F4207" s="73" t="s">
        <v>17951</v>
      </c>
      <c r="G4207" s="73">
        <v>58.9</v>
      </c>
      <c r="H4207" s="140">
        <f t="shared" si="229"/>
        <v>45.307692307692307</v>
      </c>
      <c r="I4207" s="125">
        <f>G4207/('Total Revenue (Millions)'!D$256)*100</f>
        <v>0.1813537438094176</v>
      </c>
      <c r="W4207" s="138"/>
      <c r="Z4207" s="138"/>
      <c r="AF4207" s="59" t="s">
        <v>18652</v>
      </c>
    </row>
    <row r="4208" spans="1:32" hidden="1" x14ac:dyDescent="0.25">
      <c r="A4208" s="116" t="s">
        <v>16384</v>
      </c>
      <c r="B4208" s="116">
        <v>2023</v>
      </c>
      <c r="C4208" s="116" t="s">
        <v>16498</v>
      </c>
      <c r="D4208" s="73" t="s">
        <v>18003</v>
      </c>
      <c r="E4208" s="73" t="s">
        <v>18004</v>
      </c>
      <c r="F4208" s="73" t="s">
        <v>18004</v>
      </c>
      <c r="G4208" s="93">
        <v>31.454999999999998</v>
      </c>
      <c r="H4208" s="140">
        <f t="shared" si="229"/>
        <v>24.196153846153845</v>
      </c>
      <c r="I4208" s="125">
        <f>G4208/('Total Revenue (Millions)'!D$256)*100</f>
        <v>9.6850288820462316E-2</v>
      </c>
      <c r="W4208" s="138"/>
      <c r="Z4208" s="138"/>
      <c r="AF4208" s="61" t="s">
        <v>18653</v>
      </c>
    </row>
    <row r="4209" spans="1:32" hidden="1" x14ac:dyDescent="0.25">
      <c r="A4209" s="116" t="s">
        <v>16384</v>
      </c>
      <c r="B4209" s="116">
        <v>2023</v>
      </c>
      <c r="C4209" s="116" t="s">
        <v>16498</v>
      </c>
      <c r="D4209" s="73" t="s">
        <v>18480</v>
      </c>
      <c r="E4209" s="73" t="s">
        <v>18480</v>
      </c>
      <c r="F4209" s="73" t="s">
        <v>18480</v>
      </c>
      <c r="G4209" s="93">
        <f>190.3*0.125</f>
        <v>23.787500000000001</v>
      </c>
      <c r="H4209" s="140">
        <f t="shared" si="229"/>
        <v>18.298076923076923</v>
      </c>
      <c r="I4209" s="125">
        <f>G4209/('Total Revenue (Millions)'!D$256)*100</f>
        <v>7.3241972510467254E-2</v>
      </c>
      <c r="W4209" s="138"/>
      <c r="Z4209" s="138"/>
      <c r="AF4209" s="59" t="s">
        <v>18654</v>
      </c>
    </row>
    <row r="4210" spans="1:32" hidden="1" x14ac:dyDescent="0.25">
      <c r="A4210" s="116" t="s">
        <v>16384</v>
      </c>
      <c r="B4210" s="116">
        <v>2023</v>
      </c>
      <c r="C4210" s="116" t="s">
        <v>16498</v>
      </c>
      <c r="D4210" s="73" t="s">
        <v>18013</v>
      </c>
      <c r="E4210" s="73" t="s">
        <v>18013</v>
      </c>
      <c r="F4210" s="73" t="s">
        <v>18013</v>
      </c>
      <c r="G4210" s="93">
        <v>35.35</v>
      </c>
      <c r="H4210" s="140">
        <f t="shared" si="229"/>
        <v>27.192307692307693</v>
      </c>
      <c r="I4210" s="125">
        <f>G4210/('Total Revenue (Millions)'!D$256)*100</f>
        <v>0.10884303639495606</v>
      </c>
      <c r="W4210" s="138"/>
      <c r="Z4210" s="138"/>
      <c r="AF4210" s="61" t="s">
        <v>18655</v>
      </c>
    </row>
    <row r="4211" spans="1:32" hidden="1" x14ac:dyDescent="0.25">
      <c r="A4211" s="116" t="s">
        <v>16384</v>
      </c>
      <c r="B4211" s="116">
        <v>2023</v>
      </c>
      <c r="C4211" s="116" t="s">
        <v>16498</v>
      </c>
      <c r="D4211" s="73" t="s">
        <v>18158</v>
      </c>
      <c r="E4211" s="73" t="s">
        <v>18158</v>
      </c>
      <c r="F4211" s="73" t="s">
        <v>18101</v>
      </c>
      <c r="G4211" s="93">
        <f>30.5*0.24</f>
        <v>7.3199999999999994</v>
      </c>
      <c r="H4211" s="140">
        <f t="shared" si="229"/>
        <v>5.6307692307692303</v>
      </c>
      <c r="I4211" s="125">
        <f>G4211/('Total Revenue (Millions)'!D$256)*100</f>
        <v>2.2538360011628809E-2</v>
      </c>
      <c r="W4211" s="138"/>
      <c r="Z4211" s="138"/>
      <c r="AF4211" s="59" t="s">
        <v>18656</v>
      </c>
    </row>
    <row r="4212" spans="1:32" hidden="1" x14ac:dyDescent="0.25">
      <c r="A4212" s="116" t="s">
        <v>16384</v>
      </c>
      <c r="B4212" s="116">
        <v>2023</v>
      </c>
      <c r="C4212" s="116" t="s">
        <v>16498</v>
      </c>
      <c r="D4212" s="73" t="s">
        <v>17357</v>
      </c>
      <c r="E4212" s="73" t="s">
        <v>17357</v>
      </c>
      <c r="F4212" s="73" t="s">
        <v>17357</v>
      </c>
      <c r="G4212" s="93">
        <v>18.73</v>
      </c>
      <c r="H4212" s="140">
        <f t="shared" si="229"/>
        <v>14.407692307692308</v>
      </c>
      <c r="I4212" s="125">
        <f>G4212/('Total Revenue (Millions)'!D$256)*100</f>
        <v>5.7669874729208689E-2</v>
      </c>
      <c r="W4212" s="138"/>
      <c r="Z4212" s="138"/>
      <c r="AF4212" s="59" t="s">
        <v>18657</v>
      </c>
    </row>
    <row r="4213" spans="1:32" hidden="1" x14ac:dyDescent="0.25">
      <c r="A4213" s="116" t="s">
        <v>16384</v>
      </c>
      <c r="B4213" s="116">
        <v>2023</v>
      </c>
      <c r="C4213" s="116" t="s">
        <v>16498</v>
      </c>
      <c r="D4213" s="73" t="s">
        <v>18062</v>
      </c>
      <c r="E4213" s="73" t="s">
        <v>18062</v>
      </c>
      <c r="F4213" s="73" t="s">
        <v>18063</v>
      </c>
      <c r="G4213" s="93">
        <v>3.78</v>
      </c>
      <c r="H4213" s="140">
        <f t="shared" si="229"/>
        <v>2.9076923076923076</v>
      </c>
      <c r="I4213" s="125">
        <f>G4213/('Total Revenue (Millions)'!D$256)*100</f>
        <v>1.163866131748045E-2</v>
      </c>
      <c r="W4213" s="138"/>
      <c r="Z4213" s="138"/>
      <c r="AF4213" s="59" t="s">
        <v>18195</v>
      </c>
    </row>
    <row r="4214" spans="1:32" hidden="1" x14ac:dyDescent="0.25">
      <c r="A4214" s="116" t="s">
        <v>16384</v>
      </c>
      <c r="B4214" s="116">
        <v>2023</v>
      </c>
      <c r="C4214" s="116" t="s">
        <v>16498</v>
      </c>
      <c r="D4214" s="73" t="s">
        <v>18055</v>
      </c>
      <c r="E4214" s="73" t="s">
        <v>18055</v>
      </c>
      <c r="F4214" s="73" t="s">
        <v>18056</v>
      </c>
      <c r="G4214" s="93">
        <f>90.6*0.24</f>
        <v>21.743999999999996</v>
      </c>
      <c r="H4214" s="140">
        <f t="shared" si="229"/>
        <v>16.726153846153842</v>
      </c>
      <c r="I4214" s="125">
        <f>G4214/('Total Revenue (Millions)'!D$256)*100</f>
        <v>6.6950013673887532E-2</v>
      </c>
      <c r="W4214" s="138"/>
      <c r="Z4214" s="138"/>
      <c r="AF4214" s="59" t="s">
        <v>18656</v>
      </c>
    </row>
    <row r="4215" spans="1:32" x14ac:dyDescent="0.25">
      <c r="A4215" s="116" t="s">
        <v>16384</v>
      </c>
      <c r="B4215" s="116">
        <v>2024</v>
      </c>
      <c r="C4215" s="116" t="s">
        <v>16498</v>
      </c>
      <c r="D4215" s="73" t="s">
        <v>17553</v>
      </c>
      <c r="E4215" s="73" t="s">
        <v>17528</v>
      </c>
      <c r="F4215" s="73" t="s">
        <v>17528</v>
      </c>
      <c r="G4215" s="93"/>
      <c r="H4215" s="140">
        <f t="shared" si="229"/>
        <v>0</v>
      </c>
      <c r="I4215" s="125">
        <f>G4215/('Total Revenue (Millions)'!D$256)*100</f>
        <v>0</v>
      </c>
      <c r="W4215" s="138"/>
      <c r="Z4215" s="138"/>
      <c r="AF4215" s="59"/>
    </row>
    <row r="4216" spans="1:32" x14ac:dyDescent="0.25">
      <c r="A4216" s="116" t="s">
        <v>16384</v>
      </c>
      <c r="B4216" s="116">
        <v>2024</v>
      </c>
      <c r="C4216" s="116" t="s">
        <v>16498</v>
      </c>
      <c r="D4216" s="73" t="s">
        <v>18597</v>
      </c>
      <c r="E4216" s="73" t="s">
        <v>18466</v>
      </c>
      <c r="F4216" s="73" t="s">
        <v>18466</v>
      </c>
      <c r="G4216" s="93"/>
      <c r="H4216" s="140">
        <f t="shared" si="229"/>
        <v>0</v>
      </c>
      <c r="I4216" s="125">
        <f>G4216/('Total Revenue (Millions)'!D$256)*100</f>
        <v>0</v>
      </c>
      <c r="W4216" s="138"/>
      <c r="Z4216" s="138"/>
      <c r="AF4216" s="59"/>
    </row>
    <row r="4217" spans="1:32" x14ac:dyDescent="0.25">
      <c r="A4217" s="116" t="s">
        <v>16384</v>
      </c>
      <c r="B4217" s="116">
        <v>2024</v>
      </c>
      <c r="C4217" s="116" t="s">
        <v>16498</v>
      </c>
      <c r="D4217" s="73" t="s">
        <v>17560</v>
      </c>
      <c r="E4217" s="73" t="s">
        <v>17560</v>
      </c>
      <c r="F4217" s="73" t="s">
        <v>17560</v>
      </c>
      <c r="G4217" s="93"/>
      <c r="H4217" s="140">
        <f t="shared" si="229"/>
        <v>0</v>
      </c>
      <c r="I4217" s="125">
        <f>G4217/('Total Revenue (Millions)'!D$256)*100</f>
        <v>0</v>
      </c>
      <c r="W4217" s="138"/>
      <c r="Z4217" s="138"/>
      <c r="AF4217" s="59"/>
    </row>
    <row r="4218" spans="1:32" x14ac:dyDescent="0.25">
      <c r="A4218" s="116" t="s">
        <v>16384</v>
      </c>
      <c r="B4218" s="116">
        <v>2024</v>
      </c>
      <c r="C4218" s="116" t="s">
        <v>16498</v>
      </c>
      <c r="D4218" s="73" t="s">
        <v>17645</v>
      </c>
      <c r="E4218" s="73" t="s">
        <v>18473</v>
      </c>
      <c r="F4218" s="73" t="s">
        <v>18473</v>
      </c>
      <c r="G4218" s="93"/>
      <c r="H4218" s="140">
        <f t="shared" si="229"/>
        <v>0</v>
      </c>
      <c r="I4218" s="125">
        <f>G4218/('Total Revenue (Millions)'!D$256)*100</f>
        <v>0</v>
      </c>
      <c r="W4218" s="138"/>
      <c r="Z4218" s="138"/>
      <c r="AF4218" s="59"/>
    </row>
    <row r="4219" spans="1:32" x14ac:dyDescent="0.25">
      <c r="A4219" s="116" t="s">
        <v>16384</v>
      </c>
      <c r="B4219" s="116">
        <v>2024</v>
      </c>
      <c r="C4219" s="116" t="s">
        <v>16498</v>
      </c>
      <c r="D4219" s="73" t="s">
        <v>18582</v>
      </c>
      <c r="E4219" s="73" t="s">
        <v>18583</v>
      </c>
      <c r="F4219" s="73" t="s">
        <v>18583</v>
      </c>
      <c r="G4219" s="93"/>
      <c r="H4219" s="140">
        <f t="shared" si="229"/>
        <v>0</v>
      </c>
      <c r="I4219" s="125">
        <f>G4219/('Total Revenue (Millions)'!D$256)*100</f>
        <v>0</v>
      </c>
      <c r="W4219" s="138"/>
      <c r="Z4219" s="138"/>
      <c r="AF4219" s="59"/>
    </row>
    <row r="4220" spans="1:32" x14ac:dyDescent="0.25">
      <c r="A4220" s="116" t="s">
        <v>16384</v>
      </c>
      <c r="B4220" s="116">
        <v>2024</v>
      </c>
      <c r="C4220" s="116" t="s">
        <v>16498</v>
      </c>
      <c r="D4220" s="73" t="s">
        <v>18563</v>
      </c>
      <c r="E4220" s="73" t="s">
        <v>18545</v>
      </c>
      <c r="F4220" s="73" t="s">
        <v>18545</v>
      </c>
      <c r="G4220" s="93"/>
      <c r="H4220" s="140">
        <f t="shared" si="229"/>
        <v>0</v>
      </c>
      <c r="I4220" s="125">
        <f>G4220/('Total Revenue (Millions)'!D$256)*100</f>
        <v>0</v>
      </c>
      <c r="W4220" s="138"/>
      <c r="Z4220" s="138"/>
      <c r="AF4220" s="59"/>
    </row>
    <row r="4221" spans="1:32" x14ac:dyDescent="0.25">
      <c r="A4221" s="116" t="s">
        <v>16384</v>
      </c>
      <c r="B4221" s="116">
        <v>2024</v>
      </c>
      <c r="C4221" s="116" t="s">
        <v>16498</v>
      </c>
      <c r="D4221" s="73" t="s">
        <v>18475</v>
      </c>
      <c r="E4221" s="73" t="s">
        <v>18475</v>
      </c>
      <c r="F4221" s="73" t="s">
        <v>18475</v>
      </c>
      <c r="G4221" s="93"/>
      <c r="H4221" s="140">
        <f t="shared" si="229"/>
        <v>0</v>
      </c>
      <c r="I4221" s="125">
        <f>G4221/('Total Revenue (Millions)'!D$256)*100</f>
        <v>0</v>
      </c>
      <c r="W4221" s="138"/>
      <c r="Z4221" s="138"/>
      <c r="AF4221" s="59"/>
    </row>
    <row r="4222" spans="1:32" x14ac:dyDescent="0.25">
      <c r="A4222" s="116" t="s">
        <v>16384</v>
      </c>
      <c r="B4222" s="116">
        <v>2024</v>
      </c>
      <c r="C4222" s="116" t="s">
        <v>16498</v>
      </c>
      <c r="D4222" s="73" t="s">
        <v>18070</v>
      </c>
      <c r="E4222" s="73" t="s">
        <v>18070</v>
      </c>
      <c r="F4222" s="73" t="s">
        <v>18034</v>
      </c>
      <c r="G4222" s="93"/>
      <c r="H4222" s="140">
        <f t="shared" si="229"/>
        <v>0</v>
      </c>
      <c r="I4222" s="125">
        <f>G4222/('Total Revenue (Millions)'!D$256)*100</f>
        <v>0</v>
      </c>
      <c r="W4222" s="138"/>
      <c r="Z4222" s="138"/>
      <c r="AF4222" s="59"/>
    </row>
    <row r="4223" spans="1:32" x14ac:dyDescent="0.25">
      <c r="A4223" s="116" t="s">
        <v>16384</v>
      </c>
      <c r="B4223" s="116">
        <v>2024</v>
      </c>
      <c r="C4223" s="116" t="s">
        <v>16498</v>
      </c>
      <c r="D4223" s="73" t="s">
        <v>17413</v>
      </c>
      <c r="E4223" s="73" t="s">
        <v>18205</v>
      </c>
      <c r="F4223" s="73" t="s">
        <v>18205</v>
      </c>
      <c r="G4223" s="93"/>
      <c r="H4223" s="140">
        <f t="shared" si="229"/>
        <v>0</v>
      </c>
      <c r="I4223" s="125">
        <f>G4223/('Total Revenue (Millions)'!D$256)*100</f>
        <v>0</v>
      </c>
      <c r="W4223" s="138"/>
      <c r="Z4223" s="138"/>
      <c r="AF4223" s="59"/>
    </row>
    <row r="4224" spans="1:32" x14ac:dyDescent="0.25">
      <c r="A4224" s="116" t="s">
        <v>16384</v>
      </c>
      <c r="B4224" s="116">
        <v>2024</v>
      </c>
      <c r="C4224" s="116" t="s">
        <v>16498</v>
      </c>
      <c r="D4224" s="73" t="s">
        <v>16532</v>
      </c>
      <c r="E4224" s="73" t="s">
        <v>17320</v>
      </c>
      <c r="F4224" s="73" t="s">
        <v>17320</v>
      </c>
      <c r="G4224" s="93"/>
      <c r="H4224" s="140">
        <f t="shared" si="229"/>
        <v>0</v>
      </c>
      <c r="I4224" s="125">
        <f>G4224/('Total Revenue (Millions)'!D$256)*100</f>
        <v>0</v>
      </c>
      <c r="W4224" s="138"/>
      <c r="Z4224" s="138"/>
      <c r="AF4224" s="59"/>
    </row>
    <row r="4225" spans="1:32" x14ac:dyDescent="0.25">
      <c r="A4225" s="116" t="s">
        <v>16384</v>
      </c>
      <c r="B4225" s="116">
        <v>2024</v>
      </c>
      <c r="C4225" s="116" t="s">
        <v>16498</v>
      </c>
      <c r="D4225" s="73" t="s">
        <v>17230</v>
      </c>
      <c r="E4225" s="73" t="s">
        <v>17231</v>
      </c>
      <c r="F4225" s="73" t="s">
        <v>17231</v>
      </c>
      <c r="G4225" s="93"/>
      <c r="H4225" s="140">
        <f t="shared" si="229"/>
        <v>0</v>
      </c>
      <c r="I4225" s="125">
        <f>G4225/('Total Revenue (Millions)'!D$256)*100</f>
        <v>0</v>
      </c>
      <c r="W4225" s="138"/>
      <c r="Z4225" s="138"/>
      <c r="AF4225" s="59"/>
    </row>
    <row r="4226" spans="1:32" x14ac:dyDescent="0.25">
      <c r="A4226" s="116" t="s">
        <v>16384</v>
      </c>
      <c r="B4226" s="116">
        <v>2024</v>
      </c>
      <c r="C4226" s="116" t="s">
        <v>16498</v>
      </c>
      <c r="D4226" s="73" t="s">
        <v>16593</v>
      </c>
      <c r="E4226" s="73" t="s">
        <v>17289</v>
      </c>
      <c r="F4226" s="73" t="s">
        <v>17289</v>
      </c>
      <c r="G4226" s="93"/>
      <c r="H4226" s="140">
        <f t="shared" si="229"/>
        <v>0</v>
      </c>
      <c r="I4226" s="125">
        <f>G4226/('Total Revenue (Millions)'!D$256)*100</f>
        <v>0</v>
      </c>
      <c r="W4226" s="138"/>
      <c r="Z4226" s="138"/>
      <c r="AF4226" s="59"/>
    </row>
    <row r="4227" spans="1:32" x14ac:dyDescent="0.25">
      <c r="A4227" s="116" t="s">
        <v>16384</v>
      </c>
      <c r="B4227" s="116">
        <v>2024</v>
      </c>
      <c r="C4227" s="116" t="s">
        <v>16498</v>
      </c>
      <c r="D4227" s="73" t="s">
        <v>16568</v>
      </c>
      <c r="E4227" s="73" t="s">
        <v>16568</v>
      </c>
      <c r="F4227" s="73" t="s">
        <v>16568</v>
      </c>
      <c r="G4227" s="93"/>
      <c r="H4227" s="140">
        <f t="shared" si="229"/>
        <v>0</v>
      </c>
      <c r="I4227" s="125">
        <f>G4227/('Total Revenue (Millions)'!D$256)*100</f>
        <v>0</v>
      </c>
      <c r="W4227" s="138"/>
      <c r="Z4227" s="138"/>
      <c r="AF4227" s="59"/>
    </row>
    <row r="4228" spans="1:32" x14ac:dyDescent="0.25">
      <c r="A4228" s="116" t="s">
        <v>16384</v>
      </c>
      <c r="B4228" s="116">
        <v>2024</v>
      </c>
      <c r="C4228" s="116" t="s">
        <v>16498</v>
      </c>
      <c r="D4228" s="73" t="s">
        <v>18579</v>
      </c>
      <c r="E4228" s="73" t="s">
        <v>18006</v>
      </c>
      <c r="F4228" s="73" t="s">
        <v>18007</v>
      </c>
      <c r="G4228" s="93"/>
      <c r="H4228" s="140">
        <f t="shared" si="229"/>
        <v>0</v>
      </c>
      <c r="I4228" s="125">
        <f>G4228/('Total Revenue (Millions)'!D$256)*100</f>
        <v>0</v>
      </c>
      <c r="W4228" s="138"/>
      <c r="Z4228" s="138"/>
      <c r="AF4228" s="59"/>
    </row>
    <row r="4229" spans="1:32" x14ac:dyDescent="0.25">
      <c r="A4229" s="116" t="s">
        <v>16384</v>
      </c>
      <c r="B4229" s="116">
        <v>2024</v>
      </c>
      <c r="C4229" s="116" t="s">
        <v>16498</v>
      </c>
      <c r="D4229" s="73" t="s">
        <v>16602</v>
      </c>
      <c r="E4229" s="73" t="s">
        <v>16602</v>
      </c>
      <c r="F4229" s="73" t="s">
        <v>16602</v>
      </c>
      <c r="G4229" s="93"/>
      <c r="H4229" s="140">
        <f t="shared" si="229"/>
        <v>0</v>
      </c>
      <c r="I4229" s="125">
        <f>G4229/('Total Revenue (Millions)'!D$256)*100</f>
        <v>0</v>
      </c>
      <c r="W4229" s="138"/>
      <c r="Z4229" s="138"/>
      <c r="AF4229" s="59"/>
    </row>
    <row r="4230" spans="1:32" x14ac:dyDescent="0.25">
      <c r="A4230" s="116" t="s">
        <v>16384</v>
      </c>
      <c r="B4230" s="116">
        <v>2024</v>
      </c>
      <c r="C4230" s="116" t="s">
        <v>16498</v>
      </c>
      <c r="D4230" s="73" t="s">
        <v>17951</v>
      </c>
      <c r="E4230" s="73" t="s">
        <v>17951</v>
      </c>
      <c r="F4230" s="73" t="s">
        <v>17951</v>
      </c>
      <c r="G4230" s="93"/>
      <c r="H4230" s="140">
        <f t="shared" si="229"/>
        <v>0</v>
      </c>
      <c r="I4230" s="125">
        <f>G4230/('Total Revenue (Millions)'!D$256)*100</f>
        <v>0</v>
      </c>
      <c r="W4230" s="138"/>
      <c r="Z4230" s="138"/>
      <c r="AF4230" s="59"/>
    </row>
    <row r="4231" spans="1:32" x14ac:dyDescent="0.25">
      <c r="A4231" s="116" t="s">
        <v>16384</v>
      </c>
      <c r="B4231" s="116">
        <v>2024</v>
      </c>
      <c r="C4231" s="116" t="s">
        <v>16498</v>
      </c>
      <c r="D4231" s="73" t="s">
        <v>18003</v>
      </c>
      <c r="E4231" s="73" t="s">
        <v>18004</v>
      </c>
      <c r="F4231" s="73" t="s">
        <v>18004</v>
      </c>
      <c r="G4231" s="93"/>
      <c r="H4231" s="140">
        <f t="shared" si="229"/>
        <v>0</v>
      </c>
      <c r="I4231" s="125">
        <f>G4231/('Total Revenue (Millions)'!D$256)*100</f>
        <v>0</v>
      </c>
      <c r="W4231" s="138"/>
      <c r="Z4231" s="138"/>
      <c r="AF4231" s="59"/>
    </row>
    <row r="4232" spans="1:32" x14ac:dyDescent="0.25">
      <c r="A4232" s="116" t="s">
        <v>16384</v>
      </c>
      <c r="B4232" s="116">
        <v>2024</v>
      </c>
      <c r="C4232" s="116" t="s">
        <v>16498</v>
      </c>
      <c r="D4232" s="73" t="s">
        <v>18480</v>
      </c>
      <c r="E4232" s="73" t="s">
        <v>18480</v>
      </c>
      <c r="F4232" s="73" t="s">
        <v>18480</v>
      </c>
      <c r="G4232" s="93"/>
      <c r="H4232" s="140">
        <f t="shared" si="229"/>
        <v>0</v>
      </c>
      <c r="I4232" s="125">
        <f>G4232/('Total Revenue (Millions)'!D$256)*100</f>
        <v>0</v>
      </c>
      <c r="W4232" s="138"/>
      <c r="Z4232" s="138"/>
      <c r="AF4232" s="59"/>
    </row>
    <row r="4233" spans="1:32" x14ac:dyDescent="0.25">
      <c r="A4233" s="116" t="s">
        <v>16384</v>
      </c>
      <c r="B4233" s="116">
        <v>2024</v>
      </c>
      <c r="C4233" s="116" t="s">
        <v>16498</v>
      </c>
      <c r="D4233" s="73" t="s">
        <v>18013</v>
      </c>
      <c r="E4233" s="73" t="s">
        <v>18013</v>
      </c>
      <c r="F4233" s="73" t="s">
        <v>18013</v>
      </c>
      <c r="G4233" s="93"/>
      <c r="H4233" s="140">
        <f t="shared" ref="H4233:H4237" si="230">G4233/1.3</f>
        <v>0</v>
      </c>
      <c r="I4233" s="125">
        <f>G4233/('Total Revenue (Millions)'!D$256)*100</f>
        <v>0</v>
      </c>
      <c r="W4233" s="138"/>
      <c r="Z4233" s="138"/>
      <c r="AF4233" s="59"/>
    </row>
    <row r="4234" spans="1:32" x14ac:dyDescent="0.25">
      <c r="A4234" s="116" t="s">
        <v>16384</v>
      </c>
      <c r="B4234" s="116">
        <v>2024</v>
      </c>
      <c r="C4234" s="116" t="s">
        <v>16498</v>
      </c>
      <c r="D4234" s="73" t="s">
        <v>18158</v>
      </c>
      <c r="E4234" s="73" t="s">
        <v>18158</v>
      </c>
      <c r="F4234" s="73" t="s">
        <v>18101</v>
      </c>
      <c r="G4234" s="93"/>
      <c r="H4234" s="140">
        <f t="shared" si="230"/>
        <v>0</v>
      </c>
      <c r="I4234" s="125">
        <f>G4234/('Total Revenue (Millions)'!D$256)*100</f>
        <v>0</v>
      </c>
      <c r="W4234" s="138"/>
      <c r="Z4234" s="138"/>
      <c r="AF4234" s="59"/>
    </row>
    <row r="4235" spans="1:32" x14ac:dyDescent="0.25">
      <c r="A4235" s="116" t="s">
        <v>16384</v>
      </c>
      <c r="B4235" s="116">
        <v>2024</v>
      </c>
      <c r="C4235" s="116" t="s">
        <v>16498</v>
      </c>
      <c r="D4235" s="73" t="s">
        <v>17357</v>
      </c>
      <c r="E4235" s="73" t="s">
        <v>17357</v>
      </c>
      <c r="F4235" s="73" t="s">
        <v>17357</v>
      </c>
      <c r="G4235" s="93"/>
      <c r="H4235" s="140">
        <f t="shared" si="230"/>
        <v>0</v>
      </c>
      <c r="I4235" s="125">
        <f>G4235/('Total Revenue (Millions)'!D$256)*100</f>
        <v>0</v>
      </c>
      <c r="W4235" s="138"/>
      <c r="Z4235" s="138"/>
      <c r="AF4235" s="59"/>
    </row>
    <row r="4236" spans="1:32" x14ac:dyDescent="0.25">
      <c r="A4236" s="116" t="s">
        <v>16384</v>
      </c>
      <c r="B4236" s="116">
        <v>2024</v>
      </c>
      <c r="C4236" s="116" t="s">
        <v>16498</v>
      </c>
      <c r="D4236" s="73" t="s">
        <v>18062</v>
      </c>
      <c r="E4236" s="73" t="s">
        <v>18062</v>
      </c>
      <c r="F4236" s="73" t="s">
        <v>18063</v>
      </c>
      <c r="G4236" s="93"/>
      <c r="H4236" s="140">
        <f t="shared" si="230"/>
        <v>0</v>
      </c>
      <c r="I4236" s="125">
        <f>G4236/('Total Revenue (Millions)'!D$256)*100</f>
        <v>0</v>
      </c>
      <c r="W4236" s="138"/>
      <c r="Z4236" s="138"/>
      <c r="AF4236" s="59"/>
    </row>
    <row r="4237" spans="1:32" x14ac:dyDescent="0.25">
      <c r="A4237" s="116" t="s">
        <v>16384</v>
      </c>
      <c r="B4237" s="116">
        <v>2024</v>
      </c>
      <c r="C4237" s="116" t="s">
        <v>16498</v>
      </c>
      <c r="D4237" s="73" t="s">
        <v>18055</v>
      </c>
      <c r="E4237" s="73" t="s">
        <v>18055</v>
      </c>
      <c r="F4237" s="73" t="s">
        <v>18056</v>
      </c>
      <c r="G4237" s="93"/>
      <c r="H4237" s="140">
        <f t="shared" si="230"/>
        <v>0</v>
      </c>
      <c r="I4237" s="125">
        <f>G4237/('Total Revenue (Millions)'!D$256)*100</f>
        <v>0</v>
      </c>
      <c r="W4237" s="138"/>
      <c r="Z4237" s="138"/>
      <c r="AF4237" s="59"/>
    </row>
    <row r="4238" spans="1:32" hidden="1" x14ac:dyDescent="0.25">
      <c r="A4238" s="116" t="s">
        <v>16384</v>
      </c>
      <c r="B4238" s="116">
        <v>2011</v>
      </c>
      <c r="C4238" s="116" t="s">
        <v>16511</v>
      </c>
      <c r="D4238" s="73" t="s">
        <v>17533</v>
      </c>
      <c r="E4238" s="73" t="s">
        <v>17533</v>
      </c>
      <c r="F4238" s="73" t="s">
        <v>18658</v>
      </c>
      <c r="G4238" s="93">
        <v>3.03</v>
      </c>
      <c r="H4238" s="140">
        <f>G4238/0.99</f>
        <v>3.0606060606060606</v>
      </c>
      <c r="I4238" s="125">
        <f>G4238/('Total Revenue (Millions)'!D$257)*100</f>
        <v>9.1182666265422797E-3</v>
      </c>
      <c r="W4238" s="138"/>
      <c r="Z4238" s="138"/>
      <c r="AF4238" s="55" t="s">
        <v>18659</v>
      </c>
    </row>
    <row r="4239" spans="1:32" hidden="1" x14ac:dyDescent="0.25">
      <c r="A4239" s="116" t="s">
        <v>16384</v>
      </c>
      <c r="B4239" s="116">
        <v>2011</v>
      </c>
      <c r="C4239" s="116" t="s">
        <v>16511</v>
      </c>
      <c r="D4239" s="73" t="s">
        <v>17528</v>
      </c>
      <c r="E4239" s="73" t="s">
        <v>17528</v>
      </c>
      <c r="F4239" s="73" t="s">
        <v>17663</v>
      </c>
      <c r="G4239" s="93">
        <v>0.15</v>
      </c>
      <c r="H4239" s="140">
        <f>G4239/0.99</f>
        <v>0.15151515151515152</v>
      </c>
      <c r="I4239" s="125">
        <f>G4239/('Total Revenue (Millions)'!D$257)*100</f>
        <v>4.5139933794763765E-4</v>
      </c>
      <c r="W4239" s="138"/>
      <c r="Z4239" s="138"/>
      <c r="AF4239" s="59"/>
    </row>
    <row r="4240" spans="1:32" hidden="1" x14ac:dyDescent="0.25">
      <c r="A4240" s="116" t="s">
        <v>16384</v>
      </c>
      <c r="B4240" s="116">
        <v>2012</v>
      </c>
      <c r="C4240" s="116" t="s">
        <v>16511</v>
      </c>
      <c r="D4240" s="73" t="s">
        <v>17533</v>
      </c>
      <c r="E4240" s="73" t="s">
        <v>17533</v>
      </c>
      <c r="F4240" s="73" t="s">
        <v>18658</v>
      </c>
      <c r="G4240" s="93">
        <v>10.69</v>
      </c>
      <c r="H4240" s="140">
        <f>G4240/1</f>
        <v>10.69</v>
      </c>
      <c r="I4240" s="125">
        <f>G4240/('Total Revenue (Millions)'!D$258)*100</f>
        <v>8.3600531790099325E-2</v>
      </c>
      <c r="W4240" s="138"/>
      <c r="Z4240" s="138"/>
      <c r="AF4240" s="59" t="s">
        <v>18660</v>
      </c>
    </row>
    <row r="4241" spans="1:32" hidden="1" x14ac:dyDescent="0.25">
      <c r="A4241" s="116" t="s">
        <v>16384</v>
      </c>
      <c r="B4241" s="116">
        <v>2012</v>
      </c>
      <c r="C4241" s="116" t="s">
        <v>16511</v>
      </c>
      <c r="D4241" s="73" t="s">
        <v>17528</v>
      </c>
      <c r="E4241" s="73" t="s">
        <v>17528</v>
      </c>
      <c r="F4241" s="73" t="s">
        <v>17663</v>
      </c>
      <c r="G4241" s="93">
        <v>0.51</v>
      </c>
      <c r="H4241" s="140">
        <f>G4241/1</f>
        <v>0.51</v>
      </c>
      <c r="I4241" s="125">
        <f>G4241/('Total Revenue (Millions)'!D$258)*100</f>
        <v>3.9884257448971616E-3</v>
      </c>
      <c r="W4241" s="138"/>
      <c r="Z4241" s="138"/>
      <c r="AF4241" s="59" t="s">
        <v>18661</v>
      </c>
    </row>
    <row r="4242" spans="1:32" hidden="1" x14ac:dyDescent="0.25">
      <c r="A4242" s="116" t="s">
        <v>16384</v>
      </c>
      <c r="B4242" s="116">
        <v>2013</v>
      </c>
      <c r="C4242" s="116" t="s">
        <v>16511</v>
      </c>
      <c r="D4242" s="73" t="s">
        <v>17533</v>
      </c>
      <c r="E4242" s="73" t="s">
        <v>17533</v>
      </c>
      <c r="F4242" s="73" t="s">
        <v>18658</v>
      </c>
      <c r="G4242" s="93">
        <v>21.94</v>
      </c>
      <c r="H4242" s="140">
        <f>G4240/1.03</f>
        <v>10.378640776699028</v>
      </c>
      <c r="I4242" s="125">
        <f>G4240/('Total Revenue (Millions)'!D$259)*100</f>
        <v>7.6318983365460127E-2</v>
      </c>
      <c r="W4242" s="138"/>
      <c r="Z4242" s="138"/>
      <c r="AF4242" s="59" t="s">
        <v>18660</v>
      </c>
    </row>
    <row r="4243" spans="1:32" hidden="1" x14ac:dyDescent="0.25">
      <c r="A4243" s="116" t="s">
        <v>16384</v>
      </c>
      <c r="B4243" s="116">
        <v>2013</v>
      </c>
      <c r="C4243" s="116" t="s">
        <v>16511</v>
      </c>
      <c r="D4243" s="73" t="s">
        <v>17528</v>
      </c>
      <c r="E4243" s="73" t="s">
        <v>17528</v>
      </c>
      <c r="F4243" s="73" t="s">
        <v>17663</v>
      </c>
      <c r="G4243" s="93">
        <v>1.2</v>
      </c>
      <c r="H4243" s="140">
        <f>G4243/1.03</f>
        <v>1.1650485436893203</v>
      </c>
      <c r="I4243" s="125">
        <f>G4243/('Total Revenue (Millions)'!D$259)*100</f>
        <v>8.5671449989291066E-3</v>
      </c>
      <c r="W4243" s="138"/>
      <c r="Z4243" s="138"/>
      <c r="AF4243" s="59" t="s">
        <v>18662</v>
      </c>
    </row>
    <row r="4244" spans="1:32" hidden="1" x14ac:dyDescent="0.25">
      <c r="A4244" s="116" t="s">
        <v>16384</v>
      </c>
      <c r="B4244" s="116">
        <v>2014</v>
      </c>
      <c r="C4244" s="116" t="s">
        <v>16511</v>
      </c>
      <c r="D4244" s="73" t="s">
        <v>17533</v>
      </c>
      <c r="E4244" s="73" t="s">
        <v>17533</v>
      </c>
      <c r="F4244" s="73" t="s">
        <v>18658</v>
      </c>
      <c r="G4244" s="93">
        <v>47.98</v>
      </c>
      <c r="H4244" s="140">
        <f>G4242/1.1</f>
        <v>19.945454545454545</v>
      </c>
      <c r="I4244" s="125">
        <f>G4242/('Total Revenue (Millions)'!D$260)*100</f>
        <v>0.14925170068027213</v>
      </c>
      <c r="W4244" s="138"/>
      <c r="Z4244" s="138"/>
      <c r="AF4244" s="59" t="s">
        <v>18663</v>
      </c>
    </row>
    <row r="4245" spans="1:32" hidden="1" x14ac:dyDescent="0.25">
      <c r="A4245" s="116" t="s">
        <v>16384</v>
      </c>
      <c r="B4245" s="116">
        <v>2014</v>
      </c>
      <c r="C4245" s="116" t="s">
        <v>16511</v>
      </c>
      <c r="D4245" s="73" t="s">
        <v>17528</v>
      </c>
      <c r="E4245" s="73" t="s">
        <v>17528</v>
      </c>
      <c r="F4245" s="73" t="s">
        <v>17663</v>
      </c>
      <c r="G4245" s="93">
        <v>3.41</v>
      </c>
      <c r="H4245" s="140">
        <f>G4245/1.1</f>
        <v>3.1</v>
      </c>
      <c r="I4245" s="125">
        <f>G4245/('Total Revenue (Millions)'!D$260)*100</f>
        <v>2.3197278911564628E-2</v>
      </c>
      <c r="W4245" s="138"/>
      <c r="Z4245" s="138"/>
      <c r="AF4245" s="59" t="s">
        <v>18664</v>
      </c>
    </row>
    <row r="4246" spans="1:32" hidden="1" x14ac:dyDescent="0.25">
      <c r="A4246" s="116" t="s">
        <v>16384</v>
      </c>
      <c r="B4246" s="116">
        <v>2015</v>
      </c>
      <c r="C4246" s="116" t="s">
        <v>16511</v>
      </c>
      <c r="D4246" s="73" t="s">
        <v>17533</v>
      </c>
      <c r="E4246" s="73" t="s">
        <v>17533</v>
      </c>
      <c r="F4246" s="73" t="s">
        <v>18658</v>
      </c>
      <c r="G4246" s="93">
        <v>82.46</v>
      </c>
      <c r="H4246" s="140">
        <f>G4244/1.28</f>
        <v>37.484375</v>
      </c>
      <c r="I4246" s="125">
        <f>G4244/('Total Revenue (Millions)'!D$261)*100</f>
        <v>0.26804469273743015</v>
      </c>
      <c r="W4246" s="138"/>
      <c r="Z4246" s="138"/>
      <c r="AF4246" s="59" t="s">
        <v>18665</v>
      </c>
    </row>
    <row r="4247" spans="1:32" hidden="1" x14ac:dyDescent="0.25">
      <c r="A4247" s="116" t="s">
        <v>16384</v>
      </c>
      <c r="B4247" s="116">
        <v>2015</v>
      </c>
      <c r="C4247" s="116" t="s">
        <v>16511</v>
      </c>
      <c r="D4247" s="73" t="s">
        <v>17528</v>
      </c>
      <c r="E4247" s="73" t="s">
        <v>17528</v>
      </c>
      <c r="F4247" s="73" t="s">
        <v>17663</v>
      </c>
      <c r="G4247" s="93">
        <v>6.55</v>
      </c>
      <c r="H4247" s="140">
        <f>G4247/1.28</f>
        <v>5.1171875</v>
      </c>
      <c r="I4247" s="125">
        <f>G4247/('Total Revenue (Millions)'!D$261)*100</f>
        <v>3.6592178770949717E-2</v>
      </c>
      <c r="W4247" s="138"/>
      <c r="Z4247" s="138"/>
      <c r="AF4247" s="59" t="s">
        <v>18666</v>
      </c>
    </row>
    <row r="4248" spans="1:32" hidden="1" x14ac:dyDescent="0.25">
      <c r="A4248" s="116" t="s">
        <v>16384</v>
      </c>
      <c r="B4248" s="116">
        <v>2016</v>
      </c>
      <c r="C4248" s="116" t="s">
        <v>16511</v>
      </c>
      <c r="D4248" s="73" t="s">
        <v>17533</v>
      </c>
      <c r="E4248" s="73" t="s">
        <v>17533</v>
      </c>
      <c r="F4248" s="73" t="s">
        <v>18658</v>
      </c>
      <c r="G4248" s="73">
        <v>108.22</v>
      </c>
      <c r="H4248" s="140">
        <f>G4246/1.33</f>
        <v>61.999999999999993</v>
      </c>
      <c r="I4248" s="125">
        <f>G4246/('Total Revenue (Millions)'!D$262)*100</f>
        <v>0.38896226415094337</v>
      </c>
      <c r="W4248" s="138"/>
      <c r="Z4248" s="138"/>
      <c r="AF4248" s="59" t="s">
        <v>18667</v>
      </c>
    </row>
    <row r="4249" spans="1:32" hidden="1" x14ac:dyDescent="0.25">
      <c r="A4249" s="116" t="s">
        <v>16384</v>
      </c>
      <c r="B4249" s="116">
        <v>2016</v>
      </c>
      <c r="C4249" s="116" t="s">
        <v>16511</v>
      </c>
      <c r="D4249" s="73" t="s">
        <v>17553</v>
      </c>
      <c r="E4249" s="73" t="s">
        <v>17528</v>
      </c>
      <c r="F4249" s="73" t="s">
        <v>17663</v>
      </c>
      <c r="G4249" s="93">
        <v>9.69</v>
      </c>
      <c r="H4249" s="140">
        <f>G4249/1.33</f>
        <v>7.2857142857142847</v>
      </c>
      <c r="I4249" s="125">
        <f>G4249/('Total Revenue (Millions)'!D$262)*100</f>
        <v>4.5707547169811319E-2</v>
      </c>
      <c r="W4249" s="138"/>
      <c r="Z4249" s="138"/>
      <c r="AF4249" s="59" t="s">
        <v>18668</v>
      </c>
    </row>
    <row r="4250" spans="1:32" hidden="1" x14ac:dyDescent="0.25">
      <c r="A4250" s="116" t="s">
        <v>16384</v>
      </c>
      <c r="B4250" s="116">
        <v>2017</v>
      </c>
      <c r="C4250" s="116" t="s">
        <v>16511</v>
      </c>
      <c r="D4250" s="73" t="s">
        <v>17533</v>
      </c>
      <c r="E4250" s="73" t="s">
        <v>17533</v>
      </c>
      <c r="F4250" s="73" t="s">
        <v>18658</v>
      </c>
      <c r="G4250" s="93">
        <v>143.28</v>
      </c>
      <c r="H4250" s="140">
        <f>G4250/1.3</f>
        <v>110.21538461538461</v>
      </c>
      <c r="I4250" s="125">
        <f>G4250/('Total Revenue (Millions)'!D$263)*100</f>
        <v>0.72363636363636363</v>
      </c>
      <c r="W4250" s="138"/>
      <c r="Z4250" s="138"/>
      <c r="AF4250" s="59" t="s">
        <v>18669</v>
      </c>
    </row>
    <row r="4251" spans="1:32" hidden="1" x14ac:dyDescent="0.25">
      <c r="A4251" s="116" t="s">
        <v>16384</v>
      </c>
      <c r="B4251" s="116">
        <v>2017</v>
      </c>
      <c r="C4251" s="116" t="s">
        <v>16511</v>
      </c>
      <c r="D4251" s="73" t="s">
        <v>17553</v>
      </c>
      <c r="E4251" s="73" t="s">
        <v>17528</v>
      </c>
      <c r="F4251" s="73" t="s">
        <v>17663</v>
      </c>
      <c r="G4251" s="93">
        <v>40.340000000000003</v>
      </c>
      <c r="H4251" s="140">
        <f>G4251/1.3</f>
        <v>31.030769230769231</v>
      </c>
      <c r="I4251" s="125">
        <f>G4251/('Total Revenue (Millions)'!D$263)*100</f>
        <v>0.20373737373737374</v>
      </c>
      <c r="W4251" s="138"/>
      <c r="Z4251" s="138"/>
      <c r="AF4251" s="59" t="s">
        <v>18670</v>
      </c>
    </row>
    <row r="4252" spans="1:32" hidden="1" x14ac:dyDescent="0.25">
      <c r="A4252" s="116" t="s">
        <v>16384</v>
      </c>
      <c r="B4252" s="116">
        <v>2018</v>
      </c>
      <c r="C4252" s="116" t="s">
        <v>16511</v>
      </c>
      <c r="D4252" s="73" t="s">
        <v>17533</v>
      </c>
      <c r="E4252" s="73" t="s">
        <v>17533</v>
      </c>
      <c r="F4252" s="73" t="s">
        <v>18658</v>
      </c>
      <c r="G4252" s="93">
        <v>172.93</v>
      </c>
      <c r="H4252" s="140">
        <f>G4252/1.3</f>
        <v>133.02307692307693</v>
      </c>
      <c r="I4252" s="125">
        <f>G4252/('Total Revenue (Millions)'!D$264)*100</f>
        <v>0.96072222222222214</v>
      </c>
      <c r="W4252" s="138"/>
      <c r="Z4252" s="138"/>
      <c r="AF4252" s="59" t="s">
        <v>18671</v>
      </c>
    </row>
    <row r="4253" spans="1:32" hidden="1" x14ac:dyDescent="0.25">
      <c r="A4253" s="116" t="s">
        <v>16384</v>
      </c>
      <c r="B4253" s="116">
        <v>2018</v>
      </c>
      <c r="C4253" s="116" t="s">
        <v>16511</v>
      </c>
      <c r="D4253" s="73" t="s">
        <v>17553</v>
      </c>
      <c r="E4253" s="73" t="s">
        <v>17528</v>
      </c>
      <c r="F4253" s="73" t="s">
        <v>17663</v>
      </c>
      <c r="G4253" s="93">
        <v>67.36</v>
      </c>
      <c r="H4253" s="140">
        <f>G4253/1.3</f>
        <v>51.815384615384616</v>
      </c>
      <c r="I4253" s="125">
        <f>G4253/('Total Revenue (Millions)'!D$264)*100</f>
        <v>0.37422222222222223</v>
      </c>
      <c r="W4253" s="138"/>
      <c r="Z4253" s="138"/>
      <c r="AF4253" s="59" t="s">
        <v>18672</v>
      </c>
    </row>
    <row r="4254" spans="1:32" hidden="1" x14ac:dyDescent="0.25">
      <c r="A4254" s="116" t="s">
        <v>16384</v>
      </c>
      <c r="B4254" s="116">
        <v>2019</v>
      </c>
      <c r="C4254" s="116" t="s">
        <v>16511</v>
      </c>
      <c r="D4254" s="73" t="s">
        <v>17533</v>
      </c>
      <c r="E4254" s="73" t="s">
        <v>17533</v>
      </c>
      <c r="F4254" s="73" t="s">
        <v>18658</v>
      </c>
      <c r="G4254" s="93">
        <v>228.47</v>
      </c>
      <c r="H4254" s="140">
        <f>G4254/1.33</f>
        <v>171.78195488721803</v>
      </c>
      <c r="I4254" s="125">
        <f>G4254/('Total Revenue (Millions)'!D$265)*100</f>
        <v>1.3518934911242604</v>
      </c>
      <c r="W4254" s="138"/>
      <c r="Z4254" s="138"/>
      <c r="AF4254" s="59" t="s">
        <v>18673</v>
      </c>
    </row>
    <row r="4255" spans="1:32" hidden="1" x14ac:dyDescent="0.25">
      <c r="A4255" s="116" t="s">
        <v>16384</v>
      </c>
      <c r="B4255" s="116">
        <v>2019</v>
      </c>
      <c r="C4255" s="116" t="s">
        <v>16511</v>
      </c>
      <c r="D4255" s="73" t="s">
        <v>17553</v>
      </c>
      <c r="E4255" s="73" t="s">
        <v>17528</v>
      </c>
      <c r="F4255" s="73" t="s">
        <v>17663</v>
      </c>
      <c r="G4255" s="93">
        <v>76.959999999999994</v>
      </c>
      <c r="H4255" s="140">
        <f>G4255/1.33</f>
        <v>57.864661654135332</v>
      </c>
      <c r="I4255" s="125">
        <f>G4255/('Total Revenue (Millions)'!D$265)*100</f>
        <v>0.45538461538461533</v>
      </c>
      <c r="W4255" s="138"/>
      <c r="Z4255" s="138"/>
      <c r="AF4255" s="59" t="s">
        <v>18674</v>
      </c>
    </row>
    <row r="4256" spans="1:32" hidden="1" x14ac:dyDescent="0.25">
      <c r="A4256" s="116" t="s">
        <v>16384</v>
      </c>
      <c r="B4256" s="116">
        <v>2020</v>
      </c>
      <c r="C4256" s="116" t="s">
        <v>16511</v>
      </c>
      <c r="D4256" s="73" t="s">
        <v>17533</v>
      </c>
      <c r="E4256" s="73" t="s">
        <v>17533</v>
      </c>
      <c r="F4256" s="73" t="s">
        <v>18658</v>
      </c>
      <c r="G4256" s="93">
        <v>263.97000000000003</v>
      </c>
      <c r="H4256" s="140">
        <f>G4256/1.34</f>
        <v>196.99253731343285</v>
      </c>
      <c r="I4256" s="125">
        <f>G4256/('Total Revenue (Millions)'!D$266)*100</f>
        <v>1.6095731707317076</v>
      </c>
      <c r="W4256" s="138"/>
      <c r="Z4256" s="138"/>
      <c r="AF4256" s="59" t="s">
        <v>18675</v>
      </c>
    </row>
    <row r="4257" spans="1:32" hidden="1" x14ac:dyDescent="0.25">
      <c r="A4257" s="116" t="s">
        <v>16384</v>
      </c>
      <c r="B4257" s="116">
        <v>2020</v>
      </c>
      <c r="C4257" s="116" t="s">
        <v>16511</v>
      </c>
      <c r="D4257" s="73" t="s">
        <v>17553</v>
      </c>
      <c r="E4257" s="73" t="s">
        <v>17528</v>
      </c>
      <c r="F4257" s="73" t="s">
        <v>17663</v>
      </c>
      <c r="G4257" s="93">
        <v>112.67</v>
      </c>
      <c r="H4257" s="140">
        <f>G4257/1.34</f>
        <v>84.082089552238799</v>
      </c>
      <c r="I4257" s="125">
        <f>G4257/('Total Revenue (Millions)'!D$266)*100</f>
        <v>0.68701219512195122</v>
      </c>
      <c r="W4257" s="138"/>
      <c r="Z4257" s="138"/>
      <c r="AF4257" s="59" t="s">
        <v>18676</v>
      </c>
    </row>
    <row r="4258" spans="1:32" hidden="1" x14ac:dyDescent="0.25">
      <c r="A4258" s="116" t="s">
        <v>16384</v>
      </c>
      <c r="B4258" s="116">
        <v>2021</v>
      </c>
      <c r="C4258" s="116" t="s">
        <v>16511</v>
      </c>
      <c r="D4258" s="73" t="s">
        <v>17533</v>
      </c>
      <c r="E4258" s="73" t="s">
        <v>17533</v>
      </c>
      <c r="F4258" s="73" t="s">
        <v>18658</v>
      </c>
      <c r="G4258" s="93">
        <v>306.24</v>
      </c>
      <c r="H4258" s="140">
        <f>G4258/1.25</f>
        <v>244.99200000000002</v>
      </c>
      <c r="I4258" s="125">
        <f>G4258/('Total Revenue (Millions)'!D$267)*100</f>
        <v>1.9260377358490566</v>
      </c>
      <c r="W4258" s="138"/>
      <c r="Z4258" s="138"/>
      <c r="AF4258" s="59" t="s">
        <v>18677</v>
      </c>
    </row>
    <row r="4259" spans="1:32" hidden="1" x14ac:dyDescent="0.25">
      <c r="A4259" s="116" t="s">
        <v>16384</v>
      </c>
      <c r="B4259" s="116">
        <v>2021</v>
      </c>
      <c r="C4259" s="116" t="s">
        <v>16511</v>
      </c>
      <c r="D4259" s="73" t="s">
        <v>17553</v>
      </c>
      <c r="E4259" s="73" t="s">
        <v>17528</v>
      </c>
      <c r="F4259" s="73" t="s">
        <v>17663</v>
      </c>
      <c r="G4259" s="93">
        <v>201.81</v>
      </c>
      <c r="H4259" s="140">
        <f>G4259/1.25</f>
        <v>161.44800000000001</v>
      </c>
      <c r="I4259" s="125">
        <f>G4259/('Total Revenue (Millions)'!D$267)*100</f>
        <v>1.2692452830188681</v>
      </c>
      <c r="W4259" s="138"/>
      <c r="Z4259" s="138"/>
      <c r="AF4259" s="59" t="s">
        <v>18678</v>
      </c>
    </row>
    <row r="4260" spans="1:32" hidden="1" x14ac:dyDescent="0.25">
      <c r="A4260" s="116" t="s">
        <v>16384</v>
      </c>
      <c r="B4260" s="116">
        <v>2022</v>
      </c>
      <c r="C4260" s="116" t="s">
        <v>16511</v>
      </c>
      <c r="D4260" s="73" t="s">
        <v>17533</v>
      </c>
      <c r="E4260" s="73" t="s">
        <v>17533</v>
      </c>
      <c r="F4260" s="73" t="s">
        <v>18658</v>
      </c>
      <c r="G4260" s="204">
        <v>280.07147653425125</v>
      </c>
      <c r="H4260" s="140">
        <f t="shared" ref="H4260:H4265" si="231">G4260/1.3</f>
        <v>215.43959733403941</v>
      </c>
      <c r="I4260" s="125">
        <f>G4260/('Total Revenue (Millions)'!D$268)*100</f>
        <v>1.7953299777836618</v>
      </c>
      <c r="W4260" s="138"/>
      <c r="Z4260" s="138"/>
      <c r="AF4260" s="59" t="s">
        <v>18679</v>
      </c>
    </row>
    <row r="4261" spans="1:32" hidden="1" x14ac:dyDescent="0.25">
      <c r="A4261" s="116" t="s">
        <v>16384</v>
      </c>
      <c r="B4261" s="116">
        <v>2022</v>
      </c>
      <c r="C4261" s="116" t="s">
        <v>16511</v>
      </c>
      <c r="D4261" s="73" t="s">
        <v>17553</v>
      </c>
      <c r="E4261" s="73" t="s">
        <v>17528</v>
      </c>
      <c r="F4261" s="73" t="s">
        <v>17663</v>
      </c>
      <c r="G4261" s="93">
        <v>164.68</v>
      </c>
      <c r="H4261" s="140">
        <f t="shared" si="231"/>
        <v>126.67692307692307</v>
      </c>
      <c r="I4261" s="125">
        <f>G4261/('Total Revenue (Millions)'!D$268)*100</f>
        <v>1.0556410256410256</v>
      </c>
      <c r="W4261" s="138"/>
      <c r="Z4261" s="138"/>
      <c r="AF4261" s="59" t="s">
        <v>18680</v>
      </c>
    </row>
    <row r="4262" spans="1:32" hidden="1" x14ac:dyDescent="0.25">
      <c r="A4262" s="116" t="s">
        <v>16384</v>
      </c>
      <c r="B4262" s="116">
        <v>2023</v>
      </c>
      <c r="C4262" s="116" t="s">
        <v>16511</v>
      </c>
      <c r="D4262" s="73" t="s">
        <v>17533</v>
      </c>
      <c r="E4262" s="73" t="s">
        <v>17533</v>
      </c>
      <c r="F4262" s="73" t="s">
        <v>18658</v>
      </c>
      <c r="G4262" s="192">
        <v>298.19660849221447</v>
      </c>
      <c r="H4262" s="140">
        <f t="shared" si="231"/>
        <v>229.38200653247264</v>
      </c>
      <c r="I4262" s="125">
        <f>G4262/('Total Revenue (Millions)'!D$269)*100</f>
        <v>1.923849087046545</v>
      </c>
      <c r="W4262" s="138"/>
      <c r="Z4262" s="138"/>
      <c r="AF4262" s="31" t="s">
        <v>18681</v>
      </c>
    </row>
    <row r="4263" spans="1:32" ht="16.350000000000001" hidden="1" customHeight="1" x14ac:dyDescent="0.25">
      <c r="A4263" s="116" t="s">
        <v>16384</v>
      </c>
      <c r="B4263" s="116">
        <v>2023</v>
      </c>
      <c r="C4263" s="116" t="s">
        <v>16511</v>
      </c>
      <c r="D4263" s="73" t="s">
        <v>17553</v>
      </c>
      <c r="E4263" s="73" t="s">
        <v>17528</v>
      </c>
      <c r="F4263" s="73" t="s">
        <v>17663</v>
      </c>
      <c r="G4263" s="191">
        <v>234.42</v>
      </c>
      <c r="H4263" s="140">
        <f t="shared" si="231"/>
        <v>180.32307692307691</v>
      </c>
      <c r="I4263" s="125">
        <f>G4263/('Total Revenue (Millions)'!D$269)*100</f>
        <v>1.5123870967741935</v>
      </c>
      <c r="W4263" s="138"/>
      <c r="Z4263" s="138"/>
      <c r="AF4263" s="195" t="s">
        <v>18682</v>
      </c>
    </row>
    <row r="4264" spans="1:32" x14ac:dyDescent="0.25">
      <c r="A4264" s="116" t="s">
        <v>16384</v>
      </c>
      <c r="B4264" s="116">
        <v>2024</v>
      </c>
      <c r="C4264" s="116" t="s">
        <v>16511</v>
      </c>
      <c r="D4264" s="73" t="s">
        <v>17533</v>
      </c>
      <c r="E4264" s="73" t="s">
        <v>17533</v>
      </c>
      <c r="F4264" s="73" t="s">
        <v>18658</v>
      </c>
      <c r="G4264" s="94"/>
      <c r="H4264" s="140">
        <f t="shared" si="231"/>
        <v>0</v>
      </c>
      <c r="I4264" s="125">
        <f>G4264/('Total Revenue (Millions)'!D$269)*100</f>
        <v>0</v>
      </c>
      <c r="W4264" s="138"/>
      <c r="Z4264" s="138"/>
      <c r="AF4264" s="59"/>
    </row>
    <row r="4265" spans="1:32" x14ac:dyDescent="0.25">
      <c r="A4265" s="116" t="s">
        <v>16384</v>
      </c>
      <c r="B4265" s="116">
        <v>2024</v>
      </c>
      <c r="C4265" s="116" t="s">
        <v>16511</v>
      </c>
      <c r="D4265" s="73" t="s">
        <v>17553</v>
      </c>
      <c r="E4265" s="73" t="s">
        <v>17528</v>
      </c>
      <c r="F4265" s="73" t="s">
        <v>17663</v>
      </c>
      <c r="G4265" s="94"/>
      <c r="H4265" s="140">
        <f t="shared" si="231"/>
        <v>0</v>
      </c>
      <c r="I4265" s="125">
        <f>G4265/('Total Revenue (Millions)'!D$269)*100</f>
        <v>0</v>
      </c>
      <c r="W4265" s="138"/>
      <c r="Z4265" s="138"/>
      <c r="AF4265" s="73"/>
    </row>
    <row r="4266" spans="1:32" hidden="1" x14ac:dyDescent="0.25">
      <c r="A4266" s="116" t="s">
        <v>16384</v>
      </c>
      <c r="B4266" s="119">
        <v>2009</v>
      </c>
      <c r="C4266" s="67" t="s">
        <v>18683</v>
      </c>
      <c r="D4266" s="17" t="s">
        <v>17528</v>
      </c>
      <c r="E4266" s="17" t="s">
        <v>17528</v>
      </c>
      <c r="F4266" s="17" t="s">
        <v>17528</v>
      </c>
      <c r="G4266" s="94"/>
      <c r="H4266" s="155"/>
      <c r="I4266" s="95"/>
      <c r="W4266" s="138"/>
      <c r="Z4266" s="138">
        <v>99.53</v>
      </c>
      <c r="AF4266" s="17" t="s">
        <v>18684</v>
      </c>
    </row>
    <row r="4267" spans="1:32" hidden="1" x14ac:dyDescent="0.25">
      <c r="A4267" s="116" t="s">
        <v>16384</v>
      </c>
      <c r="B4267" s="119">
        <v>2009</v>
      </c>
      <c r="C4267" s="67" t="s">
        <v>18683</v>
      </c>
      <c r="D4267" s="17" t="s">
        <v>18685</v>
      </c>
      <c r="E4267" s="17" t="s">
        <v>18685</v>
      </c>
      <c r="F4267" s="17" t="s">
        <v>18685</v>
      </c>
      <c r="G4267" s="94"/>
      <c r="H4267" s="155"/>
      <c r="I4267" s="95"/>
      <c r="W4267" s="138"/>
      <c r="Z4267" s="138">
        <v>0.12</v>
      </c>
      <c r="AF4267" s="17" t="s">
        <v>18686</v>
      </c>
    </row>
    <row r="4268" spans="1:32" hidden="1" x14ac:dyDescent="0.25">
      <c r="A4268" s="116" t="s">
        <v>16384</v>
      </c>
      <c r="B4268" s="119">
        <v>2009</v>
      </c>
      <c r="C4268" s="67" t="s">
        <v>18683</v>
      </c>
      <c r="D4268" s="17" t="s">
        <v>17645</v>
      </c>
      <c r="E4268" s="17" t="s">
        <v>17645</v>
      </c>
      <c r="F4268" s="17" t="s">
        <v>17645</v>
      </c>
      <c r="G4268" s="94"/>
      <c r="H4268" s="155"/>
      <c r="I4268" s="95"/>
      <c r="W4268" s="138"/>
      <c r="Z4268" s="138">
        <v>0.14000000000000001</v>
      </c>
      <c r="AF4268" s="79"/>
    </row>
    <row r="4269" spans="1:32" hidden="1" x14ac:dyDescent="0.25">
      <c r="A4269" s="116" t="s">
        <v>16384</v>
      </c>
      <c r="B4269" s="119">
        <v>2009</v>
      </c>
      <c r="C4269" s="67" t="s">
        <v>18683</v>
      </c>
      <c r="D4269" s="17" t="s">
        <v>18687</v>
      </c>
      <c r="E4269" s="17" t="s">
        <v>18687</v>
      </c>
      <c r="F4269" s="17" t="s">
        <v>18687</v>
      </c>
      <c r="G4269" s="94"/>
      <c r="H4269" s="155"/>
      <c r="I4269" s="95"/>
      <c r="W4269" s="138"/>
      <c r="Z4269" s="138"/>
      <c r="AF4269" s="79"/>
    </row>
    <row r="4270" spans="1:32" hidden="1" x14ac:dyDescent="0.25">
      <c r="A4270" s="116" t="s">
        <v>16384</v>
      </c>
      <c r="B4270" s="119">
        <v>2009</v>
      </c>
      <c r="C4270" s="67" t="s">
        <v>18683</v>
      </c>
      <c r="D4270" s="97" t="s">
        <v>18688</v>
      </c>
      <c r="E4270" s="97" t="s">
        <v>18688</v>
      </c>
      <c r="F4270" s="97" t="s">
        <v>18688</v>
      </c>
      <c r="G4270" s="94"/>
      <c r="H4270" s="155"/>
      <c r="I4270" s="95"/>
      <c r="W4270" s="138"/>
      <c r="Z4270" s="138"/>
      <c r="AF4270" s="79"/>
    </row>
    <row r="4271" spans="1:32" hidden="1" x14ac:dyDescent="0.25">
      <c r="A4271" s="116" t="s">
        <v>16384</v>
      </c>
      <c r="B4271" s="119">
        <v>2010</v>
      </c>
      <c r="C4271" s="67" t="s">
        <v>18683</v>
      </c>
      <c r="D4271" s="17" t="s">
        <v>17528</v>
      </c>
      <c r="E4271" s="17" t="s">
        <v>17528</v>
      </c>
      <c r="F4271" s="17" t="s">
        <v>17528</v>
      </c>
      <c r="G4271" s="94"/>
      <c r="H4271" s="140">
        <f>G4271/1.03</f>
        <v>0</v>
      </c>
      <c r="I4271" s="95"/>
      <c r="W4271" s="138"/>
      <c r="Z4271" s="138">
        <v>99.47</v>
      </c>
      <c r="AF4271" s="79"/>
    </row>
    <row r="4272" spans="1:32" hidden="1" x14ac:dyDescent="0.25">
      <c r="A4272" s="116" t="s">
        <v>16384</v>
      </c>
      <c r="B4272" s="119">
        <v>2010</v>
      </c>
      <c r="C4272" s="67" t="s">
        <v>18683</v>
      </c>
      <c r="D4272" s="17" t="s">
        <v>18685</v>
      </c>
      <c r="E4272" s="17" t="s">
        <v>18685</v>
      </c>
      <c r="F4272" s="17" t="s">
        <v>18685</v>
      </c>
      <c r="G4272" s="94"/>
      <c r="H4272" s="140">
        <f>G4272/1.03</f>
        <v>0</v>
      </c>
      <c r="I4272" s="95"/>
      <c r="W4272" s="138"/>
      <c r="Z4272" s="138">
        <v>0.22</v>
      </c>
      <c r="AF4272" s="79"/>
    </row>
    <row r="4273" spans="1:32" hidden="1" x14ac:dyDescent="0.25">
      <c r="A4273" s="116" t="s">
        <v>16384</v>
      </c>
      <c r="B4273" s="119">
        <v>2010</v>
      </c>
      <c r="C4273" s="67" t="s">
        <v>18683</v>
      </c>
      <c r="D4273" s="17" t="s">
        <v>17645</v>
      </c>
      <c r="E4273" s="17" t="s">
        <v>17645</v>
      </c>
      <c r="F4273" s="17" t="s">
        <v>17645</v>
      </c>
      <c r="G4273" s="94"/>
      <c r="H4273" s="140">
        <f>G4273/1.03</f>
        <v>0</v>
      </c>
      <c r="I4273" s="95"/>
      <c r="W4273" s="138"/>
      <c r="Z4273" s="138">
        <v>0.13</v>
      </c>
      <c r="AF4273" s="79"/>
    </row>
    <row r="4274" spans="1:32" hidden="1" x14ac:dyDescent="0.25">
      <c r="A4274" s="116" t="s">
        <v>16384</v>
      </c>
      <c r="B4274" s="119">
        <v>2010</v>
      </c>
      <c r="C4274" s="67" t="s">
        <v>18683</v>
      </c>
      <c r="D4274" s="17" t="s">
        <v>18687</v>
      </c>
      <c r="E4274" s="17" t="s">
        <v>18687</v>
      </c>
      <c r="F4274" s="17" t="s">
        <v>18687</v>
      </c>
      <c r="G4274" s="94"/>
      <c r="H4274" s="140">
        <f>G4274/1.03</f>
        <v>0</v>
      </c>
      <c r="I4274" s="95"/>
      <c r="W4274" s="138"/>
      <c r="Z4274" s="138"/>
      <c r="AF4274" s="79"/>
    </row>
    <row r="4275" spans="1:32" hidden="1" x14ac:dyDescent="0.25">
      <c r="A4275" s="116" t="s">
        <v>16384</v>
      </c>
      <c r="B4275" s="119">
        <v>2010</v>
      </c>
      <c r="C4275" s="67" t="s">
        <v>18683</v>
      </c>
      <c r="D4275" s="97" t="s">
        <v>18688</v>
      </c>
      <c r="E4275" s="97" t="s">
        <v>18688</v>
      </c>
      <c r="F4275" s="97" t="s">
        <v>18688</v>
      </c>
      <c r="G4275" s="94"/>
      <c r="H4275" s="140">
        <f>G4275/1.03</f>
        <v>0</v>
      </c>
      <c r="I4275" s="95"/>
      <c r="W4275" s="138"/>
      <c r="Z4275" s="138"/>
      <c r="AF4275" s="79"/>
    </row>
    <row r="4276" spans="1:32" hidden="1" x14ac:dyDescent="0.25">
      <c r="A4276" s="116" t="s">
        <v>16384</v>
      </c>
      <c r="B4276" s="119">
        <v>2011</v>
      </c>
      <c r="C4276" s="67" t="s">
        <v>18683</v>
      </c>
      <c r="D4276" s="17" t="s">
        <v>17528</v>
      </c>
      <c r="E4276" s="17" t="s">
        <v>17528</v>
      </c>
      <c r="F4276" s="17" t="s">
        <v>17528</v>
      </c>
      <c r="G4276" s="94"/>
      <c r="H4276" s="140">
        <f>G4276/0.99</f>
        <v>0</v>
      </c>
      <c r="I4276" s="95"/>
      <c r="W4276" s="138"/>
      <c r="Z4276" s="138">
        <v>98.1</v>
      </c>
      <c r="AF4276" s="79"/>
    </row>
    <row r="4277" spans="1:32" hidden="1" x14ac:dyDescent="0.25">
      <c r="A4277" s="116" t="s">
        <v>16384</v>
      </c>
      <c r="B4277" s="119">
        <v>2011</v>
      </c>
      <c r="C4277" s="67" t="s">
        <v>18683</v>
      </c>
      <c r="D4277" s="17" t="s">
        <v>18685</v>
      </c>
      <c r="E4277" s="17" t="s">
        <v>18685</v>
      </c>
      <c r="F4277" s="17" t="s">
        <v>18685</v>
      </c>
      <c r="G4277" s="94"/>
      <c r="H4277" s="140">
        <f>G4277/0.99</f>
        <v>0</v>
      </c>
      <c r="I4277" s="95"/>
      <c r="W4277" s="138"/>
      <c r="Z4277" s="138">
        <v>1.46</v>
      </c>
      <c r="AF4277" s="79"/>
    </row>
    <row r="4278" spans="1:32" hidden="1" x14ac:dyDescent="0.25">
      <c r="A4278" s="116" t="s">
        <v>16384</v>
      </c>
      <c r="B4278" s="119">
        <v>2011</v>
      </c>
      <c r="C4278" s="67" t="s">
        <v>18683</v>
      </c>
      <c r="D4278" s="17" t="s">
        <v>17645</v>
      </c>
      <c r="E4278" s="17" t="s">
        <v>17645</v>
      </c>
      <c r="F4278" s="17" t="s">
        <v>17645</v>
      </c>
      <c r="G4278" s="94"/>
      <c r="H4278" s="140">
        <f>G4278/0.99</f>
        <v>0</v>
      </c>
      <c r="I4278" s="95"/>
      <c r="W4278" s="138"/>
      <c r="Z4278" s="138">
        <v>0.34</v>
      </c>
      <c r="AF4278" s="79"/>
    </row>
    <row r="4279" spans="1:32" hidden="1" x14ac:dyDescent="0.25">
      <c r="A4279" s="116" t="s">
        <v>16384</v>
      </c>
      <c r="B4279" s="119">
        <v>2011</v>
      </c>
      <c r="C4279" s="67" t="s">
        <v>18683</v>
      </c>
      <c r="D4279" s="17" t="s">
        <v>18687</v>
      </c>
      <c r="E4279" s="17" t="s">
        <v>18687</v>
      </c>
      <c r="F4279" s="17" t="s">
        <v>18687</v>
      </c>
      <c r="G4279" s="94"/>
      <c r="H4279" s="140">
        <f>G4279/0.99</f>
        <v>0</v>
      </c>
      <c r="I4279" s="95"/>
      <c r="W4279" s="138"/>
      <c r="Z4279" s="138"/>
      <c r="AF4279" s="79"/>
    </row>
    <row r="4280" spans="1:32" hidden="1" x14ac:dyDescent="0.25">
      <c r="A4280" s="116" t="s">
        <v>16384</v>
      </c>
      <c r="B4280" s="119">
        <v>2011</v>
      </c>
      <c r="C4280" s="67" t="s">
        <v>18683</v>
      </c>
      <c r="D4280" s="97" t="s">
        <v>18688</v>
      </c>
      <c r="E4280" s="97" t="s">
        <v>18688</v>
      </c>
      <c r="F4280" s="97" t="s">
        <v>18688</v>
      </c>
      <c r="G4280" s="94"/>
      <c r="H4280" s="140">
        <f>G4280/0.99</f>
        <v>0</v>
      </c>
      <c r="I4280" s="95"/>
      <c r="W4280" s="138"/>
      <c r="Z4280" s="138"/>
      <c r="AF4280" s="79"/>
    </row>
    <row r="4281" spans="1:32" hidden="1" x14ac:dyDescent="0.25">
      <c r="A4281" s="116" t="s">
        <v>16384</v>
      </c>
      <c r="B4281" s="119">
        <v>2012</v>
      </c>
      <c r="C4281" s="67" t="s">
        <v>18683</v>
      </c>
      <c r="D4281" s="17" t="s">
        <v>17528</v>
      </c>
      <c r="E4281" s="17" t="s">
        <v>17528</v>
      </c>
      <c r="F4281" s="17" t="s">
        <v>17528</v>
      </c>
      <c r="G4281" s="94"/>
      <c r="H4281" s="140">
        <f>G4281/1</f>
        <v>0</v>
      </c>
      <c r="I4281" s="95"/>
      <c r="W4281" s="138"/>
      <c r="Z4281" s="138">
        <v>98.08</v>
      </c>
      <c r="AF4281" s="79"/>
    </row>
    <row r="4282" spans="1:32" hidden="1" x14ac:dyDescent="0.25">
      <c r="A4282" s="116" t="s">
        <v>16384</v>
      </c>
      <c r="B4282" s="119">
        <v>2012</v>
      </c>
      <c r="C4282" s="67" t="s">
        <v>18683</v>
      </c>
      <c r="D4282" s="17" t="s">
        <v>18685</v>
      </c>
      <c r="E4282" s="17" t="s">
        <v>18685</v>
      </c>
      <c r="F4282" s="17" t="s">
        <v>18685</v>
      </c>
      <c r="G4282" s="94"/>
      <c r="H4282" s="140">
        <f>G4282/1</f>
        <v>0</v>
      </c>
      <c r="I4282" s="95"/>
      <c r="W4282" s="138"/>
      <c r="Z4282" s="138">
        <v>1.4</v>
      </c>
      <c r="AF4282" s="79"/>
    </row>
    <row r="4283" spans="1:32" hidden="1" x14ac:dyDescent="0.25">
      <c r="A4283" s="116" t="s">
        <v>16384</v>
      </c>
      <c r="B4283" s="119">
        <v>2012</v>
      </c>
      <c r="C4283" s="67" t="s">
        <v>18683</v>
      </c>
      <c r="D4283" s="17" t="s">
        <v>17645</v>
      </c>
      <c r="E4283" s="17" t="s">
        <v>17645</v>
      </c>
      <c r="F4283" s="17" t="s">
        <v>17645</v>
      </c>
      <c r="G4283" s="94"/>
      <c r="H4283" s="140">
        <f>G4283/1</f>
        <v>0</v>
      </c>
      <c r="I4283" s="95"/>
      <c r="W4283" s="138"/>
      <c r="Z4283" s="138">
        <v>0.34</v>
      </c>
      <c r="AF4283" s="79"/>
    </row>
    <row r="4284" spans="1:32" hidden="1" x14ac:dyDescent="0.25">
      <c r="A4284" s="116" t="s">
        <v>16384</v>
      </c>
      <c r="B4284" s="119">
        <v>2012</v>
      </c>
      <c r="C4284" s="67" t="s">
        <v>18683</v>
      </c>
      <c r="D4284" s="17" t="s">
        <v>18687</v>
      </c>
      <c r="E4284" s="17" t="s">
        <v>18687</v>
      </c>
      <c r="F4284" s="17" t="s">
        <v>18687</v>
      </c>
      <c r="G4284" s="94"/>
      <c r="H4284" s="140">
        <f>G4284/1</f>
        <v>0</v>
      </c>
      <c r="I4284" s="95"/>
      <c r="W4284" s="138"/>
      <c r="Z4284" s="138"/>
      <c r="AF4284" s="79"/>
    </row>
    <row r="4285" spans="1:32" hidden="1" x14ac:dyDescent="0.25">
      <c r="A4285" s="116" t="s">
        <v>16384</v>
      </c>
      <c r="B4285" s="119">
        <v>2012</v>
      </c>
      <c r="C4285" s="67" t="s">
        <v>18683</v>
      </c>
      <c r="D4285" s="97" t="s">
        <v>18688</v>
      </c>
      <c r="E4285" s="97" t="s">
        <v>18688</v>
      </c>
      <c r="F4285" s="97" t="s">
        <v>18688</v>
      </c>
      <c r="G4285" s="94"/>
      <c r="H4285" s="140">
        <f>G4285/1</f>
        <v>0</v>
      </c>
      <c r="I4285" s="95"/>
      <c r="W4285" s="138"/>
      <c r="Z4285" s="138"/>
      <c r="AF4285" s="79"/>
    </row>
    <row r="4286" spans="1:32" hidden="1" x14ac:dyDescent="0.25">
      <c r="A4286" s="116" t="s">
        <v>16384</v>
      </c>
      <c r="B4286" s="119">
        <v>2013</v>
      </c>
      <c r="C4286" s="67" t="s">
        <v>18683</v>
      </c>
      <c r="D4286" s="17" t="s">
        <v>17528</v>
      </c>
      <c r="E4286" s="17" t="s">
        <v>17528</v>
      </c>
      <c r="F4286" s="17" t="s">
        <v>17528</v>
      </c>
      <c r="G4286" s="94"/>
      <c r="H4286" s="140">
        <f>G4286/1.03</f>
        <v>0</v>
      </c>
      <c r="I4286" s="95"/>
      <c r="W4286" s="138"/>
      <c r="Z4286" s="138">
        <v>92.96</v>
      </c>
      <c r="AF4286" s="79"/>
    </row>
    <row r="4287" spans="1:32" hidden="1" x14ac:dyDescent="0.25">
      <c r="A4287" s="116" t="s">
        <v>16384</v>
      </c>
      <c r="B4287" s="119">
        <v>2013</v>
      </c>
      <c r="C4287" s="67" t="s">
        <v>18683</v>
      </c>
      <c r="D4287" s="17" t="s">
        <v>18685</v>
      </c>
      <c r="E4287" s="17" t="s">
        <v>18685</v>
      </c>
      <c r="F4287" s="17" t="s">
        <v>18685</v>
      </c>
      <c r="G4287" s="94"/>
      <c r="H4287" s="140">
        <f>G4287/1.03</f>
        <v>0</v>
      </c>
      <c r="I4287" s="95"/>
      <c r="W4287" s="138"/>
      <c r="Z4287" s="138">
        <v>4.71</v>
      </c>
      <c r="AF4287" s="79"/>
    </row>
    <row r="4288" spans="1:32" hidden="1" x14ac:dyDescent="0.25">
      <c r="A4288" s="116" t="s">
        <v>16384</v>
      </c>
      <c r="B4288" s="119">
        <v>2013</v>
      </c>
      <c r="C4288" s="67" t="s">
        <v>18683</v>
      </c>
      <c r="D4288" s="17" t="s">
        <v>17645</v>
      </c>
      <c r="E4288" s="17" t="s">
        <v>17645</v>
      </c>
      <c r="F4288" s="17" t="s">
        <v>17645</v>
      </c>
      <c r="G4288" s="94"/>
      <c r="H4288" s="140">
        <f>G4288/1.03</f>
        <v>0</v>
      </c>
      <c r="I4288" s="95"/>
      <c r="W4288" s="138"/>
      <c r="Z4288" s="138">
        <v>2.08</v>
      </c>
      <c r="AF4288" s="79"/>
    </row>
    <row r="4289" spans="1:32" hidden="1" x14ac:dyDescent="0.25">
      <c r="A4289" s="116" t="s">
        <v>16384</v>
      </c>
      <c r="B4289" s="119">
        <v>2013</v>
      </c>
      <c r="C4289" s="67" t="s">
        <v>18683</v>
      </c>
      <c r="D4289" s="17" t="s">
        <v>18687</v>
      </c>
      <c r="E4289" s="17" t="s">
        <v>18687</v>
      </c>
      <c r="F4289" s="17" t="s">
        <v>18687</v>
      </c>
      <c r="G4289" s="94"/>
      <c r="H4289" s="140">
        <f>G4289/1.03</f>
        <v>0</v>
      </c>
      <c r="I4289" s="95"/>
      <c r="W4289" s="138"/>
      <c r="Z4289" s="138"/>
      <c r="AF4289" s="79"/>
    </row>
    <row r="4290" spans="1:32" hidden="1" x14ac:dyDescent="0.25">
      <c r="A4290" s="116" t="s">
        <v>16384</v>
      </c>
      <c r="B4290" s="119">
        <v>2013</v>
      </c>
      <c r="C4290" s="67" t="s">
        <v>18683</v>
      </c>
      <c r="D4290" s="97" t="s">
        <v>18688</v>
      </c>
      <c r="E4290" s="97" t="s">
        <v>18688</v>
      </c>
      <c r="F4290" s="97" t="s">
        <v>18688</v>
      </c>
      <c r="G4290" s="94"/>
      <c r="H4290" s="140">
        <f>G4290/1.03</f>
        <v>0</v>
      </c>
      <c r="I4290" s="95"/>
      <c r="W4290" s="138"/>
      <c r="Z4290" s="138">
        <v>0.03</v>
      </c>
      <c r="AF4290" s="79"/>
    </row>
    <row r="4291" spans="1:32" hidden="1" x14ac:dyDescent="0.25">
      <c r="A4291" s="116" t="s">
        <v>16384</v>
      </c>
      <c r="B4291" s="119">
        <v>2014</v>
      </c>
      <c r="C4291" s="67" t="s">
        <v>18683</v>
      </c>
      <c r="D4291" s="17" t="s">
        <v>17528</v>
      </c>
      <c r="E4291" s="17" t="s">
        <v>17528</v>
      </c>
      <c r="F4291" s="17" t="s">
        <v>17528</v>
      </c>
      <c r="G4291" s="94"/>
      <c r="H4291" s="140">
        <f>G4291/1.1</f>
        <v>0</v>
      </c>
      <c r="I4291" s="95"/>
      <c r="W4291" s="138"/>
      <c r="Z4291" s="138">
        <v>91.14</v>
      </c>
      <c r="AF4291" s="79"/>
    </row>
    <row r="4292" spans="1:32" hidden="1" x14ac:dyDescent="0.25">
      <c r="A4292" s="116" t="s">
        <v>16384</v>
      </c>
      <c r="B4292" s="119">
        <v>2014</v>
      </c>
      <c r="C4292" s="67" t="s">
        <v>18683</v>
      </c>
      <c r="D4292" s="17" t="s">
        <v>18685</v>
      </c>
      <c r="E4292" s="17" t="s">
        <v>18685</v>
      </c>
      <c r="F4292" s="17" t="s">
        <v>18685</v>
      </c>
      <c r="G4292" s="94"/>
      <c r="H4292" s="140">
        <f>G4292/1.1</f>
        <v>0</v>
      </c>
      <c r="I4292" s="95"/>
      <c r="W4292" s="138"/>
      <c r="Z4292" s="138">
        <v>5.91</v>
      </c>
      <c r="AF4292" s="79"/>
    </row>
    <row r="4293" spans="1:32" hidden="1" x14ac:dyDescent="0.25">
      <c r="A4293" s="116" t="s">
        <v>16384</v>
      </c>
      <c r="B4293" s="119">
        <v>2014</v>
      </c>
      <c r="C4293" s="67" t="s">
        <v>18683</v>
      </c>
      <c r="D4293" s="17" t="s">
        <v>17645</v>
      </c>
      <c r="E4293" s="17" t="s">
        <v>17645</v>
      </c>
      <c r="F4293" s="17" t="s">
        <v>17645</v>
      </c>
      <c r="G4293" s="94"/>
      <c r="H4293" s="140">
        <f>G4293/1.1</f>
        <v>0</v>
      </c>
      <c r="I4293" s="95"/>
      <c r="W4293" s="138"/>
      <c r="Z4293" s="138">
        <v>2.5299999999999998</v>
      </c>
      <c r="AF4293" s="79"/>
    </row>
    <row r="4294" spans="1:32" hidden="1" x14ac:dyDescent="0.25">
      <c r="A4294" s="116" t="s">
        <v>16384</v>
      </c>
      <c r="B4294" s="119">
        <v>2014</v>
      </c>
      <c r="C4294" s="67" t="s">
        <v>18683</v>
      </c>
      <c r="D4294" s="17" t="s">
        <v>18687</v>
      </c>
      <c r="E4294" s="17" t="s">
        <v>18687</v>
      </c>
      <c r="F4294" s="17" t="s">
        <v>18687</v>
      </c>
      <c r="G4294" s="94"/>
      <c r="H4294" s="140">
        <f>G4294/1.1</f>
        <v>0</v>
      </c>
      <c r="I4294" s="95"/>
      <c r="W4294" s="138"/>
      <c r="Z4294" s="138">
        <v>0.09</v>
      </c>
      <c r="AF4294" s="79"/>
    </row>
    <row r="4295" spans="1:32" hidden="1" x14ac:dyDescent="0.25">
      <c r="A4295" s="116" t="s">
        <v>16384</v>
      </c>
      <c r="B4295" s="119">
        <v>2014</v>
      </c>
      <c r="C4295" s="67" t="s">
        <v>18683</v>
      </c>
      <c r="D4295" s="97" t="s">
        <v>18688</v>
      </c>
      <c r="E4295" s="97" t="s">
        <v>18688</v>
      </c>
      <c r="F4295" s="97" t="s">
        <v>18688</v>
      </c>
      <c r="G4295" s="94"/>
      <c r="H4295" s="140">
        <f>G4295/1.1</f>
        <v>0</v>
      </c>
      <c r="I4295" s="95"/>
      <c r="W4295" s="138"/>
      <c r="Z4295" s="138">
        <v>0.06</v>
      </c>
      <c r="AF4295" s="79"/>
    </row>
    <row r="4296" spans="1:32" hidden="1" x14ac:dyDescent="0.25">
      <c r="A4296" s="116" t="s">
        <v>16384</v>
      </c>
      <c r="B4296" s="119">
        <v>2015</v>
      </c>
      <c r="C4296" s="67" t="s">
        <v>18683</v>
      </c>
      <c r="D4296" s="17" t="s">
        <v>17528</v>
      </c>
      <c r="E4296" s="17" t="s">
        <v>17528</v>
      </c>
      <c r="F4296" s="17" t="s">
        <v>17528</v>
      </c>
      <c r="G4296" s="94"/>
      <c r="H4296" s="140">
        <f>G4296/1.28</f>
        <v>0</v>
      </c>
      <c r="I4296" s="95"/>
      <c r="W4296" s="138"/>
      <c r="Z4296" s="138">
        <v>95.02</v>
      </c>
      <c r="AF4296" s="79"/>
    </row>
    <row r="4297" spans="1:32" hidden="1" x14ac:dyDescent="0.25">
      <c r="A4297" s="116" t="s">
        <v>16384</v>
      </c>
      <c r="B4297" s="119">
        <v>2015</v>
      </c>
      <c r="C4297" s="67" t="s">
        <v>18683</v>
      </c>
      <c r="D4297" s="17" t="s">
        <v>18685</v>
      </c>
      <c r="E4297" s="17" t="s">
        <v>18685</v>
      </c>
      <c r="F4297" s="17" t="s">
        <v>18685</v>
      </c>
      <c r="G4297" s="94"/>
      <c r="H4297" s="140">
        <f>G4297/1.28</f>
        <v>0</v>
      </c>
      <c r="I4297" s="95"/>
      <c r="W4297" s="138"/>
      <c r="Z4297" s="138">
        <v>3.17</v>
      </c>
      <c r="AF4297" s="79"/>
    </row>
    <row r="4298" spans="1:32" hidden="1" x14ac:dyDescent="0.25">
      <c r="A4298" s="116" t="s">
        <v>16384</v>
      </c>
      <c r="B4298" s="119">
        <v>2015</v>
      </c>
      <c r="C4298" s="67" t="s">
        <v>18683</v>
      </c>
      <c r="D4298" s="17" t="s">
        <v>17645</v>
      </c>
      <c r="E4298" s="17" t="s">
        <v>17645</v>
      </c>
      <c r="F4298" s="17" t="s">
        <v>17645</v>
      </c>
      <c r="G4298" s="94"/>
      <c r="H4298" s="140">
        <f>G4298/1.28</f>
        <v>0</v>
      </c>
      <c r="I4298" s="95"/>
      <c r="W4298" s="138"/>
      <c r="Z4298" s="138">
        <v>1.44</v>
      </c>
      <c r="AF4298" s="79"/>
    </row>
    <row r="4299" spans="1:32" hidden="1" x14ac:dyDescent="0.25">
      <c r="A4299" s="116" t="s">
        <v>16384</v>
      </c>
      <c r="B4299" s="119">
        <v>2015</v>
      </c>
      <c r="C4299" s="67" t="s">
        <v>18683</v>
      </c>
      <c r="D4299" s="17" t="s">
        <v>18687</v>
      </c>
      <c r="E4299" s="17" t="s">
        <v>18687</v>
      </c>
      <c r="F4299" s="17" t="s">
        <v>18687</v>
      </c>
      <c r="G4299" s="94"/>
      <c r="H4299" s="140">
        <f>G4299/1.28</f>
        <v>0</v>
      </c>
      <c r="I4299" s="95"/>
      <c r="W4299" s="138"/>
      <c r="Z4299" s="138">
        <v>0.17</v>
      </c>
      <c r="AF4299" s="79"/>
    </row>
    <row r="4300" spans="1:32" hidden="1" x14ac:dyDescent="0.25">
      <c r="A4300" s="116" t="s">
        <v>16384</v>
      </c>
      <c r="B4300" s="119">
        <v>2015</v>
      </c>
      <c r="C4300" s="67" t="s">
        <v>18683</v>
      </c>
      <c r="D4300" s="97" t="s">
        <v>18688</v>
      </c>
      <c r="E4300" s="97" t="s">
        <v>18688</v>
      </c>
      <c r="F4300" s="97" t="s">
        <v>18688</v>
      </c>
      <c r="G4300" s="94"/>
      <c r="H4300" s="140">
        <f>G4300/1.28</f>
        <v>0</v>
      </c>
      <c r="I4300" s="95"/>
      <c r="W4300" s="138"/>
      <c r="Z4300" s="138">
        <v>7.0000000000000007E-2</v>
      </c>
      <c r="AF4300" s="79"/>
    </row>
    <row r="4301" spans="1:32" hidden="1" x14ac:dyDescent="0.25">
      <c r="A4301" s="116" t="s">
        <v>16384</v>
      </c>
      <c r="B4301" s="119">
        <v>2016</v>
      </c>
      <c r="C4301" s="67" t="s">
        <v>18683</v>
      </c>
      <c r="D4301" s="67" t="s">
        <v>17553</v>
      </c>
      <c r="E4301" s="10" t="s">
        <v>17528</v>
      </c>
      <c r="F4301" s="17" t="s">
        <v>17528</v>
      </c>
      <c r="G4301" s="94"/>
      <c r="H4301" s="140">
        <f>G4301/1.33</f>
        <v>0</v>
      </c>
      <c r="I4301" s="95"/>
      <c r="W4301" s="138"/>
      <c r="Z4301" s="138">
        <v>97.04</v>
      </c>
      <c r="AF4301" s="79"/>
    </row>
    <row r="4302" spans="1:32" hidden="1" x14ac:dyDescent="0.25">
      <c r="A4302" s="116" t="s">
        <v>16384</v>
      </c>
      <c r="B4302" s="119">
        <v>2016</v>
      </c>
      <c r="C4302" s="67" t="s">
        <v>18683</v>
      </c>
      <c r="D4302" s="17" t="s">
        <v>18685</v>
      </c>
      <c r="E4302" s="17" t="s">
        <v>18685</v>
      </c>
      <c r="F4302" s="17" t="s">
        <v>18685</v>
      </c>
      <c r="G4302" s="94"/>
      <c r="H4302" s="140">
        <f>G4302/1.33</f>
        <v>0</v>
      </c>
      <c r="I4302" s="95"/>
      <c r="W4302" s="138"/>
      <c r="Z4302" s="138">
        <v>1.91</v>
      </c>
      <c r="AF4302" s="79"/>
    </row>
    <row r="4303" spans="1:32" hidden="1" x14ac:dyDescent="0.25">
      <c r="A4303" s="116" t="s">
        <v>16384</v>
      </c>
      <c r="B4303" s="119">
        <v>2016</v>
      </c>
      <c r="C4303" s="67" t="s">
        <v>18683</v>
      </c>
      <c r="D4303" s="17" t="s">
        <v>17645</v>
      </c>
      <c r="E4303" s="17" t="s">
        <v>17645</v>
      </c>
      <c r="F4303" s="17" t="s">
        <v>17645</v>
      </c>
      <c r="G4303" s="94"/>
      <c r="H4303" s="140">
        <f>G4303/1.33</f>
        <v>0</v>
      </c>
      <c r="I4303" s="95"/>
      <c r="W4303" s="138"/>
      <c r="Z4303" s="138">
        <v>0.7</v>
      </c>
      <c r="AF4303" s="79"/>
    </row>
    <row r="4304" spans="1:32" hidden="1" x14ac:dyDescent="0.25">
      <c r="A4304" s="116" t="s">
        <v>16384</v>
      </c>
      <c r="B4304" s="119">
        <v>2016</v>
      </c>
      <c r="C4304" s="67" t="s">
        <v>18683</v>
      </c>
      <c r="D4304" s="17" t="s">
        <v>18687</v>
      </c>
      <c r="E4304" s="17" t="s">
        <v>18687</v>
      </c>
      <c r="F4304" s="17" t="s">
        <v>18687</v>
      </c>
      <c r="G4304" s="94"/>
      <c r="H4304" s="140">
        <f>G4304/1.33</f>
        <v>0</v>
      </c>
      <c r="I4304" s="95"/>
      <c r="W4304" s="138"/>
      <c r="Z4304" s="138">
        <v>0.18</v>
      </c>
      <c r="AF4304" s="79"/>
    </row>
    <row r="4305" spans="1:32" hidden="1" x14ac:dyDescent="0.25">
      <c r="A4305" s="116" t="s">
        <v>16384</v>
      </c>
      <c r="B4305" s="119">
        <v>2016</v>
      </c>
      <c r="C4305" s="67" t="s">
        <v>18683</v>
      </c>
      <c r="D4305" s="97" t="s">
        <v>18688</v>
      </c>
      <c r="E4305" s="97" t="s">
        <v>18688</v>
      </c>
      <c r="F4305" s="97" t="s">
        <v>18688</v>
      </c>
      <c r="G4305" s="94"/>
      <c r="H4305" s="140">
        <f>G4305/1.33</f>
        <v>0</v>
      </c>
      <c r="I4305" s="95"/>
      <c r="W4305" s="138"/>
      <c r="Z4305" s="138">
        <v>0.11</v>
      </c>
      <c r="AF4305" s="79"/>
    </row>
    <row r="4306" spans="1:32" hidden="1" x14ac:dyDescent="0.25">
      <c r="A4306" s="116" t="s">
        <v>16384</v>
      </c>
      <c r="B4306" s="119">
        <v>2017</v>
      </c>
      <c r="C4306" s="67" t="s">
        <v>18683</v>
      </c>
      <c r="D4306" s="67" t="s">
        <v>17553</v>
      </c>
      <c r="E4306" s="10" t="s">
        <v>17528</v>
      </c>
      <c r="F4306" s="17" t="s">
        <v>17528</v>
      </c>
      <c r="G4306" s="94"/>
      <c r="H4306" s="140">
        <f t="shared" ref="H4306:H4315" si="232">G4306/1.3</f>
        <v>0</v>
      </c>
      <c r="I4306" s="95"/>
      <c r="W4306" s="138"/>
      <c r="Z4306" s="138">
        <v>98.3</v>
      </c>
      <c r="AF4306" s="79"/>
    </row>
    <row r="4307" spans="1:32" hidden="1" x14ac:dyDescent="0.25">
      <c r="A4307" s="116" t="s">
        <v>16384</v>
      </c>
      <c r="B4307" s="119">
        <v>2017</v>
      </c>
      <c r="C4307" s="67" t="s">
        <v>18683</v>
      </c>
      <c r="D4307" s="61" t="s">
        <v>18234</v>
      </c>
      <c r="E4307" s="17" t="s">
        <v>18685</v>
      </c>
      <c r="F4307" s="17" t="s">
        <v>18685</v>
      </c>
      <c r="G4307" s="94"/>
      <c r="H4307" s="140">
        <f t="shared" si="232"/>
        <v>0</v>
      </c>
      <c r="I4307" s="95"/>
      <c r="W4307" s="138"/>
      <c r="Z4307" s="138">
        <v>0.7</v>
      </c>
      <c r="AF4307" s="79"/>
    </row>
    <row r="4308" spans="1:32" hidden="1" x14ac:dyDescent="0.25">
      <c r="A4308" s="116" t="s">
        <v>16384</v>
      </c>
      <c r="B4308" s="119">
        <v>2017</v>
      </c>
      <c r="C4308" s="67" t="s">
        <v>18683</v>
      </c>
      <c r="D4308" s="17" t="s">
        <v>17645</v>
      </c>
      <c r="E4308" s="17" t="s">
        <v>17645</v>
      </c>
      <c r="F4308" s="17" t="s">
        <v>17645</v>
      </c>
      <c r="G4308" s="94"/>
      <c r="H4308" s="140">
        <f t="shared" si="232"/>
        <v>0</v>
      </c>
      <c r="I4308" s="95"/>
      <c r="W4308" s="138"/>
      <c r="Z4308" s="138">
        <v>0.4</v>
      </c>
      <c r="AF4308" s="79"/>
    </row>
    <row r="4309" spans="1:32" hidden="1" x14ac:dyDescent="0.25">
      <c r="A4309" s="116" t="s">
        <v>16384</v>
      </c>
      <c r="B4309" s="119">
        <v>2017</v>
      </c>
      <c r="C4309" s="67" t="s">
        <v>18683</v>
      </c>
      <c r="D4309" s="17" t="s">
        <v>18687</v>
      </c>
      <c r="E4309" s="17" t="s">
        <v>18687</v>
      </c>
      <c r="F4309" s="17" t="s">
        <v>18687</v>
      </c>
      <c r="G4309" s="94"/>
      <c r="H4309" s="140">
        <f t="shared" si="232"/>
        <v>0</v>
      </c>
      <c r="I4309" s="95"/>
      <c r="W4309" s="138"/>
      <c r="Z4309" s="138">
        <v>0.4</v>
      </c>
      <c r="AF4309" s="79"/>
    </row>
    <row r="4310" spans="1:32" hidden="1" x14ac:dyDescent="0.25">
      <c r="A4310" s="116" t="s">
        <v>16384</v>
      </c>
      <c r="B4310" s="119">
        <v>2017</v>
      </c>
      <c r="C4310" s="67" t="s">
        <v>18683</v>
      </c>
      <c r="D4310" s="97" t="s">
        <v>18688</v>
      </c>
      <c r="E4310" s="97" t="s">
        <v>18688</v>
      </c>
      <c r="F4310" s="97" t="s">
        <v>18688</v>
      </c>
      <c r="G4310" s="94"/>
      <c r="H4310" s="140">
        <f t="shared" si="232"/>
        <v>0</v>
      </c>
      <c r="I4310" s="95"/>
      <c r="W4310" s="138"/>
      <c r="Z4310" s="138">
        <v>0.1</v>
      </c>
      <c r="AF4310" s="79"/>
    </row>
    <row r="4311" spans="1:32" hidden="1" x14ac:dyDescent="0.25">
      <c r="A4311" s="116" t="s">
        <v>16384</v>
      </c>
      <c r="B4311" s="119">
        <v>2018</v>
      </c>
      <c r="C4311" s="67" t="s">
        <v>18683</v>
      </c>
      <c r="D4311" s="67" t="s">
        <v>17553</v>
      </c>
      <c r="E4311" s="10" t="s">
        <v>17528</v>
      </c>
      <c r="F4311" s="17" t="s">
        <v>17528</v>
      </c>
      <c r="G4311" s="94"/>
      <c r="H4311" s="140">
        <f t="shared" si="232"/>
        <v>0</v>
      </c>
      <c r="I4311" s="95"/>
      <c r="W4311" s="138"/>
      <c r="Z4311" s="138">
        <v>97.274166699999995</v>
      </c>
      <c r="AF4311" s="79"/>
    </row>
    <row r="4312" spans="1:32" hidden="1" x14ac:dyDescent="0.25">
      <c r="A4312" s="116" t="s">
        <v>16384</v>
      </c>
      <c r="B4312" s="119">
        <v>2018</v>
      </c>
      <c r="C4312" s="67" t="s">
        <v>18683</v>
      </c>
      <c r="D4312" s="61" t="s">
        <v>18234</v>
      </c>
      <c r="E4312" s="17" t="s">
        <v>18685</v>
      </c>
      <c r="F4312" s="17" t="s">
        <v>18685</v>
      </c>
      <c r="G4312" s="94"/>
      <c r="H4312" s="140">
        <f t="shared" si="232"/>
        <v>0</v>
      </c>
      <c r="I4312" s="95"/>
      <c r="W4312" s="138"/>
      <c r="Z4312" s="138">
        <v>1.48</v>
      </c>
      <c r="AF4312" s="79"/>
    </row>
    <row r="4313" spans="1:32" hidden="1" x14ac:dyDescent="0.25">
      <c r="A4313" s="116" t="s">
        <v>16384</v>
      </c>
      <c r="B4313" s="119">
        <v>2018</v>
      </c>
      <c r="C4313" s="67" t="s">
        <v>18683</v>
      </c>
      <c r="D4313" s="17" t="s">
        <v>17645</v>
      </c>
      <c r="E4313" s="17" t="s">
        <v>17645</v>
      </c>
      <c r="F4313" s="17" t="s">
        <v>17645</v>
      </c>
      <c r="G4313" s="94"/>
      <c r="H4313" s="140">
        <f t="shared" si="232"/>
        <v>0</v>
      </c>
      <c r="I4313" s="95"/>
      <c r="W4313" s="138"/>
      <c r="Z4313" s="138">
        <v>0.64749999999999996</v>
      </c>
      <c r="AF4313" s="79"/>
    </row>
    <row r="4314" spans="1:32" hidden="1" x14ac:dyDescent="0.25">
      <c r="A4314" s="116" t="s">
        <v>16384</v>
      </c>
      <c r="B4314" s="119">
        <v>2018</v>
      </c>
      <c r="C4314" s="67" t="s">
        <v>18683</v>
      </c>
      <c r="D4314" s="17" t="s">
        <v>18687</v>
      </c>
      <c r="E4314" s="17" t="s">
        <v>18687</v>
      </c>
      <c r="F4314" s="17" t="s">
        <v>18687</v>
      </c>
      <c r="G4314" s="94"/>
      <c r="H4314" s="140">
        <f t="shared" si="232"/>
        <v>0</v>
      </c>
      <c r="I4314" s="95"/>
      <c r="W4314" s="138"/>
      <c r="Z4314" s="138">
        <v>0.4</v>
      </c>
      <c r="AF4314" s="79"/>
    </row>
    <row r="4315" spans="1:32" hidden="1" x14ac:dyDescent="0.25">
      <c r="A4315" s="116" t="s">
        <v>16384</v>
      </c>
      <c r="B4315" s="119">
        <v>2018</v>
      </c>
      <c r="C4315" s="67" t="s">
        <v>18683</v>
      </c>
      <c r="D4315" s="97" t="s">
        <v>18688</v>
      </c>
      <c r="E4315" s="97" t="s">
        <v>18688</v>
      </c>
      <c r="F4315" s="97" t="s">
        <v>18688</v>
      </c>
      <c r="G4315" s="94"/>
      <c r="H4315" s="140">
        <f t="shared" si="232"/>
        <v>0</v>
      </c>
      <c r="I4315" s="95"/>
      <c r="W4315" s="138"/>
      <c r="Z4315" s="138">
        <v>0.1125</v>
      </c>
      <c r="AF4315" s="79"/>
    </row>
    <row r="4316" spans="1:32" hidden="1" x14ac:dyDescent="0.25">
      <c r="A4316" s="116" t="s">
        <v>16384</v>
      </c>
      <c r="B4316" s="119">
        <v>2019</v>
      </c>
      <c r="C4316" s="67" t="s">
        <v>18683</v>
      </c>
      <c r="D4316" s="67" t="s">
        <v>17553</v>
      </c>
      <c r="E4316" s="10" t="s">
        <v>17528</v>
      </c>
      <c r="F4316" s="17" t="s">
        <v>17528</v>
      </c>
      <c r="G4316" s="94"/>
      <c r="H4316" s="140">
        <f>G4316/1.33</f>
        <v>0</v>
      </c>
      <c r="I4316" s="95"/>
      <c r="W4316" s="138"/>
      <c r="Z4316" s="138">
        <v>97.2</v>
      </c>
      <c r="AF4316" s="31"/>
    </row>
    <row r="4317" spans="1:32" hidden="1" x14ac:dyDescent="0.25">
      <c r="A4317" s="116" t="s">
        <v>16384</v>
      </c>
      <c r="B4317" s="119">
        <v>2019</v>
      </c>
      <c r="C4317" s="67" t="s">
        <v>18683</v>
      </c>
      <c r="D4317" s="61" t="s">
        <v>18234</v>
      </c>
      <c r="E4317" s="17" t="s">
        <v>18685</v>
      </c>
      <c r="F4317" s="17" t="s">
        <v>18685</v>
      </c>
      <c r="G4317" s="94"/>
      <c r="H4317" s="140">
        <f>G4317/1.33</f>
        <v>0</v>
      </c>
      <c r="I4317" s="95"/>
      <c r="W4317" s="138"/>
      <c r="Z4317" s="138">
        <v>1.3</v>
      </c>
      <c r="AF4317" s="31"/>
    </row>
    <row r="4318" spans="1:32" hidden="1" x14ac:dyDescent="0.25">
      <c r="A4318" s="116" t="s">
        <v>16384</v>
      </c>
      <c r="B4318" s="119">
        <v>2019</v>
      </c>
      <c r="C4318" s="67" t="s">
        <v>18683</v>
      </c>
      <c r="D4318" s="17" t="s">
        <v>17645</v>
      </c>
      <c r="E4318" s="17" t="s">
        <v>17645</v>
      </c>
      <c r="F4318" s="17" t="s">
        <v>17645</v>
      </c>
      <c r="G4318" s="94"/>
      <c r="H4318" s="140">
        <f>G4318/1.33</f>
        <v>0</v>
      </c>
      <c r="I4318" s="95"/>
      <c r="W4318" s="138"/>
      <c r="Z4318" s="138">
        <v>0.7</v>
      </c>
      <c r="AF4318" s="31"/>
    </row>
    <row r="4319" spans="1:32" hidden="1" x14ac:dyDescent="0.25">
      <c r="A4319" s="116" t="s">
        <v>16384</v>
      </c>
      <c r="B4319" s="119">
        <v>2019</v>
      </c>
      <c r="C4319" s="67" t="s">
        <v>18683</v>
      </c>
      <c r="D4319" s="17" t="s">
        <v>18687</v>
      </c>
      <c r="E4319" s="17" t="s">
        <v>18687</v>
      </c>
      <c r="F4319" s="17" t="s">
        <v>18687</v>
      </c>
      <c r="G4319" s="94"/>
      <c r="H4319" s="140">
        <f>G4319/1.33</f>
        <v>0</v>
      </c>
      <c r="I4319" s="95"/>
      <c r="W4319" s="138"/>
      <c r="Z4319" s="138">
        <v>0.7</v>
      </c>
      <c r="AF4319" s="31"/>
    </row>
    <row r="4320" spans="1:32" hidden="1" x14ac:dyDescent="0.25">
      <c r="A4320" s="116" t="s">
        <v>16384</v>
      </c>
      <c r="B4320" s="119">
        <v>2019</v>
      </c>
      <c r="C4320" s="67" t="s">
        <v>18683</v>
      </c>
      <c r="D4320" s="97" t="s">
        <v>18688</v>
      </c>
      <c r="E4320" s="97" t="s">
        <v>18688</v>
      </c>
      <c r="F4320" s="97" t="s">
        <v>18688</v>
      </c>
      <c r="G4320" s="94"/>
      <c r="H4320" s="140">
        <f>G4320/1.33</f>
        <v>0</v>
      </c>
      <c r="I4320" s="95"/>
      <c r="W4320" s="138"/>
      <c r="Z4320" s="138">
        <v>0.1</v>
      </c>
      <c r="AF4320" s="31"/>
    </row>
    <row r="4321" spans="1:32" hidden="1" x14ac:dyDescent="0.25">
      <c r="A4321" s="116" t="s">
        <v>16384</v>
      </c>
      <c r="B4321" s="119">
        <v>2020</v>
      </c>
      <c r="C4321" s="67" t="s">
        <v>18683</v>
      </c>
      <c r="D4321" s="67" t="s">
        <v>17553</v>
      </c>
      <c r="E4321" s="10" t="s">
        <v>17528</v>
      </c>
      <c r="F4321" s="17" t="s">
        <v>17528</v>
      </c>
      <c r="G4321" s="94"/>
      <c r="H4321" s="140">
        <f>G4321/1.34</f>
        <v>0</v>
      </c>
      <c r="I4321" s="95"/>
      <c r="W4321" s="138"/>
      <c r="Z4321" s="138">
        <v>97.2</v>
      </c>
      <c r="AF4321" s="79"/>
    </row>
    <row r="4322" spans="1:32" hidden="1" x14ac:dyDescent="0.25">
      <c r="A4322" s="116" t="s">
        <v>16384</v>
      </c>
      <c r="B4322" s="119">
        <v>2020</v>
      </c>
      <c r="C4322" s="67" t="s">
        <v>18683</v>
      </c>
      <c r="D4322" s="61" t="s">
        <v>18234</v>
      </c>
      <c r="E4322" s="17" t="s">
        <v>18685</v>
      </c>
      <c r="F4322" s="17" t="s">
        <v>18685</v>
      </c>
      <c r="G4322" s="94"/>
      <c r="H4322" s="140">
        <f>G4322/1.34</f>
        <v>0</v>
      </c>
      <c r="I4322" s="95"/>
      <c r="W4322" s="138"/>
      <c r="Z4322" s="138">
        <v>1</v>
      </c>
      <c r="AF4322" s="79"/>
    </row>
    <row r="4323" spans="1:32" hidden="1" x14ac:dyDescent="0.25">
      <c r="A4323" s="116" t="s">
        <v>16384</v>
      </c>
      <c r="B4323" s="119">
        <v>2020</v>
      </c>
      <c r="C4323" s="67" t="s">
        <v>18683</v>
      </c>
      <c r="D4323" s="17" t="s">
        <v>17645</v>
      </c>
      <c r="E4323" s="17" t="s">
        <v>17645</v>
      </c>
      <c r="F4323" s="17" t="s">
        <v>17645</v>
      </c>
      <c r="G4323" s="94"/>
      <c r="H4323" s="140">
        <f>G4323/1.34</f>
        <v>0</v>
      </c>
      <c r="I4323" s="95"/>
      <c r="W4323" s="138"/>
      <c r="Z4323" s="138">
        <v>0.6</v>
      </c>
      <c r="AF4323" s="79"/>
    </row>
    <row r="4324" spans="1:32" hidden="1" x14ac:dyDescent="0.25">
      <c r="A4324" s="116" t="s">
        <v>16384</v>
      </c>
      <c r="B4324" s="119">
        <v>2020</v>
      </c>
      <c r="C4324" s="67" t="s">
        <v>18683</v>
      </c>
      <c r="D4324" s="17" t="s">
        <v>18687</v>
      </c>
      <c r="E4324" s="17" t="s">
        <v>18687</v>
      </c>
      <c r="F4324" s="17" t="s">
        <v>18687</v>
      </c>
      <c r="G4324" s="94"/>
      <c r="H4324" s="140">
        <f>G4324/1.34</f>
        <v>0</v>
      </c>
      <c r="I4324" s="95"/>
      <c r="W4324" s="138"/>
      <c r="Z4324" s="138">
        <v>1.02</v>
      </c>
      <c r="AF4324" s="79"/>
    </row>
    <row r="4325" spans="1:32" hidden="1" x14ac:dyDescent="0.25">
      <c r="A4325" s="116" t="s">
        <v>16384</v>
      </c>
      <c r="B4325" s="119">
        <v>2020</v>
      </c>
      <c r="C4325" s="62" t="s">
        <v>18683</v>
      </c>
      <c r="D4325" s="97" t="s">
        <v>18688</v>
      </c>
      <c r="E4325" s="97" t="s">
        <v>18688</v>
      </c>
      <c r="F4325" s="97" t="s">
        <v>18688</v>
      </c>
      <c r="G4325" s="94"/>
      <c r="H4325" s="140">
        <f>G4325/1.34</f>
        <v>0</v>
      </c>
      <c r="I4325" s="95"/>
      <c r="W4325" s="138"/>
      <c r="Z4325" s="138">
        <v>0</v>
      </c>
      <c r="AF4325" s="79"/>
    </row>
    <row r="4326" spans="1:32" hidden="1" x14ac:dyDescent="0.25">
      <c r="A4326" s="116" t="s">
        <v>16384</v>
      </c>
      <c r="B4326" s="119">
        <v>2021</v>
      </c>
      <c r="C4326" s="62" t="s">
        <v>18683</v>
      </c>
      <c r="D4326" s="67" t="s">
        <v>17553</v>
      </c>
      <c r="E4326" s="97" t="s">
        <v>17528</v>
      </c>
      <c r="F4326" s="98" t="s">
        <v>17528</v>
      </c>
      <c r="G4326" s="94"/>
      <c r="H4326" s="140">
        <f>G4326/1.25</f>
        <v>0</v>
      </c>
      <c r="I4326" s="95"/>
      <c r="W4326" s="138"/>
      <c r="Z4326" s="138">
        <v>97.16</v>
      </c>
      <c r="AF4326" s="79"/>
    </row>
    <row r="4327" spans="1:32" hidden="1" x14ac:dyDescent="0.25">
      <c r="A4327" s="116" t="s">
        <v>16384</v>
      </c>
      <c r="B4327" s="119">
        <v>2021</v>
      </c>
      <c r="C4327" s="62" t="s">
        <v>18683</v>
      </c>
      <c r="D4327" s="17" t="s">
        <v>18689</v>
      </c>
      <c r="E4327" s="17" t="s">
        <v>18685</v>
      </c>
      <c r="F4327" s="17" t="s">
        <v>18685</v>
      </c>
      <c r="G4327" s="94"/>
      <c r="H4327" s="140">
        <f>G4327/1.25</f>
        <v>0</v>
      </c>
      <c r="I4327" s="95"/>
      <c r="W4327" s="138"/>
      <c r="Z4327" s="138">
        <v>0.94499999999999995</v>
      </c>
      <c r="AF4327" s="62" t="s">
        <v>18690</v>
      </c>
    </row>
    <row r="4328" spans="1:32" hidden="1" x14ac:dyDescent="0.25">
      <c r="A4328" s="116" t="s">
        <v>16384</v>
      </c>
      <c r="B4328" s="119">
        <v>2021</v>
      </c>
      <c r="C4328" s="62" t="s">
        <v>18683</v>
      </c>
      <c r="D4328" s="17" t="s">
        <v>17645</v>
      </c>
      <c r="E4328" s="17" t="s">
        <v>17645</v>
      </c>
      <c r="F4328" s="17" t="s">
        <v>17645</v>
      </c>
      <c r="G4328" s="94"/>
      <c r="H4328" s="140">
        <f>G4328/1.25</f>
        <v>0</v>
      </c>
      <c r="I4328" s="95"/>
      <c r="W4328" s="138"/>
      <c r="Z4328" s="138">
        <v>0.57999999999999996</v>
      </c>
      <c r="AF4328" s="79"/>
    </row>
    <row r="4329" spans="1:32" hidden="1" x14ac:dyDescent="0.25">
      <c r="A4329" s="116" t="s">
        <v>16384</v>
      </c>
      <c r="B4329" s="119">
        <v>2021</v>
      </c>
      <c r="C4329" s="62" t="s">
        <v>18683</v>
      </c>
      <c r="D4329" s="17" t="s">
        <v>18687</v>
      </c>
      <c r="E4329" s="17" t="s">
        <v>18687</v>
      </c>
      <c r="F4329" s="17" t="s">
        <v>18687</v>
      </c>
      <c r="G4329" s="94"/>
      <c r="H4329" s="140">
        <f>G4329/1.25</f>
        <v>0</v>
      </c>
      <c r="I4329" s="95"/>
      <c r="W4329" s="138"/>
      <c r="Z4329" s="138">
        <v>1.115</v>
      </c>
      <c r="AF4329" s="79"/>
    </row>
    <row r="4330" spans="1:32" hidden="1" x14ac:dyDescent="0.25">
      <c r="A4330" s="116" t="s">
        <v>16384</v>
      </c>
      <c r="B4330" s="119">
        <v>2021</v>
      </c>
      <c r="C4330" s="62" t="s">
        <v>18683</v>
      </c>
      <c r="D4330" s="97" t="s">
        <v>18688</v>
      </c>
      <c r="E4330" s="97" t="s">
        <v>18688</v>
      </c>
      <c r="F4330" s="97" t="s">
        <v>18688</v>
      </c>
      <c r="G4330" s="94"/>
      <c r="H4330" s="140">
        <f>G4330/1.25</f>
        <v>0</v>
      </c>
      <c r="I4330" s="95"/>
      <c r="W4330" s="138"/>
      <c r="Z4330" s="138">
        <v>0.03</v>
      </c>
      <c r="AF4330" s="79"/>
    </row>
    <row r="4331" spans="1:32" hidden="1" x14ac:dyDescent="0.25">
      <c r="A4331" s="116" t="s">
        <v>16384</v>
      </c>
      <c r="B4331" s="67">
        <v>2022</v>
      </c>
      <c r="C4331" s="62" t="s">
        <v>18683</v>
      </c>
      <c r="D4331" s="67" t="s">
        <v>17553</v>
      </c>
      <c r="E4331" s="97" t="s">
        <v>17528</v>
      </c>
      <c r="F4331" s="98" t="s">
        <v>17528</v>
      </c>
      <c r="G4331" s="94"/>
      <c r="H4331" s="140">
        <f t="shared" ref="H4331:H4345" si="233">G4331/1.3</f>
        <v>0</v>
      </c>
      <c r="I4331" s="95"/>
      <c r="W4331" s="138"/>
      <c r="Z4331" s="138">
        <v>96.75</v>
      </c>
      <c r="AF4331" s="79"/>
    </row>
    <row r="4332" spans="1:32" hidden="1" x14ac:dyDescent="0.25">
      <c r="A4332" s="116" t="s">
        <v>16384</v>
      </c>
      <c r="B4332" s="67">
        <v>2022</v>
      </c>
      <c r="C4332" s="62" t="s">
        <v>18683</v>
      </c>
      <c r="D4332" s="17" t="s">
        <v>18689</v>
      </c>
      <c r="E4332" s="17" t="s">
        <v>18685</v>
      </c>
      <c r="F4332" s="17" t="s">
        <v>18685</v>
      </c>
      <c r="G4332" s="94"/>
      <c r="H4332" s="140">
        <f t="shared" si="233"/>
        <v>0</v>
      </c>
      <c r="I4332" s="95"/>
      <c r="W4332" s="138"/>
      <c r="Z4332" s="138">
        <v>0.91</v>
      </c>
      <c r="AF4332" s="79"/>
    </row>
    <row r="4333" spans="1:32" hidden="1" x14ac:dyDescent="0.25">
      <c r="A4333" s="116" t="s">
        <v>16384</v>
      </c>
      <c r="B4333" s="67">
        <v>2022</v>
      </c>
      <c r="C4333" s="62" t="s">
        <v>18683</v>
      </c>
      <c r="D4333" s="17" t="s">
        <v>17645</v>
      </c>
      <c r="E4333" s="17" t="s">
        <v>17645</v>
      </c>
      <c r="F4333" s="17" t="s">
        <v>17645</v>
      </c>
      <c r="G4333" s="94"/>
      <c r="H4333" s="140">
        <f t="shared" si="233"/>
        <v>0</v>
      </c>
      <c r="I4333" s="95"/>
      <c r="W4333" s="138"/>
      <c r="Z4333" s="138">
        <v>0.67</v>
      </c>
      <c r="AF4333" s="79"/>
    </row>
    <row r="4334" spans="1:32" hidden="1" x14ac:dyDescent="0.25">
      <c r="A4334" s="116" t="s">
        <v>16384</v>
      </c>
      <c r="B4334" s="67">
        <v>2022</v>
      </c>
      <c r="C4334" s="62" t="s">
        <v>18683</v>
      </c>
      <c r="D4334" s="17" t="s">
        <v>18687</v>
      </c>
      <c r="E4334" s="17" t="s">
        <v>18687</v>
      </c>
      <c r="F4334" s="17" t="s">
        <v>18687</v>
      </c>
      <c r="G4334" s="94"/>
      <c r="H4334" s="140">
        <f t="shared" si="233"/>
        <v>0</v>
      </c>
      <c r="I4334" s="95"/>
      <c r="W4334" s="138"/>
      <c r="Z4334" s="138">
        <v>1.41</v>
      </c>
      <c r="AF4334" s="79"/>
    </row>
    <row r="4335" spans="1:32" hidden="1" x14ac:dyDescent="0.25">
      <c r="A4335" s="116" t="s">
        <v>16384</v>
      </c>
      <c r="B4335" s="67">
        <v>2022</v>
      </c>
      <c r="C4335" s="62" t="s">
        <v>18683</v>
      </c>
      <c r="D4335" s="97" t="s">
        <v>18688</v>
      </c>
      <c r="E4335" s="97" t="s">
        <v>18688</v>
      </c>
      <c r="F4335" s="97" t="s">
        <v>18688</v>
      </c>
      <c r="G4335" s="94"/>
      <c r="H4335" s="140">
        <f t="shared" si="233"/>
        <v>0</v>
      </c>
      <c r="I4335" s="95"/>
      <c r="W4335" s="138"/>
      <c r="Z4335" s="138">
        <v>0.67</v>
      </c>
      <c r="AF4335" s="79"/>
    </row>
    <row r="4336" spans="1:32" hidden="1" x14ac:dyDescent="0.25">
      <c r="A4336" s="116" t="s">
        <v>16384</v>
      </c>
      <c r="B4336" s="67">
        <v>2023</v>
      </c>
      <c r="C4336" s="62" t="s">
        <v>18683</v>
      </c>
      <c r="D4336" s="67" t="s">
        <v>17553</v>
      </c>
      <c r="E4336" s="97" t="s">
        <v>17528</v>
      </c>
      <c r="F4336" s="98" t="s">
        <v>17528</v>
      </c>
      <c r="G4336" s="94"/>
      <c r="H4336" s="140">
        <f t="shared" si="233"/>
        <v>0</v>
      </c>
      <c r="I4336" s="95"/>
      <c r="W4336" s="138"/>
      <c r="Z4336" s="249">
        <v>97.3</v>
      </c>
      <c r="AF4336" s="79"/>
    </row>
    <row r="4337" spans="1:32" hidden="1" x14ac:dyDescent="0.25">
      <c r="A4337" s="116" t="s">
        <v>16384</v>
      </c>
      <c r="B4337" s="67">
        <v>2023</v>
      </c>
      <c r="C4337" s="62" t="s">
        <v>18683</v>
      </c>
      <c r="D4337" s="17" t="s">
        <v>18689</v>
      </c>
      <c r="E4337" s="17" t="s">
        <v>18685</v>
      </c>
      <c r="F4337" s="17" t="s">
        <v>18685</v>
      </c>
      <c r="G4337" s="94"/>
      <c r="H4337" s="140">
        <f t="shared" si="233"/>
        <v>0</v>
      </c>
      <c r="I4337" s="95"/>
      <c r="W4337" s="138"/>
      <c r="Z4337" s="249">
        <v>0.77</v>
      </c>
      <c r="AF4337" s="79"/>
    </row>
    <row r="4338" spans="1:32" hidden="1" x14ac:dyDescent="0.25">
      <c r="A4338" s="116" t="s">
        <v>16384</v>
      </c>
      <c r="B4338" s="67">
        <v>2023</v>
      </c>
      <c r="C4338" s="62" t="s">
        <v>18683</v>
      </c>
      <c r="D4338" s="17" t="s">
        <v>17645</v>
      </c>
      <c r="E4338" s="17" t="s">
        <v>17645</v>
      </c>
      <c r="F4338" s="17" t="s">
        <v>17645</v>
      </c>
      <c r="G4338" s="94"/>
      <c r="H4338" s="140">
        <f t="shared" si="233"/>
        <v>0</v>
      </c>
      <c r="I4338" s="95"/>
      <c r="W4338" s="138"/>
      <c r="Z4338" s="249">
        <v>0.68</v>
      </c>
      <c r="AF4338" s="79"/>
    </row>
    <row r="4339" spans="1:32" hidden="1" x14ac:dyDescent="0.25">
      <c r="A4339" s="116" t="s">
        <v>16384</v>
      </c>
      <c r="B4339" s="67">
        <v>2023</v>
      </c>
      <c r="C4339" s="62" t="s">
        <v>18683</v>
      </c>
      <c r="D4339" s="17" t="s">
        <v>18687</v>
      </c>
      <c r="E4339" s="17" t="s">
        <v>18687</v>
      </c>
      <c r="F4339" s="17" t="s">
        <v>18687</v>
      </c>
      <c r="G4339" s="94"/>
      <c r="H4339" s="140">
        <f t="shared" si="233"/>
        <v>0</v>
      </c>
      <c r="I4339" s="95"/>
      <c r="W4339" s="138"/>
      <c r="Z4339" s="249">
        <v>0.99</v>
      </c>
      <c r="AF4339" s="79"/>
    </row>
    <row r="4340" spans="1:32" hidden="1" x14ac:dyDescent="0.25">
      <c r="A4340" s="116" t="s">
        <v>16384</v>
      </c>
      <c r="B4340" s="67">
        <v>2023</v>
      </c>
      <c r="C4340" s="62" t="s">
        <v>18683</v>
      </c>
      <c r="D4340" s="97" t="s">
        <v>18688</v>
      </c>
      <c r="E4340" s="97" t="s">
        <v>18688</v>
      </c>
      <c r="F4340" s="97" t="s">
        <v>18688</v>
      </c>
      <c r="G4340" s="94"/>
      <c r="H4340" s="140">
        <f t="shared" si="233"/>
        <v>0</v>
      </c>
      <c r="I4340" s="95"/>
      <c r="W4340" s="138"/>
      <c r="Z4340" s="249">
        <v>0.02</v>
      </c>
      <c r="AF4340" s="79"/>
    </row>
    <row r="4341" spans="1:32" x14ac:dyDescent="0.25">
      <c r="A4341" s="116" t="s">
        <v>16384</v>
      </c>
      <c r="B4341" s="67">
        <v>2024</v>
      </c>
      <c r="C4341" s="62" t="s">
        <v>18683</v>
      </c>
      <c r="D4341" s="67" t="s">
        <v>17553</v>
      </c>
      <c r="E4341" s="97" t="s">
        <v>17528</v>
      </c>
      <c r="F4341" s="98" t="s">
        <v>17528</v>
      </c>
      <c r="G4341" s="94"/>
      <c r="H4341" s="140">
        <f t="shared" si="233"/>
        <v>0</v>
      </c>
      <c r="I4341" s="95"/>
      <c r="W4341" s="138"/>
      <c r="Z4341" s="138"/>
      <c r="AF4341" s="79"/>
    </row>
    <row r="4342" spans="1:32" x14ac:dyDescent="0.25">
      <c r="A4342" s="116" t="s">
        <v>16384</v>
      </c>
      <c r="B4342" s="67">
        <v>2024</v>
      </c>
      <c r="C4342" s="62" t="s">
        <v>18683</v>
      </c>
      <c r="D4342" s="17" t="s">
        <v>18689</v>
      </c>
      <c r="E4342" s="17" t="s">
        <v>18685</v>
      </c>
      <c r="F4342" s="17" t="s">
        <v>18685</v>
      </c>
      <c r="G4342" s="94"/>
      <c r="H4342" s="140">
        <f t="shared" si="233"/>
        <v>0</v>
      </c>
      <c r="I4342" s="95"/>
      <c r="W4342" s="138"/>
      <c r="Z4342" s="138"/>
      <c r="AF4342" s="79"/>
    </row>
    <row r="4343" spans="1:32" x14ac:dyDescent="0.25">
      <c r="A4343" s="116" t="s">
        <v>16384</v>
      </c>
      <c r="B4343" s="67">
        <v>2024</v>
      </c>
      <c r="C4343" s="62" t="s">
        <v>18683</v>
      </c>
      <c r="D4343" s="17" t="s">
        <v>17645</v>
      </c>
      <c r="E4343" s="17" t="s">
        <v>17645</v>
      </c>
      <c r="F4343" s="17" t="s">
        <v>17645</v>
      </c>
      <c r="G4343" s="94"/>
      <c r="H4343" s="140">
        <f t="shared" si="233"/>
        <v>0</v>
      </c>
      <c r="I4343" s="95"/>
      <c r="W4343" s="138"/>
      <c r="Z4343" s="138"/>
      <c r="AF4343" s="79"/>
    </row>
    <row r="4344" spans="1:32" x14ac:dyDescent="0.25">
      <c r="A4344" s="116" t="s">
        <v>16384</v>
      </c>
      <c r="B4344" s="67">
        <v>2024</v>
      </c>
      <c r="C4344" s="62" t="s">
        <v>18683</v>
      </c>
      <c r="D4344" s="17" t="s">
        <v>18687</v>
      </c>
      <c r="E4344" s="17" t="s">
        <v>18687</v>
      </c>
      <c r="F4344" s="17" t="s">
        <v>18687</v>
      </c>
      <c r="G4344" s="94"/>
      <c r="H4344" s="140">
        <f t="shared" si="233"/>
        <v>0</v>
      </c>
      <c r="I4344" s="95"/>
      <c r="W4344" s="138"/>
      <c r="Z4344" s="138"/>
      <c r="AF4344" s="79"/>
    </row>
    <row r="4345" spans="1:32" x14ac:dyDescent="0.25">
      <c r="A4345" s="116" t="s">
        <v>16384</v>
      </c>
      <c r="B4345" s="67">
        <v>2024</v>
      </c>
      <c r="C4345" s="62" t="s">
        <v>18683</v>
      </c>
      <c r="D4345" s="97" t="s">
        <v>18688</v>
      </c>
      <c r="E4345" s="97" t="s">
        <v>18688</v>
      </c>
      <c r="F4345" s="97" t="s">
        <v>18688</v>
      </c>
      <c r="G4345" s="94"/>
      <c r="H4345" s="140">
        <f t="shared" si="233"/>
        <v>0</v>
      </c>
      <c r="I4345" s="95"/>
      <c r="W4345" s="138"/>
      <c r="Z4345" s="138"/>
      <c r="AF4345" s="79"/>
    </row>
    <row r="4346" spans="1:32" hidden="1" x14ac:dyDescent="0.25">
      <c r="A4346" s="116" t="s">
        <v>16384</v>
      </c>
      <c r="C4346" s="67" t="s">
        <v>18691</v>
      </c>
      <c r="D4346" s="73"/>
      <c r="E4346" s="73"/>
      <c r="F4346" s="73"/>
      <c r="G4346" s="94"/>
      <c r="H4346" s="155"/>
      <c r="I4346" s="95"/>
      <c r="W4346" s="138"/>
      <c r="Z4346" s="138"/>
      <c r="AF4346" s="130" t="s">
        <v>18692</v>
      </c>
    </row>
    <row r="4347" spans="1:32" hidden="1" x14ac:dyDescent="0.25">
      <c r="A4347" s="116" t="s">
        <v>16384</v>
      </c>
      <c r="B4347" s="119">
        <v>2009</v>
      </c>
      <c r="C4347" s="68" t="s">
        <v>18693</v>
      </c>
      <c r="D4347" s="17" t="s">
        <v>17528</v>
      </c>
      <c r="E4347" s="17" t="s">
        <v>17528</v>
      </c>
      <c r="F4347" s="17" t="s">
        <v>17528</v>
      </c>
      <c r="G4347" s="94"/>
      <c r="H4347" s="155"/>
      <c r="I4347" s="95"/>
      <c r="W4347" s="138"/>
      <c r="Z4347" s="174">
        <v>92.71</v>
      </c>
      <c r="AF4347" s="61" t="s">
        <v>18694</v>
      </c>
    </row>
    <row r="4348" spans="1:32" hidden="1" x14ac:dyDescent="0.25">
      <c r="A4348" s="116" t="s">
        <v>16384</v>
      </c>
      <c r="B4348" s="119">
        <v>2009</v>
      </c>
      <c r="C4348" s="68" t="s">
        <v>18693</v>
      </c>
      <c r="D4348" s="17" t="s">
        <v>17645</v>
      </c>
      <c r="E4348" s="17" t="s">
        <v>17645</v>
      </c>
      <c r="F4348" s="17" t="s">
        <v>17645</v>
      </c>
      <c r="G4348" s="94"/>
      <c r="H4348" s="155"/>
      <c r="I4348" s="95"/>
      <c r="W4348" s="138"/>
      <c r="Z4348" s="174">
        <v>3.74</v>
      </c>
      <c r="AF4348" s="31"/>
    </row>
    <row r="4349" spans="1:32" hidden="1" x14ac:dyDescent="0.25">
      <c r="A4349" s="116" t="s">
        <v>16384</v>
      </c>
      <c r="B4349" s="119">
        <v>2009</v>
      </c>
      <c r="C4349" s="68" t="s">
        <v>18693</v>
      </c>
      <c r="D4349" s="61" t="s">
        <v>18685</v>
      </c>
      <c r="E4349" s="61" t="s">
        <v>18685</v>
      </c>
      <c r="F4349" s="61" t="s">
        <v>18685</v>
      </c>
      <c r="G4349" s="94"/>
      <c r="H4349" s="155"/>
      <c r="I4349" s="95"/>
      <c r="W4349" s="138"/>
      <c r="Z4349" s="174">
        <v>2.9</v>
      </c>
      <c r="AF4349" s="31"/>
    </row>
    <row r="4350" spans="1:32" hidden="1" x14ac:dyDescent="0.25">
      <c r="A4350" s="116" t="s">
        <v>16384</v>
      </c>
      <c r="B4350" s="119">
        <v>2009</v>
      </c>
      <c r="C4350" s="68" t="s">
        <v>18693</v>
      </c>
      <c r="D4350" s="61" t="s">
        <v>18695</v>
      </c>
      <c r="E4350" s="61" t="s">
        <v>18696</v>
      </c>
      <c r="F4350" s="61" t="s">
        <v>18696</v>
      </c>
      <c r="G4350" s="94"/>
      <c r="H4350" s="155"/>
      <c r="I4350" s="95"/>
      <c r="W4350" s="138"/>
      <c r="Z4350" s="174">
        <v>0.38</v>
      </c>
      <c r="AF4350" s="31"/>
    </row>
    <row r="4351" spans="1:32" hidden="1" x14ac:dyDescent="0.25">
      <c r="A4351" s="116" t="s">
        <v>16384</v>
      </c>
      <c r="B4351" s="119">
        <v>2009</v>
      </c>
      <c r="C4351" s="68" t="s">
        <v>18693</v>
      </c>
      <c r="D4351" s="61" t="s">
        <v>18697</v>
      </c>
      <c r="E4351" s="61" t="s">
        <v>18698</v>
      </c>
      <c r="F4351" s="61" t="s">
        <v>18698</v>
      </c>
      <c r="G4351" s="94"/>
      <c r="H4351" s="155"/>
      <c r="I4351" s="95"/>
      <c r="W4351" s="138"/>
      <c r="Z4351" s="174">
        <v>0.11</v>
      </c>
      <c r="AF4351" s="31"/>
    </row>
    <row r="4352" spans="1:32" hidden="1" x14ac:dyDescent="0.25">
      <c r="A4352" s="116" t="s">
        <v>16384</v>
      </c>
      <c r="B4352" s="119">
        <v>2009</v>
      </c>
      <c r="C4352" s="68" t="s">
        <v>18693</v>
      </c>
      <c r="D4352" s="10" t="s">
        <v>18688</v>
      </c>
      <c r="E4352" s="10" t="s">
        <v>18688</v>
      </c>
      <c r="F4352" s="69" t="s">
        <v>18688</v>
      </c>
      <c r="G4352" s="94"/>
      <c r="H4352" s="155"/>
      <c r="I4352" s="95"/>
      <c r="W4352" s="138"/>
      <c r="Z4352" s="174">
        <v>0.02</v>
      </c>
      <c r="AF4352" s="31"/>
    </row>
    <row r="4353" spans="1:32" hidden="1" x14ac:dyDescent="0.25">
      <c r="A4353" s="116" t="s">
        <v>16384</v>
      </c>
      <c r="B4353" s="119">
        <v>2009</v>
      </c>
      <c r="C4353" s="68" t="s">
        <v>18693</v>
      </c>
      <c r="D4353" s="61" t="s">
        <v>16866</v>
      </c>
      <c r="E4353" s="61" t="s">
        <v>16866</v>
      </c>
      <c r="F4353" s="61" t="s">
        <v>16866</v>
      </c>
      <c r="G4353" s="94"/>
      <c r="H4353" s="155"/>
      <c r="I4353" s="95"/>
      <c r="W4353" s="138"/>
      <c r="Z4353" s="174">
        <v>0.04</v>
      </c>
      <c r="AF4353" s="31"/>
    </row>
    <row r="4354" spans="1:32" hidden="1" x14ac:dyDescent="0.25">
      <c r="A4354" s="116" t="s">
        <v>16384</v>
      </c>
      <c r="B4354" s="119">
        <v>2010</v>
      </c>
      <c r="C4354" s="68" t="s">
        <v>18691</v>
      </c>
      <c r="D4354" s="17" t="s">
        <v>17528</v>
      </c>
      <c r="E4354" s="17" t="s">
        <v>17528</v>
      </c>
      <c r="F4354" s="17" t="s">
        <v>17528</v>
      </c>
      <c r="G4354" s="94"/>
      <c r="H4354" s="140">
        <f t="shared" ref="H4354:H4360" si="234">G4354/1.03</f>
        <v>0</v>
      </c>
      <c r="I4354" s="95"/>
      <c r="W4354" s="138"/>
      <c r="Z4354" s="17">
        <v>92.66</v>
      </c>
      <c r="AF4354" s="31"/>
    </row>
    <row r="4355" spans="1:32" hidden="1" x14ac:dyDescent="0.25">
      <c r="A4355" s="116" t="s">
        <v>16384</v>
      </c>
      <c r="B4355" s="119">
        <v>2010</v>
      </c>
      <c r="C4355" s="68" t="s">
        <v>18691</v>
      </c>
      <c r="D4355" s="17" t="s">
        <v>17645</v>
      </c>
      <c r="E4355" s="17" t="s">
        <v>17645</v>
      </c>
      <c r="F4355" s="17" t="s">
        <v>17645</v>
      </c>
      <c r="G4355" s="94"/>
      <c r="H4355" s="140">
        <f t="shared" si="234"/>
        <v>0</v>
      </c>
      <c r="I4355" s="95"/>
      <c r="W4355" s="138"/>
      <c r="Z4355" s="216">
        <v>3.96</v>
      </c>
      <c r="AF4355" s="31"/>
    </row>
    <row r="4356" spans="1:32" hidden="1" x14ac:dyDescent="0.25">
      <c r="A4356" s="116" t="s">
        <v>16384</v>
      </c>
      <c r="B4356" s="119">
        <v>2010</v>
      </c>
      <c r="C4356" s="68" t="s">
        <v>18691</v>
      </c>
      <c r="D4356" s="61" t="s">
        <v>18685</v>
      </c>
      <c r="E4356" s="61" t="s">
        <v>18685</v>
      </c>
      <c r="F4356" s="61" t="s">
        <v>18685</v>
      </c>
      <c r="G4356" s="94"/>
      <c r="H4356" s="140">
        <f t="shared" si="234"/>
        <v>0</v>
      </c>
      <c r="I4356" s="95"/>
      <c r="W4356" s="138"/>
      <c r="Z4356" s="216">
        <v>2.65</v>
      </c>
      <c r="AF4356" s="31"/>
    </row>
    <row r="4357" spans="1:32" hidden="1" x14ac:dyDescent="0.25">
      <c r="A4357" s="116" t="s">
        <v>16384</v>
      </c>
      <c r="B4357" s="119">
        <v>2010</v>
      </c>
      <c r="C4357" s="68" t="s">
        <v>18691</v>
      </c>
      <c r="D4357" s="61" t="s">
        <v>18695</v>
      </c>
      <c r="E4357" s="61" t="s">
        <v>18696</v>
      </c>
      <c r="F4357" s="61" t="s">
        <v>18696</v>
      </c>
      <c r="G4357" s="94"/>
      <c r="H4357" s="140">
        <f t="shared" si="234"/>
        <v>0</v>
      </c>
      <c r="I4357" s="95"/>
      <c r="W4357" s="138"/>
      <c r="Z4357" s="216">
        <v>0.48</v>
      </c>
      <c r="AF4357" s="31"/>
    </row>
    <row r="4358" spans="1:32" hidden="1" x14ac:dyDescent="0.25">
      <c r="A4358" s="116" t="s">
        <v>16384</v>
      </c>
      <c r="B4358" s="119">
        <v>2010</v>
      </c>
      <c r="C4358" s="68" t="s">
        <v>18691</v>
      </c>
      <c r="D4358" s="61" t="s">
        <v>18697</v>
      </c>
      <c r="E4358" s="61" t="s">
        <v>18698</v>
      </c>
      <c r="F4358" s="61" t="s">
        <v>18698</v>
      </c>
      <c r="G4358" s="94"/>
      <c r="H4358" s="140">
        <f t="shared" si="234"/>
        <v>0</v>
      </c>
      <c r="I4358" s="95"/>
      <c r="W4358" s="138"/>
      <c r="Z4358" s="216">
        <v>0.11</v>
      </c>
      <c r="AF4358" s="31"/>
    </row>
    <row r="4359" spans="1:32" hidden="1" x14ac:dyDescent="0.25">
      <c r="A4359" s="116" t="s">
        <v>16384</v>
      </c>
      <c r="B4359" s="119">
        <v>2010</v>
      </c>
      <c r="C4359" s="68" t="s">
        <v>18691</v>
      </c>
      <c r="D4359" s="10" t="s">
        <v>18688</v>
      </c>
      <c r="E4359" s="10" t="s">
        <v>18688</v>
      </c>
      <c r="F4359" s="69" t="s">
        <v>18688</v>
      </c>
      <c r="G4359" s="94"/>
      <c r="H4359" s="140">
        <f t="shared" si="234"/>
        <v>0</v>
      </c>
      <c r="I4359" s="95"/>
      <c r="W4359" s="138"/>
      <c r="Z4359" s="216">
        <v>0.02</v>
      </c>
      <c r="AF4359" s="31"/>
    </row>
    <row r="4360" spans="1:32" hidden="1" x14ac:dyDescent="0.25">
      <c r="A4360" s="116" t="s">
        <v>16384</v>
      </c>
      <c r="B4360" s="119">
        <v>2010</v>
      </c>
      <c r="C4360" s="68" t="s">
        <v>18691</v>
      </c>
      <c r="D4360" s="61" t="s">
        <v>16866</v>
      </c>
      <c r="E4360" s="61" t="s">
        <v>16866</v>
      </c>
      <c r="F4360" s="61" t="s">
        <v>16866</v>
      </c>
      <c r="G4360" s="94"/>
      <c r="H4360" s="140">
        <f t="shared" si="234"/>
        <v>0</v>
      </c>
      <c r="I4360" s="95"/>
      <c r="W4360" s="138"/>
      <c r="Z4360" s="216">
        <v>0.03</v>
      </c>
      <c r="AF4360" s="31"/>
    </row>
    <row r="4361" spans="1:32" hidden="1" x14ac:dyDescent="0.25">
      <c r="A4361" s="116" t="s">
        <v>16384</v>
      </c>
      <c r="B4361" s="119">
        <v>2011</v>
      </c>
      <c r="C4361" s="68" t="s">
        <v>18691</v>
      </c>
      <c r="D4361" s="17" t="s">
        <v>17528</v>
      </c>
      <c r="E4361" s="17" t="s">
        <v>17528</v>
      </c>
      <c r="F4361" s="17" t="s">
        <v>17528</v>
      </c>
      <c r="G4361" s="94"/>
      <c r="H4361" s="140">
        <f t="shared" ref="H4361:H4367" si="235">G4361/0.99</f>
        <v>0</v>
      </c>
      <c r="I4361" s="95"/>
      <c r="W4361" s="138"/>
      <c r="Z4361" s="17">
        <v>91.83</v>
      </c>
      <c r="AF4361" s="31"/>
    </row>
    <row r="4362" spans="1:32" hidden="1" x14ac:dyDescent="0.25">
      <c r="A4362" s="116" t="s">
        <v>16384</v>
      </c>
      <c r="B4362" s="119">
        <v>2011</v>
      </c>
      <c r="C4362" s="68" t="s">
        <v>18691</v>
      </c>
      <c r="D4362" s="17" t="s">
        <v>17645</v>
      </c>
      <c r="E4362" s="17" t="s">
        <v>17645</v>
      </c>
      <c r="F4362" s="17" t="s">
        <v>17645</v>
      </c>
      <c r="G4362" s="94"/>
      <c r="H4362" s="140">
        <f t="shared" si="235"/>
        <v>0</v>
      </c>
      <c r="I4362" s="95"/>
      <c r="W4362" s="138"/>
      <c r="Z4362" s="216">
        <v>4.79</v>
      </c>
      <c r="AF4362" s="31"/>
    </row>
    <row r="4363" spans="1:32" hidden="1" x14ac:dyDescent="0.25">
      <c r="A4363" s="116" t="s">
        <v>16384</v>
      </c>
      <c r="B4363" s="119">
        <v>2011</v>
      </c>
      <c r="C4363" s="68" t="s">
        <v>18691</v>
      </c>
      <c r="D4363" s="61" t="s">
        <v>18685</v>
      </c>
      <c r="E4363" s="61" t="s">
        <v>18685</v>
      </c>
      <c r="F4363" s="61" t="s">
        <v>18685</v>
      </c>
      <c r="G4363" s="94"/>
      <c r="H4363" s="140">
        <f t="shared" si="235"/>
        <v>0</v>
      </c>
      <c r="I4363" s="95"/>
      <c r="W4363" s="138"/>
      <c r="Z4363" s="216">
        <v>2.62</v>
      </c>
      <c r="AF4363" s="31"/>
    </row>
    <row r="4364" spans="1:32" hidden="1" x14ac:dyDescent="0.25">
      <c r="A4364" s="116" t="s">
        <v>16384</v>
      </c>
      <c r="B4364" s="119">
        <v>2011</v>
      </c>
      <c r="C4364" s="68" t="s">
        <v>18691</v>
      </c>
      <c r="D4364" s="61" t="s">
        <v>18695</v>
      </c>
      <c r="E4364" s="61" t="s">
        <v>18696</v>
      </c>
      <c r="F4364" s="61" t="s">
        <v>18696</v>
      </c>
      <c r="G4364" s="94"/>
      <c r="H4364" s="140">
        <f t="shared" si="235"/>
        <v>0</v>
      </c>
      <c r="I4364" s="95"/>
      <c r="W4364" s="138"/>
      <c r="Z4364" s="216">
        <v>0.4</v>
      </c>
      <c r="AF4364" s="31"/>
    </row>
    <row r="4365" spans="1:32" hidden="1" x14ac:dyDescent="0.25">
      <c r="A4365" s="116" t="s">
        <v>16384</v>
      </c>
      <c r="B4365" s="119">
        <v>2011</v>
      </c>
      <c r="C4365" s="68" t="s">
        <v>18691</v>
      </c>
      <c r="D4365" s="10" t="s">
        <v>18688</v>
      </c>
      <c r="E4365" s="10" t="s">
        <v>18688</v>
      </c>
      <c r="F4365" s="69" t="s">
        <v>18688</v>
      </c>
      <c r="G4365" s="94"/>
      <c r="H4365" s="140">
        <f t="shared" si="235"/>
        <v>0</v>
      </c>
      <c r="I4365" s="95"/>
      <c r="W4365" s="138"/>
      <c r="Z4365" s="216">
        <v>0.01</v>
      </c>
      <c r="AF4365" s="31"/>
    </row>
    <row r="4366" spans="1:32" hidden="1" x14ac:dyDescent="0.25">
      <c r="A4366" s="116" t="s">
        <v>16384</v>
      </c>
      <c r="B4366" s="119">
        <v>2011</v>
      </c>
      <c r="C4366" s="68" t="s">
        <v>18691</v>
      </c>
      <c r="D4366" s="61" t="s">
        <v>16866</v>
      </c>
      <c r="E4366" s="61" t="s">
        <v>16866</v>
      </c>
      <c r="F4366" s="61" t="s">
        <v>16866</v>
      </c>
      <c r="G4366" s="94"/>
      <c r="H4366" s="140">
        <f t="shared" si="235"/>
        <v>0</v>
      </c>
      <c r="I4366" s="95"/>
      <c r="W4366" s="138"/>
      <c r="Z4366" s="216">
        <v>0.04</v>
      </c>
      <c r="AF4366" s="31"/>
    </row>
    <row r="4367" spans="1:32" hidden="1" x14ac:dyDescent="0.25">
      <c r="A4367" s="116" t="s">
        <v>16384</v>
      </c>
      <c r="B4367" s="119">
        <v>2011</v>
      </c>
      <c r="C4367" s="68" t="s">
        <v>18691</v>
      </c>
      <c r="D4367" s="61" t="s">
        <v>18697</v>
      </c>
      <c r="E4367" s="61" t="s">
        <v>18698</v>
      </c>
      <c r="F4367" s="61" t="s">
        <v>18698</v>
      </c>
      <c r="G4367" s="94"/>
      <c r="H4367" s="140">
        <f t="shared" si="235"/>
        <v>0</v>
      </c>
      <c r="I4367" s="95"/>
      <c r="W4367" s="138"/>
      <c r="Z4367" s="216">
        <v>7.0000000000000007E-2</v>
      </c>
      <c r="AF4367" s="31"/>
    </row>
    <row r="4368" spans="1:32" hidden="1" x14ac:dyDescent="0.25">
      <c r="A4368" s="116" t="s">
        <v>16384</v>
      </c>
      <c r="B4368" s="119">
        <v>2012</v>
      </c>
      <c r="C4368" s="68" t="s">
        <v>18691</v>
      </c>
      <c r="D4368" s="17" t="s">
        <v>17528</v>
      </c>
      <c r="E4368" s="17" t="s">
        <v>17528</v>
      </c>
      <c r="F4368" s="17" t="s">
        <v>17528</v>
      </c>
      <c r="G4368" s="94"/>
      <c r="H4368" s="140">
        <f t="shared" ref="H4368:H4375" si="236">G4368/1</f>
        <v>0</v>
      </c>
      <c r="I4368" s="95"/>
      <c r="W4368" s="138"/>
      <c r="Z4368" s="17">
        <v>91.21</v>
      </c>
      <c r="AF4368" s="31"/>
    </row>
    <row r="4369" spans="1:32" hidden="1" x14ac:dyDescent="0.25">
      <c r="A4369" s="116" t="s">
        <v>16384</v>
      </c>
      <c r="B4369" s="119">
        <v>2012</v>
      </c>
      <c r="C4369" s="68" t="s">
        <v>18691</v>
      </c>
      <c r="D4369" s="17" t="s">
        <v>17645</v>
      </c>
      <c r="E4369" s="17" t="s">
        <v>17645</v>
      </c>
      <c r="F4369" s="17" t="s">
        <v>17645</v>
      </c>
      <c r="G4369" s="94"/>
      <c r="H4369" s="140">
        <f t="shared" si="236"/>
        <v>0</v>
      </c>
      <c r="I4369" s="95"/>
      <c r="W4369" s="138"/>
      <c r="Z4369" s="216">
        <v>5.64</v>
      </c>
      <c r="AF4369" s="31"/>
    </row>
    <row r="4370" spans="1:32" hidden="1" x14ac:dyDescent="0.25">
      <c r="A4370" s="116" t="s">
        <v>16384</v>
      </c>
      <c r="B4370" s="119">
        <v>2012</v>
      </c>
      <c r="C4370" s="68" t="s">
        <v>18691</v>
      </c>
      <c r="D4370" s="61" t="s">
        <v>18685</v>
      </c>
      <c r="E4370" s="61" t="s">
        <v>18685</v>
      </c>
      <c r="F4370" s="61" t="s">
        <v>18685</v>
      </c>
      <c r="G4370" s="94"/>
      <c r="H4370" s="140">
        <f t="shared" si="236"/>
        <v>0</v>
      </c>
      <c r="I4370" s="95"/>
      <c r="W4370" s="138"/>
      <c r="Z4370" s="216">
        <v>2.4300000000000002</v>
      </c>
      <c r="AF4370" s="31"/>
    </row>
    <row r="4371" spans="1:32" hidden="1" x14ac:dyDescent="0.25">
      <c r="A4371" s="116" t="s">
        <v>16384</v>
      </c>
      <c r="B4371" s="119">
        <v>2012</v>
      </c>
      <c r="C4371" s="68" t="s">
        <v>18691</v>
      </c>
      <c r="D4371" s="61"/>
      <c r="E4371" s="17" t="s">
        <v>18687</v>
      </c>
      <c r="F4371" s="17" t="s">
        <v>18687</v>
      </c>
      <c r="G4371" s="94"/>
      <c r="H4371" s="140"/>
      <c r="I4371" s="95"/>
      <c r="W4371" s="138"/>
      <c r="Z4371" s="216">
        <v>0.01</v>
      </c>
      <c r="AF4371" s="31"/>
    </row>
    <row r="4372" spans="1:32" hidden="1" x14ac:dyDescent="0.25">
      <c r="A4372" s="116" t="s">
        <v>16384</v>
      </c>
      <c r="B4372" s="119">
        <v>2012</v>
      </c>
      <c r="C4372" s="68" t="s">
        <v>18691</v>
      </c>
      <c r="D4372" s="61" t="s">
        <v>18695</v>
      </c>
      <c r="E4372" s="61" t="s">
        <v>18696</v>
      </c>
      <c r="F4372" s="61" t="s">
        <v>18696</v>
      </c>
      <c r="G4372" s="94"/>
      <c r="H4372" s="140">
        <f t="shared" si="236"/>
        <v>0</v>
      </c>
      <c r="I4372" s="95"/>
      <c r="W4372" s="138"/>
      <c r="Z4372" s="216">
        <v>0.36</v>
      </c>
      <c r="AF4372" s="31"/>
    </row>
    <row r="4373" spans="1:32" hidden="1" x14ac:dyDescent="0.25">
      <c r="A4373" s="116" t="s">
        <v>16384</v>
      </c>
      <c r="B4373" s="119">
        <v>2012</v>
      </c>
      <c r="C4373" s="68" t="s">
        <v>18691</v>
      </c>
      <c r="D4373" s="61" t="s">
        <v>18697</v>
      </c>
      <c r="E4373" s="61" t="s">
        <v>18698</v>
      </c>
      <c r="F4373" s="61" t="s">
        <v>18698</v>
      </c>
      <c r="G4373" s="94"/>
      <c r="H4373" s="140">
        <f t="shared" si="236"/>
        <v>0</v>
      </c>
      <c r="I4373" s="95"/>
      <c r="W4373" s="138"/>
      <c r="Z4373" s="216">
        <v>0.04</v>
      </c>
      <c r="AF4373" s="31"/>
    </row>
    <row r="4374" spans="1:32" hidden="1" x14ac:dyDescent="0.25">
      <c r="A4374" s="116" t="s">
        <v>16384</v>
      </c>
      <c r="B4374" s="119">
        <v>2012</v>
      </c>
      <c r="C4374" s="68" t="s">
        <v>18691</v>
      </c>
      <c r="D4374" s="10" t="s">
        <v>18688</v>
      </c>
      <c r="E4374" s="10" t="s">
        <v>18688</v>
      </c>
      <c r="F4374" s="69" t="s">
        <v>18688</v>
      </c>
      <c r="G4374" s="94"/>
      <c r="H4374" s="140">
        <f t="shared" si="236"/>
        <v>0</v>
      </c>
      <c r="I4374" s="95"/>
      <c r="W4374" s="138"/>
      <c r="Z4374" s="216">
        <v>0.02</v>
      </c>
      <c r="AF4374" s="31"/>
    </row>
    <row r="4375" spans="1:32" hidden="1" x14ac:dyDescent="0.25">
      <c r="A4375" s="116" t="s">
        <v>16384</v>
      </c>
      <c r="B4375" s="119">
        <v>2012</v>
      </c>
      <c r="C4375" s="68" t="s">
        <v>18691</v>
      </c>
      <c r="D4375" s="61" t="s">
        <v>16866</v>
      </c>
      <c r="E4375" s="61" t="s">
        <v>16866</v>
      </c>
      <c r="F4375" s="61" t="s">
        <v>16866</v>
      </c>
      <c r="G4375" s="94"/>
      <c r="H4375" s="140">
        <f t="shared" si="236"/>
        <v>0</v>
      </c>
      <c r="I4375" s="95"/>
      <c r="W4375" s="138"/>
      <c r="Z4375" s="216">
        <v>0.05</v>
      </c>
      <c r="AF4375" s="31"/>
    </row>
    <row r="4376" spans="1:32" hidden="1" x14ac:dyDescent="0.25">
      <c r="A4376" s="116" t="s">
        <v>16384</v>
      </c>
      <c r="B4376" s="119">
        <v>2013</v>
      </c>
      <c r="C4376" s="68" t="s">
        <v>18691</v>
      </c>
      <c r="D4376" s="17" t="s">
        <v>17528</v>
      </c>
      <c r="E4376" s="17" t="s">
        <v>17528</v>
      </c>
      <c r="F4376" s="17" t="s">
        <v>17528</v>
      </c>
      <c r="G4376" s="94"/>
      <c r="H4376" s="140">
        <f t="shared" ref="H4376:H4383" si="237">G4376/1.03</f>
        <v>0</v>
      </c>
      <c r="I4376" s="95"/>
      <c r="W4376" s="138"/>
      <c r="Z4376" s="17">
        <v>89.06</v>
      </c>
      <c r="AF4376" s="31"/>
    </row>
    <row r="4377" spans="1:32" hidden="1" x14ac:dyDescent="0.25">
      <c r="A4377" s="116" t="s">
        <v>16384</v>
      </c>
      <c r="B4377" s="119">
        <v>2013</v>
      </c>
      <c r="C4377" s="68" t="s">
        <v>18691</v>
      </c>
      <c r="D4377" s="17" t="s">
        <v>17645</v>
      </c>
      <c r="E4377" s="17" t="s">
        <v>17645</v>
      </c>
      <c r="F4377" s="17" t="s">
        <v>17645</v>
      </c>
      <c r="G4377" s="94"/>
      <c r="H4377" s="140">
        <f t="shared" si="237"/>
        <v>0</v>
      </c>
      <c r="I4377" s="95"/>
      <c r="W4377" s="138"/>
      <c r="Z4377" s="216">
        <v>7.15</v>
      </c>
      <c r="AF4377" s="31"/>
    </row>
    <row r="4378" spans="1:32" hidden="1" x14ac:dyDescent="0.25">
      <c r="A4378" s="116" t="s">
        <v>16384</v>
      </c>
      <c r="B4378" s="119">
        <v>2013</v>
      </c>
      <c r="C4378" s="68" t="s">
        <v>18691</v>
      </c>
      <c r="D4378" s="61" t="s">
        <v>18685</v>
      </c>
      <c r="E4378" s="61" t="s">
        <v>18685</v>
      </c>
      <c r="F4378" s="61" t="s">
        <v>18685</v>
      </c>
      <c r="G4378" s="94"/>
      <c r="H4378" s="140">
        <f t="shared" si="237"/>
        <v>0</v>
      </c>
      <c r="I4378" s="95"/>
      <c r="W4378" s="138"/>
      <c r="Z4378" s="216">
        <v>2.83</v>
      </c>
      <c r="AF4378" s="31"/>
    </row>
    <row r="4379" spans="1:32" hidden="1" x14ac:dyDescent="0.25">
      <c r="A4379" s="116" t="s">
        <v>16384</v>
      </c>
      <c r="B4379" s="119">
        <v>2013</v>
      </c>
      <c r="C4379" s="68" t="s">
        <v>18691</v>
      </c>
      <c r="D4379" s="17" t="s">
        <v>18687</v>
      </c>
      <c r="E4379" s="17" t="s">
        <v>18687</v>
      </c>
      <c r="F4379" s="17" t="s">
        <v>18687</v>
      </c>
      <c r="G4379" s="94"/>
      <c r="H4379" s="140">
        <f t="shared" si="237"/>
        <v>0</v>
      </c>
      <c r="I4379" s="95"/>
      <c r="W4379" s="138"/>
      <c r="Z4379" s="216">
        <v>0.02</v>
      </c>
      <c r="AF4379" s="31"/>
    </row>
    <row r="4380" spans="1:32" hidden="1" x14ac:dyDescent="0.25">
      <c r="A4380" s="116" t="s">
        <v>16384</v>
      </c>
      <c r="B4380" s="119">
        <v>2013</v>
      </c>
      <c r="C4380" s="68" t="s">
        <v>18691</v>
      </c>
      <c r="D4380" s="61" t="s">
        <v>18697</v>
      </c>
      <c r="E4380" s="61" t="s">
        <v>18698</v>
      </c>
      <c r="F4380" s="61" t="s">
        <v>18698</v>
      </c>
      <c r="G4380" s="94"/>
      <c r="H4380" s="140">
        <f t="shared" si="237"/>
        <v>0</v>
      </c>
      <c r="I4380" s="95"/>
      <c r="W4380" s="138"/>
      <c r="Z4380" s="216">
        <v>0.33</v>
      </c>
      <c r="AF4380" s="31"/>
    </row>
    <row r="4381" spans="1:32" hidden="1" x14ac:dyDescent="0.25">
      <c r="A4381" s="116" t="s">
        <v>16384</v>
      </c>
      <c r="B4381" s="119">
        <v>2013</v>
      </c>
      <c r="C4381" s="68" t="s">
        <v>18691</v>
      </c>
      <c r="D4381" s="61" t="s">
        <v>18695</v>
      </c>
      <c r="E4381" s="61" t="s">
        <v>18696</v>
      </c>
      <c r="F4381" s="61" t="s">
        <v>18696</v>
      </c>
      <c r="G4381" s="94"/>
      <c r="H4381" s="140">
        <f t="shared" si="237"/>
        <v>0</v>
      </c>
      <c r="I4381" s="95"/>
      <c r="W4381" s="138"/>
      <c r="Z4381" s="216">
        <v>0.13</v>
      </c>
      <c r="AF4381" s="31"/>
    </row>
    <row r="4382" spans="1:32" hidden="1" x14ac:dyDescent="0.25">
      <c r="A4382" s="116" t="s">
        <v>16384</v>
      </c>
      <c r="B4382" s="119">
        <v>2013</v>
      </c>
      <c r="C4382" s="68" t="s">
        <v>18691</v>
      </c>
      <c r="D4382" s="10" t="s">
        <v>18688</v>
      </c>
      <c r="E4382" s="10" t="s">
        <v>18688</v>
      </c>
      <c r="F4382" s="69" t="s">
        <v>18688</v>
      </c>
      <c r="G4382" s="94"/>
      <c r="H4382" s="140">
        <f t="shared" si="237"/>
        <v>0</v>
      </c>
      <c r="I4382" s="95"/>
      <c r="W4382" s="138"/>
      <c r="Z4382" s="216">
        <v>0.06</v>
      </c>
      <c r="AF4382" s="31"/>
    </row>
    <row r="4383" spans="1:32" hidden="1" x14ac:dyDescent="0.25">
      <c r="A4383" s="116" t="s">
        <v>16384</v>
      </c>
      <c r="B4383" s="119">
        <v>2013</v>
      </c>
      <c r="C4383" s="68" t="s">
        <v>18691</v>
      </c>
      <c r="D4383" s="61" t="s">
        <v>16866</v>
      </c>
      <c r="E4383" s="61" t="s">
        <v>16866</v>
      </c>
      <c r="F4383" s="61" t="s">
        <v>16866</v>
      </c>
      <c r="G4383" s="94"/>
      <c r="H4383" s="140">
        <f t="shared" si="237"/>
        <v>0</v>
      </c>
      <c r="I4383" s="95"/>
      <c r="W4383" s="138"/>
      <c r="Z4383" s="174">
        <v>0.04</v>
      </c>
      <c r="AF4383" s="31"/>
    </row>
    <row r="4384" spans="1:32" hidden="1" x14ac:dyDescent="0.25">
      <c r="A4384" s="116" t="s">
        <v>16384</v>
      </c>
      <c r="B4384" s="119">
        <v>2014</v>
      </c>
      <c r="C4384" s="68" t="s">
        <v>18691</v>
      </c>
      <c r="D4384" s="17" t="s">
        <v>17528</v>
      </c>
      <c r="E4384" s="17" t="s">
        <v>17528</v>
      </c>
      <c r="F4384" s="17" t="s">
        <v>17528</v>
      </c>
      <c r="G4384" s="94"/>
      <c r="H4384" s="140">
        <f t="shared" ref="H4384:H4391" si="238">G4384/1.1</f>
        <v>0</v>
      </c>
      <c r="I4384" s="95"/>
      <c r="W4384" s="138"/>
      <c r="Z4384" s="17">
        <v>87.96</v>
      </c>
      <c r="AF4384" s="31"/>
    </row>
    <row r="4385" spans="1:32" hidden="1" x14ac:dyDescent="0.25">
      <c r="A4385" s="116" t="s">
        <v>16384</v>
      </c>
      <c r="B4385" s="119">
        <v>2014</v>
      </c>
      <c r="C4385" s="68" t="s">
        <v>18691</v>
      </c>
      <c r="D4385" s="17" t="s">
        <v>17645</v>
      </c>
      <c r="E4385" s="17" t="s">
        <v>17645</v>
      </c>
      <c r="F4385" s="17" t="s">
        <v>17645</v>
      </c>
      <c r="G4385" s="94"/>
      <c r="H4385" s="140">
        <f t="shared" si="238"/>
        <v>0</v>
      </c>
      <c r="I4385" s="95"/>
      <c r="W4385" s="138"/>
      <c r="Z4385" s="216">
        <v>7.03</v>
      </c>
      <c r="AF4385" s="31"/>
    </row>
    <row r="4386" spans="1:32" hidden="1" x14ac:dyDescent="0.25">
      <c r="A4386" s="116" t="s">
        <v>16384</v>
      </c>
      <c r="B4386" s="119">
        <v>2014</v>
      </c>
      <c r="C4386" s="68" t="s">
        <v>18691</v>
      </c>
      <c r="D4386" s="61" t="s">
        <v>18685</v>
      </c>
      <c r="E4386" s="61" t="s">
        <v>18685</v>
      </c>
      <c r="F4386" s="61" t="s">
        <v>18685</v>
      </c>
      <c r="G4386" s="94"/>
      <c r="H4386" s="140">
        <f t="shared" si="238"/>
        <v>0</v>
      </c>
      <c r="I4386" s="95"/>
      <c r="W4386" s="138"/>
      <c r="Z4386" s="216">
        <v>3.65</v>
      </c>
      <c r="AF4386" s="31"/>
    </row>
    <row r="4387" spans="1:32" hidden="1" x14ac:dyDescent="0.25">
      <c r="A4387" s="116" t="s">
        <v>16384</v>
      </c>
      <c r="B4387" s="119">
        <v>2014</v>
      </c>
      <c r="C4387" s="68" t="s">
        <v>18691</v>
      </c>
      <c r="D4387" s="61" t="s">
        <v>18695</v>
      </c>
      <c r="E4387" s="61" t="s">
        <v>18696</v>
      </c>
      <c r="F4387" s="61" t="s">
        <v>18696</v>
      </c>
      <c r="G4387" s="94"/>
      <c r="H4387" s="140">
        <f t="shared" si="238"/>
        <v>0</v>
      </c>
      <c r="I4387" s="95"/>
      <c r="W4387" s="138"/>
      <c r="Z4387" s="216">
        <v>0.35</v>
      </c>
      <c r="AF4387" s="31"/>
    </row>
    <row r="4388" spans="1:32" hidden="1" x14ac:dyDescent="0.25">
      <c r="A4388" s="116" t="s">
        <v>16384</v>
      </c>
      <c r="B4388" s="119">
        <v>2014</v>
      </c>
      <c r="C4388" s="68" t="s">
        <v>18691</v>
      </c>
      <c r="D4388" s="61" t="s">
        <v>18697</v>
      </c>
      <c r="E4388" s="61" t="s">
        <v>18698</v>
      </c>
      <c r="F4388" s="61" t="s">
        <v>18698</v>
      </c>
      <c r="G4388" s="94"/>
      <c r="H4388" s="140">
        <f t="shared" si="238"/>
        <v>0</v>
      </c>
      <c r="I4388" s="95"/>
      <c r="W4388" s="138"/>
      <c r="Z4388" s="216">
        <v>0.25</v>
      </c>
      <c r="AF4388" s="31"/>
    </row>
    <row r="4389" spans="1:32" hidden="1" x14ac:dyDescent="0.25">
      <c r="A4389" s="116" t="s">
        <v>16384</v>
      </c>
      <c r="B4389" s="119">
        <v>2014</v>
      </c>
      <c r="C4389" s="68" t="s">
        <v>18691</v>
      </c>
      <c r="D4389" s="17" t="s">
        <v>18687</v>
      </c>
      <c r="E4389" s="17" t="s">
        <v>18687</v>
      </c>
      <c r="F4389" s="17" t="s">
        <v>18687</v>
      </c>
      <c r="G4389" s="94"/>
      <c r="H4389" s="140">
        <f t="shared" si="238"/>
        <v>0</v>
      </c>
      <c r="I4389" s="95"/>
      <c r="W4389" s="138"/>
      <c r="Z4389" s="216">
        <v>0.11</v>
      </c>
      <c r="AF4389" s="31"/>
    </row>
    <row r="4390" spans="1:32" hidden="1" x14ac:dyDescent="0.25">
      <c r="A4390" s="116" t="s">
        <v>16384</v>
      </c>
      <c r="B4390" s="119">
        <v>2014</v>
      </c>
      <c r="C4390" s="68" t="s">
        <v>18691</v>
      </c>
      <c r="D4390" s="10" t="s">
        <v>18688</v>
      </c>
      <c r="E4390" s="10" t="s">
        <v>18688</v>
      </c>
      <c r="F4390" s="69" t="s">
        <v>18688</v>
      </c>
      <c r="G4390" s="94"/>
      <c r="H4390" s="140">
        <f t="shared" si="238"/>
        <v>0</v>
      </c>
      <c r="I4390" s="95"/>
      <c r="W4390" s="138"/>
      <c r="Z4390" s="216">
        <v>0.06</v>
      </c>
      <c r="AF4390" s="31"/>
    </row>
    <row r="4391" spans="1:32" hidden="1" x14ac:dyDescent="0.25">
      <c r="A4391" s="116" t="s">
        <v>16384</v>
      </c>
      <c r="B4391" s="119">
        <v>2014</v>
      </c>
      <c r="C4391" s="68" t="s">
        <v>18691</v>
      </c>
      <c r="D4391" s="61" t="s">
        <v>16866</v>
      </c>
      <c r="E4391" s="61" t="s">
        <v>16866</v>
      </c>
      <c r="F4391" s="61" t="s">
        <v>16866</v>
      </c>
      <c r="G4391" s="94"/>
      <c r="H4391" s="140">
        <f t="shared" si="238"/>
        <v>0</v>
      </c>
      <c r="I4391" s="95"/>
      <c r="W4391" s="138"/>
      <c r="Z4391" s="174">
        <v>0.05</v>
      </c>
      <c r="AF4391" s="31"/>
    </row>
    <row r="4392" spans="1:32" hidden="1" x14ac:dyDescent="0.25">
      <c r="A4392" s="116" t="s">
        <v>16384</v>
      </c>
      <c r="B4392" s="119">
        <v>2015</v>
      </c>
      <c r="C4392" s="68" t="s">
        <v>18691</v>
      </c>
      <c r="D4392" s="17" t="s">
        <v>17528</v>
      </c>
      <c r="E4392" s="17" t="s">
        <v>17528</v>
      </c>
      <c r="F4392" s="17" t="s">
        <v>17528</v>
      </c>
      <c r="G4392" s="94"/>
      <c r="H4392" s="140">
        <f t="shared" ref="H4392:H4399" si="239">G4392/1.28</f>
        <v>0</v>
      </c>
      <c r="I4392" s="95"/>
      <c r="W4392" s="138"/>
      <c r="Z4392" s="17">
        <v>87.59</v>
      </c>
      <c r="AF4392" s="31"/>
    </row>
    <row r="4393" spans="1:32" hidden="1" x14ac:dyDescent="0.25">
      <c r="A4393" s="116" t="s">
        <v>16384</v>
      </c>
      <c r="B4393" s="119">
        <v>2015</v>
      </c>
      <c r="C4393" s="68" t="s">
        <v>18691</v>
      </c>
      <c r="D4393" s="17" t="s">
        <v>17645</v>
      </c>
      <c r="E4393" s="17" t="s">
        <v>17645</v>
      </c>
      <c r="F4393" s="17" t="s">
        <v>17645</v>
      </c>
      <c r="G4393" s="94"/>
      <c r="H4393" s="140">
        <f t="shared" si="239"/>
        <v>0</v>
      </c>
      <c r="I4393" s="95"/>
      <c r="W4393" s="138"/>
      <c r="Z4393" s="216">
        <v>6.69</v>
      </c>
      <c r="AF4393" s="31"/>
    </row>
    <row r="4394" spans="1:32" hidden="1" x14ac:dyDescent="0.25">
      <c r="A4394" s="116" t="s">
        <v>16384</v>
      </c>
      <c r="B4394" s="119">
        <v>2015</v>
      </c>
      <c r="C4394" s="68" t="s">
        <v>18691</v>
      </c>
      <c r="D4394" s="61" t="s">
        <v>18685</v>
      </c>
      <c r="E4394" s="61" t="s">
        <v>18685</v>
      </c>
      <c r="F4394" s="61" t="s">
        <v>18685</v>
      </c>
      <c r="G4394" s="94"/>
      <c r="H4394" s="140">
        <f t="shared" si="239"/>
        <v>0</v>
      </c>
      <c r="I4394" s="95"/>
      <c r="W4394" s="138"/>
      <c r="Z4394" s="216">
        <v>4.7</v>
      </c>
      <c r="AF4394" s="31"/>
    </row>
    <row r="4395" spans="1:32" hidden="1" x14ac:dyDescent="0.25">
      <c r="A4395" s="116" t="s">
        <v>16384</v>
      </c>
      <c r="B4395" s="119">
        <v>2015</v>
      </c>
      <c r="C4395" s="68" t="s">
        <v>18691</v>
      </c>
      <c r="D4395" s="17" t="s">
        <v>18687</v>
      </c>
      <c r="E4395" s="17" t="s">
        <v>18687</v>
      </c>
      <c r="F4395" s="17" t="s">
        <v>18687</v>
      </c>
      <c r="G4395" s="94"/>
      <c r="H4395" s="140">
        <f t="shared" si="239"/>
        <v>0</v>
      </c>
      <c r="I4395" s="95"/>
      <c r="W4395" s="138"/>
      <c r="Z4395" s="216">
        <v>0.28999999999999998</v>
      </c>
      <c r="AF4395" s="31"/>
    </row>
    <row r="4396" spans="1:32" hidden="1" x14ac:dyDescent="0.25">
      <c r="A4396" s="116" t="s">
        <v>16384</v>
      </c>
      <c r="B4396" s="119">
        <v>2015</v>
      </c>
      <c r="C4396" s="68" t="s">
        <v>18691</v>
      </c>
      <c r="D4396" s="10" t="s">
        <v>18688</v>
      </c>
      <c r="E4396" s="10" t="s">
        <v>18688</v>
      </c>
      <c r="F4396" s="69" t="s">
        <v>18688</v>
      </c>
      <c r="G4396" s="94"/>
      <c r="H4396" s="140">
        <f t="shared" si="239"/>
        <v>0</v>
      </c>
      <c r="I4396" s="95"/>
      <c r="W4396" s="138"/>
      <c r="Z4396" s="216">
        <v>0.06</v>
      </c>
      <c r="AF4396" s="31"/>
    </row>
    <row r="4397" spans="1:32" hidden="1" x14ac:dyDescent="0.25">
      <c r="A4397" s="116" t="s">
        <v>16384</v>
      </c>
      <c r="B4397" s="119">
        <v>2015</v>
      </c>
      <c r="C4397" s="68" t="s">
        <v>18691</v>
      </c>
      <c r="D4397" s="61" t="s">
        <v>18695</v>
      </c>
      <c r="E4397" s="61" t="s">
        <v>18696</v>
      </c>
      <c r="F4397" s="61" t="s">
        <v>18696</v>
      </c>
      <c r="G4397" s="94"/>
      <c r="H4397" s="140">
        <f t="shared" si="239"/>
        <v>0</v>
      </c>
      <c r="I4397" s="95"/>
      <c r="W4397" s="138"/>
      <c r="Z4397" s="216">
        <v>0.22</v>
      </c>
      <c r="AF4397" s="31"/>
    </row>
    <row r="4398" spans="1:32" hidden="1" x14ac:dyDescent="0.25">
      <c r="A4398" s="116" t="s">
        <v>16384</v>
      </c>
      <c r="B4398" s="119">
        <v>2015</v>
      </c>
      <c r="C4398" s="68" t="s">
        <v>18691</v>
      </c>
      <c r="D4398" s="61" t="s">
        <v>18234</v>
      </c>
      <c r="E4398" s="61" t="s">
        <v>16866</v>
      </c>
      <c r="F4398" s="61" t="s">
        <v>16866</v>
      </c>
      <c r="G4398" s="94"/>
      <c r="H4398" s="140">
        <f t="shared" si="239"/>
        <v>0</v>
      </c>
      <c r="I4398" s="95"/>
      <c r="W4398" s="138"/>
      <c r="Z4398" s="216">
        <v>0.03</v>
      </c>
      <c r="AF4398" s="31"/>
    </row>
    <row r="4399" spans="1:32" hidden="1" x14ac:dyDescent="0.25">
      <c r="A4399" s="116" t="s">
        <v>16384</v>
      </c>
      <c r="B4399" s="119">
        <v>2015</v>
      </c>
      <c r="C4399" s="68" t="s">
        <v>18691</v>
      </c>
      <c r="D4399" s="61" t="s">
        <v>18697</v>
      </c>
      <c r="E4399" s="61" t="s">
        <v>18698</v>
      </c>
      <c r="F4399" s="61" t="s">
        <v>18698</v>
      </c>
      <c r="G4399" s="94"/>
      <c r="H4399" s="140">
        <f t="shared" si="239"/>
        <v>0</v>
      </c>
      <c r="I4399" s="95"/>
      <c r="W4399" s="138"/>
      <c r="Z4399" s="216">
        <v>7.0000000000000007E-2</v>
      </c>
      <c r="AF4399" s="31"/>
    </row>
    <row r="4400" spans="1:32" hidden="1" x14ac:dyDescent="0.25">
      <c r="A4400" s="116" t="s">
        <v>16384</v>
      </c>
      <c r="B4400" s="119">
        <v>2016</v>
      </c>
      <c r="C4400" s="68" t="s">
        <v>18691</v>
      </c>
      <c r="D4400" s="67" t="s">
        <v>17553</v>
      </c>
      <c r="E4400" s="10" t="s">
        <v>17528</v>
      </c>
      <c r="F4400" s="17" t="s">
        <v>17528</v>
      </c>
      <c r="G4400" s="94"/>
      <c r="H4400" s="140">
        <f t="shared" ref="H4400:H4407" si="240">G4400/1.33</f>
        <v>0</v>
      </c>
      <c r="I4400" s="95"/>
      <c r="W4400" s="138"/>
      <c r="Z4400" s="17">
        <v>87.91</v>
      </c>
      <c r="AF4400" s="31"/>
    </row>
    <row r="4401" spans="1:32" hidden="1" x14ac:dyDescent="0.25">
      <c r="A4401" s="116" t="s">
        <v>16384</v>
      </c>
      <c r="B4401" s="119">
        <v>2016</v>
      </c>
      <c r="C4401" s="68" t="s">
        <v>18691</v>
      </c>
      <c r="D4401" s="17" t="s">
        <v>17645</v>
      </c>
      <c r="E4401" s="17" t="s">
        <v>17645</v>
      </c>
      <c r="F4401" s="17" t="s">
        <v>17645</v>
      </c>
      <c r="G4401" s="94"/>
      <c r="H4401" s="140">
        <f t="shared" si="240"/>
        <v>0</v>
      </c>
      <c r="I4401" s="95"/>
      <c r="W4401" s="138"/>
      <c r="Z4401" s="216">
        <v>7.76</v>
      </c>
      <c r="AF4401" s="31"/>
    </row>
    <row r="4402" spans="1:32" hidden="1" x14ac:dyDescent="0.25">
      <c r="A4402" s="116" t="s">
        <v>16384</v>
      </c>
      <c r="B4402" s="119">
        <v>2016</v>
      </c>
      <c r="C4402" s="68" t="s">
        <v>18691</v>
      </c>
      <c r="D4402" s="61" t="s">
        <v>18685</v>
      </c>
      <c r="E4402" s="61" t="s">
        <v>18685</v>
      </c>
      <c r="F4402" s="61" t="s">
        <v>18685</v>
      </c>
      <c r="G4402" s="94"/>
      <c r="H4402" s="140">
        <f t="shared" si="240"/>
        <v>0</v>
      </c>
      <c r="I4402" s="95"/>
      <c r="W4402" s="138"/>
      <c r="Z4402" s="216">
        <v>3.34</v>
      </c>
      <c r="AF4402" s="31"/>
    </row>
    <row r="4403" spans="1:32" hidden="1" x14ac:dyDescent="0.25">
      <c r="A4403" s="116" t="s">
        <v>16384</v>
      </c>
      <c r="B4403" s="119">
        <v>2016</v>
      </c>
      <c r="C4403" s="68" t="s">
        <v>18691</v>
      </c>
      <c r="D4403" s="17" t="s">
        <v>18687</v>
      </c>
      <c r="E4403" s="17" t="s">
        <v>18687</v>
      </c>
      <c r="F4403" s="17" t="s">
        <v>18687</v>
      </c>
      <c r="G4403" s="94"/>
      <c r="H4403" s="140">
        <f t="shared" si="240"/>
        <v>0</v>
      </c>
      <c r="I4403" s="95"/>
      <c r="W4403" s="138"/>
      <c r="Z4403" s="216">
        <v>0.32</v>
      </c>
      <c r="AF4403" s="31"/>
    </row>
    <row r="4404" spans="1:32" hidden="1" x14ac:dyDescent="0.25">
      <c r="A4404" s="116" t="s">
        <v>16384</v>
      </c>
      <c r="B4404" s="119">
        <v>2016</v>
      </c>
      <c r="C4404" s="68" t="s">
        <v>18691</v>
      </c>
      <c r="D4404" s="10" t="s">
        <v>18688</v>
      </c>
      <c r="E4404" s="10" t="s">
        <v>18688</v>
      </c>
      <c r="F4404" s="69" t="s">
        <v>18688</v>
      </c>
      <c r="G4404" s="94"/>
      <c r="H4404" s="140">
        <f t="shared" si="240"/>
        <v>0</v>
      </c>
      <c r="I4404" s="95"/>
      <c r="W4404" s="138"/>
      <c r="Z4404" s="174">
        <v>0.06</v>
      </c>
      <c r="AF4404" s="31"/>
    </row>
    <row r="4405" spans="1:32" hidden="1" x14ac:dyDescent="0.25">
      <c r="A4405" s="116" t="s">
        <v>16384</v>
      </c>
      <c r="B4405" s="119">
        <v>2016</v>
      </c>
      <c r="C4405" s="68" t="s">
        <v>18691</v>
      </c>
      <c r="D4405" s="61" t="s">
        <v>18234</v>
      </c>
      <c r="E4405" s="61" t="s">
        <v>16866</v>
      </c>
      <c r="F4405" s="61" t="s">
        <v>16866</v>
      </c>
      <c r="G4405" s="94"/>
      <c r="H4405" s="140">
        <f t="shared" si="240"/>
        <v>0</v>
      </c>
      <c r="I4405" s="95"/>
      <c r="W4405" s="138"/>
      <c r="Z4405" s="174">
        <v>0.06</v>
      </c>
      <c r="AF4405" s="31"/>
    </row>
    <row r="4406" spans="1:32" hidden="1" x14ac:dyDescent="0.25">
      <c r="A4406" s="116" t="s">
        <v>16384</v>
      </c>
      <c r="B4406" s="119">
        <v>2016</v>
      </c>
      <c r="C4406" s="68" t="s">
        <v>18691</v>
      </c>
      <c r="D4406" s="61" t="s">
        <v>18695</v>
      </c>
      <c r="E4406" s="61" t="s">
        <v>18696</v>
      </c>
      <c r="F4406" s="61" t="s">
        <v>18696</v>
      </c>
      <c r="G4406" s="94"/>
      <c r="H4406" s="140">
        <f t="shared" si="240"/>
        <v>0</v>
      </c>
      <c r="I4406" s="95"/>
      <c r="W4406" s="138"/>
      <c r="Z4406" s="216">
        <v>0.06</v>
      </c>
      <c r="AF4406" s="31"/>
    </row>
    <row r="4407" spans="1:32" hidden="1" x14ac:dyDescent="0.25">
      <c r="A4407" s="116" t="s">
        <v>16384</v>
      </c>
      <c r="B4407" s="119">
        <v>2016</v>
      </c>
      <c r="C4407" s="68" t="s">
        <v>18691</v>
      </c>
      <c r="D4407" s="61" t="s">
        <v>18697</v>
      </c>
      <c r="E4407" s="61" t="s">
        <v>18698</v>
      </c>
      <c r="F4407" s="61" t="s">
        <v>18698</v>
      </c>
      <c r="G4407" s="94"/>
      <c r="H4407" s="140">
        <f t="shared" si="240"/>
        <v>0</v>
      </c>
      <c r="I4407" s="95"/>
      <c r="W4407" s="138"/>
      <c r="Z4407" s="216">
        <v>0.03</v>
      </c>
      <c r="AF4407" s="31"/>
    </row>
    <row r="4408" spans="1:32" hidden="1" x14ac:dyDescent="0.25">
      <c r="A4408" s="116" t="s">
        <v>16384</v>
      </c>
      <c r="B4408" s="119">
        <v>2017</v>
      </c>
      <c r="C4408" s="68" t="s">
        <v>18691</v>
      </c>
      <c r="D4408" s="67" t="s">
        <v>17553</v>
      </c>
      <c r="E4408" s="10" t="s">
        <v>17528</v>
      </c>
      <c r="F4408" s="17" t="s">
        <v>17528</v>
      </c>
      <c r="G4408" s="94"/>
      <c r="H4408" s="140">
        <f t="shared" ref="H4408:H4421" si="241">G4408/1.3</f>
        <v>0</v>
      </c>
      <c r="I4408" s="95"/>
      <c r="W4408" s="138"/>
      <c r="Z4408" s="17">
        <v>85.95</v>
      </c>
      <c r="AF4408" s="31"/>
    </row>
    <row r="4409" spans="1:32" hidden="1" x14ac:dyDescent="0.25">
      <c r="A4409" s="116" t="s">
        <v>16384</v>
      </c>
      <c r="B4409" s="119">
        <v>2017</v>
      </c>
      <c r="C4409" s="68" t="s">
        <v>18691</v>
      </c>
      <c r="D4409" s="17" t="s">
        <v>17645</v>
      </c>
      <c r="E4409" s="17" t="s">
        <v>17645</v>
      </c>
      <c r="F4409" s="17" t="s">
        <v>17645</v>
      </c>
      <c r="G4409" s="94"/>
      <c r="H4409" s="140">
        <f t="shared" si="241"/>
        <v>0</v>
      </c>
      <c r="I4409" s="95"/>
      <c r="W4409" s="138"/>
      <c r="Z4409" s="216">
        <v>9.0299999999999994</v>
      </c>
      <c r="AF4409" s="31"/>
    </row>
    <row r="4410" spans="1:32" hidden="1" x14ac:dyDescent="0.25">
      <c r="A4410" s="116" t="s">
        <v>16384</v>
      </c>
      <c r="B4410" s="119">
        <v>2017</v>
      </c>
      <c r="C4410" s="68" t="s">
        <v>18691</v>
      </c>
      <c r="D4410" s="61" t="s">
        <v>18234</v>
      </c>
      <c r="E4410" s="10" t="s">
        <v>18263</v>
      </c>
      <c r="F4410" s="17" t="s">
        <v>18699</v>
      </c>
      <c r="G4410" s="94"/>
      <c r="H4410" s="140">
        <f t="shared" si="241"/>
        <v>0</v>
      </c>
      <c r="I4410" s="95"/>
      <c r="W4410" s="138"/>
      <c r="Z4410" s="216">
        <v>3.79</v>
      </c>
      <c r="AF4410" s="31"/>
    </row>
    <row r="4411" spans="1:32" hidden="1" x14ac:dyDescent="0.25">
      <c r="A4411" s="116" t="s">
        <v>16384</v>
      </c>
      <c r="B4411" s="119">
        <v>2017</v>
      </c>
      <c r="C4411" s="68" t="s">
        <v>18691</v>
      </c>
      <c r="D4411" s="17" t="s">
        <v>18687</v>
      </c>
      <c r="E4411" s="17" t="s">
        <v>18687</v>
      </c>
      <c r="F4411" s="17" t="s">
        <v>18687</v>
      </c>
      <c r="G4411" s="94"/>
      <c r="H4411" s="140">
        <f t="shared" si="241"/>
        <v>0</v>
      </c>
      <c r="I4411" s="95"/>
      <c r="W4411" s="138"/>
      <c r="Z4411" s="216">
        <v>0.56999999999999995</v>
      </c>
      <c r="AF4411" s="31"/>
    </row>
    <row r="4412" spans="1:32" hidden="1" x14ac:dyDescent="0.25">
      <c r="A4412" s="116" t="s">
        <v>16384</v>
      </c>
      <c r="B4412" s="119">
        <v>2017</v>
      </c>
      <c r="C4412" s="68" t="s">
        <v>18691</v>
      </c>
      <c r="D4412" s="10" t="s">
        <v>18688</v>
      </c>
      <c r="E4412" s="10" t="s">
        <v>18688</v>
      </c>
      <c r="F4412" s="69" t="s">
        <v>18688</v>
      </c>
      <c r="G4412" s="94"/>
      <c r="H4412" s="140">
        <f t="shared" si="241"/>
        <v>0</v>
      </c>
      <c r="I4412" s="95"/>
      <c r="W4412" s="138"/>
      <c r="Z4412" s="216">
        <v>0.11</v>
      </c>
      <c r="AF4412" s="31"/>
    </row>
    <row r="4413" spans="1:32" hidden="1" x14ac:dyDescent="0.25">
      <c r="A4413" s="116" t="s">
        <v>16384</v>
      </c>
      <c r="B4413" s="119">
        <v>2017</v>
      </c>
      <c r="C4413" s="68" t="s">
        <v>18691</v>
      </c>
      <c r="D4413" s="61" t="s">
        <v>18234</v>
      </c>
      <c r="E4413" s="10" t="s">
        <v>18263</v>
      </c>
      <c r="F4413" s="61" t="s">
        <v>16866</v>
      </c>
      <c r="G4413" s="94"/>
      <c r="H4413" s="140">
        <f t="shared" si="241"/>
        <v>0</v>
      </c>
      <c r="I4413" s="95"/>
      <c r="W4413" s="138"/>
      <c r="Z4413" s="216">
        <v>0.06</v>
      </c>
      <c r="AF4413" s="31"/>
    </row>
    <row r="4414" spans="1:32" hidden="1" x14ac:dyDescent="0.25">
      <c r="A4414" s="116" t="s">
        <v>16384</v>
      </c>
      <c r="B4414" s="119">
        <v>2017</v>
      </c>
      <c r="C4414" s="68" t="s">
        <v>18691</v>
      </c>
      <c r="D4414" s="61" t="s">
        <v>18695</v>
      </c>
      <c r="E4414" s="61" t="s">
        <v>18696</v>
      </c>
      <c r="F4414" s="61" t="s">
        <v>18696</v>
      </c>
      <c r="G4414" s="94"/>
      <c r="H4414" s="140">
        <f t="shared" si="241"/>
        <v>0</v>
      </c>
      <c r="I4414" s="95"/>
      <c r="W4414" s="138"/>
      <c r="Z4414" s="216">
        <v>0.03</v>
      </c>
      <c r="AF4414" s="31"/>
    </row>
    <row r="4415" spans="1:32" hidden="1" x14ac:dyDescent="0.25">
      <c r="A4415" s="116" t="s">
        <v>16384</v>
      </c>
      <c r="B4415" s="119">
        <v>2017</v>
      </c>
      <c r="C4415" s="68" t="s">
        <v>18691</v>
      </c>
      <c r="D4415" s="61" t="s">
        <v>18697</v>
      </c>
      <c r="E4415" s="61" t="s">
        <v>18698</v>
      </c>
      <c r="F4415" s="61" t="s">
        <v>18698</v>
      </c>
      <c r="G4415" s="94"/>
      <c r="H4415" s="140">
        <f t="shared" si="241"/>
        <v>0</v>
      </c>
      <c r="I4415" s="95"/>
      <c r="W4415" s="138"/>
      <c r="Z4415" s="216">
        <v>0.03</v>
      </c>
      <c r="AF4415" s="31"/>
    </row>
    <row r="4416" spans="1:32" hidden="1" x14ac:dyDescent="0.25">
      <c r="A4416" s="116" t="s">
        <v>16384</v>
      </c>
      <c r="B4416" s="119">
        <v>2018</v>
      </c>
      <c r="C4416" s="68" t="s">
        <v>18691</v>
      </c>
      <c r="D4416" s="67" t="s">
        <v>17553</v>
      </c>
      <c r="E4416" s="10" t="s">
        <v>17528</v>
      </c>
      <c r="F4416" s="17" t="s">
        <v>17528</v>
      </c>
      <c r="G4416" s="94"/>
      <c r="H4416" s="140">
        <f t="shared" si="241"/>
        <v>0</v>
      </c>
      <c r="I4416" s="95"/>
      <c r="W4416" s="138"/>
      <c r="Z4416" s="17">
        <v>86.6</v>
      </c>
      <c r="AF4416" s="31"/>
    </row>
    <row r="4417" spans="1:32" hidden="1" x14ac:dyDescent="0.25">
      <c r="A4417" s="116" t="s">
        <v>16384</v>
      </c>
      <c r="B4417" s="119">
        <v>2018</v>
      </c>
      <c r="C4417" s="68" t="s">
        <v>18691</v>
      </c>
      <c r="D4417" s="17" t="s">
        <v>17645</v>
      </c>
      <c r="E4417" s="17" t="s">
        <v>17645</v>
      </c>
      <c r="F4417" s="17" t="s">
        <v>17645</v>
      </c>
      <c r="G4417" s="94"/>
      <c r="H4417" s="140">
        <f t="shared" si="241"/>
        <v>0</v>
      </c>
      <c r="I4417" s="95"/>
      <c r="W4417" s="138"/>
      <c r="Z4417" s="216">
        <v>8.86</v>
      </c>
      <c r="AF4417" s="101"/>
    </row>
    <row r="4418" spans="1:32" hidden="1" x14ac:dyDescent="0.25">
      <c r="A4418" s="116" t="s">
        <v>16384</v>
      </c>
      <c r="B4418" s="119">
        <v>2018</v>
      </c>
      <c r="C4418" s="68" t="s">
        <v>18691</v>
      </c>
      <c r="D4418" s="61" t="s">
        <v>18234</v>
      </c>
      <c r="E4418" s="10" t="s">
        <v>18263</v>
      </c>
      <c r="F4418" s="17" t="s">
        <v>18699</v>
      </c>
      <c r="G4418" s="94"/>
      <c r="H4418" s="140">
        <f t="shared" si="241"/>
        <v>0</v>
      </c>
      <c r="I4418" s="95"/>
      <c r="W4418" s="138"/>
      <c r="Z4418" s="216">
        <v>3.07</v>
      </c>
      <c r="AF4418" s="31"/>
    </row>
    <row r="4419" spans="1:32" hidden="1" x14ac:dyDescent="0.25">
      <c r="A4419" s="116" t="s">
        <v>16384</v>
      </c>
      <c r="B4419" s="119">
        <v>2018</v>
      </c>
      <c r="C4419" s="68" t="s">
        <v>18691</v>
      </c>
      <c r="D4419" s="17" t="s">
        <v>18687</v>
      </c>
      <c r="E4419" s="17" t="s">
        <v>18687</v>
      </c>
      <c r="F4419" s="17" t="s">
        <v>18687</v>
      </c>
      <c r="G4419" s="94"/>
      <c r="H4419" s="140">
        <f t="shared" si="241"/>
        <v>0</v>
      </c>
      <c r="I4419" s="95"/>
      <c r="W4419" s="138"/>
      <c r="Z4419" s="216">
        <v>0.56000000000000005</v>
      </c>
      <c r="AF4419" s="31"/>
    </row>
    <row r="4420" spans="1:32" hidden="1" x14ac:dyDescent="0.25">
      <c r="A4420" s="116" t="s">
        <v>16384</v>
      </c>
      <c r="B4420" s="119">
        <v>2018</v>
      </c>
      <c r="C4420" s="68" t="s">
        <v>18691</v>
      </c>
      <c r="D4420" s="61" t="s">
        <v>18700</v>
      </c>
      <c r="E4420" s="61" t="s">
        <v>18701</v>
      </c>
      <c r="F4420" s="61" t="s">
        <v>18702</v>
      </c>
      <c r="G4420" s="94"/>
      <c r="H4420" s="140">
        <f t="shared" si="241"/>
        <v>0</v>
      </c>
      <c r="I4420" s="95"/>
      <c r="W4420" s="138"/>
      <c r="Z4420" s="17">
        <v>0.2</v>
      </c>
      <c r="AF4420" s="31"/>
    </row>
    <row r="4421" spans="1:32" hidden="1" x14ac:dyDescent="0.25">
      <c r="A4421" s="116" t="s">
        <v>16384</v>
      </c>
      <c r="B4421" s="119">
        <v>2018</v>
      </c>
      <c r="C4421" s="68" t="s">
        <v>18691</v>
      </c>
      <c r="D4421" s="10" t="s">
        <v>18688</v>
      </c>
      <c r="E4421" s="10" t="s">
        <v>18688</v>
      </c>
      <c r="F4421" s="69" t="s">
        <v>18688</v>
      </c>
      <c r="G4421" s="94"/>
      <c r="H4421" s="140">
        <f t="shared" si="241"/>
        <v>0</v>
      </c>
      <c r="I4421" s="95"/>
      <c r="W4421" s="138"/>
      <c r="Z4421" s="216">
        <v>0.08</v>
      </c>
      <c r="AF4421" s="31"/>
    </row>
    <row r="4422" spans="1:32" hidden="1" x14ac:dyDescent="0.25">
      <c r="A4422" s="116" t="s">
        <v>16384</v>
      </c>
      <c r="B4422" s="119">
        <v>2019</v>
      </c>
      <c r="C4422" s="68" t="s">
        <v>18691</v>
      </c>
      <c r="D4422" s="67" t="s">
        <v>17553</v>
      </c>
      <c r="E4422" s="10" t="s">
        <v>17528</v>
      </c>
      <c r="F4422" s="17" t="s">
        <v>17528</v>
      </c>
      <c r="G4422" s="94"/>
      <c r="H4422" s="140">
        <f t="shared" ref="H4422:H4427" si="242">G4422/1.33</f>
        <v>0</v>
      </c>
      <c r="I4422" s="95"/>
      <c r="W4422" s="138"/>
      <c r="Z4422" s="17">
        <v>87.93</v>
      </c>
      <c r="AF4422" s="82"/>
    </row>
    <row r="4423" spans="1:32" hidden="1" x14ac:dyDescent="0.25">
      <c r="A4423" s="116" t="s">
        <v>16384</v>
      </c>
      <c r="B4423" s="119">
        <v>2019</v>
      </c>
      <c r="C4423" s="68" t="s">
        <v>18691</v>
      </c>
      <c r="D4423" s="17" t="s">
        <v>17645</v>
      </c>
      <c r="E4423" s="17" t="s">
        <v>17645</v>
      </c>
      <c r="F4423" s="17" t="s">
        <v>17645</v>
      </c>
      <c r="G4423" s="94"/>
      <c r="H4423" s="140">
        <f t="shared" si="242"/>
        <v>0</v>
      </c>
      <c r="I4423" s="95"/>
      <c r="W4423" s="138"/>
      <c r="Z4423" s="216">
        <v>7.87</v>
      </c>
      <c r="AF4423" s="82"/>
    </row>
    <row r="4424" spans="1:32" hidden="1" x14ac:dyDescent="0.25">
      <c r="A4424" s="116" t="s">
        <v>16384</v>
      </c>
      <c r="B4424" s="119">
        <v>2019</v>
      </c>
      <c r="C4424" s="68" t="s">
        <v>18691</v>
      </c>
      <c r="D4424" s="61" t="s">
        <v>18234</v>
      </c>
      <c r="E4424" s="10" t="s">
        <v>18263</v>
      </c>
      <c r="F4424" s="17" t="s">
        <v>18699</v>
      </c>
      <c r="G4424" s="94"/>
      <c r="H4424" s="140">
        <f t="shared" si="242"/>
        <v>0</v>
      </c>
      <c r="I4424" s="95"/>
      <c r="W4424" s="138"/>
      <c r="Z4424" s="216">
        <v>2.89</v>
      </c>
      <c r="AF4424" s="82"/>
    </row>
    <row r="4425" spans="1:32" hidden="1" x14ac:dyDescent="0.25">
      <c r="A4425" s="116" t="s">
        <v>16384</v>
      </c>
      <c r="B4425" s="119">
        <v>2019</v>
      </c>
      <c r="C4425" s="68" t="s">
        <v>18691</v>
      </c>
      <c r="D4425" s="17" t="s">
        <v>18687</v>
      </c>
      <c r="E4425" s="17" t="s">
        <v>18687</v>
      </c>
      <c r="F4425" s="17" t="s">
        <v>18687</v>
      </c>
      <c r="G4425" s="94"/>
      <c r="H4425" s="140">
        <f t="shared" si="242"/>
        <v>0</v>
      </c>
      <c r="I4425" s="95"/>
      <c r="W4425" s="138"/>
      <c r="Z4425" s="216">
        <v>0.79</v>
      </c>
      <c r="AF4425" s="82"/>
    </row>
    <row r="4426" spans="1:32" hidden="1" x14ac:dyDescent="0.25">
      <c r="A4426" s="116" t="s">
        <v>16384</v>
      </c>
      <c r="B4426" s="119">
        <v>2019</v>
      </c>
      <c r="C4426" s="68" t="s">
        <v>18691</v>
      </c>
      <c r="D4426" s="61" t="s">
        <v>18700</v>
      </c>
      <c r="E4426" s="61" t="s">
        <v>18701</v>
      </c>
      <c r="F4426" s="61" t="s">
        <v>18702</v>
      </c>
      <c r="G4426" s="94"/>
      <c r="H4426" s="140">
        <f t="shared" si="242"/>
        <v>0</v>
      </c>
      <c r="I4426" s="95"/>
      <c r="W4426" s="138"/>
      <c r="Z4426" s="17">
        <v>0</v>
      </c>
      <c r="AF4426" s="82"/>
    </row>
    <row r="4427" spans="1:32" hidden="1" x14ac:dyDescent="0.25">
      <c r="A4427" s="116" t="s">
        <v>16384</v>
      </c>
      <c r="B4427" s="119">
        <v>2019</v>
      </c>
      <c r="C4427" s="68" t="s">
        <v>18691</v>
      </c>
      <c r="D4427" s="10" t="s">
        <v>18688</v>
      </c>
      <c r="E4427" s="10" t="s">
        <v>18688</v>
      </c>
      <c r="F4427" s="69" t="s">
        <v>18688</v>
      </c>
      <c r="G4427" s="94"/>
      <c r="H4427" s="140">
        <f t="shared" si="242"/>
        <v>0</v>
      </c>
      <c r="I4427" s="95"/>
      <c r="W4427" s="138"/>
      <c r="Z4427" s="216">
        <v>0.03</v>
      </c>
      <c r="AF4427" s="82"/>
    </row>
    <row r="4428" spans="1:32" hidden="1" x14ac:dyDescent="0.25">
      <c r="A4428" s="116" t="s">
        <v>16384</v>
      </c>
      <c r="B4428" s="119">
        <v>2020</v>
      </c>
      <c r="C4428" s="68" t="s">
        <v>18691</v>
      </c>
      <c r="D4428" s="67" t="s">
        <v>17553</v>
      </c>
      <c r="E4428" s="10" t="s">
        <v>17528</v>
      </c>
      <c r="F4428" s="17" t="s">
        <v>17528</v>
      </c>
      <c r="G4428" s="94"/>
      <c r="H4428" s="140">
        <f t="shared" ref="H4428:H4435" si="243">G4428/1.34</f>
        <v>0</v>
      </c>
      <c r="I4428" s="95"/>
      <c r="W4428" s="138"/>
      <c r="Z4428" s="17">
        <v>86.71</v>
      </c>
      <c r="AF4428" s="31"/>
    </row>
    <row r="4429" spans="1:32" hidden="1" x14ac:dyDescent="0.25">
      <c r="A4429" s="116" t="s">
        <v>16384</v>
      </c>
      <c r="B4429" s="119">
        <v>2020</v>
      </c>
      <c r="C4429" s="68" t="s">
        <v>18691</v>
      </c>
      <c r="D4429" s="17" t="s">
        <v>17645</v>
      </c>
      <c r="E4429" s="17" t="s">
        <v>17645</v>
      </c>
      <c r="F4429" s="17" t="s">
        <v>17645</v>
      </c>
      <c r="G4429" s="94"/>
      <c r="H4429" s="140">
        <f t="shared" si="243"/>
        <v>0</v>
      </c>
      <c r="I4429" s="95"/>
      <c r="W4429" s="138"/>
      <c r="Z4429" s="216">
        <v>9.06</v>
      </c>
      <c r="AF4429" s="31"/>
    </row>
    <row r="4430" spans="1:32" hidden="1" x14ac:dyDescent="0.25">
      <c r="A4430" s="116" t="s">
        <v>16384</v>
      </c>
      <c r="B4430" s="119">
        <v>2020</v>
      </c>
      <c r="C4430" s="68" t="s">
        <v>18691</v>
      </c>
      <c r="D4430" s="61" t="s">
        <v>18234</v>
      </c>
      <c r="E4430" s="10" t="s">
        <v>18263</v>
      </c>
      <c r="F4430" s="17" t="s">
        <v>18699</v>
      </c>
      <c r="G4430" s="94"/>
      <c r="H4430" s="140">
        <f t="shared" si="243"/>
        <v>0</v>
      </c>
      <c r="I4430" s="95"/>
      <c r="W4430" s="138"/>
      <c r="Z4430" s="216">
        <v>2.73</v>
      </c>
      <c r="AF4430" s="82"/>
    </row>
    <row r="4431" spans="1:32" hidden="1" x14ac:dyDescent="0.25">
      <c r="A4431" s="116" t="s">
        <v>16384</v>
      </c>
      <c r="B4431" s="119">
        <v>2020</v>
      </c>
      <c r="C4431" s="68" t="s">
        <v>18691</v>
      </c>
      <c r="D4431" s="17" t="s">
        <v>18687</v>
      </c>
      <c r="E4431" s="17" t="s">
        <v>18687</v>
      </c>
      <c r="F4431" s="17" t="s">
        <v>18687</v>
      </c>
      <c r="G4431" s="94"/>
      <c r="H4431" s="140">
        <f t="shared" si="243"/>
        <v>0</v>
      </c>
      <c r="I4431" s="95"/>
      <c r="W4431" s="138"/>
      <c r="Z4431" s="216">
        <v>0.96</v>
      </c>
      <c r="AF4431" s="31"/>
    </row>
    <row r="4432" spans="1:32" hidden="1" x14ac:dyDescent="0.25">
      <c r="A4432" s="116" t="s">
        <v>16384</v>
      </c>
      <c r="B4432" s="119">
        <v>2020</v>
      </c>
      <c r="C4432" s="68" t="s">
        <v>18691</v>
      </c>
      <c r="D4432" s="61" t="s">
        <v>18700</v>
      </c>
      <c r="E4432" s="61" t="s">
        <v>18701</v>
      </c>
      <c r="F4432" s="61" t="s">
        <v>18702</v>
      </c>
      <c r="G4432" s="94"/>
      <c r="H4432" s="140">
        <f t="shared" si="243"/>
        <v>0</v>
      </c>
      <c r="I4432" s="95"/>
      <c r="W4432" s="138"/>
      <c r="Z4432" s="17">
        <v>0.05</v>
      </c>
      <c r="AF4432" s="31"/>
    </row>
    <row r="4433" spans="1:32" hidden="1" x14ac:dyDescent="0.25">
      <c r="A4433" s="116" t="s">
        <v>16384</v>
      </c>
      <c r="B4433" s="119">
        <v>2020</v>
      </c>
      <c r="C4433" s="68" t="s">
        <v>18691</v>
      </c>
      <c r="D4433" s="10" t="s">
        <v>18688</v>
      </c>
      <c r="E4433" s="10" t="s">
        <v>18688</v>
      </c>
      <c r="F4433" s="69" t="s">
        <v>18688</v>
      </c>
      <c r="G4433" s="94"/>
      <c r="H4433" s="140">
        <f t="shared" si="243"/>
        <v>0</v>
      </c>
      <c r="I4433" s="95"/>
      <c r="W4433" s="138"/>
      <c r="Z4433" s="216">
        <v>0.03</v>
      </c>
      <c r="AF4433" s="31"/>
    </row>
    <row r="4434" spans="1:32" hidden="1" x14ac:dyDescent="0.25">
      <c r="A4434" s="116" t="s">
        <v>16384</v>
      </c>
      <c r="B4434" s="119">
        <v>2020</v>
      </c>
      <c r="C4434" s="68" t="s">
        <v>18691</v>
      </c>
      <c r="D4434" s="61" t="s">
        <v>18695</v>
      </c>
      <c r="E4434" s="61" t="s">
        <v>18696</v>
      </c>
      <c r="F4434" s="61" t="s">
        <v>18696</v>
      </c>
      <c r="G4434" s="94"/>
      <c r="H4434" s="140">
        <f t="shared" si="243"/>
        <v>0</v>
      </c>
      <c r="I4434" s="95"/>
      <c r="W4434" s="138"/>
      <c r="Z4434" s="216">
        <v>0.01</v>
      </c>
      <c r="AF4434" s="31"/>
    </row>
    <row r="4435" spans="1:32" hidden="1" x14ac:dyDescent="0.25">
      <c r="A4435" s="116" t="s">
        <v>16384</v>
      </c>
      <c r="B4435" s="119">
        <v>2020</v>
      </c>
      <c r="C4435" s="68" t="s">
        <v>18691</v>
      </c>
      <c r="D4435" s="61" t="s">
        <v>18697</v>
      </c>
      <c r="E4435" s="61" t="s">
        <v>18698</v>
      </c>
      <c r="F4435" s="61" t="s">
        <v>18698</v>
      </c>
      <c r="G4435" s="94"/>
      <c r="H4435" s="140">
        <f t="shared" si="243"/>
        <v>0</v>
      </c>
      <c r="I4435" s="95"/>
      <c r="W4435" s="138"/>
      <c r="Z4435" s="216">
        <v>0</v>
      </c>
      <c r="AF4435" s="31"/>
    </row>
    <row r="4436" spans="1:32" hidden="1" x14ac:dyDescent="0.25">
      <c r="A4436" s="116" t="s">
        <v>16384</v>
      </c>
      <c r="B4436" s="119">
        <v>2021</v>
      </c>
      <c r="C4436" s="68" t="s">
        <v>18691</v>
      </c>
      <c r="D4436" s="67" t="s">
        <v>17553</v>
      </c>
      <c r="E4436" s="10" t="s">
        <v>17528</v>
      </c>
      <c r="F4436" s="17" t="s">
        <v>17528</v>
      </c>
      <c r="G4436" s="94"/>
      <c r="H4436" s="140">
        <f t="shared" ref="H4436:H4443" si="244">G4436/1.25</f>
        <v>0</v>
      </c>
      <c r="I4436" s="95"/>
      <c r="W4436" s="138"/>
      <c r="Z4436" s="17">
        <v>86.68</v>
      </c>
      <c r="AF4436" s="31"/>
    </row>
    <row r="4437" spans="1:32" hidden="1" x14ac:dyDescent="0.25">
      <c r="A4437" s="116" t="s">
        <v>16384</v>
      </c>
      <c r="B4437" s="119">
        <v>2021</v>
      </c>
      <c r="C4437" s="68" t="s">
        <v>18691</v>
      </c>
      <c r="D4437" s="17" t="s">
        <v>17645</v>
      </c>
      <c r="E4437" s="17" t="s">
        <v>17645</v>
      </c>
      <c r="F4437" s="17" t="s">
        <v>17645</v>
      </c>
      <c r="G4437" s="94"/>
      <c r="H4437" s="140">
        <f t="shared" si="244"/>
        <v>0</v>
      </c>
      <c r="I4437" s="95"/>
      <c r="W4437" s="138"/>
      <c r="Z4437" s="216">
        <v>9.11</v>
      </c>
      <c r="AF4437" s="31"/>
    </row>
    <row r="4438" spans="1:32" hidden="1" x14ac:dyDescent="0.25">
      <c r="A4438" s="116" t="s">
        <v>16384</v>
      </c>
      <c r="B4438" s="119">
        <v>2021</v>
      </c>
      <c r="C4438" s="68" t="s">
        <v>18691</v>
      </c>
      <c r="D4438" s="17" t="s">
        <v>18689</v>
      </c>
      <c r="E4438" s="10" t="s">
        <v>18263</v>
      </c>
      <c r="F4438" s="17" t="s">
        <v>18699</v>
      </c>
      <c r="G4438" s="94"/>
      <c r="H4438" s="140">
        <f t="shared" si="244"/>
        <v>0</v>
      </c>
      <c r="I4438" s="95"/>
      <c r="W4438" s="138"/>
      <c r="Z4438" s="216">
        <v>2.5</v>
      </c>
      <c r="AF4438" s="62" t="s">
        <v>18690</v>
      </c>
    </row>
    <row r="4439" spans="1:32" hidden="1" x14ac:dyDescent="0.25">
      <c r="A4439" s="116" t="s">
        <v>16384</v>
      </c>
      <c r="B4439" s="119">
        <v>2021</v>
      </c>
      <c r="C4439" s="68" t="s">
        <v>18691</v>
      </c>
      <c r="D4439" s="17" t="s">
        <v>18687</v>
      </c>
      <c r="E4439" s="17" t="s">
        <v>18687</v>
      </c>
      <c r="F4439" s="17" t="s">
        <v>18687</v>
      </c>
      <c r="G4439" s="94"/>
      <c r="H4439" s="140">
        <f t="shared" si="244"/>
        <v>0</v>
      </c>
      <c r="I4439" s="95"/>
      <c r="W4439" s="138"/>
      <c r="Z4439" s="216">
        <v>1.28</v>
      </c>
      <c r="AF4439" s="31"/>
    </row>
    <row r="4440" spans="1:32" hidden="1" x14ac:dyDescent="0.25">
      <c r="A4440" s="116" t="s">
        <v>16384</v>
      </c>
      <c r="B4440" s="119">
        <v>2021</v>
      </c>
      <c r="C4440" s="68" t="s">
        <v>18691</v>
      </c>
      <c r="D4440" s="61" t="s">
        <v>18700</v>
      </c>
      <c r="E4440" s="61" t="s">
        <v>18701</v>
      </c>
      <c r="F4440" s="61" t="s">
        <v>18702</v>
      </c>
      <c r="G4440" s="94"/>
      <c r="H4440" s="140">
        <f t="shared" si="244"/>
        <v>0</v>
      </c>
      <c r="I4440" s="95"/>
      <c r="W4440" s="138"/>
      <c r="Z4440" s="17">
        <v>6.5000000000000002E-2</v>
      </c>
      <c r="AF4440" s="31"/>
    </row>
    <row r="4441" spans="1:32" hidden="1" x14ac:dyDescent="0.25">
      <c r="A4441" s="116" t="s">
        <v>16384</v>
      </c>
      <c r="B4441" s="119">
        <v>2021</v>
      </c>
      <c r="C4441" s="68" t="s">
        <v>18691</v>
      </c>
      <c r="D4441" s="10" t="s">
        <v>18688</v>
      </c>
      <c r="E4441" s="10" t="s">
        <v>18688</v>
      </c>
      <c r="F4441" s="69" t="s">
        <v>18688</v>
      </c>
      <c r="G4441" s="94"/>
      <c r="H4441" s="140">
        <f t="shared" si="244"/>
        <v>0</v>
      </c>
      <c r="I4441" s="95"/>
      <c r="W4441" s="138"/>
      <c r="Z4441" s="216">
        <v>0.02</v>
      </c>
      <c r="AF4441" s="31"/>
    </row>
    <row r="4442" spans="1:32" hidden="1" x14ac:dyDescent="0.25">
      <c r="A4442" s="116" t="s">
        <v>16384</v>
      </c>
      <c r="B4442" s="119">
        <v>2021</v>
      </c>
      <c r="C4442" s="68" t="s">
        <v>18691</v>
      </c>
      <c r="D4442" s="61" t="s">
        <v>18695</v>
      </c>
      <c r="E4442" s="61" t="s">
        <v>18696</v>
      </c>
      <c r="F4442" s="61" t="s">
        <v>18696</v>
      </c>
      <c r="G4442" s="94"/>
      <c r="H4442" s="140">
        <f t="shared" si="244"/>
        <v>0</v>
      </c>
      <c r="I4442" s="95"/>
      <c r="W4442" s="138"/>
      <c r="Z4442" s="216">
        <v>0.01</v>
      </c>
      <c r="AF4442" s="31"/>
    </row>
    <row r="4443" spans="1:32" hidden="1" x14ac:dyDescent="0.25">
      <c r="A4443" s="116" t="s">
        <v>16384</v>
      </c>
      <c r="B4443" s="119">
        <v>2021</v>
      </c>
      <c r="C4443" s="68" t="s">
        <v>18691</v>
      </c>
      <c r="D4443" s="61" t="s">
        <v>18697</v>
      </c>
      <c r="E4443" s="61" t="s">
        <v>18698</v>
      </c>
      <c r="F4443" s="61" t="s">
        <v>18698</v>
      </c>
      <c r="G4443" s="94"/>
      <c r="H4443" s="140">
        <f t="shared" si="244"/>
        <v>0</v>
      </c>
      <c r="I4443" s="95"/>
      <c r="W4443" s="138"/>
      <c r="Z4443" s="216">
        <v>0</v>
      </c>
      <c r="AF4443" s="31"/>
    </row>
    <row r="4444" spans="1:32" hidden="1" x14ac:dyDescent="0.25">
      <c r="A4444" s="116" t="s">
        <v>16384</v>
      </c>
      <c r="B4444" s="68">
        <v>2022</v>
      </c>
      <c r="C4444" s="68" t="s">
        <v>18691</v>
      </c>
      <c r="D4444" s="67" t="s">
        <v>17553</v>
      </c>
      <c r="E4444" s="10" t="s">
        <v>17528</v>
      </c>
      <c r="F4444" s="17" t="s">
        <v>17528</v>
      </c>
      <c r="G4444" s="94"/>
      <c r="H4444" s="140">
        <f t="shared" ref="H4444:H4470" si="245">G4444/1.3</f>
        <v>0</v>
      </c>
      <c r="I4444" s="95"/>
      <c r="W4444" s="138"/>
      <c r="Z4444" s="17">
        <v>84.68</v>
      </c>
      <c r="AF4444" s="31"/>
    </row>
    <row r="4445" spans="1:32" hidden="1" x14ac:dyDescent="0.25">
      <c r="A4445" s="116" t="s">
        <v>16384</v>
      </c>
      <c r="B4445" s="68">
        <v>2022</v>
      </c>
      <c r="C4445" s="68" t="s">
        <v>18691</v>
      </c>
      <c r="D4445" s="17" t="s">
        <v>17645</v>
      </c>
      <c r="E4445" s="17" t="s">
        <v>17645</v>
      </c>
      <c r="F4445" s="17" t="s">
        <v>17645</v>
      </c>
      <c r="G4445" s="94"/>
      <c r="H4445" s="140">
        <f t="shared" si="245"/>
        <v>0</v>
      </c>
      <c r="I4445" s="95"/>
      <c r="W4445" s="138"/>
      <c r="Z4445" s="216">
        <v>11.02</v>
      </c>
      <c r="AF4445" s="31"/>
    </row>
    <row r="4446" spans="1:32" hidden="1" x14ac:dyDescent="0.25">
      <c r="A4446" s="116" t="s">
        <v>16384</v>
      </c>
      <c r="B4446" s="68">
        <v>2022</v>
      </c>
      <c r="C4446" s="68" t="s">
        <v>18691</v>
      </c>
      <c r="D4446" s="17" t="s">
        <v>18689</v>
      </c>
      <c r="E4446" s="10" t="s">
        <v>18263</v>
      </c>
      <c r="F4446" s="17" t="s">
        <v>18699</v>
      </c>
      <c r="G4446" s="94"/>
      <c r="H4446" s="140">
        <f t="shared" si="245"/>
        <v>0</v>
      </c>
      <c r="I4446" s="95"/>
      <c r="W4446" s="138"/>
      <c r="Z4446" s="216">
        <v>2.4700000000000002</v>
      </c>
      <c r="AF4446" s="31"/>
    </row>
    <row r="4447" spans="1:32" hidden="1" x14ac:dyDescent="0.25">
      <c r="A4447" s="116" t="s">
        <v>16384</v>
      </c>
      <c r="B4447" s="68">
        <v>2022</v>
      </c>
      <c r="C4447" s="68" t="s">
        <v>18691</v>
      </c>
      <c r="D4447" s="17" t="s">
        <v>18687</v>
      </c>
      <c r="E4447" s="17" t="s">
        <v>18687</v>
      </c>
      <c r="F4447" s="17" t="s">
        <v>18687</v>
      </c>
      <c r="G4447" s="94"/>
      <c r="H4447" s="140">
        <f t="shared" si="245"/>
        <v>0</v>
      </c>
      <c r="I4447" s="95"/>
      <c r="W4447" s="138"/>
      <c r="Z4447" s="216">
        <v>1.34</v>
      </c>
      <c r="AF4447" s="31"/>
    </row>
    <row r="4448" spans="1:32" hidden="1" x14ac:dyDescent="0.25">
      <c r="A4448" s="116" t="s">
        <v>16384</v>
      </c>
      <c r="B4448" s="68">
        <v>2022</v>
      </c>
      <c r="C4448" s="68" t="s">
        <v>18691</v>
      </c>
      <c r="D4448" s="61" t="s">
        <v>18700</v>
      </c>
      <c r="E4448" s="61" t="s">
        <v>18701</v>
      </c>
      <c r="F4448" s="61" t="s">
        <v>18702</v>
      </c>
      <c r="G4448" s="94"/>
      <c r="H4448" s="140">
        <f t="shared" si="245"/>
        <v>0</v>
      </c>
      <c r="I4448" s="95"/>
      <c r="W4448" s="138"/>
      <c r="Z4448" s="17">
        <v>0.1</v>
      </c>
      <c r="AF4448" s="31"/>
    </row>
    <row r="4449" spans="1:32" hidden="1" x14ac:dyDescent="0.25">
      <c r="A4449" s="116" t="s">
        <v>16384</v>
      </c>
      <c r="B4449" s="68">
        <v>2022</v>
      </c>
      <c r="C4449" s="68" t="s">
        <v>18691</v>
      </c>
      <c r="D4449" s="10" t="s">
        <v>18688</v>
      </c>
      <c r="E4449" s="10" t="s">
        <v>18688</v>
      </c>
      <c r="F4449" s="69" t="s">
        <v>18688</v>
      </c>
      <c r="G4449" s="94"/>
      <c r="H4449" s="140">
        <f t="shared" si="245"/>
        <v>0</v>
      </c>
      <c r="I4449" s="95"/>
      <c r="W4449" s="138"/>
      <c r="Z4449" s="177">
        <v>0.05</v>
      </c>
      <c r="AF4449" s="31"/>
    </row>
    <row r="4450" spans="1:32" hidden="1" x14ac:dyDescent="0.25">
      <c r="A4450" s="116" t="s">
        <v>16384</v>
      </c>
      <c r="B4450" s="68">
        <v>2022</v>
      </c>
      <c r="C4450" s="68" t="s">
        <v>18691</v>
      </c>
      <c r="D4450" s="61" t="s">
        <v>18695</v>
      </c>
      <c r="E4450" s="61" t="s">
        <v>18696</v>
      </c>
      <c r="F4450" s="61" t="s">
        <v>18696</v>
      </c>
      <c r="G4450" s="94"/>
      <c r="H4450" s="140">
        <f t="shared" si="245"/>
        <v>0</v>
      </c>
      <c r="I4450" s="95"/>
      <c r="W4450" s="138"/>
      <c r="Z4450" s="216">
        <v>0.03</v>
      </c>
      <c r="AF4450" s="31"/>
    </row>
    <row r="4451" spans="1:32" hidden="1" x14ac:dyDescent="0.25">
      <c r="A4451" s="116" t="s">
        <v>16384</v>
      </c>
      <c r="B4451" s="68">
        <v>2022</v>
      </c>
      <c r="C4451" s="68" t="s">
        <v>18691</v>
      </c>
      <c r="D4451" s="61" t="s">
        <v>18697</v>
      </c>
      <c r="E4451" s="61" t="s">
        <v>18698</v>
      </c>
      <c r="F4451" s="61" t="s">
        <v>18698</v>
      </c>
      <c r="G4451" s="94"/>
      <c r="H4451" s="140">
        <f t="shared" si="245"/>
        <v>0</v>
      </c>
      <c r="I4451" s="95"/>
      <c r="W4451" s="138"/>
      <c r="Z4451" s="216">
        <v>0</v>
      </c>
      <c r="AF4451" s="31"/>
    </row>
    <row r="4452" spans="1:32" hidden="1" x14ac:dyDescent="0.25">
      <c r="A4452" s="116" t="s">
        <v>16384</v>
      </c>
      <c r="B4452" s="68">
        <v>2022</v>
      </c>
      <c r="C4452" s="68" t="s">
        <v>18691</v>
      </c>
      <c r="D4452" s="253" t="s">
        <v>16556</v>
      </c>
      <c r="E4452" s="253" t="s">
        <v>16556</v>
      </c>
      <c r="F4452" s="253" t="s">
        <v>16556</v>
      </c>
      <c r="G4452" s="94"/>
      <c r="H4452" s="140">
        <f t="shared" si="245"/>
        <v>0</v>
      </c>
      <c r="I4452" s="95"/>
      <c r="W4452" s="138"/>
      <c r="Z4452" s="17">
        <v>0.3</v>
      </c>
      <c r="AF4452" s="31"/>
    </row>
    <row r="4453" spans="1:32" hidden="1" x14ac:dyDescent="0.25">
      <c r="A4453" s="116" t="s">
        <v>16384</v>
      </c>
      <c r="B4453" s="68">
        <v>2023</v>
      </c>
      <c r="C4453" s="68" t="s">
        <v>18691</v>
      </c>
      <c r="D4453" s="246" t="s">
        <v>17553</v>
      </c>
      <c r="E4453" s="254" t="s">
        <v>17528</v>
      </c>
      <c r="F4453" s="227" t="s">
        <v>17528</v>
      </c>
      <c r="G4453" s="94"/>
      <c r="H4453" s="140">
        <f t="shared" si="245"/>
        <v>0</v>
      </c>
      <c r="I4453" s="95"/>
      <c r="W4453" s="138"/>
      <c r="Z4453" s="17">
        <v>85.46</v>
      </c>
      <c r="AF4453" s="31"/>
    </row>
    <row r="4454" spans="1:32" hidden="1" x14ac:dyDescent="0.25">
      <c r="A4454" s="116" t="s">
        <v>16384</v>
      </c>
      <c r="B4454" s="68">
        <v>2023</v>
      </c>
      <c r="C4454" s="68" t="s">
        <v>18691</v>
      </c>
      <c r="D4454" s="227" t="s">
        <v>17645</v>
      </c>
      <c r="E4454" s="227" t="s">
        <v>17645</v>
      </c>
      <c r="F4454" s="227" t="s">
        <v>17645</v>
      </c>
      <c r="G4454" s="94"/>
      <c r="H4454" s="140">
        <f t="shared" si="245"/>
        <v>0</v>
      </c>
      <c r="I4454" s="95"/>
      <c r="W4454" s="138"/>
      <c r="Z4454" s="216">
        <v>10.6</v>
      </c>
      <c r="AF4454" s="31"/>
    </row>
    <row r="4455" spans="1:32" hidden="1" x14ac:dyDescent="0.25">
      <c r="A4455" s="116" t="s">
        <v>16384</v>
      </c>
      <c r="B4455" s="68">
        <v>2023</v>
      </c>
      <c r="C4455" s="68" t="s">
        <v>18691</v>
      </c>
      <c r="D4455" s="227" t="s">
        <v>18689</v>
      </c>
      <c r="E4455" s="254" t="s">
        <v>18263</v>
      </c>
      <c r="F4455" s="227" t="s">
        <v>18699</v>
      </c>
      <c r="G4455" s="94"/>
      <c r="H4455" s="140">
        <f t="shared" si="245"/>
        <v>0</v>
      </c>
      <c r="I4455" s="95"/>
      <c r="W4455" s="138"/>
      <c r="Z4455" s="216">
        <v>2.44</v>
      </c>
      <c r="AF4455" s="31"/>
    </row>
    <row r="4456" spans="1:32" hidden="1" x14ac:dyDescent="0.25">
      <c r="A4456" s="116" t="s">
        <v>16384</v>
      </c>
      <c r="B4456" s="68">
        <v>2023</v>
      </c>
      <c r="C4456" s="68" t="s">
        <v>18691</v>
      </c>
      <c r="D4456" s="227" t="s">
        <v>18687</v>
      </c>
      <c r="E4456" s="227" t="s">
        <v>18687</v>
      </c>
      <c r="F4456" s="227" t="s">
        <v>18687</v>
      </c>
      <c r="G4456" s="94"/>
      <c r="H4456" s="140">
        <f t="shared" si="245"/>
        <v>0</v>
      </c>
      <c r="I4456" s="95"/>
      <c r="W4456" s="138"/>
      <c r="Z4456" s="216">
        <v>1.05</v>
      </c>
      <c r="AF4456" s="31"/>
    </row>
    <row r="4457" spans="1:32" hidden="1" x14ac:dyDescent="0.25">
      <c r="A4457" s="116" t="s">
        <v>16384</v>
      </c>
      <c r="B4457" s="68">
        <v>2023</v>
      </c>
      <c r="C4457" s="68" t="s">
        <v>18691</v>
      </c>
      <c r="D4457" s="120" t="s">
        <v>18700</v>
      </c>
      <c r="E4457" s="120" t="s">
        <v>18701</v>
      </c>
      <c r="F4457" s="120" t="s">
        <v>18702</v>
      </c>
      <c r="G4457" s="94"/>
      <c r="H4457" s="140">
        <f t="shared" si="245"/>
        <v>0</v>
      </c>
      <c r="I4457" s="95"/>
      <c r="W4457" s="138"/>
      <c r="Z4457" s="177">
        <v>0</v>
      </c>
      <c r="AF4457" s="31"/>
    </row>
    <row r="4458" spans="1:32" hidden="1" x14ac:dyDescent="0.25">
      <c r="A4458" s="116" t="s">
        <v>16384</v>
      </c>
      <c r="B4458" s="68">
        <v>2023</v>
      </c>
      <c r="C4458" s="68" t="s">
        <v>18691</v>
      </c>
      <c r="D4458" s="254" t="s">
        <v>18688</v>
      </c>
      <c r="E4458" s="254" t="s">
        <v>18688</v>
      </c>
      <c r="F4458" s="255" t="s">
        <v>18688</v>
      </c>
      <c r="G4458" s="94"/>
      <c r="H4458" s="140">
        <f t="shared" si="245"/>
        <v>0</v>
      </c>
      <c r="I4458" s="95"/>
      <c r="W4458" s="138"/>
      <c r="Z4458" s="216">
        <v>0.05</v>
      </c>
      <c r="AF4458" s="31"/>
    </row>
    <row r="4459" spans="1:32" hidden="1" x14ac:dyDescent="0.25">
      <c r="A4459" s="116" t="s">
        <v>16384</v>
      </c>
      <c r="B4459" s="68">
        <v>2023</v>
      </c>
      <c r="C4459" s="68" t="s">
        <v>18691</v>
      </c>
      <c r="D4459" s="120" t="s">
        <v>18695</v>
      </c>
      <c r="E4459" s="120" t="s">
        <v>18696</v>
      </c>
      <c r="F4459" s="120" t="s">
        <v>18696</v>
      </c>
      <c r="G4459" s="94"/>
      <c r="H4459" s="140">
        <f t="shared" si="245"/>
        <v>0</v>
      </c>
      <c r="I4459" s="95"/>
      <c r="W4459" s="138"/>
      <c r="Z4459" s="216">
        <v>0</v>
      </c>
      <c r="AF4459" s="31"/>
    </row>
    <row r="4460" spans="1:32" hidden="1" x14ac:dyDescent="0.25">
      <c r="A4460" s="116" t="s">
        <v>16384</v>
      </c>
      <c r="B4460" s="68">
        <v>2023</v>
      </c>
      <c r="C4460" s="68" t="s">
        <v>18691</v>
      </c>
      <c r="D4460" s="120" t="s">
        <v>18697</v>
      </c>
      <c r="E4460" s="120" t="s">
        <v>18698</v>
      </c>
      <c r="F4460" s="120" t="s">
        <v>18698</v>
      </c>
      <c r="G4460" s="94"/>
      <c r="H4460" s="140">
        <f t="shared" si="245"/>
        <v>0</v>
      </c>
      <c r="I4460" s="95"/>
      <c r="W4460" s="138"/>
      <c r="Z4460" s="216">
        <v>0</v>
      </c>
      <c r="AF4460" s="31"/>
    </row>
    <row r="4461" spans="1:32" hidden="1" x14ac:dyDescent="0.25">
      <c r="A4461" s="116" t="s">
        <v>16384</v>
      </c>
      <c r="B4461" s="68">
        <v>2023</v>
      </c>
      <c r="C4461" s="68" t="s">
        <v>18691</v>
      </c>
      <c r="D4461" s="253" t="s">
        <v>16556</v>
      </c>
      <c r="E4461" s="253" t="s">
        <v>16556</v>
      </c>
      <c r="F4461" s="253" t="s">
        <v>16556</v>
      </c>
      <c r="G4461" s="94"/>
      <c r="H4461" s="140">
        <f t="shared" si="245"/>
        <v>0</v>
      </c>
      <c r="I4461" s="95"/>
      <c r="W4461" s="138"/>
      <c r="Z4461" s="17">
        <v>0.4</v>
      </c>
      <c r="AF4461" s="31"/>
    </row>
    <row r="4462" spans="1:32" x14ac:dyDescent="0.25">
      <c r="A4462" s="116" t="s">
        <v>16384</v>
      </c>
      <c r="B4462" s="68">
        <v>2024</v>
      </c>
      <c r="C4462" s="68" t="s">
        <v>18693</v>
      </c>
      <c r="D4462" s="67" t="s">
        <v>17553</v>
      </c>
      <c r="E4462" s="10" t="s">
        <v>17528</v>
      </c>
      <c r="F4462" s="17" t="s">
        <v>17528</v>
      </c>
      <c r="G4462" s="94"/>
      <c r="H4462" s="140">
        <f t="shared" si="245"/>
        <v>0</v>
      </c>
      <c r="I4462" s="95"/>
      <c r="W4462" s="138"/>
      <c r="Z4462" s="177"/>
      <c r="AF4462" s="31"/>
    </row>
    <row r="4463" spans="1:32" x14ac:dyDescent="0.25">
      <c r="A4463" s="116" t="s">
        <v>16384</v>
      </c>
      <c r="B4463" s="68">
        <v>2024</v>
      </c>
      <c r="C4463" s="68" t="s">
        <v>18693</v>
      </c>
      <c r="D4463" s="17" t="s">
        <v>17645</v>
      </c>
      <c r="E4463" s="17" t="s">
        <v>17645</v>
      </c>
      <c r="F4463" s="17" t="s">
        <v>17645</v>
      </c>
      <c r="G4463" s="94"/>
      <c r="H4463" s="140">
        <f t="shared" si="245"/>
        <v>0</v>
      </c>
      <c r="I4463" s="95"/>
      <c r="W4463" s="138"/>
      <c r="Z4463" s="177"/>
      <c r="AF4463" s="31"/>
    </row>
    <row r="4464" spans="1:32" x14ac:dyDescent="0.25">
      <c r="A4464" s="116" t="s">
        <v>16384</v>
      </c>
      <c r="B4464" s="68">
        <v>2024</v>
      </c>
      <c r="C4464" s="68" t="s">
        <v>18693</v>
      </c>
      <c r="D4464" s="17" t="s">
        <v>18689</v>
      </c>
      <c r="E4464" s="10" t="s">
        <v>18263</v>
      </c>
      <c r="F4464" s="17" t="s">
        <v>18699</v>
      </c>
      <c r="G4464" s="94"/>
      <c r="H4464" s="140">
        <f t="shared" si="245"/>
        <v>0</v>
      </c>
      <c r="I4464" s="95"/>
      <c r="W4464" s="138"/>
      <c r="Z4464" s="177"/>
      <c r="AF4464" s="31"/>
    </row>
    <row r="4465" spans="1:32" x14ac:dyDescent="0.25">
      <c r="A4465" s="116" t="s">
        <v>16384</v>
      </c>
      <c r="B4465" s="68">
        <v>2024</v>
      </c>
      <c r="C4465" s="68" t="s">
        <v>18693</v>
      </c>
      <c r="D4465" s="17" t="s">
        <v>18687</v>
      </c>
      <c r="E4465" s="17" t="s">
        <v>18687</v>
      </c>
      <c r="F4465" s="17" t="s">
        <v>18687</v>
      </c>
      <c r="G4465" s="94"/>
      <c r="H4465" s="140">
        <f t="shared" si="245"/>
        <v>0</v>
      </c>
      <c r="I4465" s="95"/>
      <c r="W4465" s="138"/>
      <c r="Z4465" s="177"/>
      <c r="AF4465" s="31"/>
    </row>
    <row r="4466" spans="1:32" x14ac:dyDescent="0.25">
      <c r="A4466" s="116" t="s">
        <v>16384</v>
      </c>
      <c r="B4466" s="68">
        <v>2024</v>
      </c>
      <c r="C4466" s="68" t="s">
        <v>18693</v>
      </c>
      <c r="D4466" s="61" t="s">
        <v>18700</v>
      </c>
      <c r="E4466" s="61" t="s">
        <v>18701</v>
      </c>
      <c r="F4466" s="61" t="s">
        <v>18702</v>
      </c>
      <c r="G4466" s="94"/>
      <c r="H4466" s="140">
        <f t="shared" si="245"/>
        <v>0</v>
      </c>
      <c r="I4466" s="95"/>
      <c r="W4466" s="138"/>
      <c r="Z4466" s="177"/>
      <c r="AF4466" s="31"/>
    </row>
    <row r="4467" spans="1:32" x14ac:dyDescent="0.25">
      <c r="A4467" s="116" t="s">
        <v>16384</v>
      </c>
      <c r="B4467" s="68">
        <v>2024</v>
      </c>
      <c r="C4467" s="68" t="s">
        <v>18693</v>
      </c>
      <c r="D4467" s="10" t="s">
        <v>18688</v>
      </c>
      <c r="E4467" s="10" t="s">
        <v>18688</v>
      </c>
      <c r="F4467" s="69" t="s">
        <v>18688</v>
      </c>
      <c r="G4467" s="94"/>
      <c r="H4467" s="140">
        <f t="shared" si="245"/>
        <v>0</v>
      </c>
      <c r="I4467" s="95"/>
      <c r="W4467" s="138"/>
      <c r="Z4467" s="177"/>
      <c r="AF4467" s="31"/>
    </row>
    <row r="4468" spans="1:32" x14ac:dyDescent="0.25">
      <c r="A4468" s="116" t="s">
        <v>16384</v>
      </c>
      <c r="B4468" s="68">
        <v>2024</v>
      </c>
      <c r="C4468" s="68" t="s">
        <v>18693</v>
      </c>
      <c r="D4468" s="61" t="s">
        <v>18695</v>
      </c>
      <c r="E4468" s="61" t="s">
        <v>18696</v>
      </c>
      <c r="F4468" s="61" t="s">
        <v>18696</v>
      </c>
      <c r="G4468" s="94"/>
      <c r="H4468" s="140">
        <f t="shared" si="245"/>
        <v>0</v>
      </c>
      <c r="I4468" s="95"/>
      <c r="W4468" s="138"/>
      <c r="Z4468" s="177"/>
      <c r="AF4468" s="31"/>
    </row>
    <row r="4469" spans="1:32" x14ac:dyDescent="0.25">
      <c r="A4469" s="116" t="s">
        <v>16384</v>
      </c>
      <c r="B4469" s="68">
        <v>2024</v>
      </c>
      <c r="C4469" s="68" t="s">
        <v>18693</v>
      </c>
      <c r="D4469" s="61" t="s">
        <v>18697</v>
      </c>
      <c r="E4469" s="61" t="s">
        <v>18698</v>
      </c>
      <c r="F4469" s="61" t="s">
        <v>18698</v>
      </c>
      <c r="G4469" s="94"/>
      <c r="H4469" s="140">
        <f t="shared" si="245"/>
        <v>0</v>
      </c>
      <c r="I4469" s="95"/>
      <c r="W4469" s="138"/>
      <c r="Z4469" s="177"/>
      <c r="AF4469" s="31"/>
    </row>
    <row r="4470" spans="1:32" x14ac:dyDescent="0.25">
      <c r="A4470" s="116" t="s">
        <v>16384</v>
      </c>
      <c r="B4470" s="68">
        <v>2024</v>
      </c>
      <c r="C4470" s="68" t="s">
        <v>18693</v>
      </c>
      <c r="D4470" s="131" t="s">
        <v>16556</v>
      </c>
      <c r="E4470" s="131" t="s">
        <v>16556</v>
      </c>
      <c r="F4470" s="131" t="s">
        <v>16556</v>
      </c>
      <c r="G4470" s="94"/>
      <c r="H4470" s="140">
        <f t="shared" si="245"/>
        <v>0</v>
      </c>
      <c r="I4470" s="95"/>
      <c r="W4470" s="138"/>
      <c r="Z4470" s="177"/>
      <c r="AF4470" s="31"/>
    </row>
    <row r="4471" spans="1:32" hidden="1" x14ac:dyDescent="0.25">
      <c r="A4471" s="116" t="s">
        <v>16384</v>
      </c>
      <c r="B4471" s="119">
        <v>2011</v>
      </c>
      <c r="C4471" s="67" t="s">
        <v>18703</v>
      </c>
      <c r="D4471" s="61" t="s">
        <v>18466</v>
      </c>
      <c r="E4471" s="61" t="s">
        <v>18466</v>
      </c>
      <c r="F4471" s="61" t="s">
        <v>18466</v>
      </c>
      <c r="G4471" s="94"/>
      <c r="H4471" s="140">
        <f t="shared" ref="H4471:H4475" si="246">G4471/0.99</f>
        <v>0</v>
      </c>
      <c r="I4471" s="95"/>
      <c r="W4471" s="249">
        <v>14547.5</v>
      </c>
      <c r="Z4471" s="252">
        <v>0.53</v>
      </c>
      <c r="AA4471" s="248"/>
      <c r="AF4471" s="129" t="s">
        <v>18704</v>
      </c>
    </row>
    <row r="4472" spans="1:32" hidden="1" x14ac:dyDescent="0.25">
      <c r="A4472" s="116" t="s">
        <v>16384</v>
      </c>
      <c r="B4472" s="119">
        <v>2011</v>
      </c>
      <c r="C4472" s="67" t="s">
        <v>18703</v>
      </c>
      <c r="D4472" s="61" t="s">
        <v>18705</v>
      </c>
      <c r="E4472" s="61" t="s">
        <v>18705</v>
      </c>
      <c r="F4472" s="61" t="s">
        <v>18705</v>
      </c>
      <c r="G4472" s="94"/>
      <c r="H4472" s="140">
        <f t="shared" si="246"/>
        <v>0</v>
      </c>
      <c r="I4472" s="95"/>
      <c r="W4472" s="251">
        <v>1722.15</v>
      </c>
      <c r="Z4472" s="249">
        <v>6</v>
      </c>
      <c r="AA4472" s="248"/>
      <c r="AF4472" s="67" t="s">
        <v>18706</v>
      </c>
    </row>
    <row r="4473" spans="1:32" hidden="1" x14ac:dyDescent="0.25">
      <c r="A4473" s="116" t="s">
        <v>16384</v>
      </c>
      <c r="B4473" s="119">
        <v>2011</v>
      </c>
      <c r="C4473" s="67" t="s">
        <v>18703</v>
      </c>
      <c r="D4473" s="61" t="s">
        <v>18475</v>
      </c>
      <c r="E4473" s="61" t="s">
        <v>18475</v>
      </c>
      <c r="F4473" s="61" t="s">
        <v>18475</v>
      </c>
      <c r="G4473" s="94"/>
      <c r="H4473" s="140">
        <f t="shared" si="246"/>
        <v>0</v>
      </c>
      <c r="I4473" s="95"/>
      <c r="W4473" s="249">
        <v>3686</v>
      </c>
      <c r="Z4473" s="249">
        <v>12.8</v>
      </c>
      <c r="AA4473" s="248"/>
      <c r="AF4473" s="239" t="s">
        <v>18707</v>
      </c>
    </row>
    <row r="4474" spans="1:32" hidden="1" x14ac:dyDescent="0.25">
      <c r="A4474" s="116" t="s">
        <v>16384</v>
      </c>
      <c r="B4474" s="119">
        <v>2011</v>
      </c>
      <c r="C4474" s="67" t="s">
        <v>18703</v>
      </c>
      <c r="D4474" s="11" t="s">
        <v>18708</v>
      </c>
      <c r="E4474" s="11" t="s">
        <v>18708</v>
      </c>
      <c r="F4474" s="11" t="s">
        <v>18708</v>
      </c>
      <c r="G4474" s="94"/>
      <c r="H4474" s="140">
        <f t="shared" si="246"/>
        <v>0</v>
      </c>
      <c r="I4474" s="95"/>
      <c r="W4474" s="249">
        <v>827.5</v>
      </c>
      <c r="Z4474" s="249">
        <v>3</v>
      </c>
      <c r="AA4474" s="248"/>
      <c r="AF4474" s="239" t="s">
        <v>18707</v>
      </c>
    </row>
    <row r="4475" spans="1:32" ht="20.100000000000001" hidden="1" customHeight="1" x14ac:dyDescent="0.25">
      <c r="A4475" s="116" t="s">
        <v>16384</v>
      </c>
      <c r="B4475" s="119">
        <v>2011</v>
      </c>
      <c r="C4475" s="67" t="s">
        <v>18703</v>
      </c>
      <c r="D4475" s="11" t="s">
        <v>18709</v>
      </c>
      <c r="E4475" s="11" t="s">
        <v>18709</v>
      </c>
      <c r="F4475" s="69" t="s">
        <v>18710</v>
      </c>
      <c r="G4475" s="94"/>
      <c r="H4475" s="140">
        <f t="shared" si="246"/>
        <v>0</v>
      </c>
      <c r="I4475" s="95"/>
      <c r="W4475" s="164"/>
      <c r="Z4475" s="178">
        <v>0.19</v>
      </c>
      <c r="AA4475" s="248"/>
      <c r="AF4475" s="239" t="s">
        <v>18707</v>
      </c>
    </row>
    <row r="4476" spans="1:32" hidden="1" x14ac:dyDescent="0.25">
      <c r="A4476" s="116" t="s">
        <v>16384</v>
      </c>
      <c r="B4476" s="119">
        <v>2012</v>
      </c>
      <c r="C4476" s="67" t="s">
        <v>18703</v>
      </c>
      <c r="D4476" s="61" t="s">
        <v>18466</v>
      </c>
      <c r="E4476" s="61" t="s">
        <v>18466</v>
      </c>
      <c r="F4476" s="61" t="s">
        <v>18466</v>
      </c>
      <c r="G4476" s="94"/>
      <c r="H4476" s="140">
        <f t="shared" ref="H4476:H4480" si="247">G4476/1</f>
        <v>0</v>
      </c>
      <c r="I4476" s="95"/>
      <c r="W4476" s="249">
        <v>15553.6</v>
      </c>
      <c r="Z4476" s="249">
        <v>54</v>
      </c>
      <c r="AA4476" s="248"/>
      <c r="AF4476" s="239" t="s">
        <v>18707</v>
      </c>
    </row>
    <row r="4477" spans="1:32" hidden="1" x14ac:dyDescent="0.25">
      <c r="A4477" s="116" t="s">
        <v>16384</v>
      </c>
      <c r="B4477" s="119">
        <v>2012</v>
      </c>
      <c r="C4477" s="67" t="s">
        <v>18703</v>
      </c>
      <c r="D4477" s="61" t="s">
        <v>18475</v>
      </c>
      <c r="E4477" s="61" t="s">
        <v>18475</v>
      </c>
      <c r="F4477" s="61" t="s">
        <v>18475</v>
      </c>
      <c r="G4477" s="94"/>
      <c r="H4477" s="140">
        <f t="shared" si="247"/>
        <v>0</v>
      </c>
      <c r="I4477" s="95"/>
      <c r="W4477" s="252">
        <v>5284.2</v>
      </c>
      <c r="Z4477" s="178">
        <v>17.600000000000001</v>
      </c>
      <c r="AA4477" s="248"/>
      <c r="AF4477" s="239" t="s">
        <v>18707</v>
      </c>
    </row>
    <row r="4478" spans="1:32" hidden="1" x14ac:dyDescent="0.25">
      <c r="A4478" s="116" t="s">
        <v>16384</v>
      </c>
      <c r="B4478" s="119">
        <v>2012</v>
      </c>
      <c r="C4478" s="67" t="s">
        <v>18703</v>
      </c>
      <c r="D4478" s="61" t="s">
        <v>18705</v>
      </c>
      <c r="E4478" s="61" t="s">
        <v>18705</v>
      </c>
      <c r="F4478" s="61" t="s">
        <v>18705</v>
      </c>
      <c r="G4478" s="94"/>
      <c r="H4478" s="140">
        <f t="shared" si="247"/>
        <v>0</v>
      </c>
      <c r="I4478" s="95"/>
      <c r="W4478" s="251">
        <v>1829.33</v>
      </c>
      <c r="Z4478" s="178">
        <v>6.07</v>
      </c>
      <c r="AA4478" s="248"/>
      <c r="AF4478" s="239" t="s">
        <v>18707</v>
      </c>
    </row>
    <row r="4479" spans="1:32" hidden="1" x14ac:dyDescent="0.25">
      <c r="A4479" s="116" t="s">
        <v>16384</v>
      </c>
      <c r="B4479" s="119">
        <v>2012</v>
      </c>
      <c r="C4479" s="67" t="s">
        <v>18703</v>
      </c>
      <c r="D4479" s="11" t="s">
        <v>18708</v>
      </c>
      <c r="E4479" s="11" t="s">
        <v>18708</v>
      </c>
      <c r="F4479" s="11" t="s">
        <v>18708</v>
      </c>
      <c r="G4479" s="94"/>
      <c r="H4479" s="140">
        <f t="shared" si="247"/>
        <v>0</v>
      </c>
      <c r="I4479" s="95"/>
      <c r="W4479" s="249">
        <v>576.4</v>
      </c>
      <c r="Z4479" s="178">
        <v>2</v>
      </c>
      <c r="AA4479" s="248"/>
      <c r="AF4479" s="239" t="s">
        <v>18707</v>
      </c>
    </row>
    <row r="4480" spans="1:32" ht="13.35" hidden="1" customHeight="1" x14ac:dyDescent="0.25">
      <c r="A4480" s="116" t="s">
        <v>16384</v>
      </c>
      <c r="B4480" s="119">
        <v>2012</v>
      </c>
      <c r="C4480" s="67" t="s">
        <v>18703</v>
      </c>
      <c r="D4480" s="11" t="s">
        <v>18709</v>
      </c>
      <c r="E4480" s="11" t="s">
        <v>18709</v>
      </c>
      <c r="F4480" s="69" t="s">
        <v>18710</v>
      </c>
      <c r="G4480" s="94"/>
      <c r="H4480" s="140">
        <f t="shared" si="247"/>
        <v>0</v>
      </c>
      <c r="I4480" s="95"/>
      <c r="W4480" s="164"/>
      <c r="Z4480" s="178">
        <v>0.2</v>
      </c>
      <c r="AA4480" s="248"/>
      <c r="AF4480" s="239" t="s">
        <v>18707</v>
      </c>
    </row>
    <row r="4481" spans="1:32" hidden="1" x14ac:dyDescent="0.25">
      <c r="A4481" s="116" t="s">
        <v>16384</v>
      </c>
      <c r="B4481" s="119">
        <v>2013</v>
      </c>
      <c r="C4481" s="67" t="s">
        <v>18703</v>
      </c>
      <c r="D4481" s="61" t="s">
        <v>18466</v>
      </c>
      <c r="E4481" s="61" t="s">
        <v>18466</v>
      </c>
      <c r="F4481" s="61" t="s">
        <v>18466</v>
      </c>
      <c r="G4481" s="94"/>
      <c r="H4481" s="140">
        <f t="shared" ref="H4481:H4486" si="248">G4481/1.03</f>
        <v>0</v>
      </c>
      <c r="I4481" s="95"/>
      <c r="W4481" s="249">
        <v>16560.7</v>
      </c>
      <c r="Z4481" s="249">
        <v>55</v>
      </c>
      <c r="AA4481" s="248"/>
      <c r="AF4481" s="239" t="s">
        <v>18707</v>
      </c>
    </row>
    <row r="4482" spans="1:32" hidden="1" x14ac:dyDescent="0.25">
      <c r="A4482" s="116" t="s">
        <v>16384</v>
      </c>
      <c r="B4482" s="119">
        <v>2013</v>
      </c>
      <c r="C4482" s="67" t="s">
        <v>18703</v>
      </c>
      <c r="D4482" s="61" t="s">
        <v>18475</v>
      </c>
      <c r="E4482" s="61" t="s">
        <v>18475</v>
      </c>
      <c r="F4482" s="61" t="s">
        <v>18475</v>
      </c>
      <c r="G4482" s="94"/>
      <c r="H4482" s="140">
        <f t="shared" si="248"/>
        <v>0</v>
      </c>
      <c r="I4482" s="95"/>
      <c r="W4482" s="252">
        <v>6213.5</v>
      </c>
      <c r="Z4482" s="249">
        <v>19.8</v>
      </c>
      <c r="AA4482" s="248"/>
      <c r="AF4482" s="239" t="s">
        <v>18707</v>
      </c>
    </row>
    <row r="4483" spans="1:32" hidden="1" x14ac:dyDescent="0.25">
      <c r="A4483" s="116" t="s">
        <v>16384</v>
      </c>
      <c r="B4483" s="119">
        <v>2013</v>
      </c>
      <c r="C4483" s="67" t="s">
        <v>18703</v>
      </c>
      <c r="D4483" s="61" t="s">
        <v>18705</v>
      </c>
      <c r="E4483" s="61" t="s">
        <v>18705</v>
      </c>
      <c r="F4483" s="61" t="s">
        <v>18705</v>
      </c>
      <c r="G4483" s="94"/>
      <c r="H4483" s="140">
        <f t="shared" si="248"/>
        <v>0</v>
      </c>
      <c r="I4483" s="95"/>
      <c r="W4483" s="251">
        <v>1848.66</v>
      </c>
      <c r="Z4483" s="178">
        <v>5.9</v>
      </c>
      <c r="AA4483" s="248"/>
      <c r="AF4483" s="227" t="s">
        <v>18711</v>
      </c>
    </row>
    <row r="4484" spans="1:32" hidden="1" x14ac:dyDescent="0.25">
      <c r="A4484" s="116" t="s">
        <v>16384</v>
      </c>
      <c r="B4484" s="119">
        <v>2013</v>
      </c>
      <c r="C4484" s="67" t="s">
        <v>18703</v>
      </c>
      <c r="D4484" s="61" t="s">
        <v>18685</v>
      </c>
      <c r="E4484" s="61" t="s">
        <v>18712</v>
      </c>
      <c r="F4484" s="61" t="s">
        <v>18712</v>
      </c>
      <c r="G4484" s="94"/>
      <c r="H4484" s="140">
        <f t="shared" si="248"/>
        <v>0</v>
      </c>
      <c r="I4484" s="95"/>
      <c r="W4484" s="164"/>
      <c r="Z4484" s="178"/>
      <c r="AA4484" s="248"/>
      <c r="AF4484" s="246" t="s">
        <v>18713</v>
      </c>
    </row>
    <row r="4485" spans="1:32" hidden="1" x14ac:dyDescent="0.25">
      <c r="A4485" s="116" t="s">
        <v>16384</v>
      </c>
      <c r="B4485" s="119">
        <v>2013</v>
      </c>
      <c r="C4485" s="67" t="s">
        <v>18703</v>
      </c>
      <c r="D4485" s="11" t="s">
        <v>18708</v>
      </c>
      <c r="E4485" s="11" t="s">
        <v>18708</v>
      </c>
      <c r="F4485" s="11" t="s">
        <v>18708</v>
      </c>
      <c r="G4485" s="94"/>
      <c r="H4485" s="140">
        <f t="shared" si="248"/>
        <v>0</v>
      </c>
      <c r="I4485" s="95"/>
      <c r="W4485" s="249">
        <v>602.20000000000005</v>
      </c>
      <c r="Z4485" s="178">
        <v>2</v>
      </c>
      <c r="AA4485" s="248"/>
      <c r="AF4485" s="247" t="s">
        <v>18707</v>
      </c>
    </row>
    <row r="4486" spans="1:32" ht="21" hidden="1" customHeight="1" x14ac:dyDescent="0.25">
      <c r="A4486" s="116" t="s">
        <v>16384</v>
      </c>
      <c r="B4486" s="119">
        <v>2013</v>
      </c>
      <c r="C4486" s="67" t="s">
        <v>18703</v>
      </c>
      <c r="D4486" s="11" t="s">
        <v>18709</v>
      </c>
      <c r="E4486" s="11" t="s">
        <v>18709</v>
      </c>
      <c r="F4486" s="69" t="s">
        <v>18710</v>
      </c>
      <c r="G4486" s="94"/>
      <c r="H4486" s="140">
        <f t="shared" si="248"/>
        <v>0</v>
      </c>
      <c r="I4486" s="95"/>
      <c r="W4486" s="164"/>
      <c r="Z4486" s="178">
        <v>0.11</v>
      </c>
      <c r="AA4486" s="248"/>
      <c r="AF4486" s="247" t="s">
        <v>18707</v>
      </c>
    </row>
    <row r="4487" spans="1:32" hidden="1" x14ac:dyDescent="0.25">
      <c r="A4487" s="116" t="s">
        <v>16384</v>
      </c>
      <c r="B4487" s="119">
        <v>2014</v>
      </c>
      <c r="C4487" s="67" t="s">
        <v>18703</v>
      </c>
      <c r="D4487" s="61" t="s">
        <v>18466</v>
      </c>
      <c r="E4487" s="61" t="s">
        <v>18466</v>
      </c>
      <c r="F4487" s="61" t="s">
        <v>18466</v>
      </c>
      <c r="G4487" s="94"/>
      <c r="H4487" s="140">
        <f t="shared" ref="H4487:H4493" si="249">G4487/1.1</f>
        <v>0</v>
      </c>
      <c r="I4487" s="95"/>
      <c r="W4487" s="250">
        <v>17820</v>
      </c>
      <c r="Z4487" s="249">
        <v>56.6</v>
      </c>
      <c r="AA4487" s="248"/>
      <c r="AF4487" s="246" t="s">
        <v>18714</v>
      </c>
    </row>
    <row r="4488" spans="1:32" hidden="1" x14ac:dyDescent="0.25">
      <c r="A4488" s="116" t="s">
        <v>16384</v>
      </c>
      <c r="B4488" s="119">
        <v>2014</v>
      </c>
      <c r="C4488" s="67" t="s">
        <v>18703</v>
      </c>
      <c r="D4488" s="61" t="s">
        <v>18685</v>
      </c>
      <c r="E4488" s="61" t="s">
        <v>18712</v>
      </c>
      <c r="F4488" s="61" t="s">
        <v>18712</v>
      </c>
      <c r="G4488" s="94"/>
      <c r="H4488" s="140">
        <f t="shared" si="249"/>
        <v>0</v>
      </c>
      <c r="I4488" s="95"/>
      <c r="W4488" s="165"/>
      <c r="Z4488" s="174"/>
      <c r="AA4488" s="248"/>
      <c r="AF4488" s="246" t="s">
        <v>18714</v>
      </c>
    </row>
    <row r="4489" spans="1:32" hidden="1" x14ac:dyDescent="0.25">
      <c r="A4489" s="116" t="s">
        <v>16384</v>
      </c>
      <c r="B4489" s="119">
        <v>2014</v>
      </c>
      <c r="C4489" s="67" t="s">
        <v>18703</v>
      </c>
      <c r="D4489" s="61" t="s">
        <v>18475</v>
      </c>
      <c r="E4489" s="61" t="s">
        <v>18475</v>
      </c>
      <c r="F4489" s="61" t="s">
        <v>18475</v>
      </c>
      <c r="G4489" s="94"/>
      <c r="H4489" s="140">
        <f t="shared" si="249"/>
        <v>0</v>
      </c>
      <c r="I4489" s="95"/>
      <c r="W4489" s="250">
        <v>6930</v>
      </c>
      <c r="Z4489" s="174">
        <v>21.2</v>
      </c>
      <c r="AA4489" s="248"/>
      <c r="AF4489" s="246" t="s">
        <v>18714</v>
      </c>
    </row>
    <row r="4490" spans="1:32" hidden="1" x14ac:dyDescent="0.25">
      <c r="A4490" s="116" t="s">
        <v>16384</v>
      </c>
      <c r="B4490" s="119">
        <v>2014</v>
      </c>
      <c r="C4490" s="67" t="s">
        <v>18703</v>
      </c>
      <c r="D4490" s="61" t="s">
        <v>18705</v>
      </c>
      <c r="E4490" s="61" t="s">
        <v>18705</v>
      </c>
      <c r="F4490" s="61" t="s">
        <v>18705</v>
      </c>
      <c r="G4490" s="94"/>
      <c r="H4490" s="140">
        <f t="shared" si="249"/>
        <v>0</v>
      </c>
      <c r="I4490" s="95"/>
      <c r="W4490" s="250">
        <v>1277.2</v>
      </c>
      <c r="Z4490" s="249">
        <v>6.6</v>
      </c>
      <c r="AA4490" s="248"/>
      <c r="AF4490" s="246" t="s">
        <v>18714</v>
      </c>
    </row>
    <row r="4491" spans="1:32" hidden="1" x14ac:dyDescent="0.25">
      <c r="A4491" s="116" t="s">
        <v>16384</v>
      </c>
      <c r="B4491" s="119">
        <v>2014</v>
      </c>
      <c r="C4491" s="67" t="s">
        <v>18703</v>
      </c>
      <c r="D4491" s="61" t="s">
        <v>17528</v>
      </c>
      <c r="E4491" s="11" t="s">
        <v>18715</v>
      </c>
      <c r="F4491" s="11" t="s">
        <v>18715</v>
      </c>
      <c r="G4491" s="94"/>
      <c r="H4491" s="140">
        <f t="shared" si="249"/>
        <v>0</v>
      </c>
      <c r="I4491" s="95"/>
      <c r="W4491" s="250">
        <v>4950</v>
      </c>
      <c r="Z4491" s="249">
        <v>15.1</v>
      </c>
      <c r="AA4491" s="248"/>
      <c r="AF4491" s="246" t="s">
        <v>18714</v>
      </c>
    </row>
    <row r="4492" spans="1:32" hidden="1" x14ac:dyDescent="0.25">
      <c r="A4492" s="116" t="s">
        <v>16384</v>
      </c>
      <c r="B4492" s="119">
        <v>2014</v>
      </c>
      <c r="C4492" s="67" t="s">
        <v>18703</v>
      </c>
      <c r="D4492" s="11" t="s">
        <v>18708</v>
      </c>
      <c r="E4492" s="11" t="s">
        <v>18708</v>
      </c>
      <c r="F4492" s="11" t="s">
        <v>18708</v>
      </c>
      <c r="G4492" s="94"/>
      <c r="H4492" s="140">
        <f t="shared" si="249"/>
        <v>0</v>
      </c>
      <c r="I4492" s="95"/>
      <c r="W4492" s="250">
        <v>1760.6</v>
      </c>
      <c r="Z4492" s="252">
        <v>5.6</v>
      </c>
      <c r="AA4492" s="248"/>
      <c r="AF4492" s="246" t="s">
        <v>18714</v>
      </c>
    </row>
    <row r="4493" spans="1:32" ht="18" hidden="1" customHeight="1" x14ac:dyDescent="0.25">
      <c r="A4493" s="116" t="s">
        <v>16384</v>
      </c>
      <c r="B4493" s="119">
        <v>2014</v>
      </c>
      <c r="C4493" s="67" t="s">
        <v>18703</v>
      </c>
      <c r="D4493" s="11" t="s">
        <v>18709</v>
      </c>
      <c r="E4493" s="11" t="s">
        <v>18709</v>
      </c>
      <c r="F4493" s="69" t="s">
        <v>18710</v>
      </c>
      <c r="G4493" s="94"/>
      <c r="H4493" s="140">
        <f t="shared" si="249"/>
        <v>0</v>
      </c>
      <c r="I4493" s="95"/>
      <c r="W4493" s="166"/>
      <c r="Z4493" s="179">
        <v>0.05</v>
      </c>
      <c r="AA4493" s="248"/>
      <c r="AF4493" s="246" t="s">
        <v>18714</v>
      </c>
    </row>
    <row r="4494" spans="1:32" hidden="1" x14ac:dyDescent="0.25">
      <c r="A4494" s="116" t="s">
        <v>16384</v>
      </c>
      <c r="B4494" s="119">
        <v>2015</v>
      </c>
      <c r="C4494" s="67" t="s">
        <v>18703</v>
      </c>
      <c r="D4494" s="61" t="s">
        <v>18466</v>
      </c>
      <c r="E4494" s="61" t="s">
        <v>18466</v>
      </c>
      <c r="F4494" s="61" t="s">
        <v>18466</v>
      </c>
      <c r="G4494" s="94"/>
      <c r="H4494" s="140">
        <f t="shared" ref="H4494:H4503" si="250">G4494/1.28</f>
        <v>0</v>
      </c>
      <c r="I4494" s="95"/>
      <c r="W4494" s="250">
        <v>15510</v>
      </c>
      <c r="Z4494" s="249">
        <v>43.7</v>
      </c>
      <c r="AA4494" s="248"/>
      <c r="AF4494" s="246" t="s">
        <v>18714</v>
      </c>
    </row>
    <row r="4495" spans="1:32" hidden="1" x14ac:dyDescent="0.25">
      <c r="A4495" s="116" t="s">
        <v>16384</v>
      </c>
      <c r="B4495" s="119">
        <v>2015</v>
      </c>
      <c r="C4495" s="67" t="s">
        <v>18703</v>
      </c>
      <c r="D4495" s="61" t="s">
        <v>18466</v>
      </c>
      <c r="E4495" s="61" t="s">
        <v>18716</v>
      </c>
      <c r="F4495" s="61" t="s">
        <v>18716</v>
      </c>
      <c r="G4495" s="94"/>
      <c r="H4495" s="140"/>
      <c r="I4495" s="95"/>
      <c r="W4495" s="250">
        <v>3960</v>
      </c>
      <c r="Z4495" s="249">
        <v>11.2</v>
      </c>
      <c r="AA4495" s="248"/>
      <c r="AF4495" s="246" t="s">
        <v>18714</v>
      </c>
    </row>
    <row r="4496" spans="1:32" hidden="1" x14ac:dyDescent="0.25">
      <c r="A4496" s="116" t="s">
        <v>16384</v>
      </c>
      <c r="B4496" s="119">
        <v>2015</v>
      </c>
      <c r="C4496" s="67" t="s">
        <v>18703</v>
      </c>
      <c r="D4496" s="61" t="s">
        <v>18545</v>
      </c>
      <c r="E4496" s="61" t="s">
        <v>18545</v>
      </c>
      <c r="F4496" s="61" t="s">
        <v>18545</v>
      </c>
      <c r="G4496" s="94"/>
      <c r="H4496" s="140">
        <f t="shared" si="250"/>
        <v>0</v>
      </c>
      <c r="I4496" s="95"/>
      <c r="W4496" s="158">
        <v>2310</v>
      </c>
      <c r="Z4496" s="249">
        <v>6</v>
      </c>
      <c r="AA4496" s="248"/>
      <c r="AF4496" s="246" t="s">
        <v>18714</v>
      </c>
    </row>
    <row r="4497" spans="1:32" hidden="1" x14ac:dyDescent="0.25">
      <c r="A4497" s="116" t="s">
        <v>16384</v>
      </c>
      <c r="B4497" s="119">
        <v>2015</v>
      </c>
      <c r="C4497" s="67" t="s">
        <v>18703</v>
      </c>
      <c r="D4497" s="61" t="s">
        <v>18475</v>
      </c>
      <c r="E4497" s="61" t="s">
        <v>18475</v>
      </c>
      <c r="F4497" s="61" t="s">
        <v>18475</v>
      </c>
      <c r="G4497" s="94"/>
      <c r="H4497" s="140">
        <f t="shared" si="250"/>
        <v>0</v>
      </c>
      <c r="I4497" s="95"/>
      <c r="W4497" s="250">
        <v>7590</v>
      </c>
      <c r="Z4497" s="176">
        <v>19.7</v>
      </c>
      <c r="AA4497" s="248"/>
      <c r="AF4497" s="246" t="s">
        <v>18714</v>
      </c>
    </row>
    <row r="4498" spans="1:32" hidden="1" x14ac:dyDescent="0.25">
      <c r="A4498" s="116" t="s">
        <v>16384</v>
      </c>
      <c r="B4498" s="119">
        <v>2015</v>
      </c>
      <c r="C4498" s="67" t="s">
        <v>18703</v>
      </c>
      <c r="D4498" s="61" t="s">
        <v>18705</v>
      </c>
      <c r="E4498" s="61" t="s">
        <v>18705</v>
      </c>
      <c r="F4498" s="61" t="s">
        <v>18705</v>
      </c>
      <c r="G4498" s="94"/>
      <c r="H4498" s="140">
        <f t="shared" si="250"/>
        <v>0</v>
      </c>
      <c r="I4498" s="95"/>
      <c r="W4498" s="165">
        <v>2310</v>
      </c>
      <c r="Z4498" s="249">
        <v>6</v>
      </c>
      <c r="AA4498" s="248"/>
      <c r="AF4498" s="246" t="s">
        <v>18714</v>
      </c>
    </row>
    <row r="4499" spans="1:32" hidden="1" x14ac:dyDescent="0.25">
      <c r="A4499" s="116" t="s">
        <v>16384</v>
      </c>
      <c r="B4499" s="119">
        <v>2015</v>
      </c>
      <c r="C4499" s="67" t="s">
        <v>18703</v>
      </c>
      <c r="D4499" s="61" t="s">
        <v>18685</v>
      </c>
      <c r="E4499" s="61" t="s">
        <v>18712</v>
      </c>
      <c r="F4499" s="61" t="s">
        <v>18712</v>
      </c>
      <c r="G4499" s="94"/>
      <c r="H4499" s="140">
        <f t="shared" si="250"/>
        <v>0</v>
      </c>
      <c r="I4499" s="95"/>
      <c r="W4499" s="165"/>
      <c r="Z4499" s="174"/>
      <c r="AA4499" s="248"/>
      <c r="AF4499" s="246" t="s">
        <v>18714</v>
      </c>
    </row>
    <row r="4500" spans="1:32" ht="24.75" hidden="1" customHeight="1" x14ac:dyDescent="0.25">
      <c r="A4500" s="116" t="s">
        <v>16384</v>
      </c>
      <c r="B4500" s="119">
        <v>2015</v>
      </c>
      <c r="C4500" s="67" t="s">
        <v>18703</v>
      </c>
      <c r="D4500" s="61" t="s">
        <v>17528</v>
      </c>
      <c r="E4500" s="11" t="s">
        <v>18715</v>
      </c>
      <c r="F4500" s="11" t="s">
        <v>18715</v>
      </c>
      <c r="G4500" s="94"/>
      <c r="H4500" s="140">
        <f t="shared" si="250"/>
        <v>0</v>
      </c>
      <c r="I4500" s="95"/>
      <c r="W4500" s="250">
        <v>4950</v>
      </c>
      <c r="Z4500" s="249">
        <v>12.8</v>
      </c>
      <c r="AA4500" s="248"/>
      <c r="AF4500" s="285" t="s">
        <v>18714</v>
      </c>
    </row>
    <row r="4501" spans="1:32" hidden="1" x14ac:dyDescent="0.25">
      <c r="A4501" s="116" t="s">
        <v>16384</v>
      </c>
      <c r="B4501" s="119">
        <v>2015</v>
      </c>
      <c r="C4501" s="67" t="s">
        <v>18703</v>
      </c>
      <c r="D4501" s="11" t="s">
        <v>18708</v>
      </c>
      <c r="E4501" s="11" t="s">
        <v>18708</v>
      </c>
      <c r="F4501" s="11" t="s">
        <v>18708</v>
      </c>
      <c r="G4501" s="94"/>
      <c r="H4501" s="140">
        <f t="shared" si="250"/>
        <v>0</v>
      </c>
      <c r="I4501" s="95"/>
      <c r="W4501" s="251">
        <v>1920.6</v>
      </c>
      <c r="Z4501" s="179">
        <v>5.3</v>
      </c>
      <c r="AA4501" s="248"/>
      <c r="AF4501" s="246" t="s">
        <v>18714</v>
      </c>
    </row>
    <row r="4502" spans="1:32" ht="25.35" hidden="1" customHeight="1" x14ac:dyDescent="0.25">
      <c r="A4502" s="116" t="s">
        <v>16384</v>
      </c>
      <c r="B4502" s="119">
        <v>2015</v>
      </c>
      <c r="C4502" s="67" t="s">
        <v>18703</v>
      </c>
      <c r="D4502" s="11" t="s">
        <v>18709</v>
      </c>
      <c r="E4502" s="11" t="s">
        <v>18709</v>
      </c>
      <c r="F4502" s="69" t="s">
        <v>18710</v>
      </c>
      <c r="G4502" s="94"/>
      <c r="H4502" s="140">
        <f t="shared" si="250"/>
        <v>0</v>
      </c>
      <c r="I4502" s="95"/>
      <c r="W4502" s="166"/>
      <c r="Z4502" s="179">
        <v>0.02</v>
      </c>
      <c r="AA4502" s="248"/>
      <c r="AF4502" s="246" t="s">
        <v>18714</v>
      </c>
    </row>
    <row r="4503" spans="1:32" hidden="1" x14ac:dyDescent="0.25">
      <c r="A4503" s="116" t="s">
        <v>16384</v>
      </c>
      <c r="B4503" s="119">
        <v>2015</v>
      </c>
      <c r="C4503" s="67" t="s">
        <v>18703</v>
      </c>
      <c r="D4503" s="11" t="s">
        <v>18717</v>
      </c>
      <c r="E4503" s="11" t="s">
        <v>18718</v>
      </c>
      <c r="F4503" s="11" t="s">
        <v>18719</v>
      </c>
      <c r="G4503" s="94"/>
      <c r="H4503" s="140">
        <f t="shared" si="250"/>
        <v>0</v>
      </c>
      <c r="I4503" s="95"/>
      <c r="W4503" s="166"/>
      <c r="Z4503" s="179">
        <v>0.01</v>
      </c>
      <c r="AA4503" s="248"/>
      <c r="AF4503" s="246" t="s">
        <v>18714</v>
      </c>
    </row>
    <row r="4504" spans="1:32" hidden="1" x14ac:dyDescent="0.25">
      <c r="A4504" s="116" t="s">
        <v>16384</v>
      </c>
      <c r="B4504" s="119">
        <v>2016</v>
      </c>
      <c r="C4504" s="67" t="s">
        <v>18703</v>
      </c>
      <c r="D4504" s="61" t="s">
        <v>18466</v>
      </c>
      <c r="E4504" s="61" t="s">
        <v>18466</v>
      </c>
      <c r="F4504" s="61" t="s">
        <v>18466</v>
      </c>
      <c r="G4504" s="94"/>
      <c r="H4504" s="140">
        <f t="shared" ref="H4504:H4513" si="251">G4504/1.33</f>
        <v>0</v>
      </c>
      <c r="I4504" s="95"/>
      <c r="W4504" s="250">
        <v>15510</v>
      </c>
      <c r="Z4504" s="249">
        <v>45.3</v>
      </c>
      <c r="AA4504" s="248"/>
      <c r="AF4504" s="246" t="s">
        <v>18714</v>
      </c>
    </row>
    <row r="4505" spans="1:32" hidden="1" x14ac:dyDescent="0.25">
      <c r="A4505" s="116" t="s">
        <v>16384</v>
      </c>
      <c r="B4505" s="119">
        <v>2016</v>
      </c>
      <c r="C4505" s="67" t="s">
        <v>18703</v>
      </c>
      <c r="D4505" s="61" t="s">
        <v>18466</v>
      </c>
      <c r="E4505" s="61" t="s">
        <v>18716</v>
      </c>
      <c r="F4505" s="61" t="s">
        <v>18716</v>
      </c>
      <c r="G4505" s="94"/>
      <c r="H4505" s="140">
        <f t="shared" si="251"/>
        <v>0</v>
      </c>
      <c r="I4505" s="95"/>
      <c r="W4505" s="250">
        <v>4620</v>
      </c>
      <c r="Z4505" s="249">
        <v>13.5</v>
      </c>
      <c r="AA4505" s="248"/>
      <c r="AF4505" s="246" t="s">
        <v>18714</v>
      </c>
    </row>
    <row r="4506" spans="1:32" hidden="1" x14ac:dyDescent="0.25">
      <c r="A4506" s="116" t="s">
        <v>16384</v>
      </c>
      <c r="B4506" s="119">
        <v>2016</v>
      </c>
      <c r="C4506" s="67" t="s">
        <v>18703</v>
      </c>
      <c r="D4506" s="61" t="s">
        <v>18545</v>
      </c>
      <c r="E4506" s="61" t="s">
        <v>18545</v>
      </c>
      <c r="F4506" s="61" t="s">
        <v>18545</v>
      </c>
      <c r="G4506" s="94"/>
      <c r="H4506" s="140">
        <f t="shared" si="251"/>
        <v>0</v>
      </c>
      <c r="I4506" s="95"/>
      <c r="W4506" s="250">
        <v>3300</v>
      </c>
      <c r="Z4506" s="176">
        <v>8.9</v>
      </c>
      <c r="AA4506" s="248"/>
      <c r="AF4506" s="246" t="s">
        <v>18714</v>
      </c>
    </row>
    <row r="4507" spans="1:32" hidden="1" x14ac:dyDescent="0.25">
      <c r="A4507" s="116" t="s">
        <v>16384</v>
      </c>
      <c r="B4507" s="119">
        <v>2016</v>
      </c>
      <c r="C4507" s="67" t="s">
        <v>18703</v>
      </c>
      <c r="D4507" s="61" t="s">
        <v>18475</v>
      </c>
      <c r="E4507" s="61" t="s">
        <v>18475</v>
      </c>
      <c r="F4507" s="61" t="s">
        <v>18475</v>
      </c>
      <c r="G4507" s="94"/>
      <c r="H4507" s="140">
        <f t="shared" si="251"/>
        <v>0</v>
      </c>
      <c r="I4507" s="95"/>
      <c r="W4507" s="250">
        <v>5280</v>
      </c>
      <c r="Z4507" s="176">
        <v>14.2</v>
      </c>
      <c r="AA4507" s="248"/>
      <c r="AF4507" s="246" t="s">
        <v>18714</v>
      </c>
    </row>
    <row r="4508" spans="1:32" hidden="1" x14ac:dyDescent="0.25">
      <c r="A4508" s="116" t="s">
        <v>16384</v>
      </c>
      <c r="B4508" s="119">
        <v>2016</v>
      </c>
      <c r="C4508" s="67" t="s">
        <v>18703</v>
      </c>
      <c r="D4508" s="61" t="s">
        <v>18685</v>
      </c>
      <c r="E4508" s="61" t="s">
        <v>18712</v>
      </c>
      <c r="F4508" s="61" t="s">
        <v>18712</v>
      </c>
      <c r="G4508" s="94"/>
      <c r="H4508" s="140">
        <f t="shared" si="251"/>
        <v>0</v>
      </c>
      <c r="I4508" s="95"/>
      <c r="W4508" s="165"/>
      <c r="Z4508" s="174"/>
      <c r="AA4508" s="248"/>
      <c r="AF4508" s="246" t="s">
        <v>18714</v>
      </c>
    </row>
    <row r="4509" spans="1:32" hidden="1" x14ac:dyDescent="0.25">
      <c r="A4509" s="116" t="s">
        <v>16384</v>
      </c>
      <c r="B4509" s="119">
        <v>2016</v>
      </c>
      <c r="C4509" s="67" t="s">
        <v>18703</v>
      </c>
      <c r="D4509" s="61" t="s">
        <v>18705</v>
      </c>
      <c r="E4509" s="61" t="s">
        <v>18705</v>
      </c>
      <c r="F4509" s="61" t="s">
        <v>18705</v>
      </c>
      <c r="G4509" s="94"/>
      <c r="H4509" s="140">
        <f t="shared" si="251"/>
        <v>0</v>
      </c>
      <c r="I4509" s="95"/>
      <c r="W4509" s="250">
        <v>2310</v>
      </c>
      <c r="Z4509" s="249">
        <v>6.2</v>
      </c>
      <c r="AA4509" s="248"/>
      <c r="AF4509" s="246" t="s">
        <v>18714</v>
      </c>
    </row>
    <row r="4510" spans="1:32" hidden="1" x14ac:dyDescent="0.25">
      <c r="A4510" s="116" t="s">
        <v>16384</v>
      </c>
      <c r="B4510" s="119">
        <v>2016</v>
      </c>
      <c r="C4510" s="67" t="s">
        <v>18703</v>
      </c>
      <c r="D4510" s="67" t="s">
        <v>17553</v>
      </c>
      <c r="E4510" s="11" t="s">
        <v>18715</v>
      </c>
      <c r="F4510" s="11" t="s">
        <v>18715</v>
      </c>
      <c r="G4510" s="94"/>
      <c r="H4510" s="140">
        <f t="shared" si="251"/>
        <v>0</v>
      </c>
      <c r="I4510" s="95"/>
      <c r="W4510" s="250">
        <v>4290</v>
      </c>
      <c r="Z4510" s="249">
        <v>11.5</v>
      </c>
      <c r="AA4510" s="248"/>
      <c r="AF4510" s="246" t="s">
        <v>18714</v>
      </c>
    </row>
    <row r="4511" spans="1:32" hidden="1" x14ac:dyDescent="0.25">
      <c r="A4511" s="116" t="s">
        <v>16384</v>
      </c>
      <c r="B4511" s="119">
        <v>2016</v>
      </c>
      <c r="C4511" s="67" t="s">
        <v>18703</v>
      </c>
      <c r="D4511" s="11" t="s">
        <v>18708</v>
      </c>
      <c r="E4511" s="11" t="s">
        <v>18708</v>
      </c>
      <c r="F4511" s="11" t="s">
        <v>18708</v>
      </c>
      <c r="G4511" s="94"/>
      <c r="H4511" s="140">
        <f t="shared" si="251"/>
        <v>0</v>
      </c>
      <c r="I4511" s="95"/>
      <c r="W4511" s="251">
        <v>1920.6</v>
      </c>
      <c r="Z4511" s="179">
        <v>5.5</v>
      </c>
      <c r="AA4511" s="248"/>
      <c r="AF4511" s="246" t="s">
        <v>18714</v>
      </c>
    </row>
    <row r="4512" spans="1:32" ht="24" hidden="1" customHeight="1" x14ac:dyDescent="0.25">
      <c r="A4512" s="116" t="s">
        <v>16384</v>
      </c>
      <c r="B4512" s="119">
        <v>2016</v>
      </c>
      <c r="C4512" s="67" t="s">
        <v>18703</v>
      </c>
      <c r="D4512" s="11" t="s">
        <v>18709</v>
      </c>
      <c r="E4512" s="11" t="s">
        <v>18709</v>
      </c>
      <c r="F4512" s="69" t="s">
        <v>18710</v>
      </c>
      <c r="G4512" s="94"/>
      <c r="H4512" s="140">
        <f t="shared" si="251"/>
        <v>0</v>
      </c>
      <c r="I4512" s="95"/>
      <c r="W4512" s="166"/>
      <c r="Z4512" s="179">
        <v>0.1</v>
      </c>
      <c r="AA4512" s="248"/>
      <c r="AF4512" s="67" t="s">
        <v>18714</v>
      </c>
    </row>
    <row r="4513" spans="1:32" hidden="1" x14ac:dyDescent="0.25">
      <c r="A4513" s="116" t="s">
        <v>16384</v>
      </c>
      <c r="B4513" s="119">
        <v>2016</v>
      </c>
      <c r="C4513" s="67" t="s">
        <v>18703</v>
      </c>
      <c r="D4513" s="11" t="s">
        <v>18717</v>
      </c>
      <c r="E4513" s="11" t="s">
        <v>18718</v>
      </c>
      <c r="F4513" s="11" t="s">
        <v>18719</v>
      </c>
      <c r="G4513" s="94"/>
      <c r="H4513" s="140">
        <f t="shared" si="251"/>
        <v>0</v>
      </c>
      <c r="I4513" s="95"/>
      <c r="W4513" s="166"/>
      <c r="Z4513" s="179">
        <v>0.03</v>
      </c>
      <c r="AA4513" s="248"/>
      <c r="AF4513" s="67" t="s">
        <v>18714</v>
      </c>
    </row>
    <row r="4514" spans="1:32" hidden="1" x14ac:dyDescent="0.25">
      <c r="A4514" s="116" t="s">
        <v>16384</v>
      </c>
      <c r="B4514" s="119">
        <v>2017</v>
      </c>
      <c r="C4514" s="67" t="s">
        <v>18703</v>
      </c>
      <c r="D4514" s="61" t="s">
        <v>18466</v>
      </c>
      <c r="E4514" s="61" t="s">
        <v>18466</v>
      </c>
      <c r="F4514" s="61" t="s">
        <v>18466</v>
      </c>
      <c r="G4514" s="94"/>
      <c r="H4514" s="140">
        <f t="shared" ref="H4514:H4534" si="252">G4514/1.3</f>
        <v>0</v>
      </c>
      <c r="I4514" s="95"/>
      <c r="W4514" s="250">
        <v>24750</v>
      </c>
      <c r="Z4514" s="249">
        <v>35.4</v>
      </c>
      <c r="AA4514" s="248"/>
      <c r="AF4514" s="67" t="s">
        <v>18714</v>
      </c>
    </row>
    <row r="4515" spans="1:32" hidden="1" x14ac:dyDescent="0.25">
      <c r="A4515" s="116" t="s">
        <v>16384</v>
      </c>
      <c r="B4515" s="119">
        <v>2017</v>
      </c>
      <c r="C4515" s="67" t="s">
        <v>18703</v>
      </c>
      <c r="D4515" s="61" t="s">
        <v>18466</v>
      </c>
      <c r="E4515" s="61" t="s">
        <v>18716</v>
      </c>
      <c r="F4515" s="61" t="s">
        <v>18716</v>
      </c>
      <c r="G4515" s="94"/>
      <c r="H4515" s="140">
        <f t="shared" si="252"/>
        <v>0</v>
      </c>
      <c r="I4515" s="95"/>
      <c r="W4515" s="250">
        <v>11220</v>
      </c>
      <c r="Z4515" s="249">
        <v>16</v>
      </c>
      <c r="AA4515" s="248"/>
      <c r="AF4515" s="67" t="s">
        <v>18714</v>
      </c>
    </row>
    <row r="4516" spans="1:32" hidden="1" x14ac:dyDescent="0.25">
      <c r="A4516" s="116" t="s">
        <v>16384</v>
      </c>
      <c r="B4516" s="119">
        <v>2017</v>
      </c>
      <c r="C4516" s="67" t="s">
        <v>18703</v>
      </c>
      <c r="D4516" s="61" t="s">
        <v>18545</v>
      </c>
      <c r="E4516" s="61" t="s">
        <v>18545</v>
      </c>
      <c r="F4516" s="61" t="s">
        <v>18545</v>
      </c>
      <c r="G4516" s="94"/>
      <c r="H4516" s="140">
        <f t="shared" si="252"/>
        <v>0</v>
      </c>
      <c r="I4516" s="95"/>
      <c r="W4516" s="250">
        <v>6600</v>
      </c>
      <c r="Z4516" s="176">
        <v>9</v>
      </c>
      <c r="AA4516" s="248"/>
      <c r="AF4516" s="67" t="s">
        <v>18714</v>
      </c>
    </row>
    <row r="4517" spans="1:32" hidden="1" x14ac:dyDescent="0.25">
      <c r="A4517" s="116" t="s">
        <v>16384</v>
      </c>
      <c r="B4517" s="119">
        <v>2017</v>
      </c>
      <c r="C4517" s="67" t="s">
        <v>18703</v>
      </c>
      <c r="D4517" s="61" t="s">
        <v>18475</v>
      </c>
      <c r="E4517" s="61" t="s">
        <v>18475</v>
      </c>
      <c r="F4517" s="61" t="s">
        <v>18475</v>
      </c>
      <c r="G4517" s="94"/>
      <c r="H4517" s="140">
        <f t="shared" si="252"/>
        <v>0</v>
      </c>
      <c r="I4517" s="95"/>
      <c r="W4517" s="250">
        <v>12210</v>
      </c>
      <c r="Z4517" s="176">
        <v>16.7</v>
      </c>
      <c r="AA4517" s="248"/>
      <c r="AF4517" s="67" t="s">
        <v>18714</v>
      </c>
    </row>
    <row r="4518" spans="1:32" hidden="1" x14ac:dyDescent="0.25">
      <c r="A4518" s="116" t="s">
        <v>16384</v>
      </c>
      <c r="B4518" s="119">
        <v>2017</v>
      </c>
      <c r="C4518" s="67" t="s">
        <v>18703</v>
      </c>
      <c r="D4518" s="61" t="s">
        <v>18705</v>
      </c>
      <c r="E4518" s="61" t="s">
        <v>18705</v>
      </c>
      <c r="F4518" s="61" t="s">
        <v>18705</v>
      </c>
      <c r="G4518" s="94"/>
      <c r="H4518" s="140">
        <f t="shared" si="252"/>
        <v>0</v>
      </c>
      <c r="I4518" s="95"/>
      <c r="W4518" s="250">
        <v>5280</v>
      </c>
      <c r="Z4518" s="249">
        <v>7.2</v>
      </c>
      <c r="AA4518" s="248"/>
      <c r="AF4518" s="67" t="s">
        <v>18714</v>
      </c>
    </row>
    <row r="4519" spans="1:32" hidden="1" x14ac:dyDescent="0.25">
      <c r="A4519" s="116" t="s">
        <v>16384</v>
      </c>
      <c r="B4519" s="119">
        <v>2017</v>
      </c>
      <c r="C4519" s="67" t="s">
        <v>18703</v>
      </c>
      <c r="D4519" s="61" t="s">
        <v>18685</v>
      </c>
      <c r="E4519" s="61" t="s">
        <v>18712</v>
      </c>
      <c r="F4519" s="61" t="s">
        <v>18712</v>
      </c>
      <c r="G4519" s="94"/>
      <c r="H4519" s="140">
        <f t="shared" si="252"/>
        <v>0</v>
      </c>
      <c r="I4519" s="95"/>
      <c r="W4519" s="158"/>
      <c r="Z4519" s="176"/>
      <c r="AA4519" s="248"/>
      <c r="AF4519" s="67" t="s">
        <v>18714</v>
      </c>
    </row>
    <row r="4520" spans="1:32" hidden="1" x14ac:dyDescent="0.25">
      <c r="A4520" s="116" t="s">
        <v>16384</v>
      </c>
      <c r="B4520" s="119">
        <v>2017</v>
      </c>
      <c r="C4520" s="67" t="s">
        <v>18703</v>
      </c>
      <c r="D4520" s="67" t="s">
        <v>17553</v>
      </c>
      <c r="E4520" s="11" t="s">
        <v>18715</v>
      </c>
      <c r="F4520" s="11" t="s">
        <v>18715</v>
      </c>
      <c r="G4520" s="94"/>
      <c r="H4520" s="140">
        <f t="shared" si="252"/>
        <v>0</v>
      </c>
      <c r="I4520" s="95"/>
      <c r="W4520" s="250">
        <v>8580</v>
      </c>
      <c r="Z4520" s="179">
        <v>11.7</v>
      </c>
      <c r="AA4520" s="248"/>
      <c r="AF4520" s="67" t="s">
        <v>18714</v>
      </c>
    </row>
    <row r="4521" spans="1:32" hidden="1" x14ac:dyDescent="0.25">
      <c r="A4521" s="116" t="s">
        <v>16384</v>
      </c>
      <c r="B4521" s="119">
        <v>2017</v>
      </c>
      <c r="C4521" s="67" t="s">
        <v>18703</v>
      </c>
      <c r="D4521" s="11" t="s">
        <v>17645</v>
      </c>
      <c r="E4521" s="11" t="s">
        <v>18708</v>
      </c>
      <c r="F4521" s="11" t="s">
        <v>18708</v>
      </c>
      <c r="G4521" s="94"/>
      <c r="H4521" s="140">
        <f t="shared" si="252"/>
        <v>0</v>
      </c>
      <c r="I4521" s="95"/>
      <c r="W4521" s="251">
        <v>4481.3999999999996</v>
      </c>
      <c r="Z4521" s="176">
        <v>6.1</v>
      </c>
      <c r="AA4521" s="248"/>
      <c r="AF4521" s="67" t="s">
        <v>18714</v>
      </c>
    </row>
    <row r="4522" spans="1:32" ht="20.100000000000001" hidden="1" customHeight="1" x14ac:dyDescent="0.25">
      <c r="A4522" s="116" t="s">
        <v>16384</v>
      </c>
      <c r="B4522" s="119">
        <v>2017</v>
      </c>
      <c r="C4522" s="67" t="s">
        <v>18703</v>
      </c>
      <c r="D4522" s="11" t="s">
        <v>18709</v>
      </c>
      <c r="E4522" s="11" t="s">
        <v>18709</v>
      </c>
      <c r="F4522" s="69" t="s">
        <v>18710</v>
      </c>
      <c r="G4522" s="94"/>
      <c r="H4522" s="140">
        <f t="shared" si="252"/>
        <v>0</v>
      </c>
      <c r="I4522" s="95"/>
      <c r="W4522" s="158"/>
      <c r="Z4522" s="176">
        <v>7.7499999999999999E-2</v>
      </c>
      <c r="AA4522" s="248"/>
      <c r="AF4522" s="67" t="s">
        <v>18714</v>
      </c>
    </row>
    <row r="4523" spans="1:32" hidden="1" x14ac:dyDescent="0.25">
      <c r="A4523" s="116" t="s">
        <v>16384</v>
      </c>
      <c r="B4523" s="119">
        <v>2017</v>
      </c>
      <c r="C4523" s="67" t="s">
        <v>18703</v>
      </c>
      <c r="D4523" s="11" t="s">
        <v>18717</v>
      </c>
      <c r="E4523" s="11" t="s">
        <v>18718</v>
      </c>
      <c r="F4523" s="11" t="s">
        <v>18719</v>
      </c>
      <c r="G4523" s="94"/>
      <c r="H4523" s="140">
        <f t="shared" si="252"/>
        <v>0</v>
      </c>
      <c r="I4523" s="95"/>
      <c r="W4523" s="158"/>
      <c r="Z4523" s="176">
        <v>2.2499999999999999E-2</v>
      </c>
      <c r="AA4523" s="248"/>
      <c r="AF4523" s="67" t="s">
        <v>18714</v>
      </c>
    </row>
    <row r="4524" spans="1:32" hidden="1" x14ac:dyDescent="0.25">
      <c r="A4524" s="116" t="s">
        <v>16384</v>
      </c>
      <c r="B4524" s="119">
        <v>2018</v>
      </c>
      <c r="C4524" s="67" t="s">
        <v>18703</v>
      </c>
      <c r="D4524" s="61" t="s">
        <v>18466</v>
      </c>
      <c r="E4524" s="61" t="s">
        <v>18466</v>
      </c>
      <c r="F4524" s="61" t="s">
        <v>18466</v>
      </c>
      <c r="G4524" s="94"/>
      <c r="H4524" s="140">
        <f t="shared" si="252"/>
        <v>0</v>
      </c>
      <c r="I4524" s="95"/>
      <c r="W4524" s="250">
        <v>23796</v>
      </c>
      <c r="Z4524" s="249">
        <v>35.1</v>
      </c>
      <c r="AA4524" s="248"/>
      <c r="AF4524" s="67" t="s">
        <v>18714</v>
      </c>
    </row>
    <row r="4525" spans="1:32" hidden="1" x14ac:dyDescent="0.25">
      <c r="A4525" s="116" t="s">
        <v>16384</v>
      </c>
      <c r="B4525" s="119">
        <v>2018</v>
      </c>
      <c r="C4525" s="67" t="s">
        <v>18703</v>
      </c>
      <c r="D4525" s="61" t="s">
        <v>18466</v>
      </c>
      <c r="E4525" s="61" t="s">
        <v>18716</v>
      </c>
      <c r="F4525" s="61" t="s">
        <v>18716</v>
      </c>
      <c r="G4525" s="94"/>
      <c r="H4525" s="140">
        <f t="shared" si="252"/>
        <v>0</v>
      </c>
      <c r="I4525" s="95"/>
      <c r="W4525" s="250">
        <v>12228.5</v>
      </c>
      <c r="Z4525" s="249">
        <v>18</v>
      </c>
      <c r="AA4525" s="248"/>
      <c r="AF4525" s="67" t="s">
        <v>18714</v>
      </c>
    </row>
    <row r="4526" spans="1:32" hidden="1" x14ac:dyDescent="0.25">
      <c r="A4526" s="116" t="s">
        <v>16384</v>
      </c>
      <c r="B4526" s="119">
        <v>2018</v>
      </c>
      <c r="C4526" s="67" t="s">
        <v>18703</v>
      </c>
      <c r="D4526" s="61" t="s">
        <v>18545</v>
      </c>
      <c r="E4526" s="61" t="s">
        <v>18545</v>
      </c>
      <c r="F4526" s="61" t="s">
        <v>18545</v>
      </c>
      <c r="G4526" s="94"/>
      <c r="H4526" s="140">
        <f t="shared" si="252"/>
        <v>0</v>
      </c>
      <c r="I4526" s="95"/>
      <c r="W4526" s="250">
        <v>7601.5</v>
      </c>
      <c r="Z4526" s="158">
        <v>10.8</v>
      </c>
      <c r="AA4526" s="248"/>
      <c r="AF4526" s="67" t="s">
        <v>18714</v>
      </c>
    </row>
    <row r="4527" spans="1:32" hidden="1" x14ac:dyDescent="0.25">
      <c r="A4527" s="116" t="s">
        <v>16384</v>
      </c>
      <c r="B4527" s="119">
        <v>2018</v>
      </c>
      <c r="C4527" s="67" t="s">
        <v>18703</v>
      </c>
      <c r="D4527" s="61" t="s">
        <v>18582</v>
      </c>
      <c r="E4527" s="61" t="s">
        <v>18583</v>
      </c>
      <c r="F4527" s="61" t="s">
        <v>18583</v>
      </c>
      <c r="G4527" s="94"/>
      <c r="H4527" s="140">
        <f t="shared" si="252"/>
        <v>0</v>
      </c>
      <c r="I4527" s="95"/>
      <c r="W4527" s="159">
        <v>365.14820000000003</v>
      </c>
      <c r="Z4527" s="249">
        <v>0.5</v>
      </c>
      <c r="AA4527" s="248"/>
      <c r="AF4527" s="67" t="s">
        <v>18714</v>
      </c>
    </row>
    <row r="4528" spans="1:32" hidden="1" x14ac:dyDescent="0.25">
      <c r="A4528" s="116" t="s">
        <v>16384</v>
      </c>
      <c r="B4528" s="119">
        <v>2018</v>
      </c>
      <c r="C4528" s="67" t="s">
        <v>18703</v>
      </c>
      <c r="D4528" s="61" t="s">
        <v>18475</v>
      </c>
      <c r="E4528" s="61" t="s">
        <v>18475</v>
      </c>
      <c r="F4528" s="61" t="s">
        <v>18475</v>
      </c>
      <c r="G4528" s="94"/>
      <c r="H4528" s="140">
        <f t="shared" si="252"/>
        <v>0</v>
      </c>
      <c r="I4528" s="95"/>
      <c r="W4528" s="250">
        <v>10245.5</v>
      </c>
      <c r="Z4528" s="158">
        <v>14.5</v>
      </c>
      <c r="AA4528" s="248"/>
      <c r="AF4528" s="67" t="s">
        <v>18714</v>
      </c>
    </row>
    <row r="4529" spans="1:32" hidden="1" x14ac:dyDescent="0.25">
      <c r="A4529" s="116" t="s">
        <v>16384</v>
      </c>
      <c r="B4529" s="119">
        <v>2018</v>
      </c>
      <c r="C4529" s="67" t="s">
        <v>18703</v>
      </c>
      <c r="D4529" s="67" t="s">
        <v>17553</v>
      </c>
      <c r="E4529" s="11" t="s">
        <v>18715</v>
      </c>
      <c r="F4529" s="11" t="s">
        <v>18715</v>
      </c>
      <c r="G4529" s="94"/>
      <c r="H4529" s="140">
        <f t="shared" si="252"/>
        <v>0</v>
      </c>
      <c r="I4529" s="95"/>
      <c r="W4529" s="250">
        <v>8262.5</v>
      </c>
      <c r="Z4529" s="176">
        <v>11.7</v>
      </c>
      <c r="AA4529" s="248"/>
      <c r="AF4529" s="67" t="s">
        <v>18714</v>
      </c>
    </row>
    <row r="4530" spans="1:32" hidden="1" x14ac:dyDescent="0.25">
      <c r="A4530" s="116" t="s">
        <v>16384</v>
      </c>
      <c r="B4530" s="119">
        <v>2018</v>
      </c>
      <c r="C4530" s="67" t="s">
        <v>18703</v>
      </c>
      <c r="D4530" s="61" t="s">
        <v>18685</v>
      </c>
      <c r="E4530" s="61" t="s">
        <v>18712</v>
      </c>
      <c r="F4530" s="61" t="s">
        <v>18712</v>
      </c>
      <c r="G4530" s="94"/>
      <c r="H4530" s="140">
        <f t="shared" si="252"/>
        <v>0</v>
      </c>
      <c r="I4530" s="95"/>
      <c r="W4530" s="158"/>
      <c r="Z4530" s="176"/>
      <c r="AA4530" s="248"/>
      <c r="AF4530" s="67" t="s">
        <v>18714</v>
      </c>
    </row>
    <row r="4531" spans="1:32" hidden="1" x14ac:dyDescent="0.25">
      <c r="A4531" s="116" t="s">
        <v>16384</v>
      </c>
      <c r="B4531" s="119">
        <v>2018</v>
      </c>
      <c r="C4531" s="67" t="s">
        <v>18703</v>
      </c>
      <c r="D4531" s="61" t="s">
        <v>18705</v>
      </c>
      <c r="E4531" s="61" t="s">
        <v>18705</v>
      </c>
      <c r="F4531" s="61" t="s">
        <v>18705</v>
      </c>
      <c r="G4531" s="94"/>
      <c r="H4531" s="140">
        <f t="shared" si="252"/>
        <v>0</v>
      </c>
      <c r="I4531" s="95"/>
      <c r="W4531" s="250">
        <v>4296.5</v>
      </c>
      <c r="Z4531" s="249">
        <v>6.1</v>
      </c>
      <c r="AA4531" s="248"/>
      <c r="AF4531" s="67" t="s">
        <v>18714</v>
      </c>
    </row>
    <row r="4532" spans="1:32" hidden="1" x14ac:dyDescent="0.25">
      <c r="A4532" s="116" t="s">
        <v>16384</v>
      </c>
      <c r="B4532" s="119">
        <v>2018</v>
      </c>
      <c r="C4532" s="67" t="s">
        <v>18703</v>
      </c>
      <c r="D4532" s="11" t="s">
        <v>17645</v>
      </c>
      <c r="E4532" s="11" t="s">
        <v>18708</v>
      </c>
      <c r="F4532" s="11" t="s">
        <v>18708</v>
      </c>
      <c r="G4532" s="94"/>
      <c r="H4532" s="140">
        <f t="shared" si="252"/>
        <v>0</v>
      </c>
      <c r="I4532" s="95"/>
      <c r="W4532" s="251">
        <v>3847.02</v>
      </c>
      <c r="Z4532" s="176">
        <v>5.4</v>
      </c>
      <c r="AA4532" s="248"/>
      <c r="AF4532" s="67" t="s">
        <v>18714</v>
      </c>
    </row>
    <row r="4533" spans="1:32" ht="20.100000000000001" hidden="1" customHeight="1" x14ac:dyDescent="0.25">
      <c r="A4533" s="116" t="s">
        <v>16384</v>
      </c>
      <c r="B4533" s="119">
        <v>2018</v>
      </c>
      <c r="C4533" s="67" t="s">
        <v>18703</v>
      </c>
      <c r="D4533" s="11" t="s">
        <v>18709</v>
      </c>
      <c r="E4533" s="11" t="s">
        <v>18709</v>
      </c>
      <c r="F4533" s="69" t="s">
        <v>18710</v>
      </c>
      <c r="G4533" s="94"/>
      <c r="H4533" s="140">
        <f t="shared" si="252"/>
        <v>0</v>
      </c>
      <c r="I4533" s="95"/>
      <c r="W4533" s="158"/>
      <c r="Z4533" s="176"/>
      <c r="AA4533" s="248"/>
      <c r="AF4533" s="67" t="s">
        <v>18714</v>
      </c>
    </row>
    <row r="4534" spans="1:32" hidden="1" x14ac:dyDescent="0.25">
      <c r="A4534" s="116" t="s">
        <v>16384</v>
      </c>
      <c r="B4534" s="119">
        <v>2018</v>
      </c>
      <c r="C4534" s="67" t="s">
        <v>18703</v>
      </c>
      <c r="D4534" s="11" t="s">
        <v>18717</v>
      </c>
      <c r="E4534" s="11" t="s">
        <v>18718</v>
      </c>
      <c r="F4534" s="11" t="s">
        <v>18719</v>
      </c>
      <c r="G4534" s="94"/>
      <c r="H4534" s="140">
        <f t="shared" si="252"/>
        <v>0</v>
      </c>
      <c r="I4534" s="95"/>
      <c r="W4534" s="158"/>
      <c r="Z4534" s="176"/>
      <c r="AF4534" s="67" t="s">
        <v>18714</v>
      </c>
    </row>
    <row r="4535" spans="1:32" hidden="1" x14ac:dyDescent="0.25">
      <c r="A4535" s="116" t="s">
        <v>16384</v>
      </c>
      <c r="B4535" s="67">
        <v>2019</v>
      </c>
      <c r="C4535" s="67" t="s">
        <v>18703</v>
      </c>
      <c r="D4535" s="61" t="s">
        <v>18466</v>
      </c>
      <c r="E4535" s="61" t="s">
        <v>18466</v>
      </c>
      <c r="F4535" s="61" t="s">
        <v>18466</v>
      </c>
      <c r="G4535" s="94"/>
      <c r="H4535" s="140">
        <f t="shared" ref="H4535:H4544" si="253">G4535/1.33</f>
        <v>0</v>
      </c>
      <c r="I4535" s="95"/>
      <c r="W4535" s="250">
        <v>27072</v>
      </c>
      <c r="Z4535" s="249">
        <v>34.1</v>
      </c>
      <c r="AF4535" s="67" t="s">
        <v>18714</v>
      </c>
    </row>
    <row r="4536" spans="1:32" hidden="1" x14ac:dyDescent="0.25">
      <c r="A4536" s="116" t="s">
        <v>16384</v>
      </c>
      <c r="B4536" s="67">
        <v>2019</v>
      </c>
      <c r="C4536" s="67" t="s">
        <v>18703</v>
      </c>
      <c r="D4536" s="61" t="s">
        <v>18466</v>
      </c>
      <c r="E4536" s="61" t="s">
        <v>18716</v>
      </c>
      <c r="F4536" s="61" t="s">
        <v>18716</v>
      </c>
      <c r="G4536" s="94"/>
      <c r="H4536" s="140">
        <f t="shared" si="253"/>
        <v>0</v>
      </c>
      <c r="I4536" s="95"/>
      <c r="W4536" s="250">
        <v>16243.2</v>
      </c>
      <c r="Z4536" s="249">
        <v>20.5</v>
      </c>
      <c r="AF4536" s="67" t="s">
        <v>18714</v>
      </c>
    </row>
    <row r="4537" spans="1:32" hidden="1" x14ac:dyDescent="0.25">
      <c r="A4537" s="116" t="s">
        <v>16384</v>
      </c>
      <c r="B4537" s="67">
        <v>2019</v>
      </c>
      <c r="C4537" s="67" t="s">
        <v>18703</v>
      </c>
      <c r="D4537" s="61" t="s">
        <v>18545</v>
      </c>
      <c r="E4537" s="61" t="s">
        <v>18545</v>
      </c>
      <c r="F4537" s="61" t="s">
        <v>18545</v>
      </c>
      <c r="G4537" s="94"/>
      <c r="H4537" s="140">
        <f t="shared" si="253"/>
        <v>0</v>
      </c>
      <c r="I4537" s="95"/>
      <c r="W4537" s="250">
        <v>9475.2000000000007</v>
      </c>
      <c r="Z4537" s="156">
        <v>11.6</v>
      </c>
      <c r="AF4537" s="67" t="s">
        <v>18714</v>
      </c>
    </row>
    <row r="4538" spans="1:32" hidden="1" x14ac:dyDescent="0.25">
      <c r="A4538" s="116" t="s">
        <v>16384</v>
      </c>
      <c r="B4538" s="67">
        <v>2019</v>
      </c>
      <c r="C4538" s="67" t="s">
        <v>18703</v>
      </c>
      <c r="D4538" s="61" t="s">
        <v>18582</v>
      </c>
      <c r="E4538" s="61" t="s">
        <v>18583</v>
      </c>
      <c r="F4538" s="61" t="s">
        <v>18583</v>
      </c>
      <c r="G4538" s="94"/>
      <c r="H4538" s="140">
        <f t="shared" si="253"/>
        <v>0</v>
      </c>
      <c r="I4538" s="95"/>
      <c r="W4538" s="159">
        <v>1353.9887649999998</v>
      </c>
      <c r="Z4538" s="249">
        <v>1.7</v>
      </c>
      <c r="AF4538" s="67" t="s">
        <v>18714</v>
      </c>
    </row>
    <row r="4539" spans="1:32" hidden="1" x14ac:dyDescent="0.25">
      <c r="A4539" s="116" t="s">
        <v>16384</v>
      </c>
      <c r="B4539" s="67">
        <v>2019</v>
      </c>
      <c r="C4539" s="67" t="s">
        <v>18703</v>
      </c>
      <c r="D4539" s="61" t="s">
        <v>18475</v>
      </c>
      <c r="E4539" s="61" t="s">
        <v>18475</v>
      </c>
      <c r="F4539" s="61" t="s">
        <v>18475</v>
      </c>
      <c r="G4539" s="94"/>
      <c r="H4539" s="140">
        <f t="shared" si="253"/>
        <v>0</v>
      </c>
      <c r="I4539" s="95"/>
      <c r="W4539" s="250">
        <v>12520.8</v>
      </c>
      <c r="Z4539" s="156">
        <v>15.3</v>
      </c>
      <c r="AF4539" s="67" t="s">
        <v>18714</v>
      </c>
    </row>
    <row r="4540" spans="1:32" hidden="1" x14ac:dyDescent="0.25">
      <c r="A4540" s="116" t="s">
        <v>16384</v>
      </c>
      <c r="B4540" s="67">
        <v>2019</v>
      </c>
      <c r="C4540" s="67" t="s">
        <v>18703</v>
      </c>
      <c r="D4540" s="61" t="s">
        <v>18685</v>
      </c>
      <c r="E4540" s="61" t="s">
        <v>18712</v>
      </c>
      <c r="F4540" s="61" t="s">
        <v>18712</v>
      </c>
      <c r="G4540" s="94"/>
      <c r="H4540" s="140">
        <f t="shared" si="253"/>
        <v>0</v>
      </c>
      <c r="I4540" s="95"/>
      <c r="W4540" s="158">
        <v>4392</v>
      </c>
      <c r="Z4540" s="176">
        <v>5.4</v>
      </c>
      <c r="AF4540" s="67" t="s">
        <v>18714</v>
      </c>
    </row>
    <row r="4541" spans="1:32" hidden="1" x14ac:dyDescent="0.25">
      <c r="A4541" s="116" t="s">
        <v>16384</v>
      </c>
      <c r="B4541" s="67">
        <v>2019</v>
      </c>
      <c r="C4541" s="67" t="s">
        <v>18703</v>
      </c>
      <c r="D4541" s="61" t="s">
        <v>18705</v>
      </c>
      <c r="E4541" s="61" t="s">
        <v>18705</v>
      </c>
      <c r="F4541" s="61" t="s">
        <v>18705</v>
      </c>
      <c r="G4541" s="94"/>
      <c r="H4541" s="140">
        <f t="shared" si="253"/>
        <v>0</v>
      </c>
      <c r="I4541" s="95"/>
      <c r="W4541" s="158">
        <v>6091.2</v>
      </c>
      <c r="Z4541" s="249">
        <v>7.4</v>
      </c>
      <c r="AF4541" s="67" t="s">
        <v>18714</v>
      </c>
    </row>
    <row r="4542" spans="1:32" hidden="1" x14ac:dyDescent="0.25">
      <c r="A4542" s="116" t="s">
        <v>16384</v>
      </c>
      <c r="B4542" s="67">
        <v>2019</v>
      </c>
      <c r="C4542" s="67" t="s">
        <v>18703</v>
      </c>
      <c r="D4542" s="11" t="s">
        <v>17645</v>
      </c>
      <c r="E4542" s="11" t="s">
        <v>18708</v>
      </c>
      <c r="F4542" s="11" t="s">
        <v>18708</v>
      </c>
      <c r="G4542" s="94"/>
      <c r="H4542" s="140">
        <f t="shared" si="253"/>
        <v>0</v>
      </c>
      <c r="I4542" s="95"/>
      <c r="W4542" s="251">
        <v>4759.6000000000004</v>
      </c>
      <c r="Z4542" s="176">
        <v>5.8</v>
      </c>
      <c r="AF4542" s="67" t="s">
        <v>18714</v>
      </c>
    </row>
    <row r="4543" spans="1:32" ht="18" hidden="1" customHeight="1" x14ac:dyDescent="0.25">
      <c r="A4543" s="116" t="s">
        <v>16384</v>
      </c>
      <c r="B4543" s="67">
        <v>2019</v>
      </c>
      <c r="C4543" s="67" t="s">
        <v>18703</v>
      </c>
      <c r="D4543" s="11" t="s">
        <v>18709</v>
      </c>
      <c r="E4543" s="11" t="s">
        <v>18709</v>
      </c>
      <c r="F4543" s="69" t="s">
        <v>18710</v>
      </c>
      <c r="G4543" s="94"/>
      <c r="H4543" s="140">
        <f t="shared" si="253"/>
        <v>0</v>
      </c>
      <c r="I4543" s="95"/>
      <c r="W4543" s="158"/>
      <c r="Z4543" s="176"/>
      <c r="AF4543" s="67" t="s">
        <v>18714</v>
      </c>
    </row>
    <row r="4544" spans="1:32" hidden="1" x14ac:dyDescent="0.25">
      <c r="A4544" s="116" t="s">
        <v>16384</v>
      </c>
      <c r="B4544" s="67">
        <v>2019</v>
      </c>
      <c r="C4544" s="67" t="s">
        <v>18703</v>
      </c>
      <c r="D4544" s="11" t="s">
        <v>18717</v>
      </c>
      <c r="E4544" s="11" t="s">
        <v>18718</v>
      </c>
      <c r="F4544" s="11" t="s">
        <v>18719</v>
      </c>
      <c r="G4544" s="94"/>
      <c r="H4544" s="140">
        <f t="shared" si="253"/>
        <v>0</v>
      </c>
      <c r="I4544" s="95"/>
      <c r="W4544" s="158"/>
      <c r="Z4544" s="176"/>
      <c r="AF4544" s="67" t="s">
        <v>18714</v>
      </c>
    </row>
    <row r="4545" spans="1:32" hidden="1" x14ac:dyDescent="0.25">
      <c r="A4545" s="116" t="s">
        <v>16384</v>
      </c>
      <c r="B4545" s="67">
        <v>2020</v>
      </c>
      <c r="C4545" s="67" t="s">
        <v>18703</v>
      </c>
      <c r="D4545" s="61" t="s">
        <v>18466</v>
      </c>
      <c r="E4545" s="61" t="s">
        <v>18466</v>
      </c>
      <c r="F4545" s="61" t="s">
        <v>18466</v>
      </c>
      <c r="G4545" s="94"/>
      <c r="H4545" s="140">
        <f t="shared" ref="H4545:H4554" si="254">G4545/1.34</f>
        <v>0</v>
      </c>
      <c r="I4545" s="95"/>
      <c r="W4545" s="250">
        <v>27902.799999999999</v>
      </c>
      <c r="Z4545" s="249">
        <v>31</v>
      </c>
      <c r="AF4545" s="67" t="s">
        <v>18714</v>
      </c>
    </row>
    <row r="4546" spans="1:32" hidden="1" x14ac:dyDescent="0.25">
      <c r="A4546" s="116" t="s">
        <v>16384</v>
      </c>
      <c r="B4546" s="67">
        <v>2020</v>
      </c>
      <c r="C4546" s="67" t="s">
        <v>18703</v>
      </c>
      <c r="D4546" s="61" t="s">
        <v>18466</v>
      </c>
      <c r="E4546" s="61" t="s">
        <v>18716</v>
      </c>
      <c r="F4546" s="61" t="s">
        <v>18716</v>
      </c>
      <c r="G4546" s="94"/>
      <c r="H4546" s="140">
        <f t="shared" si="254"/>
        <v>0</v>
      </c>
      <c r="I4546" s="95"/>
      <c r="W4546" s="250">
        <v>18719.599999999999</v>
      </c>
      <c r="Z4546" s="249">
        <v>20.8</v>
      </c>
      <c r="AF4546" s="67" t="s">
        <v>18714</v>
      </c>
    </row>
    <row r="4547" spans="1:32" hidden="1" x14ac:dyDescent="0.25">
      <c r="A4547" s="116" t="s">
        <v>16384</v>
      </c>
      <c r="B4547" s="67">
        <v>2020</v>
      </c>
      <c r="C4547" s="67" t="s">
        <v>18703</v>
      </c>
      <c r="D4547" s="61" t="s">
        <v>18545</v>
      </c>
      <c r="E4547" s="61" t="s">
        <v>18545</v>
      </c>
      <c r="F4547" s="61" t="s">
        <v>18545</v>
      </c>
      <c r="G4547" s="94"/>
      <c r="H4547" s="140">
        <f t="shared" si="254"/>
        <v>0</v>
      </c>
      <c r="I4547" s="95"/>
      <c r="W4547" s="250">
        <v>9889.6</v>
      </c>
      <c r="Z4547" s="156">
        <v>10.8</v>
      </c>
      <c r="AF4547" s="67" t="s">
        <v>18714</v>
      </c>
    </row>
    <row r="4548" spans="1:32" hidden="1" x14ac:dyDescent="0.25">
      <c r="A4548" s="116" t="s">
        <v>16384</v>
      </c>
      <c r="B4548" s="67">
        <v>2020</v>
      </c>
      <c r="C4548" s="67" t="s">
        <v>18703</v>
      </c>
      <c r="D4548" s="61" t="s">
        <v>18582</v>
      </c>
      <c r="E4548" s="61" t="s">
        <v>18583</v>
      </c>
      <c r="F4548" s="61" t="s">
        <v>18583</v>
      </c>
      <c r="G4548" s="94"/>
      <c r="H4548" s="140">
        <f t="shared" si="254"/>
        <v>0</v>
      </c>
      <c r="I4548" s="95"/>
      <c r="W4548" s="250">
        <v>3178.8</v>
      </c>
      <c r="Z4548" s="249">
        <v>3.5</v>
      </c>
      <c r="AF4548" s="67" t="s">
        <v>18714</v>
      </c>
    </row>
    <row r="4549" spans="1:32" hidden="1" x14ac:dyDescent="0.25">
      <c r="A4549" s="116" t="s">
        <v>16384</v>
      </c>
      <c r="B4549" s="67">
        <v>2020</v>
      </c>
      <c r="C4549" s="67" t="s">
        <v>18703</v>
      </c>
      <c r="D4549" s="61" t="s">
        <v>18475</v>
      </c>
      <c r="E4549" s="61" t="s">
        <v>18475</v>
      </c>
      <c r="F4549" s="61" t="s">
        <v>18475</v>
      </c>
      <c r="G4549" s="94"/>
      <c r="H4549" s="140">
        <f t="shared" si="254"/>
        <v>0</v>
      </c>
      <c r="I4549" s="95"/>
      <c r="W4549" s="250">
        <v>14128</v>
      </c>
      <c r="Z4549" s="156">
        <v>15.4</v>
      </c>
      <c r="AF4549" s="67" t="s">
        <v>18714</v>
      </c>
    </row>
    <row r="4550" spans="1:32" hidden="1" x14ac:dyDescent="0.25">
      <c r="A4550" s="116" t="s">
        <v>16384</v>
      </c>
      <c r="B4550" s="67">
        <v>2020</v>
      </c>
      <c r="C4550" s="67" t="s">
        <v>18703</v>
      </c>
      <c r="D4550" s="61" t="s">
        <v>18705</v>
      </c>
      <c r="E4550" s="61" t="s">
        <v>18705</v>
      </c>
      <c r="F4550" s="61" t="s">
        <v>18705</v>
      </c>
      <c r="G4550" s="94"/>
      <c r="H4550" s="140">
        <f t="shared" si="254"/>
        <v>0</v>
      </c>
      <c r="I4550" s="95"/>
      <c r="W4550" s="250">
        <v>8830</v>
      </c>
      <c r="Z4550" s="249">
        <v>9.6999999999999993</v>
      </c>
      <c r="AF4550" s="67" t="s">
        <v>18714</v>
      </c>
    </row>
    <row r="4551" spans="1:32" hidden="1" x14ac:dyDescent="0.25">
      <c r="A4551" s="116" t="s">
        <v>16384</v>
      </c>
      <c r="B4551" s="67">
        <v>2020</v>
      </c>
      <c r="C4551" s="67" t="s">
        <v>18703</v>
      </c>
      <c r="D4551" s="61" t="s">
        <v>18685</v>
      </c>
      <c r="E4551" s="61" t="s">
        <v>18712</v>
      </c>
      <c r="F4551" s="61" t="s">
        <v>18712</v>
      </c>
      <c r="G4551" s="94"/>
      <c r="H4551" s="140">
        <f t="shared" si="254"/>
        <v>0</v>
      </c>
      <c r="I4551" s="95"/>
      <c r="W4551" s="189">
        <v>3885.2</v>
      </c>
      <c r="Z4551" s="180">
        <v>4.2</v>
      </c>
      <c r="AF4551" s="67" t="s">
        <v>18714</v>
      </c>
    </row>
    <row r="4552" spans="1:32" hidden="1" x14ac:dyDescent="0.25">
      <c r="A4552" s="116" t="s">
        <v>16384</v>
      </c>
      <c r="B4552" s="67">
        <v>2020</v>
      </c>
      <c r="C4552" s="67" t="s">
        <v>18703</v>
      </c>
      <c r="D4552" s="11" t="s">
        <v>17645</v>
      </c>
      <c r="E4552" s="11" t="s">
        <v>18708</v>
      </c>
      <c r="F4552" s="11" t="s">
        <v>18708</v>
      </c>
      <c r="G4552" s="94"/>
      <c r="H4552" s="140">
        <f t="shared" si="254"/>
        <v>0</v>
      </c>
      <c r="I4552" s="95"/>
      <c r="W4552" s="251">
        <v>4967.76</v>
      </c>
      <c r="Z4552" s="180">
        <v>5.4</v>
      </c>
      <c r="AF4552" s="67" t="s">
        <v>18714</v>
      </c>
    </row>
    <row r="4553" spans="1:32" ht="21" hidden="1" customHeight="1" x14ac:dyDescent="0.25">
      <c r="A4553" s="116" t="s">
        <v>16384</v>
      </c>
      <c r="B4553" s="67">
        <v>2020</v>
      </c>
      <c r="C4553" s="67" t="s">
        <v>18703</v>
      </c>
      <c r="D4553" s="11" t="s">
        <v>18709</v>
      </c>
      <c r="E4553" s="11" t="s">
        <v>18709</v>
      </c>
      <c r="F4553" s="69" t="s">
        <v>18710</v>
      </c>
      <c r="G4553" s="94"/>
      <c r="H4553" s="140">
        <f t="shared" si="254"/>
        <v>0</v>
      </c>
      <c r="I4553" s="95"/>
      <c r="W4553" s="168"/>
      <c r="Z4553" s="180"/>
      <c r="AF4553" s="67" t="s">
        <v>18714</v>
      </c>
    </row>
    <row r="4554" spans="1:32" hidden="1" x14ac:dyDescent="0.25">
      <c r="A4554" s="116" t="s">
        <v>16384</v>
      </c>
      <c r="B4554" s="67">
        <v>2020</v>
      </c>
      <c r="C4554" s="67" t="s">
        <v>18703</v>
      </c>
      <c r="D4554" s="11" t="s">
        <v>18717</v>
      </c>
      <c r="E4554" s="11" t="s">
        <v>18718</v>
      </c>
      <c r="F4554" s="11" t="s">
        <v>18719</v>
      </c>
      <c r="G4554" s="94"/>
      <c r="H4554" s="140">
        <f t="shared" si="254"/>
        <v>0</v>
      </c>
      <c r="I4554" s="95"/>
      <c r="W4554" s="168"/>
      <c r="Z4554" s="180"/>
      <c r="AF4554" s="67" t="s">
        <v>18714</v>
      </c>
    </row>
    <row r="4555" spans="1:32" hidden="1" x14ac:dyDescent="0.25">
      <c r="A4555" s="116" t="s">
        <v>16384</v>
      </c>
      <c r="B4555" s="67">
        <v>2021</v>
      </c>
      <c r="C4555" s="67" t="s">
        <v>18703</v>
      </c>
      <c r="D4555" s="61" t="s">
        <v>18466</v>
      </c>
      <c r="E4555" s="61" t="s">
        <v>18466</v>
      </c>
      <c r="F4555" s="61" t="s">
        <v>18466</v>
      </c>
      <c r="G4555" s="94"/>
      <c r="H4555" s="140">
        <f t="shared" ref="H4555:H4564" si="255">G4555/1.25</f>
        <v>0</v>
      </c>
      <c r="I4555" s="95"/>
      <c r="W4555" s="250">
        <v>27150.1</v>
      </c>
      <c r="Z4555" s="249">
        <v>28</v>
      </c>
      <c r="AF4555" s="67" t="s">
        <v>18714</v>
      </c>
    </row>
    <row r="4556" spans="1:32" hidden="1" x14ac:dyDescent="0.25">
      <c r="A4556" s="116" t="s">
        <v>16384</v>
      </c>
      <c r="B4556" s="67">
        <v>2021</v>
      </c>
      <c r="C4556" s="67" t="s">
        <v>18703</v>
      </c>
      <c r="D4556" s="61" t="s">
        <v>18466</v>
      </c>
      <c r="E4556" s="61" t="s">
        <v>18716</v>
      </c>
      <c r="F4556" s="61" t="s">
        <v>18716</v>
      </c>
      <c r="G4556" s="94"/>
      <c r="H4556" s="140">
        <f t="shared" si="255"/>
        <v>0</v>
      </c>
      <c r="I4556" s="95"/>
      <c r="W4556" s="250">
        <v>19382.7</v>
      </c>
      <c r="Z4556" s="249">
        <v>20</v>
      </c>
      <c r="AF4556" s="67" t="s">
        <v>18714</v>
      </c>
    </row>
    <row r="4557" spans="1:32" hidden="1" x14ac:dyDescent="0.25">
      <c r="A4557" s="116" t="s">
        <v>16384</v>
      </c>
      <c r="B4557" s="67">
        <v>2021</v>
      </c>
      <c r="C4557" s="67" t="s">
        <v>18703</v>
      </c>
      <c r="D4557" s="61" t="s">
        <v>18545</v>
      </c>
      <c r="E4557" s="61" t="s">
        <v>18545</v>
      </c>
      <c r="F4557" s="61" t="s">
        <v>18545</v>
      </c>
      <c r="G4557" s="94"/>
      <c r="H4557" s="140">
        <f t="shared" si="255"/>
        <v>0</v>
      </c>
      <c r="I4557" s="95"/>
      <c r="W4557" s="250">
        <v>9869.5</v>
      </c>
      <c r="Z4557" s="156">
        <v>10.199999999999999</v>
      </c>
      <c r="AF4557" s="67" t="s">
        <v>18714</v>
      </c>
    </row>
    <row r="4558" spans="1:32" hidden="1" x14ac:dyDescent="0.25">
      <c r="A4558" s="116" t="s">
        <v>16384</v>
      </c>
      <c r="B4558" s="67">
        <v>2021</v>
      </c>
      <c r="C4558" s="67" t="s">
        <v>18703</v>
      </c>
      <c r="D4558" s="61" t="s">
        <v>18582</v>
      </c>
      <c r="E4558" s="61" t="s">
        <v>18583</v>
      </c>
      <c r="F4558" s="61" t="s">
        <v>18583</v>
      </c>
      <c r="G4558" s="94"/>
      <c r="H4558" s="140">
        <f t="shared" si="255"/>
        <v>0</v>
      </c>
      <c r="I4558" s="95"/>
      <c r="W4558" s="250">
        <v>7874.2</v>
      </c>
      <c r="Z4558" s="249">
        <v>8.1</v>
      </c>
      <c r="AF4558" s="67" t="s">
        <v>18714</v>
      </c>
    </row>
    <row r="4559" spans="1:32" hidden="1" x14ac:dyDescent="0.25">
      <c r="A4559" s="116" t="s">
        <v>16384</v>
      </c>
      <c r="B4559" s="67">
        <v>2021</v>
      </c>
      <c r="C4559" s="67" t="s">
        <v>18703</v>
      </c>
      <c r="D4559" s="61" t="s">
        <v>18475</v>
      </c>
      <c r="E4559" s="61" t="s">
        <v>18475</v>
      </c>
      <c r="F4559" s="61" t="s">
        <v>18475</v>
      </c>
      <c r="G4559" s="94"/>
      <c r="H4559" s="140">
        <f t="shared" si="255"/>
        <v>0</v>
      </c>
      <c r="I4559" s="95"/>
      <c r="W4559" s="250">
        <v>13320.7</v>
      </c>
      <c r="Z4559" s="156">
        <v>13.7</v>
      </c>
      <c r="AF4559" s="67" t="s">
        <v>18714</v>
      </c>
    </row>
    <row r="4560" spans="1:32" hidden="1" x14ac:dyDescent="0.25">
      <c r="A4560" s="116" t="s">
        <v>16384</v>
      </c>
      <c r="B4560" s="67">
        <v>2021</v>
      </c>
      <c r="C4560" s="67" t="s">
        <v>18703</v>
      </c>
      <c r="D4560" s="61" t="s">
        <v>18705</v>
      </c>
      <c r="E4560" s="61" t="s">
        <v>18705</v>
      </c>
      <c r="F4560" s="61" t="s">
        <v>18705</v>
      </c>
      <c r="G4560" s="94"/>
      <c r="H4560" s="140">
        <f t="shared" si="255"/>
        <v>0</v>
      </c>
      <c r="I4560" s="95"/>
      <c r="W4560" s="250">
        <v>7767.3</v>
      </c>
      <c r="Z4560" s="249">
        <v>8</v>
      </c>
      <c r="AF4560" s="67" t="s">
        <v>18714</v>
      </c>
    </row>
    <row r="4561" spans="1:32" hidden="1" x14ac:dyDescent="0.25">
      <c r="A4561" s="116" t="s">
        <v>16384</v>
      </c>
      <c r="B4561" s="67">
        <v>2021</v>
      </c>
      <c r="C4561" s="67" t="s">
        <v>18703</v>
      </c>
      <c r="D4561" s="61" t="s">
        <v>18685</v>
      </c>
      <c r="E4561" s="61" t="s">
        <v>18712</v>
      </c>
      <c r="F4561" s="61" t="s">
        <v>18712</v>
      </c>
      <c r="G4561" s="94"/>
      <c r="H4561" s="140">
        <f t="shared" si="255"/>
        <v>0</v>
      </c>
      <c r="I4561" s="95"/>
      <c r="W4561" s="189">
        <v>2886</v>
      </c>
      <c r="Z4561" s="180">
        <v>3</v>
      </c>
      <c r="AF4561" s="67" t="s">
        <v>18714</v>
      </c>
    </row>
    <row r="4562" spans="1:32" hidden="1" x14ac:dyDescent="0.25">
      <c r="A4562" s="116" t="s">
        <v>16384</v>
      </c>
      <c r="B4562" s="67">
        <v>2021</v>
      </c>
      <c r="C4562" s="67" t="s">
        <v>18703</v>
      </c>
      <c r="D4562" s="11" t="s">
        <v>17645</v>
      </c>
      <c r="E4562" s="11" t="s">
        <v>18708</v>
      </c>
      <c r="F4562" s="11" t="s">
        <v>18708</v>
      </c>
      <c r="G4562" s="94"/>
      <c r="H4562" s="140">
        <f t="shared" si="255"/>
        <v>0</v>
      </c>
      <c r="I4562" s="95"/>
      <c r="W4562" s="250">
        <v>8730</v>
      </c>
      <c r="Z4562" s="180">
        <v>9</v>
      </c>
      <c r="AF4562" s="67" t="s">
        <v>18714</v>
      </c>
    </row>
    <row r="4563" spans="1:32" ht="19.350000000000001" hidden="1" customHeight="1" x14ac:dyDescent="0.25">
      <c r="A4563" s="116" t="s">
        <v>16384</v>
      </c>
      <c r="B4563" s="67">
        <v>2021</v>
      </c>
      <c r="C4563" s="67" t="s">
        <v>18703</v>
      </c>
      <c r="D4563" s="11" t="s">
        <v>18709</v>
      </c>
      <c r="E4563" s="11" t="s">
        <v>18709</v>
      </c>
      <c r="F4563" s="69" t="s">
        <v>18710</v>
      </c>
      <c r="G4563" s="94"/>
      <c r="H4563" s="140">
        <f t="shared" si="255"/>
        <v>0</v>
      </c>
      <c r="I4563" s="95"/>
      <c r="W4563" s="153"/>
      <c r="Z4563" s="180"/>
      <c r="AF4563" s="67" t="s">
        <v>18714</v>
      </c>
    </row>
    <row r="4564" spans="1:32" hidden="1" x14ac:dyDescent="0.25">
      <c r="A4564" s="116" t="s">
        <v>16384</v>
      </c>
      <c r="B4564" s="67">
        <v>2021</v>
      </c>
      <c r="C4564" s="67" t="s">
        <v>18703</v>
      </c>
      <c r="D4564" s="11" t="s">
        <v>18717</v>
      </c>
      <c r="E4564" s="11" t="s">
        <v>18718</v>
      </c>
      <c r="F4564" s="11" t="s">
        <v>18719</v>
      </c>
      <c r="G4564" s="94"/>
      <c r="H4564" s="140">
        <f t="shared" si="255"/>
        <v>0</v>
      </c>
      <c r="I4564" s="95"/>
      <c r="W4564" s="153"/>
      <c r="Z4564" s="180"/>
      <c r="AF4564" s="67" t="s">
        <v>18714</v>
      </c>
    </row>
    <row r="4565" spans="1:32" hidden="1" x14ac:dyDescent="0.25">
      <c r="A4565" s="116" t="s">
        <v>16384</v>
      </c>
      <c r="B4565" s="67">
        <v>2022</v>
      </c>
      <c r="C4565" s="67" t="s">
        <v>18703</v>
      </c>
      <c r="D4565" s="61" t="s">
        <v>18597</v>
      </c>
      <c r="E4565" s="61" t="s">
        <v>18466</v>
      </c>
      <c r="F4565" s="61" t="s">
        <v>18466</v>
      </c>
      <c r="G4565" s="94"/>
      <c r="H4565" s="140">
        <f t="shared" ref="H4565:H4600" si="256">G4565/1.3</f>
        <v>0</v>
      </c>
      <c r="I4565" s="95"/>
      <c r="W4565" s="250">
        <v>28368.400000000001</v>
      </c>
      <c r="Z4565" s="249">
        <v>25.4</v>
      </c>
      <c r="AF4565" s="67" t="s">
        <v>18714</v>
      </c>
    </row>
    <row r="4566" spans="1:32" hidden="1" x14ac:dyDescent="0.25">
      <c r="A4566" s="116" t="s">
        <v>16384</v>
      </c>
      <c r="B4566" s="67">
        <v>2022</v>
      </c>
      <c r="C4566" s="67" t="s">
        <v>18703</v>
      </c>
      <c r="D4566" s="61" t="s">
        <v>18597</v>
      </c>
      <c r="E4566" s="61" t="s">
        <v>18716</v>
      </c>
      <c r="F4566" s="61" t="s">
        <v>18716</v>
      </c>
      <c r="G4566" s="94"/>
      <c r="H4566" s="140">
        <f t="shared" si="256"/>
        <v>0</v>
      </c>
      <c r="I4566" s="95"/>
      <c r="W4566" s="250">
        <v>20016.900000000001</v>
      </c>
      <c r="Z4566" s="249">
        <v>17.899999999999999</v>
      </c>
      <c r="AF4566" s="67" t="s">
        <v>18720</v>
      </c>
    </row>
    <row r="4567" spans="1:32" hidden="1" x14ac:dyDescent="0.25">
      <c r="A4567" s="116" t="s">
        <v>16384</v>
      </c>
      <c r="B4567" s="67">
        <v>2022</v>
      </c>
      <c r="C4567" s="67" t="s">
        <v>18703</v>
      </c>
      <c r="D4567" s="61" t="s">
        <v>18545</v>
      </c>
      <c r="E4567" s="61" t="s">
        <v>18545</v>
      </c>
      <c r="F4567" s="61" t="s">
        <v>18545</v>
      </c>
      <c r="G4567" s="94"/>
      <c r="H4567" s="140">
        <f t="shared" si="256"/>
        <v>0</v>
      </c>
      <c r="I4567" s="95"/>
      <c r="W4567" s="250">
        <v>11177.7</v>
      </c>
      <c r="Z4567" s="180">
        <v>10</v>
      </c>
      <c r="AF4567" s="67" t="s">
        <v>18714</v>
      </c>
    </row>
    <row r="4568" spans="1:32" hidden="1" x14ac:dyDescent="0.25">
      <c r="A4568" s="116" t="s">
        <v>16384</v>
      </c>
      <c r="B4568" s="67">
        <v>2022</v>
      </c>
      <c r="C4568" s="67" t="s">
        <v>18703</v>
      </c>
      <c r="D4568" s="61" t="s">
        <v>18582</v>
      </c>
      <c r="E4568" s="61" t="s">
        <v>18583</v>
      </c>
      <c r="F4568" s="61" t="s">
        <v>18583</v>
      </c>
      <c r="G4568" s="94"/>
      <c r="H4568" s="140">
        <f t="shared" si="256"/>
        <v>0</v>
      </c>
      <c r="I4568" s="95"/>
      <c r="W4568" s="250">
        <v>11878.6</v>
      </c>
      <c r="Z4568" s="249">
        <v>10.6</v>
      </c>
      <c r="AF4568" s="67" t="s">
        <v>18714</v>
      </c>
    </row>
    <row r="4569" spans="1:32" hidden="1" x14ac:dyDescent="0.25">
      <c r="A4569" s="116" t="s">
        <v>16384</v>
      </c>
      <c r="B4569" s="67">
        <v>2022</v>
      </c>
      <c r="C4569" s="67" t="s">
        <v>18703</v>
      </c>
      <c r="D4569" s="61" t="s">
        <v>18475</v>
      </c>
      <c r="E4569" s="61" t="s">
        <v>18475</v>
      </c>
      <c r="F4569" s="61" t="s">
        <v>18475</v>
      </c>
      <c r="G4569" s="94"/>
      <c r="H4569" s="140">
        <f t="shared" si="256"/>
        <v>0</v>
      </c>
      <c r="I4569" s="95"/>
      <c r="W4569" s="250">
        <v>12715.2</v>
      </c>
      <c r="Z4569" s="180">
        <v>11.4</v>
      </c>
      <c r="AF4569" s="67" t="s">
        <v>18714</v>
      </c>
    </row>
    <row r="4570" spans="1:32" hidden="1" x14ac:dyDescent="0.25">
      <c r="A4570" s="116" t="s">
        <v>16384</v>
      </c>
      <c r="B4570" s="67">
        <v>2022</v>
      </c>
      <c r="C4570" s="67" t="s">
        <v>18703</v>
      </c>
      <c r="D4570" s="61" t="s">
        <v>18705</v>
      </c>
      <c r="E4570" s="61" t="s">
        <v>18705</v>
      </c>
      <c r="F4570" s="61" t="s">
        <v>18705</v>
      </c>
      <c r="G4570" s="94"/>
      <c r="H4570" s="140">
        <f t="shared" si="256"/>
        <v>0</v>
      </c>
      <c r="I4570" s="95"/>
      <c r="W4570" s="250">
        <v>9849.6</v>
      </c>
      <c r="Z4570" s="249">
        <v>8.8000000000000007</v>
      </c>
      <c r="AF4570" s="67" t="s">
        <v>18714</v>
      </c>
    </row>
    <row r="4571" spans="1:32" hidden="1" x14ac:dyDescent="0.25">
      <c r="A4571" s="116" t="s">
        <v>16384</v>
      </c>
      <c r="B4571" s="67">
        <v>2022</v>
      </c>
      <c r="C4571" s="67" t="s">
        <v>18703</v>
      </c>
      <c r="D4571" s="61" t="s">
        <v>18685</v>
      </c>
      <c r="E4571" s="61" t="s">
        <v>18712</v>
      </c>
      <c r="F4571" s="61" t="s">
        <v>18712</v>
      </c>
      <c r="G4571" s="94"/>
      <c r="H4571" s="140">
        <f t="shared" si="256"/>
        <v>0</v>
      </c>
      <c r="I4571" s="95"/>
      <c r="W4571" s="147">
        <v>2766.8</v>
      </c>
      <c r="Z4571" s="180">
        <v>2.5</v>
      </c>
      <c r="AF4571" s="67" t="s">
        <v>18714</v>
      </c>
    </row>
    <row r="4572" spans="1:32" hidden="1" x14ac:dyDescent="0.25">
      <c r="A4572" s="116" t="s">
        <v>16384</v>
      </c>
      <c r="B4572" s="67">
        <v>2022</v>
      </c>
      <c r="C4572" s="67" t="s">
        <v>18703</v>
      </c>
      <c r="D4572" s="11" t="s">
        <v>17645</v>
      </c>
      <c r="E4572" s="11" t="s">
        <v>18708</v>
      </c>
      <c r="F4572" s="11" t="s">
        <v>18708</v>
      </c>
      <c r="G4572" s="94"/>
      <c r="H4572" s="140">
        <f t="shared" si="256"/>
        <v>0</v>
      </c>
      <c r="I4572" s="95"/>
      <c r="W4572" s="250">
        <v>9215</v>
      </c>
      <c r="Z4572" s="180">
        <v>8.3000000000000007</v>
      </c>
      <c r="AF4572" s="67" t="s">
        <v>18714</v>
      </c>
    </row>
    <row r="4573" spans="1:32" hidden="1" x14ac:dyDescent="0.25">
      <c r="A4573" s="116" t="s">
        <v>16384</v>
      </c>
      <c r="B4573" s="67">
        <v>2023</v>
      </c>
      <c r="C4573" s="67" t="s">
        <v>18703</v>
      </c>
      <c r="D4573" s="11" t="s">
        <v>18721</v>
      </c>
      <c r="E4573" s="11" t="s">
        <v>18721</v>
      </c>
      <c r="F4573" s="11" t="s">
        <v>18721</v>
      </c>
      <c r="G4573" s="94"/>
      <c r="H4573" s="140"/>
      <c r="I4573" s="95"/>
      <c r="W4573" s="250">
        <v>5570.4</v>
      </c>
      <c r="Z4573" s="180">
        <v>5</v>
      </c>
      <c r="AF4573" s="67" t="s">
        <v>18722</v>
      </c>
    </row>
    <row r="4574" spans="1:32" ht="19.350000000000001" hidden="1" customHeight="1" x14ac:dyDescent="0.25">
      <c r="A4574" s="116" t="s">
        <v>16384</v>
      </c>
      <c r="B4574" s="67">
        <v>2022</v>
      </c>
      <c r="C4574" s="67" t="s">
        <v>18703</v>
      </c>
      <c r="D4574" s="11" t="s">
        <v>18709</v>
      </c>
      <c r="E4574" s="11" t="s">
        <v>18709</v>
      </c>
      <c r="F4574" s="69" t="s">
        <v>18710</v>
      </c>
      <c r="G4574" s="94"/>
      <c r="H4574" s="140">
        <f t="shared" si="256"/>
        <v>0</v>
      </c>
      <c r="I4574" s="95"/>
      <c r="W4574" s="153"/>
      <c r="Z4574" s="180"/>
      <c r="AF4574" s="67" t="s">
        <v>18714</v>
      </c>
    </row>
    <row r="4575" spans="1:32" hidden="1" x14ac:dyDescent="0.25">
      <c r="A4575" s="116" t="s">
        <v>16384</v>
      </c>
      <c r="B4575" s="67">
        <v>2022</v>
      </c>
      <c r="C4575" s="67" t="s">
        <v>18703</v>
      </c>
      <c r="D4575" s="11" t="s">
        <v>18717</v>
      </c>
      <c r="E4575" s="11" t="s">
        <v>18718</v>
      </c>
      <c r="F4575" s="11" t="s">
        <v>18719</v>
      </c>
      <c r="G4575" s="94"/>
      <c r="H4575" s="140">
        <f t="shared" si="256"/>
        <v>0</v>
      </c>
      <c r="I4575" s="95"/>
      <c r="W4575" s="153"/>
      <c r="Z4575" s="180"/>
      <c r="AF4575" s="67" t="s">
        <v>18714</v>
      </c>
    </row>
    <row r="4576" spans="1:32" hidden="1" x14ac:dyDescent="0.25">
      <c r="A4576" s="116" t="s">
        <v>16384</v>
      </c>
      <c r="B4576" s="67">
        <v>2023</v>
      </c>
      <c r="C4576" s="67" t="s">
        <v>18703</v>
      </c>
      <c r="D4576" s="61" t="s">
        <v>18597</v>
      </c>
      <c r="E4576" s="61" t="s">
        <v>18466</v>
      </c>
      <c r="F4576" s="61" t="s">
        <v>18466</v>
      </c>
      <c r="G4576" s="94"/>
      <c r="H4576" s="140">
        <f t="shared" si="256"/>
        <v>0</v>
      </c>
      <c r="I4576" s="95"/>
      <c r="W4576" s="250">
        <v>26592.799999999999</v>
      </c>
      <c r="Z4576" s="249">
        <v>23.5</v>
      </c>
      <c r="AF4576" s="67" t="s">
        <v>18714</v>
      </c>
    </row>
    <row r="4577" spans="1:32" hidden="1" x14ac:dyDescent="0.25">
      <c r="A4577" s="116" t="s">
        <v>16384</v>
      </c>
      <c r="B4577" s="67">
        <v>2023</v>
      </c>
      <c r="C4577" s="67" t="s">
        <v>18703</v>
      </c>
      <c r="D4577" s="61" t="s">
        <v>18597</v>
      </c>
      <c r="E4577" s="61" t="s">
        <v>18716</v>
      </c>
      <c r="F4577" s="61" t="s">
        <v>18716</v>
      </c>
      <c r="G4577" s="94"/>
      <c r="H4577" s="140">
        <f t="shared" si="256"/>
        <v>0</v>
      </c>
      <c r="I4577" s="95"/>
      <c r="W4577" s="250">
        <v>20651.099999999999</v>
      </c>
      <c r="Z4577" s="249">
        <v>18.3</v>
      </c>
      <c r="AF4577" s="67" t="s">
        <v>18714</v>
      </c>
    </row>
    <row r="4578" spans="1:32" hidden="1" x14ac:dyDescent="0.25">
      <c r="A4578" s="116" t="s">
        <v>16384</v>
      </c>
      <c r="B4578" s="67">
        <v>2023</v>
      </c>
      <c r="C4578" s="67" t="s">
        <v>18703</v>
      </c>
      <c r="D4578" s="61" t="s">
        <v>18545</v>
      </c>
      <c r="E4578" s="61" t="s">
        <v>18545</v>
      </c>
      <c r="F4578" s="61" t="s">
        <v>18545</v>
      </c>
      <c r="G4578" s="94"/>
      <c r="H4578" s="140">
        <f t="shared" si="256"/>
        <v>0</v>
      </c>
      <c r="I4578" s="95"/>
      <c r="W4578" s="250">
        <v>10832.8</v>
      </c>
      <c r="Z4578" s="229">
        <v>9.6</v>
      </c>
      <c r="AF4578" s="67" t="s">
        <v>18714</v>
      </c>
    </row>
    <row r="4579" spans="1:32" hidden="1" x14ac:dyDescent="0.25">
      <c r="A4579" s="116" t="s">
        <v>16384</v>
      </c>
      <c r="B4579" s="67">
        <v>2023</v>
      </c>
      <c r="C4579" s="67" t="s">
        <v>18703</v>
      </c>
      <c r="D4579" s="61" t="s">
        <v>18582</v>
      </c>
      <c r="E4579" s="61" t="s">
        <v>18583</v>
      </c>
      <c r="F4579" s="61" t="s">
        <v>18583</v>
      </c>
      <c r="G4579" s="94"/>
      <c r="H4579" s="140">
        <f t="shared" si="256"/>
        <v>0</v>
      </c>
      <c r="I4579" s="95"/>
      <c r="W4579" s="250">
        <v>14890.5</v>
      </c>
      <c r="Z4579" s="249">
        <v>13.2</v>
      </c>
      <c r="AF4579" s="67" t="s">
        <v>18714</v>
      </c>
    </row>
    <row r="4580" spans="1:32" hidden="1" x14ac:dyDescent="0.25">
      <c r="A4580" s="116" t="s">
        <v>16384</v>
      </c>
      <c r="B4580" s="67">
        <v>2023</v>
      </c>
      <c r="C4580" s="67" t="s">
        <v>18703</v>
      </c>
      <c r="D4580" s="73" t="s">
        <v>17022</v>
      </c>
      <c r="E4580" s="61" t="s">
        <v>18475</v>
      </c>
      <c r="F4580" s="61" t="s">
        <v>18475</v>
      </c>
      <c r="G4580" s="94"/>
      <c r="H4580" s="140">
        <f t="shared" si="256"/>
        <v>0</v>
      </c>
      <c r="I4580" s="95"/>
      <c r="W4580" s="250">
        <v>13118.9</v>
      </c>
      <c r="Z4580" s="229">
        <v>11.6</v>
      </c>
      <c r="AF4580" s="67" t="s">
        <v>18714</v>
      </c>
    </row>
    <row r="4581" spans="1:32" hidden="1" x14ac:dyDescent="0.25">
      <c r="A4581" s="116" t="s">
        <v>16384</v>
      </c>
      <c r="B4581" s="67">
        <v>2023</v>
      </c>
      <c r="C4581" s="67" t="s">
        <v>18703</v>
      </c>
      <c r="D4581" s="61" t="s">
        <v>18705</v>
      </c>
      <c r="E4581" s="61" t="s">
        <v>18705</v>
      </c>
      <c r="F4581" s="61" t="s">
        <v>18705</v>
      </c>
      <c r="G4581" s="94"/>
      <c r="H4581" s="140">
        <f t="shared" si="256"/>
        <v>0</v>
      </c>
      <c r="I4581" s="95"/>
      <c r="W4581" s="250">
        <v>10144.4</v>
      </c>
      <c r="Z4581" s="249">
        <v>9</v>
      </c>
      <c r="AF4581" s="67" t="s">
        <v>18714</v>
      </c>
    </row>
    <row r="4582" spans="1:32" hidden="1" x14ac:dyDescent="0.25">
      <c r="A4582" s="116" t="s">
        <v>16384</v>
      </c>
      <c r="B4582" s="67">
        <v>2023</v>
      </c>
      <c r="C4582" s="67" t="s">
        <v>18703</v>
      </c>
      <c r="D4582" s="61" t="s">
        <v>18685</v>
      </c>
      <c r="E4582" s="61" t="s">
        <v>18712</v>
      </c>
      <c r="F4582" s="61" t="s">
        <v>18712</v>
      </c>
      <c r="G4582" s="94"/>
      <c r="H4582" s="140">
        <f t="shared" si="256"/>
        <v>0</v>
      </c>
      <c r="I4582" s="95"/>
      <c r="W4582" s="147">
        <v>2608.6</v>
      </c>
      <c r="Z4582" s="180">
        <v>2.2999999999999998</v>
      </c>
      <c r="AF4582" s="67" t="s">
        <v>18714</v>
      </c>
    </row>
    <row r="4583" spans="1:32" hidden="1" x14ac:dyDescent="0.25">
      <c r="A4583" s="116" t="s">
        <v>16384</v>
      </c>
      <c r="B4583" s="67">
        <v>2023</v>
      </c>
      <c r="C4583" s="67" t="s">
        <v>18703</v>
      </c>
      <c r="D4583" s="11" t="s">
        <v>17645</v>
      </c>
      <c r="E4583" s="11" t="s">
        <v>18708</v>
      </c>
      <c r="F4583" s="11" t="s">
        <v>18708</v>
      </c>
      <c r="G4583" s="94"/>
      <c r="H4583" s="140">
        <f t="shared" si="256"/>
        <v>0</v>
      </c>
      <c r="I4583" s="95"/>
      <c r="W4583" s="250">
        <v>10185</v>
      </c>
      <c r="Z4583" s="180">
        <v>9</v>
      </c>
      <c r="AF4583" s="67" t="s">
        <v>18714</v>
      </c>
    </row>
    <row r="4584" spans="1:32" hidden="1" x14ac:dyDescent="0.25">
      <c r="A4584" s="116" t="s">
        <v>16384</v>
      </c>
      <c r="B4584" s="67">
        <v>2023</v>
      </c>
      <c r="C4584" s="67" t="s">
        <v>18703</v>
      </c>
      <c r="D4584" s="11" t="s">
        <v>18721</v>
      </c>
      <c r="E4584" s="11" t="s">
        <v>18721</v>
      </c>
      <c r="F4584" s="11" t="s">
        <v>18721</v>
      </c>
      <c r="G4584" s="94"/>
      <c r="H4584" s="140"/>
      <c r="I4584" s="95"/>
      <c r="W4584" s="250">
        <v>4094</v>
      </c>
      <c r="Z4584" s="180">
        <v>3.6</v>
      </c>
      <c r="AF4584" s="67" t="s">
        <v>18714</v>
      </c>
    </row>
    <row r="4585" spans="1:32" ht="21" hidden="1" customHeight="1" x14ac:dyDescent="0.25">
      <c r="A4585" s="116" t="s">
        <v>16384</v>
      </c>
      <c r="B4585" s="67">
        <v>2023</v>
      </c>
      <c r="C4585" s="67" t="s">
        <v>18703</v>
      </c>
      <c r="D4585" s="11" t="s">
        <v>18709</v>
      </c>
      <c r="E4585" s="11" t="s">
        <v>18709</v>
      </c>
      <c r="F4585" s="69" t="s">
        <v>18710</v>
      </c>
      <c r="G4585" s="94"/>
      <c r="H4585" s="140">
        <f t="shared" si="256"/>
        <v>0</v>
      </c>
      <c r="I4585" s="95"/>
      <c r="W4585" s="153"/>
      <c r="Z4585" s="180"/>
      <c r="AF4585" s="67" t="s">
        <v>18714</v>
      </c>
    </row>
    <row r="4586" spans="1:32" hidden="1" x14ac:dyDescent="0.25">
      <c r="A4586" s="116" t="s">
        <v>16384</v>
      </c>
      <c r="B4586" s="67">
        <v>2023</v>
      </c>
      <c r="C4586" s="67" t="s">
        <v>18703</v>
      </c>
      <c r="D4586" s="11" t="s">
        <v>18717</v>
      </c>
      <c r="E4586" s="11" t="s">
        <v>18718</v>
      </c>
      <c r="F4586" s="11" t="s">
        <v>18719</v>
      </c>
      <c r="G4586" s="94"/>
      <c r="H4586" s="140">
        <f t="shared" si="256"/>
        <v>0</v>
      </c>
      <c r="I4586" s="95"/>
      <c r="W4586" s="153"/>
      <c r="Z4586" s="180"/>
      <c r="AF4586" s="67" t="s">
        <v>18714</v>
      </c>
    </row>
    <row r="4587" spans="1:32" x14ac:dyDescent="0.25">
      <c r="A4587" s="116" t="s">
        <v>16384</v>
      </c>
      <c r="B4587" s="67">
        <v>2024</v>
      </c>
      <c r="C4587" s="67" t="s">
        <v>18703</v>
      </c>
      <c r="D4587" s="61" t="s">
        <v>18597</v>
      </c>
      <c r="E4587" s="61" t="s">
        <v>18466</v>
      </c>
      <c r="F4587" s="61" t="s">
        <v>18466</v>
      </c>
      <c r="G4587" s="94"/>
      <c r="H4587" s="140">
        <f t="shared" si="256"/>
        <v>0</v>
      </c>
      <c r="I4587" s="95"/>
      <c r="W4587" s="153"/>
      <c r="Z4587" s="180"/>
      <c r="AF4587" s="67"/>
    </row>
    <row r="4588" spans="1:32" x14ac:dyDescent="0.25">
      <c r="A4588" s="116" t="s">
        <v>16384</v>
      </c>
      <c r="B4588" s="67">
        <v>2024</v>
      </c>
      <c r="C4588" s="67" t="s">
        <v>18703</v>
      </c>
      <c r="D4588" s="61" t="s">
        <v>18597</v>
      </c>
      <c r="E4588" s="61" t="s">
        <v>18716</v>
      </c>
      <c r="F4588" s="61" t="s">
        <v>18716</v>
      </c>
      <c r="G4588" s="94"/>
      <c r="H4588" s="140">
        <f t="shared" si="256"/>
        <v>0</v>
      </c>
      <c r="I4588" s="95"/>
      <c r="W4588" s="153"/>
      <c r="Z4588" s="180"/>
      <c r="AF4588" s="67"/>
    </row>
    <row r="4589" spans="1:32" x14ac:dyDescent="0.25">
      <c r="A4589" s="116" t="s">
        <v>16384</v>
      </c>
      <c r="B4589" s="67">
        <v>2024</v>
      </c>
      <c r="C4589" s="67" t="s">
        <v>18703</v>
      </c>
      <c r="D4589" s="61" t="s">
        <v>18545</v>
      </c>
      <c r="E4589" s="61" t="s">
        <v>18545</v>
      </c>
      <c r="F4589" s="61" t="s">
        <v>18545</v>
      </c>
      <c r="G4589" s="94"/>
      <c r="H4589" s="140">
        <f t="shared" si="256"/>
        <v>0</v>
      </c>
      <c r="I4589" s="95"/>
      <c r="W4589" s="153"/>
      <c r="Z4589" s="180"/>
      <c r="AF4589" s="67"/>
    </row>
    <row r="4590" spans="1:32" x14ac:dyDescent="0.25">
      <c r="A4590" s="116" t="s">
        <v>16384</v>
      </c>
      <c r="B4590" s="67">
        <v>2024</v>
      </c>
      <c r="C4590" s="67" t="s">
        <v>18703</v>
      </c>
      <c r="D4590" s="61" t="s">
        <v>18582</v>
      </c>
      <c r="E4590" s="61" t="s">
        <v>18583</v>
      </c>
      <c r="F4590" s="61" t="s">
        <v>18583</v>
      </c>
      <c r="G4590" s="94"/>
      <c r="H4590" s="140">
        <f t="shared" si="256"/>
        <v>0</v>
      </c>
      <c r="I4590" s="95"/>
      <c r="W4590" s="153"/>
      <c r="Z4590" s="180"/>
      <c r="AF4590" s="67"/>
    </row>
    <row r="4591" spans="1:32" x14ac:dyDescent="0.25">
      <c r="A4591" s="116" t="s">
        <v>16384</v>
      </c>
      <c r="B4591" s="67">
        <v>2024</v>
      </c>
      <c r="C4591" s="67" t="s">
        <v>18703</v>
      </c>
      <c r="D4591" s="61" t="s">
        <v>18723</v>
      </c>
      <c r="E4591" s="61" t="s">
        <v>18723</v>
      </c>
      <c r="F4591" s="61" t="s">
        <v>18723</v>
      </c>
      <c r="G4591" s="94"/>
      <c r="H4591" s="140">
        <f t="shared" si="256"/>
        <v>0</v>
      </c>
      <c r="I4591" s="95"/>
      <c r="W4591" s="153"/>
      <c r="Z4591" s="180"/>
      <c r="AF4591" s="67"/>
    </row>
    <row r="4592" spans="1:32" x14ac:dyDescent="0.25">
      <c r="A4592" s="116" t="s">
        <v>16384</v>
      </c>
      <c r="B4592" s="67">
        <v>2024</v>
      </c>
      <c r="C4592" s="67" t="s">
        <v>18703</v>
      </c>
      <c r="D4592" s="61" t="s">
        <v>18475</v>
      </c>
      <c r="E4592" s="61" t="s">
        <v>18475</v>
      </c>
      <c r="F4592" s="61" t="s">
        <v>18475</v>
      </c>
      <c r="G4592" s="94"/>
      <c r="H4592" s="140">
        <f t="shared" si="256"/>
        <v>0</v>
      </c>
      <c r="I4592" s="95"/>
      <c r="W4592" s="153"/>
      <c r="Z4592" s="180"/>
      <c r="AF4592" s="67"/>
    </row>
    <row r="4593" spans="1:32" x14ac:dyDescent="0.25">
      <c r="A4593" s="116" t="s">
        <v>16384</v>
      </c>
      <c r="B4593" s="67">
        <v>2024</v>
      </c>
      <c r="C4593" s="67" t="s">
        <v>18703</v>
      </c>
      <c r="D4593" s="67" t="s">
        <v>17553</v>
      </c>
      <c r="E4593" s="61" t="s">
        <v>17529</v>
      </c>
      <c r="F4593" s="61" t="s">
        <v>17529</v>
      </c>
      <c r="G4593" s="94"/>
      <c r="H4593" s="140">
        <f t="shared" si="256"/>
        <v>0</v>
      </c>
      <c r="I4593" s="95"/>
      <c r="W4593" s="153"/>
      <c r="Z4593" s="180"/>
      <c r="AF4593" s="67"/>
    </row>
    <row r="4594" spans="1:32" x14ac:dyDescent="0.25">
      <c r="A4594" s="116" t="s">
        <v>16384</v>
      </c>
      <c r="B4594" s="67">
        <v>2024</v>
      </c>
      <c r="C4594" s="67" t="s">
        <v>18703</v>
      </c>
      <c r="D4594" s="67" t="s">
        <v>17553</v>
      </c>
      <c r="E4594" s="11" t="s">
        <v>18715</v>
      </c>
      <c r="F4594" s="11" t="s">
        <v>18715</v>
      </c>
      <c r="G4594" s="94"/>
      <c r="H4594" s="140">
        <f t="shared" si="256"/>
        <v>0</v>
      </c>
      <c r="I4594" s="95"/>
      <c r="W4594" s="153"/>
      <c r="Z4594" s="180"/>
      <c r="AF4594" s="67"/>
    </row>
    <row r="4595" spans="1:32" x14ac:dyDescent="0.25">
      <c r="A4595" s="116" t="s">
        <v>16384</v>
      </c>
      <c r="B4595" s="67">
        <v>2024</v>
      </c>
      <c r="C4595" s="67" t="s">
        <v>18703</v>
      </c>
      <c r="D4595" s="61" t="s">
        <v>18705</v>
      </c>
      <c r="E4595" s="61" t="s">
        <v>18705</v>
      </c>
      <c r="F4595" s="61" t="s">
        <v>18705</v>
      </c>
      <c r="G4595" s="94"/>
      <c r="H4595" s="140">
        <f t="shared" si="256"/>
        <v>0</v>
      </c>
      <c r="I4595" s="95"/>
      <c r="W4595" s="153"/>
      <c r="Z4595" s="180"/>
      <c r="AF4595" s="67"/>
    </row>
    <row r="4596" spans="1:32" x14ac:dyDescent="0.25">
      <c r="A4596" s="116" t="s">
        <v>16384</v>
      </c>
      <c r="B4596" s="67">
        <v>2024</v>
      </c>
      <c r="C4596" s="67" t="s">
        <v>18703</v>
      </c>
      <c r="D4596" s="61" t="s">
        <v>18685</v>
      </c>
      <c r="E4596" s="61" t="s">
        <v>18712</v>
      </c>
      <c r="F4596" s="61" t="s">
        <v>18712</v>
      </c>
      <c r="G4596" s="94"/>
      <c r="H4596" s="140">
        <f t="shared" si="256"/>
        <v>0</v>
      </c>
      <c r="I4596" s="95"/>
      <c r="W4596" s="153"/>
      <c r="Z4596" s="180"/>
      <c r="AF4596" s="67"/>
    </row>
    <row r="4597" spans="1:32" x14ac:dyDescent="0.25">
      <c r="A4597" s="116" t="s">
        <v>16384</v>
      </c>
      <c r="B4597" s="67">
        <v>2024</v>
      </c>
      <c r="C4597" s="67" t="s">
        <v>18703</v>
      </c>
      <c r="D4597" s="61" t="s">
        <v>18724</v>
      </c>
      <c r="E4597" s="61" t="s">
        <v>18725</v>
      </c>
      <c r="F4597" s="61" t="s">
        <v>18725</v>
      </c>
      <c r="G4597" s="94"/>
      <c r="H4597" s="140">
        <f t="shared" si="256"/>
        <v>0</v>
      </c>
      <c r="I4597" s="95"/>
      <c r="W4597" s="153"/>
      <c r="Z4597" s="180"/>
      <c r="AF4597" s="67"/>
    </row>
    <row r="4598" spans="1:32" x14ac:dyDescent="0.25">
      <c r="A4598" s="116" t="s">
        <v>16384</v>
      </c>
      <c r="B4598" s="67">
        <v>2024</v>
      </c>
      <c r="C4598" s="67" t="s">
        <v>18703</v>
      </c>
      <c r="D4598" s="11" t="s">
        <v>18708</v>
      </c>
      <c r="E4598" s="11" t="s">
        <v>18708</v>
      </c>
      <c r="F4598" s="11" t="s">
        <v>18708</v>
      </c>
      <c r="G4598" s="94"/>
      <c r="H4598" s="140">
        <f t="shared" si="256"/>
        <v>0</v>
      </c>
      <c r="I4598" s="95"/>
      <c r="W4598" s="153"/>
      <c r="Z4598" s="180"/>
      <c r="AF4598" s="67"/>
    </row>
    <row r="4599" spans="1:32" ht="18" customHeight="1" x14ac:dyDescent="0.25">
      <c r="A4599" s="116" t="s">
        <v>16384</v>
      </c>
      <c r="B4599" s="67">
        <v>2024</v>
      </c>
      <c r="C4599" s="67" t="s">
        <v>18703</v>
      </c>
      <c r="D4599" s="11" t="s">
        <v>18709</v>
      </c>
      <c r="E4599" s="11" t="s">
        <v>18709</v>
      </c>
      <c r="F4599" s="69" t="s">
        <v>18710</v>
      </c>
      <c r="G4599" s="94"/>
      <c r="H4599" s="140">
        <f t="shared" si="256"/>
        <v>0</v>
      </c>
      <c r="I4599" s="95"/>
      <c r="W4599" s="153"/>
      <c r="Z4599" s="180"/>
      <c r="AF4599" s="67"/>
    </row>
    <row r="4600" spans="1:32" x14ac:dyDescent="0.25">
      <c r="A4600" s="116" t="s">
        <v>16384</v>
      </c>
      <c r="B4600" s="67">
        <v>2024</v>
      </c>
      <c r="C4600" s="67" t="s">
        <v>18703</v>
      </c>
      <c r="D4600" s="11" t="s">
        <v>18717</v>
      </c>
      <c r="E4600" s="11" t="s">
        <v>18718</v>
      </c>
      <c r="F4600" s="11" t="s">
        <v>18719</v>
      </c>
      <c r="G4600" s="94"/>
      <c r="H4600" s="140">
        <f t="shared" si="256"/>
        <v>0</v>
      </c>
      <c r="I4600" s="95"/>
      <c r="W4600" s="153"/>
      <c r="Z4600" s="180"/>
      <c r="AF4600" s="67"/>
    </row>
    <row r="4601" spans="1:32" hidden="1" x14ac:dyDescent="0.25">
      <c r="A4601" s="116" t="s">
        <v>16384</v>
      </c>
      <c r="B4601" s="97">
        <v>2010</v>
      </c>
      <c r="C4601" s="67" t="s">
        <v>18726</v>
      </c>
      <c r="D4601" s="246" t="s">
        <v>17645</v>
      </c>
      <c r="E4601" s="246" t="s">
        <v>17645</v>
      </c>
      <c r="F4601" s="258" t="s">
        <v>18727</v>
      </c>
      <c r="G4601" s="94"/>
      <c r="H4601" s="140">
        <f>G4601/1.03</f>
        <v>0</v>
      </c>
      <c r="I4601" s="95"/>
      <c r="W4601" s="138"/>
      <c r="Z4601" s="176">
        <v>86.303333300000006</v>
      </c>
      <c r="AF4601" s="98" t="s">
        <v>18728</v>
      </c>
    </row>
    <row r="4602" spans="1:32" hidden="1" x14ac:dyDescent="0.25">
      <c r="A4602" s="116" t="s">
        <v>16384</v>
      </c>
      <c r="B4602" s="97">
        <v>2010</v>
      </c>
      <c r="C4602" s="67" t="s">
        <v>18726</v>
      </c>
      <c r="D4602" s="246" t="s">
        <v>17533</v>
      </c>
      <c r="E4602" s="246" t="s">
        <v>17533</v>
      </c>
      <c r="F4602" s="258" t="s">
        <v>18729</v>
      </c>
      <c r="G4602" s="94"/>
      <c r="H4602" s="140">
        <f>G4602/1.03</f>
        <v>0</v>
      </c>
      <c r="I4602" s="95"/>
      <c r="W4602" s="138"/>
      <c r="Z4602" s="176">
        <v>12.4108333</v>
      </c>
      <c r="AF4602" s="122" t="s">
        <v>18730</v>
      </c>
    </row>
    <row r="4603" spans="1:32" hidden="1" x14ac:dyDescent="0.25">
      <c r="A4603" s="116" t="s">
        <v>16384</v>
      </c>
      <c r="B4603" s="97">
        <v>2010</v>
      </c>
      <c r="C4603" s="67" t="s">
        <v>18726</v>
      </c>
      <c r="D4603" s="246" t="s">
        <v>18731</v>
      </c>
      <c r="E4603" s="246" t="s">
        <v>18731</v>
      </c>
      <c r="F4603" s="246" t="s">
        <v>18731</v>
      </c>
      <c r="G4603" s="94"/>
      <c r="H4603" s="140">
        <f>G4603/1.03</f>
        <v>0</v>
      </c>
      <c r="I4603" s="95"/>
      <c r="W4603" s="138"/>
      <c r="Z4603" s="176">
        <v>0.78166667000000001</v>
      </c>
      <c r="AF4603" s="122" t="s">
        <v>18730</v>
      </c>
    </row>
    <row r="4604" spans="1:32" hidden="1" x14ac:dyDescent="0.25">
      <c r="A4604" s="116" t="s">
        <v>16384</v>
      </c>
      <c r="B4604" s="97">
        <v>2010</v>
      </c>
      <c r="C4604" s="67" t="s">
        <v>18726</v>
      </c>
      <c r="D4604" s="246" t="s">
        <v>16556</v>
      </c>
      <c r="E4604" s="246" t="s">
        <v>16556</v>
      </c>
      <c r="F4604" s="246" t="s">
        <v>16556</v>
      </c>
      <c r="G4604" s="94"/>
      <c r="H4604" s="140">
        <f>G4604/1.03</f>
        <v>0</v>
      </c>
      <c r="I4604" s="95"/>
      <c r="W4604" s="138"/>
      <c r="Z4604" s="175">
        <v>0.5</v>
      </c>
      <c r="AF4604" s="122" t="s">
        <v>18730</v>
      </c>
    </row>
    <row r="4605" spans="1:32" hidden="1" x14ac:dyDescent="0.25">
      <c r="A4605" s="116" t="s">
        <v>16384</v>
      </c>
      <c r="B4605" s="97">
        <v>2011</v>
      </c>
      <c r="C4605" s="67" t="s">
        <v>18726</v>
      </c>
      <c r="D4605" s="246" t="s">
        <v>17645</v>
      </c>
      <c r="E4605" s="246" t="s">
        <v>17645</v>
      </c>
      <c r="F4605" s="258" t="s">
        <v>18727</v>
      </c>
      <c r="G4605" s="94"/>
      <c r="H4605" s="140">
        <f>G4605/0.99</f>
        <v>0</v>
      </c>
      <c r="I4605" s="95"/>
      <c r="W4605" s="138"/>
      <c r="Z4605" s="176">
        <v>82.935833299999999</v>
      </c>
      <c r="AF4605" s="122" t="s">
        <v>18730</v>
      </c>
    </row>
    <row r="4606" spans="1:32" hidden="1" x14ac:dyDescent="0.25">
      <c r="A4606" s="116" t="s">
        <v>16384</v>
      </c>
      <c r="B4606" s="97">
        <v>2011</v>
      </c>
      <c r="C4606" s="67" t="s">
        <v>18726</v>
      </c>
      <c r="D4606" s="246" t="s">
        <v>17533</v>
      </c>
      <c r="E4606" s="246" t="s">
        <v>17533</v>
      </c>
      <c r="F4606" s="258" t="s">
        <v>18729</v>
      </c>
      <c r="G4606" s="94"/>
      <c r="H4606" s="140">
        <f>G4606/0.99</f>
        <v>0</v>
      </c>
      <c r="I4606" s="95"/>
      <c r="W4606" s="138"/>
      <c r="Z4606" s="176">
        <v>15.72</v>
      </c>
      <c r="AF4606" s="122" t="s">
        <v>18730</v>
      </c>
    </row>
    <row r="4607" spans="1:32" hidden="1" x14ac:dyDescent="0.25">
      <c r="A4607" s="116" t="s">
        <v>16384</v>
      </c>
      <c r="B4607" s="97">
        <v>2011</v>
      </c>
      <c r="C4607" s="67" t="s">
        <v>18726</v>
      </c>
      <c r="D4607" s="246" t="s">
        <v>17528</v>
      </c>
      <c r="E4607" s="246" t="s">
        <v>17528</v>
      </c>
      <c r="F4607" s="258" t="s">
        <v>18732</v>
      </c>
      <c r="G4607" s="94"/>
      <c r="H4607" s="140">
        <f>G4607/0.99</f>
        <v>0</v>
      </c>
      <c r="I4607" s="95"/>
      <c r="W4607" s="138"/>
      <c r="Z4607" s="176">
        <v>5.8333330000000003E-2</v>
      </c>
      <c r="AF4607" s="122" t="s">
        <v>18730</v>
      </c>
    </row>
    <row r="4608" spans="1:32" hidden="1" x14ac:dyDescent="0.25">
      <c r="A4608" s="116" t="s">
        <v>16384</v>
      </c>
      <c r="B4608" s="97">
        <v>2011</v>
      </c>
      <c r="C4608" s="67" t="s">
        <v>18726</v>
      </c>
      <c r="D4608" s="246" t="s">
        <v>18731</v>
      </c>
      <c r="E4608" s="246" t="s">
        <v>18731</v>
      </c>
      <c r="F4608" s="246" t="s">
        <v>18731</v>
      </c>
      <c r="G4608" s="94"/>
      <c r="H4608" s="140">
        <f>G4608/0.99</f>
        <v>0</v>
      </c>
      <c r="I4608" s="95"/>
      <c r="W4608" s="138"/>
      <c r="Z4608" s="176">
        <v>0.77166667</v>
      </c>
      <c r="AF4608" s="122" t="s">
        <v>18730</v>
      </c>
    </row>
    <row r="4609" spans="1:32" hidden="1" x14ac:dyDescent="0.25">
      <c r="A4609" s="116" t="s">
        <v>16384</v>
      </c>
      <c r="B4609" s="97">
        <v>2011</v>
      </c>
      <c r="C4609" s="67" t="s">
        <v>18726</v>
      </c>
      <c r="D4609" s="246" t="s">
        <v>16556</v>
      </c>
      <c r="E4609" s="246" t="s">
        <v>16556</v>
      </c>
      <c r="F4609" s="246" t="s">
        <v>16556</v>
      </c>
      <c r="G4609" s="94"/>
      <c r="H4609" s="140">
        <f>G4609/0.99</f>
        <v>0</v>
      </c>
      <c r="I4609" s="95"/>
      <c r="W4609" s="138"/>
      <c r="Z4609" s="175">
        <f>100-(Z4605+Z4606+Z4607+Z4608)</f>
        <v>0.51416670000000408</v>
      </c>
      <c r="AF4609" s="122" t="s">
        <v>18730</v>
      </c>
    </row>
    <row r="4610" spans="1:32" hidden="1" x14ac:dyDescent="0.25">
      <c r="A4610" s="116" t="s">
        <v>16384</v>
      </c>
      <c r="B4610" s="97">
        <v>2012</v>
      </c>
      <c r="C4610" s="67" t="s">
        <v>18726</v>
      </c>
      <c r="D4610" s="246" t="s">
        <v>17645</v>
      </c>
      <c r="E4610" s="246" t="s">
        <v>17645</v>
      </c>
      <c r="F4610" s="258" t="s">
        <v>18727</v>
      </c>
      <c r="G4610" s="94"/>
      <c r="H4610" s="140">
        <f>G4610/1</f>
        <v>0</v>
      </c>
      <c r="I4610" s="95"/>
      <c r="W4610" s="138"/>
      <c r="Z4610" s="174">
        <v>81.08583333</v>
      </c>
      <c r="AF4610" s="122" t="s">
        <v>18730</v>
      </c>
    </row>
    <row r="4611" spans="1:32" hidden="1" x14ac:dyDescent="0.25">
      <c r="A4611" s="116" t="s">
        <v>16384</v>
      </c>
      <c r="B4611" s="97">
        <v>2012</v>
      </c>
      <c r="C4611" s="67" t="s">
        <v>18726</v>
      </c>
      <c r="D4611" s="246" t="s">
        <v>17533</v>
      </c>
      <c r="E4611" s="246" t="s">
        <v>17533</v>
      </c>
      <c r="F4611" s="258" t="s">
        <v>18729</v>
      </c>
      <c r="G4611" s="94"/>
      <c r="H4611" s="140">
        <f>G4611/1</f>
        <v>0</v>
      </c>
      <c r="I4611" s="95"/>
      <c r="W4611" s="138"/>
      <c r="Z4611" s="176">
        <v>17.495000000000001</v>
      </c>
      <c r="AF4611" s="122" t="s">
        <v>18730</v>
      </c>
    </row>
    <row r="4612" spans="1:32" hidden="1" x14ac:dyDescent="0.25">
      <c r="A4612" s="116" t="s">
        <v>16384</v>
      </c>
      <c r="B4612" s="97">
        <v>2012</v>
      </c>
      <c r="C4612" s="67" t="s">
        <v>18726</v>
      </c>
      <c r="D4612" s="246" t="s">
        <v>17528</v>
      </c>
      <c r="E4612" s="246" t="s">
        <v>17528</v>
      </c>
      <c r="F4612" s="258" t="s">
        <v>18732</v>
      </c>
      <c r="G4612" s="94"/>
      <c r="H4612" s="140">
        <f>G4612/1</f>
        <v>0</v>
      </c>
      <c r="I4612" s="95"/>
      <c r="W4612" s="138"/>
      <c r="Z4612" s="176">
        <v>0.2225</v>
      </c>
      <c r="AF4612" s="122" t="s">
        <v>18730</v>
      </c>
    </row>
    <row r="4613" spans="1:32" hidden="1" x14ac:dyDescent="0.25">
      <c r="A4613" s="116" t="s">
        <v>16384</v>
      </c>
      <c r="B4613" s="97">
        <v>2012</v>
      </c>
      <c r="C4613" s="67" t="s">
        <v>18726</v>
      </c>
      <c r="D4613" s="246" t="s">
        <v>18731</v>
      </c>
      <c r="E4613" s="246" t="s">
        <v>18731</v>
      </c>
      <c r="F4613" s="246" t="s">
        <v>18731</v>
      </c>
      <c r="G4613" s="94"/>
      <c r="H4613" s="140">
        <f>G4613/1</f>
        <v>0</v>
      </c>
      <c r="I4613" s="95"/>
      <c r="W4613" s="138"/>
      <c r="Z4613" s="176">
        <v>0.75</v>
      </c>
      <c r="AF4613" s="122" t="s">
        <v>18730</v>
      </c>
    </row>
    <row r="4614" spans="1:32" hidden="1" x14ac:dyDescent="0.25">
      <c r="A4614" s="116" t="s">
        <v>16384</v>
      </c>
      <c r="B4614" s="97">
        <v>2012</v>
      </c>
      <c r="C4614" s="67" t="s">
        <v>18726</v>
      </c>
      <c r="D4614" s="246" t="s">
        <v>16556</v>
      </c>
      <c r="E4614" s="246" t="s">
        <v>16556</v>
      </c>
      <c r="F4614" s="246" t="s">
        <v>16556</v>
      </c>
      <c r="G4614" s="94"/>
      <c r="H4614" s="140">
        <f>G4614/1</f>
        <v>0</v>
      </c>
      <c r="I4614" s="95"/>
      <c r="W4614" s="138"/>
      <c r="Z4614" s="175">
        <f>100-(Z4610+Z4611+Z4612+Z4613)</f>
        <v>0.44666666999999904</v>
      </c>
      <c r="AF4614" s="122" t="s">
        <v>18730</v>
      </c>
    </row>
    <row r="4615" spans="1:32" hidden="1" x14ac:dyDescent="0.25">
      <c r="A4615" s="116" t="s">
        <v>16384</v>
      </c>
      <c r="B4615" s="97">
        <v>2013</v>
      </c>
      <c r="C4615" s="67" t="s">
        <v>18726</v>
      </c>
      <c r="D4615" s="246" t="s">
        <v>17645</v>
      </c>
      <c r="E4615" s="246" t="s">
        <v>17645</v>
      </c>
      <c r="F4615" s="258" t="s">
        <v>18727</v>
      </c>
      <c r="G4615" s="94"/>
      <c r="H4615" s="140">
        <f>G4615/1.03</f>
        <v>0</v>
      </c>
      <c r="I4615" s="95"/>
      <c r="W4615" s="138"/>
      <c r="Z4615" s="176">
        <v>82.320833300000004</v>
      </c>
      <c r="AF4615" s="122" t="s">
        <v>18730</v>
      </c>
    </row>
    <row r="4616" spans="1:32" hidden="1" x14ac:dyDescent="0.25">
      <c r="A4616" s="116" t="s">
        <v>16384</v>
      </c>
      <c r="B4616" s="97">
        <v>2013</v>
      </c>
      <c r="C4616" s="67" t="s">
        <v>18726</v>
      </c>
      <c r="D4616" s="246" t="s">
        <v>17533</v>
      </c>
      <c r="E4616" s="246" t="s">
        <v>17533</v>
      </c>
      <c r="F4616" s="258" t="s">
        <v>18729</v>
      </c>
      <c r="G4616" s="94"/>
      <c r="H4616" s="140">
        <f>G4616/1.03</f>
        <v>0</v>
      </c>
      <c r="I4616" s="95"/>
      <c r="W4616" s="138"/>
      <c r="Z4616" s="176">
        <v>16.239999999999998</v>
      </c>
      <c r="AF4616" s="122" t="s">
        <v>18730</v>
      </c>
    </row>
    <row r="4617" spans="1:32" hidden="1" x14ac:dyDescent="0.25">
      <c r="A4617" s="116" t="s">
        <v>16384</v>
      </c>
      <c r="B4617" s="97">
        <v>2013</v>
      </c>
      <c r="C4617" s="67" t="s">
        <v>18726</v>
      </c>
      <c r="D4617" s="246" t="s">
        <v>17528</v>
      </c>
      <c r="E4617" s="246" t="s">
        <v>17528</v>
      </c>
      <c r="F4617" s="258" t="s">
        <v>18732</v>
      </c>
      <c r="G4617" s="94"/>
      <c r="H4617" s="140">
        <f>G4617/1.03</f>
        <v>0</v>
      </c>
      <c r="I4617" s="95"/>
      <c r="W4617" s="138"/>
      <c r="Z4617" s="176">
        <v>0.34</v>
      </c>
      <c r="AF4617" s="122" t="s">
        <v>18730</v>
      </c>
    </row>
    <row r="4618" spans="1:32" hidden="1" x14ac:dyDescent="0.25">
      <c r="A4618" s="116" t="s">
        <v>16384</v>
      </c>
      <c r="B4618" s="97">
        <v>2013</v>
      </c>
      <c r="C4618" s="67" t="s">
        <v>18726</v>
      </c>
      <c r="D4618" s="246" t="s">
        <v>18731</v>
      </c>
      <c r="E4618" s="246" t="s">
        <v>18731</v>
      </c>
      <c r="F4618" s="246" t="s">
        <v>18731</v>
      </c>
      <c r="G4618" s="94"/>
      <c r="H4618" s="140">
        <f>G4618/1.03</f>
        <v>0</v>
      </c>
      <c r="I4618" s="95"/>
      <c r="W4618" s="138"/>
      <c r="Z4618" s="176">
        <v>1.03583333</v>
      </c>
      <c r="AF4618" s="122" t="s">
        <v>18730</v>
      </c>
    </row>
    <row r="4619" spans="1:32" hidden="1" x14ac:dyDescent="0.25">
      <c r="A4619" s="116" t="s">
        <v>16384</v>
      </c>
      <c r="B4619" s="97">
        <v>2013</v>
      </c>
      <c r="C4619" s="67" t="s">
        <v>18726</v>
      </c>
      <c r="D4619" s="246" t="s">
        <v>16556</v>
      </c>
      <c r="E4619" s="246" t="s">
        <v>16556</v>
      </c>
      <c r="F4619" s="246" t="s">
        <v>16556</v>
      </c>
      <c r="G4619" s="94"/>
      <c r="H4619" s="140">
        <f>G4619/1.03</f>
        <v>0</v>
      </c>
      <c r="I4619" s="95"/>
      <c r="W4619" s="138"/>
      <c r="Z4619" s="175">
        <f>100-(Z4615+Z4616+Z4617+Z4618)</f>
        <v>6.333336999999517E-2</v>
      </c>
      <c r="AF4619" s="122" t="s">
        <v>18730</v>
      </c>
    </row>
    <row r="4620" spans="1:32" hidden="1" x14ac:dyDescent="0.25">
      <c r="A4620" s="116" t="s">
        <v>16384</v>
      </c>
      <c r="B4620" s="97">
        <v>2014</v>
      </c>
      <c r="C4620" s="67" t="s">
        <v>18726</v>
      </c>
      <c r="D4620" s="246" t="s">
        <v>17645</v>
      </c>
      <c r="E4620" s="246" t="s">
        <v>17645</v>
      </c>
      <c r="F4620" s="258" t="s">
        <v>18727</v>
      </c>
      <c r="G4620" s="94"/>
      <c r="H4620" s="140">
        <f>G4620/1.1</f>
        <v>0</v>
      </c>
      <c r="I4620" s="95"/>
      <c r="W4620" s="138"/>
      <c r="Z4620" s="176">
        <v>79.908333299999995</v>
      </c>
      <c r="AF4620" s="122" t="s">
        <v>18730</v>
      </c>
    </row>
    <row r="4621" spans="1:32" hidden="1" x14ac:dyDescent="0.25">
      <c r="A4621" s="116" t="s">
        <v>16384</v>
      </c>
      <c r="B4621" s="97">
        <v>2014</v>
      </c>
      <c r="C4621" s="67" t="s">
        <v>18726</v>
      </c>
      <c r="D4621" s="246" t="s">
        <v>17533</v>
      </c>
      <c r="E4621" s="246" t="s">
        <v>17533</v>
      </c>
      <c r="F4621" s="258" t="s">
        <v>18729</v>
      </c>
      <c r="G4621" s="94"/>
      <c r="H4621" s="140">
        <f>G4621/1.1</f>
        <v>0</v>
      </c>
      <c r="I4621" s="95"/>
      <c r="W4621" s="138"/>
      <c r="Z4621" s="176">
        <v>18.0558333</v>
      </c>
      <c r="AF4621" s="122" t="s">
        <v>18730</v>
      </c>
    </row>
    <row r="4622" spans="1:32" hidden="1" x14ac:dyDescent="0.25">
      <c r="A4622" s="116" t="s">
        <v>16384</v>
      </c>
      <c r="B4622" s="97">
        <v>2014</v>
      </c>
      <c r="C4622" s="67" t="s">
        <v>18726</v>
      </c>
      <c r="D4622" s="246" t="s">
        <v>17528</v>
      </c>
      <c r="E4622" s="246" t="s">
        <v>17528</v>
      </c>
      <c r="F4622" s="258" t="s">
        <v>18732</v>
      </c>
      <c r="G4622" s="94"/>
      <c r="H4622" s="140">
        <f>G4622/1.1</f>
        <v>0</v>
      </c>
      <c r="I4622" s="95"/>
      <c r="W4622" s="138"/>
      <c r="Z4622" s="176">
        <v>0.32833332999999998</v>
      </c>
      <c r="AF4622" s="122" t="s">
        <v>18730</v>
      </c>
    </row>
    <row r="4623" spans="1:32" hidden="1" x14ac:dyDescent="0.25">
      <c r="A4623" s="116" t="s">
        <v>16384</v>
      </c>
      <c r="B4623" s="97">
        <v>2014</v>
      </c>
      <c r="C4623" s="67" t="s">
        <v>18726</v>
      </c>
      <c r="D4623" s="246" t="s">
        <v>18731</v>
      </c>
      <c r="E4623" s="246" t="s">
        <v>18731</v>
      </c>
      <c r="F4623" s="246" t="s">
        <v>18731</v>
      </c>
      <c r="G4623" s="94"/>
      <c r="H4623" s="140">
        <f>G4623/1.1</f>
        <v>0</v>
      </c>
      <c r="I4623" s="95"/>
      <c r="W4623" s="138"/>
      <c r="Z4623" s="176">
        <v>1.3758333300000001</v>
      </c>
      <c r="AF4623" s="122" t="s">
        <v>18730</v>
      </c>
    </row>
    <row r="4624" spans="1:32" hidden="1" x14ac:dyDescent="0.25">
      <c r="A4624" s="116" t="s">
        <v>16384</v>
      </c>
      <c r="B4624" s="97">
        <v>2014</v>
      </c>
      <c r="C4624" s="67" t="s">
        <v>18726</v>
      </c>
      <c r="D4624" s="246" t="s">
        <v>16556</v>
      </c>
      <c r="E4624" s="246" t="s">
        <v>16556</v>
      </c>
      <c r="F4624" s="246" t="s">
        <v>16556</v>
      </c>
      <c r="G4624" s="94"/>
      <c r="H4624" s="140">
        <f>G4624/1.1</f>
        <v>0</v>
      </c>
      <c r="I4624" s="95"/>
      <c r="W4624" s="138"/>
      <c r="Z4624" s="175">
        <f>100-(Z4620+Z4621+Z4622+Z4623)</f>
        <v>0.33166673999998864</v>
      </c>
      <c r="AF4624" s="122" t="s">
        <v>18730</v>
      </c>
    </row>
    <row r="4625" spans="1:32" hidden="1" x14ac:dyDescent="0.25">
      <c r="A4625" s="116" t="s">
        <v>16384</v>
      </c>
      <c r="B4625" s="97">
        <v>2015</v>
      </c>
      <c r="C4625" s="67" t="s">
        <v>18726</v>
      </c>
      <c r="D4625" s="246" t="s">
        <v>17645</v>
      </c>
      <c r="E4625" s="246" t="s">
        <v>17645</v>
      </c>
      <c r="F4625" s="258" t="s">
        <v>18727</v>
      </c>
      <c r="G4625" s="94"/>
      <c r="H4625" s="140">
        <f>G4625/1.28</f>
        <v>0</v>
      </c>
      <c r="I4625" s="95"/>
      <c r="W4625" s="138"/>
      <c r="Z4625" s="175">
        <v>76.801666670000003</v>
      </c>
      <c r="AF4625" s="122" t="s">
        <v>18730</v>
      </c>
    </row>
    <row r="4626" spans="1:32" hidden="1" x14ac:dyDescent="0.25">
      <c r="A4626" s="116" t="s">
        <v>16384</v>
      </c>
      <c r="B4626" s="97">
        <v>2015</v>
      </c>
      <c r="C4626" s="67" t="s">
        <v>18726</v>
      </c>
      <c r="D4626" s="246" t="s">
        <v>17533</v>
      </c>
      <c r="E4626" s="246" t="s">
        <v>17533</v>
      </c>
      <c r="F4626" s="258" t="s">
        <v>18729</v>
      </c>
      <c r="G4626" s="94"/>
      <c r="H4626" s="140">
        <f>G4626/1.28</f>
        <v>0</v>
      </c>
      <c r="I4626" s="95"/>
      <c r="W4626" s="138"/>
      <c r="Z4626" s="176">
        <v>20.484999999999999</v>
      </c>
      <c r="AF4626" s="122" t="s">
        <v>18730</v>
      </c>
    </row>
    <row r="4627" spans="1:32" hidden="1" x14ac:dyDescent="0.25">
      <c r="A4627" s="116" t="s">
        <v>16384</v>
      </c>
      <c r="B4627" s="97">
        <v>2015</v>
      </c>
      <c r="C4627" s="67" t="s">
        <v>18726</v>
      </c>
      <c r="D4627" s="246" t="s">
        <v>17528</v>
      </c>
      <c r="E4627" s="246" t="s">
        <v>17528</v>
      </c>
      <c r="F4627" s="258" t="s">
        <v>18732</v>
      </c>
      <c r="G4627" s="94"/>
      <c r="H4627" s="140">
        <f>G4627/1.28</f>
        <v>0</v>
      </c>
      <c r="I4627" s="95"/>
      <c r="W4627" s="138"/>
      <c r="Z4627" s="176">
        <v>0.38500000000000001</v>
      </c>
      <c r="AF4627" s="122" t="s">
        <v>18730</v>
      </c>
    </row>
    <row r="4628" spans="1:32" hidden="1" x14ac:dyDescent="0.25">
      <c r="A4628" s="116" t="s">
        <v>16384</v>
      </c>
      <c r="B4628" s="97">
        <v>2015</v>
      </c>
      <c r="C4628" s="67" t="s">
        <v>18726</v>
      </c>
      <c r="D4628" s="246" t="s">
        <v>18731</v>
      </c>
      <c r="E4628" s="246" t="s">
        <v>18731</v>
      </c>
      <c r="F4628" s="246" t="s">
        <v>18731</v>
      </c>
      <c r="G4628" s="94"/>
      <c r="H4628" s="140">
        <f>G4628/1.28</f>
        <v>0</v>
      </c>
      <c r="I4628" s="95"/>
      <c r="W4628" s="138"/>
      <c r="Z4628" s="176">
        <v>1.65833333</v>
      </c>
      <c r="AF4628" s="122" t="s">
        <v>18730</v>
      </c>
    </row>
    <row r="4629" spans="1:32" hidden="1" x14ac:dyDescent="0.25">
      <c r="A4629" s="116" t="s">
        <v>16384</v>
      </c>
      <c r="B4629" s="97">
        <v>2015</v>
      </c>
      <c r="C4629" s="67" t="s">
        <v>18726</v>
      </c>
      <c r="D4629" s="246" t="s">
        <v>16556</v>
      </c>
      <c r="E4629" s="246" t="s">
        <v>16556</v>
      </c>
      <c r="F4629" s="246" t="s">
        <v>16556</v>
      </c>
      <c r="G4629" s="94"/>
      <c r="H4629" s="140">
        <f>G4629/1.28</f>
        <v>0</v>
      </c>
      <c r="I4629" s="95"/>
      <c r="W4629" s="138"/>
      <c r="Z4629" s="175">
        <f>100-(Z4625+Z4626+Z4627+Z4628)</f>
        <v>0.66999999999998749</v>
      </c>
      <c r="AF4629" s="122" t="s">
        <v>18730</v>
      </c>
    </row>
    <row r="4630" spans="1:32" hidden="1" x14ac:dyDescent="0.25">
      <c r="A4630" s="116" t="s">
        <v>16384</v>
      </c>
      <c r="B4630" s="97">
        <v>2016</v>
      </c>
      <c r="C4630" s="67" t="s">
        <v>18726</v>
      </c>
      <c r="D4630" s="246" t="s">
        <v>17645</v>
      </c>
      <c r="E4630" s="246" t="s">
        <v>17645</v>
      </c>
      <c r="F4630" s="258" t="s">
        <v>18727</v>
      </c>
      <c r="G4630" s="94"/>
      <c r="H4630" s="140">
        <f>G4630/1.33</f>
        <v>0</v>
      </c>
      <c r="I4630" s="95"/>
      <c r="W4630" s="138"/>
      <c r="Z4630" s="176">
        <v>76.628333299999994</v>
      </c>
      <c r="AF4630" s="122" t="s">
        <v>18730</v>
      </c>
    </row>
    <row r="4631" spans="1:32" hidden="1" x14ac:dyDescent="0.25">
      <c r="A4631" s="116" t="s">
        <v>16384</v>
      </c>
      <c r="B4631" s="97">
        <v>2016</v>
      </c>
      <c r="C4631" s="67" t="s">
        <v>18726</v>
      </c>
      <c r="D4631" s="246" t="s">
        <v>17533</v>
      </c>
      <c r="E4631" s="246" t="s">
        <v>17533</v>
      </c>
      <c r="F4631" s="258" t="s">
        <v>18729</v>
      </c>
      <c r="G4631" s="94"/>
      <c r="H4631" s="140">
        <f>G4631/1.33</f>
        <v>0</v>
      </c>
      <c r="I4631" s="95"/>
      <c r="W4631" s="138"/>
      <c r="Z4631" s="176">
        <v>19.171666699999999</v>
      </c>
      <c r="AF4631" s="122" t="s">
        <v>18730</v>
      </c>
    </row>
    <row r="4632" spans="1:32" hidden="1" x14ac:dyDescent="0.25">
      <c r="A4632" s="116" t="s">
        <v>16384</v>
      </c>
      <c r="B4632" s="97">
        <v>2016</v>
      </c>
      <c r="C4632" s="67" t="s">
        <v>18726</v>
      </c>
      <c r="D4632" s="246" t="s">
        <v>17553</v>
      </c>
      <c r="E4632" s="246" t="s">
        <v>17528</v>
      </c>
      <c r="F4632" s="258" t="s">
        <v>18732</v>
      </c>
      <c r="G4632" s="94"/>
      <c r="H4632" s="140">
        <f>G4632/1.33</f>
        <v>0</v>
      </c>
      <c r="I4632" s="95"/>
      <c r="W4632" s="138"/>
      <c r="Z4632" s="176">
        <v>0.82750000000000001</v>
      </c>
      <c r="AF4632" s="122" t="s">
        <v>18730</v>
      </c>
    </row>
    <row r="4633" spans="1:32" hidden="1" x14ac:dyDescent="0.25">
      <c r="A4633" s="116" t="s">
        <v>16384</v>
      </c>
      <c r="B4633" s="97">
        <v>2016</v>
      </c>
      <c r="C4633" s="67" t="s">
        <v>18726</v>
      </c>
      <c r="D4633" s="246" t="s">
        <v>18731</v>
      </c>
      <c r="E4633" s="246" t="s">
        <v>18731</v>
      </c>
      <c r="F4633" s="246" t="s">
        <v>18731</v>
      </c>
      <c r="G4633" s="94"/>
      <c r="H4633" s="140">
        <f>G4633/1.33</f>
        <v>0</v>
      </c>
      <c r="I4633" s="95"/>
      <c r="W4633" s="138"/>
      <c r="Z4633" s="176">
        <v>1.21666667</v>
      </c>
      <c r="AF4633" s="122" t="s">
        <v>18730</v>
      </c>
    </row>
    <row r="4634" spans="1:32" hidden="1" x14ac:dyDescent="0.25">
      <c r="A4634" s="116" t="s">
        <v>16384</v>
      </c>
      <c r="B4634" s="97">
        <v>2016</v>
      </c>
      <c r="C4634" s="67" t="s">
        <v>18726</v>
      </c>
      <c r="D4634" s="246" t="s">
        <v>16556</v>
      </c>
      <c r="E4634" s="246" t="s">
        <v>16556</v>
      </c>
      <c r="F4634" s="246" t="s">
        <v>16556</v>
      </c>
      <c r="G4634" s="94"/>
      <c r="H4634" s="140">
        <f>G4634/1.33</f>
        <v>0</v>
      </c>
      <c r="I4634" s="95"/>
      <c r="W4634" s="138"/>
      <c r="Z4634" s="175">
        <f>100-(Z4630+Z4631+Z4632+Z4633)</f>
        <v>2.1558333300000072</v>
      </c>
      <c r="AF4634" s="122" t="s">
        <v>18730</v>
      </c>
    </row>
    <row r="4635" spans="1:32" hidden="1" x14ac:dyDescent="0.25">
      <c r="A4635" s="116" t="s">
        <v>16384</v>
      </c>
      <c r="B4635" s="97">
        <v>2017</v>
      </c>
      <c r="C4635" s="67" t="s">
        <v>18726</v>
      </c>
      <c r="D4635" s="246" t="s">
        <v>17645</v>
      </c>
      <c r="E4635" s="246" t="s">
        <v>17645</v>
      </c>
      <c r="F4635" s="258" t="s">
        <v>18727</v>
      </c>
      <c r="G4635" s="94"/>
      <c r="H4635" s="140">
        <f t="shared" ref="H4635:H4644" si="257">G4635/1.3</f>
        <v>0</v>
      </c>
      <c r="I4635" s="95"/>
      <c r="W4635" s="138"/>
      <c r="Z4635" s="176">
        <v>76.317499999999995</v>
      </c>
      <c r="AF4635" s="122" t="s">
        <v>18730</v>
      </c>
    </row>
    <row r="4636" spans="1:32" hidden="1" x14ac:dyDescent="0.25">
      <c r="A4636" s="116" t="s">
        <v>16384</v>
      </c>
      <c r="B4636" s="97">
        <v>2017</v>
      </c>
      <c r="C4636" s="67" t="s">
        <v>18726</v>
      </c>
      <c r="D4636" s="246" t="s">
        <v>17533</v>
      </c>
      <c r="E4636" s="246" t="s">
        <v>17533</v>
      </c>
      <c r="F4636" s="258" t="s">
        <v>18729</v>
      </c>
      <c r="G4636" s="94"/>
      <c r="H4636" s="140">
        <f t="shared" si="257"/>
        <v>0</v>
      </c>
      <c r="I4636" s="95"/>
      <c r="W4636" s="138"/>
      <c r="Z4636" s="176">
        <v>20.439166700000001</v>
      </c>
      <c r="AF4636" s="122" t="s">
        <v>18730</v>
      </c>
    </row>
    <row r="4637" spans="1:32" hidden="1" x14ac:dyDescent="0.25">
      <c r="A4637" s="116" t="s">
        <v>16384</v>
      </c>
      <c r="B4637" s="97">
        <v>2017</v>
      </c>
      <c r="C4637" s="67" t="s">
        <v>18726</v>
      </c>
      <c r="D4637" s="246" t="s">
        <v>17553</v>
      </c>
      <c r="E4637" s="246" t="s">
        <v>17528</v>
      </c>
      <c r="F4637" s="258" t="s">
        <v>18732</v>
      </c>
      <c r="G4637" s="94"/>
      <c r="H4637" s="140">
        <f t="shared" si="257"/>
        <v>0</v>
      </c>
      <c r="I4637" s="95"/>
      <c r="W4637" s="138"/>
      <c r="Z4637" s="176">
        <v>1.1366666700000001</v>
      </c>
      <c r="AF4637" s="122" t="s">
        <v>18730</v>
      </c>
    </row>
    <row r="4638" spans="1:32" hidden="1" x14ac:dyDescent="0.25">
      <c r="A4638" s="116" t="s">
        <v>16384</v>
      </c>
      <c r="B4638" s="97">
        <v>2017</v>
      </c>
      <c r="C4638" s="67" t="s">
        <v>18726</v>
      </c>
      <c r="D4638" s="246" t="s">
        <v>18731</v>
      </c>
      <c r="E4638" s="246" t="s">
        <v>18731</v>
      </c>
      <c r="F4638" s="246" t="s">
        <v>18731</v>
      </c>
      <c r="G4638" s="94"/>
      <c r="H4638" s="140">
        <f t="shared" si="257"/>
        <v>0</v>
      </c>
      <c r="I4638" s="95"/>
      <c r="W4638" s="138"/>
      <c r="Z4638" s="176">
        <v>1.31</v>
      </c>
      <c r="AF4638" s="122" t="s">
        <v>18730</v>
      </c>
    </row>
    <row r="4639" spans="1:32" hidden="1" x14ac:dyDescent="0.25">
      <c r="A4639" s="116" t="s">
        <v>16384</v>
      </c>
      <c r="B4639" s="97">
        <v>2017</v>
      </c>
      <c r="C4639" s="67" t="s">
        <v>18726</v>
      </c>
      <c r="D4639" s="246" t="s">
        <v>16556</v>
      </c>
      <c r="E4639" s="246" t="s">
        <v>16556</v>
      </c>
      <c r="F4639" s="246" t="s">
        <v>16556</v>
      </c>
      <c r="G4639" s="94"/>
      <c r="H4639" s="140">
        <f t="shared" si="257"/>
        <v>0</v>
      </c>
      <c r="I4639" s="95"/>
      <c r="W4639" s="138"/>
      <c r="Z4639" s="175">
        <f>100-(Z4635+Z4636+Z4637+Z4638)</f>
        <v>0.79666663000000426</v>
      </c>
      <c r="AF4639" s="122" t="s">
        <v>18730</v>
      </c>
    </row>
    <row r="4640" spans="1:32" hidden="1" x14ac:dyDescent="0.25">
      <c r="A4640" s="116" t="s">
        <v>16384</v>
      </c>
      <c r="B4640" s="97">
        <v>2018</v>
      </c>
      <c r="C4640" s="67" t="s">
        <v>18726</v>
      </c>
      <c r="D4640" s="246" t="s">
        <v>17645</v>
      </c>
      <c r="E4640" s="246" t="s">
        <v>17645</v>
      </c>
      <c r="F4640" s="258" t="s">
        <v>18727</v>
      </c>
      <c r="G4640" s="94"/>
      <c r="H4640" s="140">
        <f t="shared" si="257"/>
        <v>0</v>
      </c>
      <c r="I4640" s="95"/>
      <c r="W4640" s="138"/>
      <c r="Z4640" s="176">
        <v>74.525833300000002</v>
      </c>
      <c r="AF4640" s="122" t="s">
        <v>18730</v>
      </c>
    </row>
    <row r="4641" spans="1:32" hidden="1" x14ac:dyDescent="0.25">
      <c r="A4641" s="116" t="s">
        <v>16384</v>
      </c>
      <c r="B4641" s="97">
        <v>2018</v>
      </c>
      <c r="C4641" s="67" t="s">
        <v>18726</v>
      </c>
      <c r="D4641" s="246" t="s">
        <v>17533</v>
      </c>
      <c r="E4641" s="246" t="s">
        <v>17533</v>
      </c>
      <c r="F4641" s="258" t="s">
        <v>18729</v>
      </c>
      <c r="G4641" s="94"/>
      <c r="H4641" s="140">
        <f t="shared" si="257"/>
        <v>0</v>
      </c>
      <c r="I4641" s="95"/>
      <c r="W4641" s="138"/>
      <c r="Z4641" s="176">
        <v>20.379166699999999</v>
      </c>
      <c r="AF4641" s="122" t="s">
        <v>18730</v>
      </c>
    </row>
    <row r="4642" spans="1:32" hidden="1" x14ac:dyDescent="0.25">
      <c r="A4642" s="116" t="s">
        <v>16384</v>
      </c>
      <c r="B4642" s="97">
        <v>2018</v>
      </c>
      <c r="C4642" s="67" t="s">
        <v>18726</v>
      </c>
      <c r="D4642" s="246" t="s">
        <v>17553</v>
      </c>
      <c r="E4642" s="246" t="s">
        <v>17528</v>
      </c>
      <c r="F4642" s="258" t="s">
        <v>18732</v>
      </c>
      <c r="G4642" s="94"/>
      <c r="H4642" s="140">
        <f t="shared" si="257"/>
        <v>0</v>
      </c>
      <c r="I4642" s="95"/>
      <c r="W4642" s="138"/>
      <c r="Z4642" s="176">
        <v>1.43333333</v>
      </c>
      <c r="AF4642" s="122" t="s">
        <v>18730</v>
      </c>
    </row>
    <row r="4643" spans="1:32" hidden="1" x14ac:dyDescent="0.25">
      <c r="A4643" s="116" t="s">
        <v>16384</v>
      </c>
      <c r="B4643" s="97">
        <v>2018</v>
      </c>
      <c r="C4643" s="67" t="s">
        <v>18726</v>
      </c>
      <c r="D4643" s="246" t="s">
        <v>18731</v>
      </c>
      <c r="E4643" s="246" t="s">
        <v>18731</v>
      </c>
      <c r="F4643" s="246" t="s">
        <v>18731</v>
      </c>
      <c r="G4643" s="94"/>
      <c r="H4643" s="140">
        <f t="shared" si="257"/>
        <v>0</v>
      </c>
      <c r="I4643" s="95"/>
      <c r="W4643" s="138"/>
      <c r="Z4643" s="176">
        <v>1.34833333</v>
      </c>
      <c r="AF4643" s="122" t="s">
        <v>18730</v>
      </c>
    </row>
    <row r="4644" spans="1:32" hidden="1" x14ac:dyDescent="0.25">
      <c r="A4644" s="116" t="s">
        <v>16384</v>
      </c>
      <c r="B4644" s="97">
        <v>2018</v>
      </c>
      <c r="C4644" s="67" t="s">
        <v>18726</v>
      </c>
      <c r="D4644" s="246" t="s">
        <v>16556</v>
      </c>
      <c r="E4644" s="246" t="s">
        <v>16556</v>
      </c>
      <c r="F4644" s="246" t="s">
        <v>16556</v>
      </c>
      <c r="G4644" s="94"/>
      <c r="H4644" s="140">
        <f t="shared" si="257"/>
        <v>0</v>
      </c>
      <c r="I4644" s="95"/>
      <c r="W4644" s="138"/>
      <c r="Z4644" s="175">
        <f>100-(Z4640+Z4641+Z4642+Z4643)</f>
        <v>2.3133333399999998</v>
      </c>
      <c r="AF4644" s="122" t="s">
        <v>18730</v>
      </c>
    </row>
    <row r="4645" spans="1:32" hidden="1" x14ac:dyDescent="0.25">
      <c r="A4645" s="116" t="s">
        <v>16384</v>
      </c>
      <c r="B4645" s="97">
        <v>2019</v>
      </c>
      <c r="C4645" s="67" t="s">
        <v>18726</v>
      </c>
      <c r="D4645" s="246" t="s">
        <v>17645</v>
      </c>
      <c r="E4645" s="246" t="s">
        <v>17645</v>
      </c>
      <c r="F4645" s="258" t="s">
        <v>18727</v>
      </c>
      <c r="G4645" s="94"/>
      <c r="H4645" s="140">
        <f>G4645/1.33</f>
        <v>0</v>
      </c>
      <c r="I4645" s="95"/>
      <c r="W4645" s="138"/>
      <c r="Z4645" s="174">
        <v>70.099999999999994</v>
      </c>
      <c r="AF4645" s="122" t="s">
        <v>18730</v>
      </c>
    </row>
    <row r="4646" spans="1:32" hidden="1" x14ac:dyDescent="0.25">
      <c r="A4646" s="116" t="s">
        <v>16384</v>
      </c>
      <c r="B4646" s="97">
        <v>2019</v>
      </c>
      <c r="C4646" s="67" t="s">
        <v>18726</v>
      </c>
      <c r="D4646" s="246" t="s">
        <v>17533</v>
      </c>
      <c r="E4646" s="246" t="s">
        <v>17533</v>
      </c>
      <c r="F4646" s="258" t="s">
        <v>18729</v>
      </c>
      <c r="G4646" s="94"/>
      <c r="H4646" s="140">
        <f>G4646/1.33</f>
        <v>0</v>
      </c>
      <c r="I4646" s="95"/>
      <c r="W4646" s="138"/>
      <c r="Z4646" s="174">
        <v>24.96</v>
      </c>
      <c r="AF4646" s="122" t="s">
        <v>18730</v>
      </c>
    </row>
    <row r="4647" spans="1:32" hidden="1" x14ac:dyDescent="0.25">
      <c r="A4647" s="116" t="s">
        <v>16384</v>
      </c>
      <c r="B4647" s="97">
        <v>2019</v>
      </c>
      <c r="C4647" s="67" t="s">
        <v>18726</v>
      </c>
      <c r="D4647" s="246" t="s">
        <v>17553</v>
      </c>
      <c r="E4647" s="246" t="s">
        <v>17528</v>
      </c>
      <c r="F4647" s="258" t="s">
        <v>18732</v>
      </c>
      <c r="G4647" s="94"/>
      <c r="H4647" s="140">
        <f>G4647/1.33</f>
        <v>0</v>
      </c>
      <c r="I4647" s="95"/>
      <c r="W4647" s="138"/>
      <c r="Z4647" s="174">
        <v>1.88</v>
      </c>
      <c r="AF4647" s="122" t="s">
        <v>18730</v>
      </c>
    </row>
    <row r="4648" spans="1:32" hidden="1" x14ac:dyDescent="0.25">
      <c r="A4648" s="116" t="s">
        <v>16384</v>
      </c>
      <c r="B4648" s="97">
        <v>2019</v>
      </c>
      <c r="C4648" s="67" t="s">
        <v>18726</v>
      </c>
      <c r="D4648" s="246" t="s">
        <v>18731</v>
      </c>
      <c r="E4648" s="246" t="s">
        <v>18731</v>
      </c>
      <c r="F4648" s="246" t="s">
        <v>18731</v>
      </c>
      <c r="G4648" s="94"/>
      <c r="H4648" s="140">
        <f>G4648/1.33</f>
        <v>0</v>
      </c>
      <c r="I4648" s="95"/>
      <c r="W4648" s="138"/>
      <c r="Z4648" s="174">
        <v>1.32</v>
      </c>
      <c r="AF4648" s="122" t="s">
        <v>18730</v>
      </c>
    </row>
    <row r="4649" spans="1:32" hidden="1" x14ac:dyDescent="0.25">
      <c r="A4649" s="116" t="s">
        <v>16384</v>
      </c>
      <c r="B4649" s="97">
        <v>2019</v>
      </c>
      <c r="C4649" s="67" t="s">
        <v>18726</v>
      </c>
      <c r="D4649" s="246" t="s">
        <v>16556</v>
      </c>
      <c r="E4649" s="246" t="s">
        <v>16556</v>
      </c>
      <c r="F4649" s="246" t="s">
        <v>16556</v>
      </c>
      <c r="G4649" s="94"/>
      <c r="H4649" s="140">
        <f>G4649/1.33</f>
        <v>0</v>
      </c>
      <c r="I4649" s="95"/>
      <c r="W4649" s="138"/>
      <c r="Z4649" s="175">
        <f>100-(Z4645+Z4646+Z4647+Z4648)</f>
        <v>1.7400000000000091</v>
      </c>
      <c r="AF4649" s="122" t="s">
        <v>18730</v>
      </c>
    </row>
    <row r="4650" spans="1:32" hidden="1" x14ac:dyDescent="0.25">
      <c r="A4650" s="116" t="s">
        <v>16384</v>
      </c>
      <c r="B4650" s="97">
        <v>2020</v>
      </c>
      <c r="C4650" s="67" t="s">
        <v>18726</v>
      </c>
      <c r="D4650" s="246" t="s">
        <v>17645</v>
      </c>
      <c r="E4650" s="246" t="s">
        <v>17645</v>
      </c>
      <c r="F4650" s="258" t="s">
        <v>18727</v>
      </c>
      <c r="G4650" s="94"/>
      <c r="H4650" s="140">
        <f>G4650/1.34</f>
        <v>0</v>
      </c>
      <c r="I4650" s="95"/>
      <c r="W4650" s="138"/>
      <c r="Z4650" s="181">
        <v>69.599999999999994</v>
      </c>
      <c r="AF4650" s="122" t="s">
        <v>18730</v>
      </c>
    </row>
    <row r="4651" spans="1:32" hidden="1" x14ac:dyDescent="0.25">
      <c r="A4651" s="116" t="s">
        <v>16384</v>
      </c>
      <c r="B4651" s="97">
        <v>2020</v>
      </c>
      <c r="C4651" s="67" t="s">
        <v>18726</v>
      </c>
      <c r="D4651" s="246" t="s">
        <v>17533</v>
      </c>
      <c r="E4651" s="246" t="s">
        <v>17533</v>
      </c>
      <c r="F4651" s="258" t="s">
        <v>18729</v>
      </c>
      <c r="G4651" s="94"/>
      <c r="H4651" s="140">
        <f>G4651/1.34</f>
        <v>0</v>
      </c>
      <c r="I4651" s="95"/>
      <c r="W4651" s="138"/>
      <c r="Z4651" s="181">
        <v>25.9</v>
      </c>
      <c r="AF4651" s="122" t="s">
        <v>18730</v>
      </c>
    </row>
    <row r="4652" spans="1:32" hidden="1" x14ac:dyDescent="0.25">
      <c r="A4652" s="116" t="s">
        <v>16384</v>
      </c>
      <c r="B4652" s="97">
        <v>2020</v>
      </c>
      <c r="C4652" s="67" t="s">
        <v>18726</v>
      </c>
      <c r="D4652" s="246" t="s">
        <v>17553</v>
      </c>
      <c r="E4652" s="246" t="s">
        <v>17528</v>
      </c>
      <c r="F4652" s="258" t="s">
        <v>18732</v>
      </c>
      <c r="G4652" s="94"/>
      <c r="H4652" s="140">
        <f>G4652/1.34</f>
        <v>0</v>
      </c>
      <c r="I4652" s="95"/>
      <c r="W4652" s="138"/>
      <c r="Z4652" s="181">
        <v>1.9</v>
      </c>
      <c r="AF4652" s="122" t="s">
        <v>18730</v>
      </c>
    </row>
    <row r="4653" spans="1:32" hidden="1" x14ac:dyDescent="0.25">
      <c r="A4653" s="116" t="s">
        <v>16384</v>
      </c>
      <c r="B4653" s="97">
        <v>2020</v>
      </c>
      <c r="C4653" s="67" t="s">
        <v>18726</v>
      </c>
      <c r="D4653" s="246" t="s">
        <v>18731</v>
      </c>
      <c r="E4653" s="246" t="s">
        <v>18731</v>
      </c>
      <c r="F4653" s="246" t="s">
        <v>18731</v>
      </c>
      <c r="G4653" s="94"/>
      <c r="H4653" s="140">
        <f>G4653/1.34</f>
        <v>0</v>
      </c>
      <c r="I4653" s="95"/>
      <c r="W4653" s="138"/>
      <c r="Z4653" s="181">
        <v>1.3</v>
      </c>
      <c r="AF4653" s="122" t="s">
        <v>18730</v>
      </c>
    </row>
    <row r="4654" spans="1:32" hidden="1" x14ac:dyDescent="0.25">
      <c r="A4654" s="116" t="s">
        <v>16384</v>
      </c>
      <c r="B4654" s="97">
        <v>2020</v>
      </c>
      <c r="C4654" s="67" t="s">
        <v>18726</v>
      </c>
      <c r="D4654" s="246" t="s">
        <v>16556</v>
      </c>
      <c r="E4654" s="246" t="s">
        <v>16556</v>
      </c>
      <c r="F4654" s="246" t="s">
        <v>16556</v>
      </c>
      <c r="G4654" s="94"/>
      <c r="H4654" s="140">
        <f>G4654/1.34</f>
        <v>0</v>
      </c>
      <c r="I4654" s="95"/>
      <c r="W4654" s="138"/>
      <c r="Z4654" s="180">
        <v>1.3</v>
      </c>
      <c r="AF4654" s="122" t="s">
        <v>18730</v>
      </c>
    </row>
    <row r="4655" spans="1:32" hidden="1" x14ac:dyDescent="0.25">
      <c r="A4655" s="116" t="s">
        <v>16384</v>
      </c>
      <c r="B4655" s="97">
        <v>2021</v>
      </c>
      <c r="C4655" s="67" t="s">
        <v>18726</v>
      </c>
      <c r="D4655" s="246" t="s">
        <v>17645</v>
      </c>
      <c r="E4655" s="246" t="s">
        <v>17645</v>
      </c>
      <c r="F4655" s="258" t="s">
        <v>18727</v>
      </c>
      <c r="G4655" s="94"/>
      <c r="H4655" s="140">
        <f>G4655/1.25</f>
        <v>0</v>
      </c>
      <c r="I4655" s="95"/>
      <c r="W4655" s="138"/>
      <c r="Z4655" s="182">
        <v>69.400000000000006</v>
      </c>
      <c r="AF4655" s="122" t="s">
        <v>18730</v>
      </c>
    </row>
    <row r="4656" spans="1:32" hidden="1" x14ac:dyDescent="0.25">
      <c r="A4656" s="116" t="s">
        <v>16384</v>
      </c>
      <c r="B4656" s="97">
        <v>2021</v>
      </c>
      <c r="C4656" s="67" t="s">
        <v>18726</v>
      </c>
      <c r="D4656" s="246" t="s">
        <v>17533</v>
      </c>
      <c r="E4656" s="246" t="s">
        <v>17533</v>
      </c>
      <c r="F4656" s="258" t="s">
        <v>18729</v>
      </c>
      <c r="G4656" s="94"/>
      <c r="H4656" s="140">
        <f>G4656/1.25</f>
        <v>0</v>
      </c>
      <c r="I4656" s="95"/>
      <c r="W4656" s="138"/>
      <c r="Z4656" s="182">
        <v>23.99</v>
      </c>
      <c r="AF4656" s="122" t="s">
        <v>18730</v>
      </c>
    </row>
    <row r="4657" spans="1:32" hidden="1" x14ac:dyDescent="0.25">
      <c r="A4657" s="116" t="s">
        <v>16384</v>
      </c>
      <c r="B4657" s="97">
        <v>2021</v>
      </c>
      <c r="C4657" s="67" t="s">
        <v>18726</v>
      </c>
      <c r="D4657" s="246" t="s">
        <v>17553</v>
      </c>
      <c r="E4657" s="246" t="s">
        <v>17528</v>
      </c>
      <c r="F4657" s="258" t="s">
        <v>18732</v>
      </c>
      <c r="G4657" s="94"/>
      <c r="H4657" s="140">
        <f>G4657/1.25</f>
        <v>0</v>
      </c>
      <c r="I4657" s="95"/>
      <c r="W4657" s="138"/>
      <c r="Z4657" s="182">
        <v>2.78</v>
      </c>
      <c r="AF4657" s="122" t="s">
        <v>18730</v>
      </c>
    </row>
    <row r="4658" spans="1:32" hidden="1" x14ac:dyDescent="0.25">
      <c r="A4658" s="116" t="s">
        <v>16384</v>
      </c>
      <c r="B4658" s="97">
        <v>2021</v>
      </c>
      <c r="C4658" s="67" t="s">
        <v>18726</v>
      </c>
      <c r="D4658" s="246" t="s">
        <v>18731</v>
      </c>
      <c r="E4658" s="246" t="s">
        <v>18731</v>
      </c>
      <c r="F4658" s="246" t="s">
        <v>18731</v>
      </c>
      <c r="G4658" s="94"/>
      <c r="H4658" s="140">
        <f>G4658/1.25</f>
        <v>0</v>
      </c>
      <c r="I4658" s="95"/>
      <c r="W4658" s="138"/>
      <c r="Z4658" s="182">
        <v>1.32</v>
      </c>
      <c r="AF4658" s="122" t="s">
        <v>18730</v>
      </c>
    </row>
    <row r="4659" spans="1:32" hidden="1" x14ac:dyDescent="0.25">
      <c r="A4659" s="116" t="s">
        <v>16384</v>
      </c>
      <c r="B4659" s="97">
        <v>2021</v>
      </c>
      <c r="C4659" s="67" t="s">
        <v>18726</v>
      </c>
      <c r="D4659" s="246" t="s">
        <v>16556</v>
      </c>
      <c r="E4659" s="246" t="s">
        <v>16556</v>
      </c>
      <c r="F4659" s="246" t="s">
        <v>16556</v>
      </c>
      <c r="G4659" s="94"/>
      <c r="H4659" s="140">
        <f>G4659/1.25</f>
        <v>0</v>
      </c>
      <c r="I4659" s="95"/>
      <c r="W4659" s="138"/>
      <c r="Z4659" s="180">
        <v>1.68</v>
      </c>
      <c r="AF4659" s="122" t="s">
        <v>18730</v>
      </c>
    </row>
    <row r="4660" spans="1:32" hidden="1" x14ac:dyDescent="0.25">
      <c r="A4660" s="116" t="s">
        <v>16384</v>
      </c>
      <c r="B4660" s="97">
        <v>2022</v>
      </c>
      <c r="C4660" s="67" t="s">
        <v>18726</v>
      </c>
      <c r="D4660" s="246" t="s">
        <v>17645</v>
      </c>
      <c r="E4660" s="246" t="s">
        <v>17645</v>
      </c>
      <c r="F4660" s="258" t="s">
        <v>18727</v>
      </c>
      <c r="G4660" s="94"/>
      <c r="H4660" s="140">
        <f t="shared" ref="H4660:H4674" si="258">G4660/1.3</f>
        <v>0</v>
      </c>
      <c r="I4660" s="95"/>
      <c r="W4660" s="138"/>
      <c r="Z4660" s="183">
        <v>67.55</v>
      </c>
      <c r="AF4660" s="122" t="s">
        <v>18730</v>
      </c>
    </row>
    <row r="4661" spans="1:32" hidden="1" x14ac:dyDescent="0.25">
      <c r="A4661" s="116" t="s">
        <v>16384</v>
      </c>
      <c r="B4661" s="97">
        <v>2022</v>
      </c>
      <c r="C4661" s="67" t="s">
        <v>18726</v>
      </c>
      <c r="D4661" s="246" t="s">
        <v>17533</v>
      </c>
      <c r="E4661" s="246" t="s">
        <v>17533</v>
      </c>
      <c r="F4661" s="258" t="s">
        <v>18729</v>
      </c>
      <c r="G4661" s="94"/>
      <c r="H4661" s="140">
        <f t="shared" si="258"/>
        <v>0</v>
      </c>
      <c r="I4661" s="95"/>
      <c r="W4661" s="138"/>
      <c r="Z4661" s="183">
        <v>24.25</v>
      </c>
      <c r="AF4661" s="122" t="s">
        <v>18730</v>
      </c>
    </row>
    <row r="4662" spans="1:32" hidden="1" x14ac:dyDescent="0.25">
      <c r="A4662" s="116" t="s">
        <v>16384</v>
      </c>
      <c r="B4662" s="97">
        <v>2022</v>
      </c>
      <c r="C4662" s="67" t="s">
        <v>18726</v>
      </c>
      <c r="D4662" s="246" t="s">
        <v>17553</v>
      </c>
      <c r="E4662" s="246" t="s">
        <v>17528</v>
      </c>
      <c r="F4662" s="258" t="s">
        <v>18732</v>
      </c>
      <c r="G4662" s="94"/>
      <c r="H4662" s="140">
        <f t="shared" si="258"/>
        <v>0</v>
      </c>
      <c r="I4662" s="95"/>
      <c r="W4662" s="138"/>
      <c r="Z4662" s="183">
        <v>3.98</v>
      </c>
      <c r="AF4662" s="122" t="s">
        <v>18730</v>
      </c>
    </row>
    <row r="4663" spans="1:32" hidden="1" x14ac:dyDescent="0.25">
      <c r="A4663" s="116" t="s">
        <v>16384</v>
      </c>
      <c r="B4663" s="97">
        <v>2022</v>
      </c>
      <c r="C4663" s="67" t="s">
        <v>18726</v>
      </c>
      <c r="D4663" s="246" t="s">
        <v>18731</v>
      </c>
      <c r="E4663" s="246" t="s">
        <v>18731</v>
      </c>
      <c r="F4663" s="246" t="s">
        <v>18731</v>
      </c>
      <c r="G4663" s="94"/>
      <c r="H4663" s="140">
        <f t="shared" si="258"/>
        <v>0</v>
      </c>
      <c r="I4663" s="95"/>
      <c r="W4663" s="138"/>
      <c r="Z4663" s="180">
        <v>2.5099999999999998</v>
      </c>
      <c r="AF4663" s="122" t="s">
        <v>18730</v>
      </c>
    </row>
    <row r="4664" spans="1:32" hidden="1" x14ac:dyDescent="0.25">
      <c r="A4664" s="116" t="s">
        <v>16384</v>
      </c>
      <c r="B4664" s="97">
        <v>2022</v>
      </c>
      <c r="C4664" s="67" t="s">
        <v>18726</v>
      </c>
      <c r="D4664" s="246" t="s">
        <v>16556</v>
      </c>
      <c r="E4664" s="246" t="s">
        <v>16556</v>
      </c>
      <c r="F4664" s="246" t="s">
        <v>16556</v>
      </c>
      <c r="G4664" s="94"/>
      <c r="H4664" s="140">
        <f t="shared" si="258"/>
        <v>0</v>
      </c>
      <c r="I4664" s="95"/>
      <c r="W4664" s="138"/>
      <c r="Z4664" s="180">
        <v>1.6</v>
      </c>
      <c r="AF4664" s="122" t="s">
        <v>18730</v>
      </c>
    </row>
    <row r="4665" spans="1:32" hidden="1" x14ac:dyDescent="0.25">
      <c r="A4665" s="116" t="s">
        <v>16384</v>
      </c>
      <c r="B4665" s="67">
        <v>2023</v>
      </c>
      <c r="C4665" s="67" t="s">
        <v>18726</v>
      </c>
      <c r="D4665" s="246" t="s">
        <v>17645</v>
      </c>
      <c r="E4665" s="246" t="s">
        <v>17645</v>
      </c>
      <c r="F4665" s="258" t="s">
        <v>18727</v>
      </c>
      <c r="G4665" s="94"/>
      <c r="H4665" s="140">
        <f t="shared" si="258"/>
        <v>0</v>
      </c>
      <c r="I4665" s="95"/>
      <c r="W4665" s="138"/>
      <c r="Z4665" s="249">
        <v>65.39</v>
      </c>
      <c r="AF4665" s="122" t="s">
        <v>18730</v>
      </c>
    </row>
    <row r="4666" spans="1:32" hidden="1" x14ac:dyDescent="0.25">
      <c r="A4666" s="116" t="s">
        <v>16384</v>
      </c>
      <c r="B4666" s="67">
        <v>2023</v>
      </c>
      <c r="C4666" s="67" t="s">
        <v>18726</v>
      </c>
      <c r="D4666" s="246" t="s">
        <v>17533</v>
      </c>
      <c r="E4666" s="246" t="s">
        <v>17533</v>
      </c>
      <c r="F4666" s="258" t="s">
        <v>18729</v>
      </c>
      <c r="G4666" s="94"/>
      <c r="H4666" s="140">
        <f t="shared" si="258"/>
        <v>0</v>
      </c>
      <c r="I4666" s="95"/>
      <c r="W4666" s="138"/>
      <c r="Z4666" s="138">
        <v>26.09</v>
      </c>
      <c r="AF4666" s="122" t="s">
        <v>18730</v>
      </c>
    </row>
    <row r="4667" spans="1:32" hidden="1" x14ac:dyDescent="0.25">
      <c r="A4667" s="116" t="s">
        <v>16384</v>
      </c>
      <c r="B4667" s="67">
        <v>2023</v>
      </c>
      <c r="C4667" s="67" t="s">
        <v>18726</v>
      </c>
      <c r="D4667" s="246" t="s">
        <v>17553</v>
      </c>
      <c r="E4667" s="246" t="s">
        <v>17528</v>
      </c>
      <c r="F4667" s="258" t="s">
        <v>18732</v>
      </c>
      <c r="G4667" s="94"/>
      <c r="H4667" s="140">
        <f t="shared" si="258"/>
        <v>0</v>
      </c>
      <c r="I4667" s="95"/>
      <c r="W4667" s="138"/>
      <c r="Z4667" s="138">
        <v>3.09</v>
      </c>
      <c r="AF4667" s="122" t="s">
        <v>18730</v>
      </c>
    </row>
    <row r="4668" spans="1:32" hidden="1" x14ac:dyDescent="0.25">
      <c r="A4668" s="116" t="s">
        <v>16384</v>
      </c>
      <c r="B4668" s="67">
        <v>2023</v>
      </c>
      <c r="C4668" s="67" t="s">
        <v>18726</v>
      </c>
      <c r="D4668" s="246" t="s">
        <v>18731</v>
      </c>
      <c r="E4668" s="246" t="s">
        <v>18731</v>
      </c>
      <c r="F4668" s="246" t="s">
        <v>18731</v>
      </c>
      <c r="G4668" s="94"/>
      <c r="H4668" s="140">
        <f t="shared" si="258"/>
        <v>0</v>
      </c>
      <c r="I4668" s="95"/>
      <c r="W4668" s="138"/>
      <c r="Z4668" s="249">
        <v>2.41</v>
      </c>
      <c r="AF4668" s="122" t="s">
        <v>18730</v>
      </c>
    </row>
    <row r="4669" spans="1:32" hidden="1" x14ac:dyDescent="0.25">
      <c r="A4669" s="116" t="s">
        <v>16384</v>
      </c>
      <c r="B4669" s="67">
        <v>2023</v>
      </c>
      <c r="C4669" s="67" t="s">
        <v>18726</v>
      </c>
      <c r="D4669" s="246" t="s">
        <v>16556</v>
      </c>
      <c r="E4669" s="246" t="s">
        <v>16556</v>
      </c>
      <c r="F4669" s="246" t="s">
        <v>16556</v>
      </c>
      <c r="G4669" s="94"/>
      <c r="H4669" s="140">
        <f t="shared" si="258"/>
        <v>0</v>
      </c>
      <c r="I4669" s="95"/>
      <c r="W4669" s="138"/>
      <c r="Z4669" s="138">
        <v>3.01</v>
      </c>
      <c r="AF4669" s="122" t="s">
        <v>18730</v>
      </c>
    </row>
    <row r="4670" spans="1:32" x14ac:dyDescent="0.25">
      <c r="A4670" s="116" t="s">
        <v>16384</v>
      </c>
      <c r="B4670" s="67">
        <v>2024</v>
      </c>
      <c r="C4670" s="67" t="s">
        <v>18726</v>
      </c>
      <c r="D4670" s="67" t="s">
        <v>17645</v>
      </c>
      <c r="E4670" s="67" t="s">
        <v>17645</v>
      </c>
      <c r="F4670" s="98" t="s">
        <v>18727</v>
      </c>
      <c r="G4670" s="94"/>
      <c r="H4670" s="140">
        <f t="shared" si="258"/>
        <v>0</v>
      </c>
      <c r="I4670" s="95"/>
      <c r="W4670" s="138"/>
      <c r="Z4670" s="138"/>
      <c r="AF4670" s="73"/>
    </row>
    <row r="4671" spans="1:32" x14ac:dyDescent="0.25">
      <c r="A4671" s="116" t="s">
        <v>16384</v>
      </c>
      <c r="B4671" s="67">
        <v>2024</v>
      </c>
      <c r="C4671" s="67" t="s">
        <v>18726</v>
      </c>
      <c r="D4671" s="67" t="s">
        <v>17533</v>
      </c>
      <c r="E4671" s="67" t="s">
        <v>17533</v>
      </c>
      <c r="F4671" s="98" t="s">
        <v>18729</v>
      </c>
      <c r="G4671" s="94"/>
      <c r="H4671" s="140">
        <f t="shared" si="258"/>
        <v>0</v>
      </c>
      <c r="I4671" s="95"/>
      <c r="W4671" s="138"/>
      <c r="Z4671" s="138"/>
      <c r="AF4671" s="73"/>
    </row>
    <row r="4672" spans="1:32" x14ac:dyDescent="0.25">
      <c r="A4672" s="116" t="s">
        <v>16384</v>
      </c>
      <c r="B4672" s="67">
        <v>2024</v>
      </c>
      <c r="C4672" s="67" t="s">
        <v>18726</v>
      </c>
      <c r="D4672" s="67" t="s">
        <v>17553</v>
      </c>
      <c r="E4672" s="67" t="s">
        <v>17528</v>
      </c>
      <c r="F4672" s="98" t="s">
        <v>18732</v>
      </c>
      <c r="G4672" s="94"/>
      <c r="H4672" s="140">
        <f t="shared" si="258"/>
        <v>0</v>
      </c>
      <c r="I4672" s="95"/>
      <c r="W4672" s="138"/>
      <c r="Z4672" s="138"/>
      <c r="AF4672" s="73"/>
    </row>
    <row r="4673" spans="1:32" x14ac:dyDescent="0.25">
      <c r="A4673" s="116" t="s">
        <v>16384</v>
      </c>
      <c r="B4673" s="67">
        <v>2024</v>
      </c>
      <c r="C4673" s="67" t="s">
        <v>18726</v>
      </c>
      <c r="D4673" s="67" t="s">
        <v>18731</v>
      </c>
      <c r="E4673" s="67" t="s">
        <v>18731</v>
      </c>
      <c r="F4673" s="67" t="s">
        <v>18731</v>
      </c>
      <c r="G4673" s="94"/>
      <c r="H4673" s="140">
        <f t="shared" si="258"/>
        <v>0</v>
      </c>
      <c r="I4673" s="95"/>
      <c r="W4673" s="138"/>
      <c r="Z4673" s="138"/>
      <c r="AF4673" s="73"/>
    </row>
    <row r="4674" spans="1:32" x14ac:dyDescent="0.25">
      <c r="A4674" s="116" t="s">
        <v>16384</v>
      </c>
      <c r="B4674" s="67">
        <v>2024</v>
      </c>
      <c r="C4674" s="67" t="s">
        <v>18726</v>
      </c>
      <c r="D4674" s="132" t="s">
        <v>16556</v>
      </c>
      <c r="E4674" s="132" t="s">
        <v>16556</v>
      </c>
      <c r="F4674" s="132" t="s">
        <v>16556</v>
      </c>
      <c r="G4674" s="94"/>
      <c r="H4674" s="140">
        <f t="shared" si="258"/>
        <v>0</v>
      </c>
      <c r="I4674" s="95"/>
      <c r="W4674" s="138"/>
      <c r="Z4674" s="138"/>
      <c r="AF4674" s="73"/>
    </row>
    <row r="4675" spans="1:32" hidden="1" x14ac:dyDescent="0.25">
      <c r="A4675" s="116" t="s">
        <v>16384</v>
      </c>
      <c r="B4675" s="97">
        <v>2010</v>
      </c>
      <c r="C4675" s="67" t="s">
        <v>18733</v>
      </c>
      <c r="D4675" s="120" t="s">
        <v>17533</v>
      </c>
      <c r="E4675" s="120" t="s">
        <v>17533</v>
      </c>
      <c r="F4675" s="120" t="s">
        <v>18729</v>
      </c>
      <c r="G4675" s="94"/>
      <c r="H4675" s="140">
        <f t="shared" ref="H4675:H4681" si="259">G4675/1.03</f>
        <v>0</v>
      </c>
      <c r="I4675" s="95"/>
      <c r="W4675" s="138"/>
      <c r="Z4675" s="165">
        <v>82.83</v>
      </c>
      <c r="AF4675" s="84" t="s">
        <v>18734</v>
      </c>
    </row>
    <row r="4676" spans="1:32" hidden="1" x14ac:dyDescent="0.25">
      <c r="A4676" s="116" t="s">
        <v>16384</v>
      </c>
      <c r="B4676" s="97">
        <v>2010</v>
      </c>
      <c r="C4676" s="67" t="s">
        <v>18733</v>
      </c>
      <c r="D4676" s="120" t="s">
        <v>17528</v>
      </c>
      <c r="E4676" s="120" t="s">
        <v>17528</v>
      </c>
      <c r="F4676" s="120" t="s">
        <v>18735</v>
      </c>
      <c r="G4676" s="94"/>
      <c r="H4676" s="140">
        <f t="shared" si="259"/>
        <v>0</v>
      </c>
      <c r="I4676" s="95"/>
      <c r="W4676" s="138"/>
      <c r="Z4676" s="165">
        <v>7.95</v>
      </c>
      <c r="AF4676" s="122" t="s">
        <v>18736</v>
      </c>
    </row>
    <row r="4677" spans="1:32" hidden="1" x14ac:dyDescent="0.25">
      <c r="A4677" s="116" t="s">
        <v>16384</v>
      </c>
      <c r="B4677" s="97">
        <v>2010</v>
      </c>
      <c r="C4677" s="67" t="s">
        <v>18733</v>
      </c>
      <c r="D4677" s="120" t="s">
        <v>18737</v>
      </c>
      <c r="E4677" s="120" t="s">
        <v>18738</v>
      </c>
      <c r="F4677" s="120" t="s">
        <v>18738</v>
      </c>
      <c r="G4677" s="94"/>
      <c r="H4677" s="140">
        <f t="shared" si="259"/>
        <v>0</v>
      </c>
      <c r="I4677" s="95"/>
      <c r="W4677" s="138"/>
      <c r="Z4677" s="165">
        <v>3.86</v>
      </c>
      <c r="AF4677" s="122" t="s">
        <v>18736</v>
      </c>
    </row>
    <row r="4678" spans="1:32" hidden="1" x14ac:dyDescent="0.25">
      <c r="A4678" s="116" t="s">
        <v>16384</v>
      </c>
      <c r="B4678" s="97">
        <v>2010</v>
      </c>
      <c r="C4678" s="67" t="s">
        <v>18733</v>
      </c>
      <c r="D4678" s="246" t="s">
        <v>18739</v>
      </c>
      <c r="E4678" s="120" t="s">
        <v>18740</v>
      </c>
      <c r="F4678" s="120" t="s">
        <v>18740</v>
      </c>
      <c r="G4678" s="94"/>
      <c r="H4678" s="140">
        <f t="shared" si="259"/>
        <v>0</v>
      </c>
      <c r="I4678" s="95"/>
      <c r="W4678" s="138"/>
      <c r="Z4678" s="165">
        <v>1.42</v>
      </c>
      <c r="AF4678" s="122" t="s">
        <v>18736</v>
      </c>
    </row>
    <row r="4679" spans="1:32" hidden="1" x14ac:dyDescent="0.25">
      <c r="A4679" s="116" t="s">
        <v>16384</v>
      </c>
      <c r="B4679" s="97">
        <v>2010</v>
      </c>
      <c r="C4679" s="67" t="s">
        <v>18733</v>
      </c>
      <c r="D4679" s="246" t="s">
        <v>18741</v>
      </c>
      <c r="E4679" s="246" t="s">
        <v>18741</v>
      </c>
      <c r="F4679" s="246" t="s">
        <v>18741</v>
      </c>
      <c r="G4679" s="94"/>
      <c r="H4679" s="140">
        <f t="shared" si="259"/>
        <v>0</v>
      </c>
      <c r="I4679" s="95"/>
      <c r="W4679" s="138"/>
      <c r="Z4679" s="165">
        <v>0.74</v>
      </c>
      <c r="AF4679" s="122" t="s">
        <v>18736</v>
      </c>
    </row>
    <row r="4680" spans="1:32" hidden="1" x14ac:dyDescent="0.25">
      <c r="A4680" s="116" t="s">
        <v>16384</v>
      </c>
      <c r="B4680" s="97">
        <v>2010</v>
      </c>
      <c r="C4680" s="67" t="s">
        <v>18733</v>
      </c>
      <c r="D4680" s="120" t="s">
        <v>17645</v>
      </c>
      <c r="E4680" s="120" t="s">
        <v>17645</v>
      </c>
      <c r="F4680" s="120" t="s">
        <v>18727</v>
      </c>
      <c r="G4680" s="94"/>
      <c r="H4680" s="140">
        <f t="shared" si="259"/>
        <v>0</v>
      </c>
      <c r="I4680" s="95"/>
      <c r="W4680" s="138"/>
      <c r="Z4680" s="165">
        <v>0.16</v>
      </c>
      <c r="AF4680" s="122" t="s">
        <v>18736</v>
      </c>
    </row>
    <row r="4681" spans="1:32" hidden="1" x14ac:dyDescent="0.25">
      <c r="A4681" s="116" t="s">
        <v>16384</v>
      </c>
      <c r="B4681" s="97">
        <v>2010</v>
      </c>
      <c r="C4681" s="67" t="s">
        <v>18733</v>
      </c>
      <c r="D4681" s="120" t="s">
        <v>16556</v>
      </c>
      <c r="E4681" s="120" t="s">
        <v>16556</v>
      </c>
      <c r="F4681" s="120" t="s">
        <v>16556</v>
      </c>
      <c r="G4681" s="94"/>
      <c r="H4681" s="140">
        <f t="shared" si="259"/>
        <v>0</v>
      </c>
      <c r="I4681" s="95"/>
      <c r="W4681" s="138"/>
      <c r="Z4681" s="165">
        <f>100-(Z4676+Z4675+Z4678+Z4679+Z4680+Z4677)</f>
        <v>3.0400000000000063</v>
      </c>
      <c r="AF4681" s="122" t="s">
        <v>18736</v>
      </c>
    </row>
    <row r="4682" spans="1:32" hidden="1" x14ac:dyDescent="0.25">
      <c r="A4682" s="116" t="s">
        <v>16384</v>
      </c>
      <c r="B4682" s="97">
        <v>2011</v>
      </c>
      <c r="C4682" s="67" t="s">
        <v>18733</v>
      </c>
      <c r="D4682" s="120" t="s">
        <v>17533</v>
      </c>
      <c r="E4682" s="120" t="s">
        <v>17533</v>
      </c>
      <c r="F4682" s="120" t="s">
        <v>18729</v>
      </c>
      <c r="G4682" s="94"/>
      <c r="H4682" s="140">
        <f t="shared" ref="H4682:H4688" si="260">G4682/0.99</f>
        <v>0</v>
      </c>
      <c r="I4682" s="95"/>
      <c r="W4682" s="138"/>
      <c r="Z4682" s="165">
        <v>49.09</v>
      </c>
      <c r="AF4682" s="122" t="s">
        <v>18736</v>
      </c>
    </row>
    <row r="4683" spans="1:32" hidden="1" x14ac:dyDescent="0.25">
      <c r="A4683" s="116" t="s">
        <v>16384</v>
      </c>
      <c r="B4683" s="97">
        <v>2011</v>
      </c>
      <c r="C4683" s="67" t="s">
        <v>18733</v>
      </c>
      <c r="D4683" s="120" t="s">
        <v>18737</v>
      </c>
      <c r="E4683" s="120" t="s">
        <v>18738</v>
      </c>
      <c r="F4683" s="120" t="s">
        <v>18738</v>
      </c>
      <c r="G4683" s="94"/>
      <c r="H4683" s="140">
        <f t="shared" si="260"/>
        <v>0</v>
      </c>
      <c r="I4683" s="95"/>
      <c r="W4683" s="138"/>
      <c r="Z4683" s="165">
        <v>30.57</v>
      </c>
      <c r="AF4683" s="122" t="s">
        <v>18736</v>
      </c>
    </row>
    <row r="4684" spans="1:32" hidden="1" x14ac:dyDescent="0.25">
      <c r="A4684" s="116" t="s">
        <v>16384</v>
      </c>
      <c r="B4684" s="97">
        <v>2011</v>
      </c>
      <c r="C4684" s="67" t="s">
        <v>18733</v>
      </c>
      <c r="D4684" s="120" t="s">
        <v>17528</v>
      </c>
      <c r="E4684" s="120" t="s">
        <v>17528</v>
      </c>
      <c r="F4684" s="120" t="s">
        <v>18735</v>
      </c>
      <c r="G4684" s="94"/>
      <c r="H4684" s="140">
        <f t="shared" si="260"/>
        <v>0</v>
      </c>
      <c r="I4684" s="95"/>
      <c r="W4684" s="138"/>
      <c r="Z4684" s="165">
        <v>16.61</v>
      </c>
      <c r="AF4684" s="122" t="s">
        <v>18736</v>
      </c>
    </row>
    <row r="4685" spans="1:32" hidden="1" x14ac:dyDescent="0.25">
      <c r="A4685" s="116" t="s">
        <v>16384</v>
      </c>
      <c r="B4685" s="97">
        <v>2011</v>
      </c>
      <c r="C4685" s="67" t="s">
        <v>18733</v>
      </c>
      <c r="D4685" s="246" t="s">
        <v>18739</v>
      </c>
      <c r="E4685" s="120" t="s">
        <v>18740</v>
      </c>
      <c r="F4685" s="120" t="s">
        <v>18740</v>
      </c>
      <c r="G4685" s="94"/>
      <c r="H4685" s="140">
        <f t="shared" si="260"/>
        <v>0</v>
      </c>
      <c r="I4685" s="95"/>
      <c r="W4685" s="138"/>
      <c r="Z4685" s="165">
        <v>1.91</v>
      </c>
      <c r="AF4685" s="122" t="s">
        <v>18736</v>
      </c>
    </row>
    <row r="4686" spans="1:32" hidden="1" x14ac:dyDescent="0.25">
      <c r="A4686" s="116" t="s">
        <v>16384</v>
      </c>
      <c r="B4686" s="97">
        <v>2011</v>
      </c>
      <c r="C4686" s="67" t="s">
        <v>18733</v>
      </c>
      <c r="D4686" s="120" t="s">
        <v>17645</v>
      </c>
      <c r="E4686" s="120" t="s">
        <v>17645</v>
      </c>
      <c r="F4686" s="120" t="s">
        <v>18727</v>
      </c>
      <c r="G4686" s="94"/>
      <c r="H4686" s="140">
        <f t="shared" si="260"/>
        <v>0</v>
      </c>
      <c r="I4686" s="95"/>
      <c r="W4686" s="138"/>
      <c r="Z4686" s="165">
        <v>0.44</v>
      </c>
      <c r="AF4686" s="122" t="s">
        <v>18736</v>
      </c>
    </row>
    <row r="4687" spans="1:32" hidden="1" x14ac:dyDescent="0.25">
      <c r="A4687" s="116" t="s">
        <v>16384</v>
      </c>
      <c r="B4687" s="97">
        <v>2011</v>
      </c>
      <c r="C4687" s="67" t="s">
        <v>18733</v>
      </c>
      <c r="D4687" s="246" t="s">
        <v>18741</v>
      </c>
      <c r="E4687" s="246" t="s">
        <v>18741</v>
      </c>
      <c r="F4687" s="246" t="s">
        <v>18741</v>
      </c>
      <c r="G4687" s="94"/>
      <c r="H4687" s="140">
        <f t="shared" si="260"/>
        <v>0</v>
      </c>
      <c r="I4687" s="95"/>
      <c r="W4687" s="138"/>
      <c r="Z4687" s="165">
        <v>0.16</v>
      </c>
      <c r="AF4687" s="122" t="s">
        <v>18736</v>
      </c>
    </row>
    <row r="4688" spans="1:32" hidden="1" x14ac:dyDescent="0.25">
      <c r="A4688" s="116" t="s">
        <v>16384</v>
      </c>
      <c r="B4688" s="97">
        <v>2011</v>
      </c>
      <c r="C4688" s="67" t="s">
        <v>18733</v>
      </c>
      <c r="D4688" s="120" t="s">
        <v>16556</v>
      </c>
      <c r="E4688" s="120" t="s">
        <v>16556</v>
      </c>
      <c r="F4688" s="120" t="s">
        <v>16556</v>
      </c>
      <c r="G4688" s="94"/>
      <c r="H4688" s="140">
        <f t="shared" si="260"/>
        <v>0</v>
      </c>
      <c r="I4688" s="95"/>
      <c r="W4688" s="138"/>
      <c r="Z4688" s="165">
        <f>100-(Z4683+Z4682+Z4685+Z4686+Z4687+Z4684)</f>
        <v>1.2200000000000131</v>
      </c>
      <c r="AF4688" s="122" t="s">
        <v>18736</v>
      </c>
    </row>
    <row r="4689" spans="1:32" hidden="1" x14ac:dyDescent="0.25">
      <c r="A4689" s="116" t="s">
        <v>16384</v>
      </c>
      <c r="B4689" s="97">
        <v>2012</v>
      </c>
      <c r="C4689" s="67" t="s">
        <v>18733</v>
      </c>
      <c r="D4689" s="120" t="s">
        <v>17533</v>
      </c>
      <c r="E4689" s="120" t="s">
        <v>17533</v>
      </c>
      <c r="F4689" s="120" t="s">
        <v>18729</v>
      </c>
      <c r="G4689" s="94"/>
      <c r="H4689" s="140">
        <f t="shared" ref="H4689:H4695" si="261">G4689/1</f>
        <v>0</v>
      </c>
      <c r="I4689" s="95"/>
      <c r="W4689" s="138"/>
      <c r="Z4689" s="165">
        <v>60.25</v>
      </c>
      <c r="AF4689" s="122" t="s">
        <v>18736</v>
      </c>
    </row>
    <row r="4690" spans="1:32" hidden="1" x14ac:dyDescent="0.25">
      <c r="A4690" s="116" t="s">
        <v>16384</v>
      </c>
      <c r="B4690" s="97">
        <v>2012</v>
      </c>
      <c r="C4690" s="67" t="s">
        <v>18733</v>
      </c>
      <c r="D4690" s="120" t="s">
        <v>17528</v>
      </c>
      <c r="E4690" s="120" t="s">
        <v>17528</v>
      </c>
      <c r="F4690" s="120" t="s">
        <v>18735</v>
      </c>
      <c r="G4690" s="94"/>
      <c r="H4690" s="140">
        <f t="shared" si="261"/>
        <v>0</v>
      </c>
      <c r="I4690" s="95"/>
      <c r="W4690" s="138"/>
      <c r="Z4690" s="165">
        <v>24.45</v>
      </c>
      <c r="AF4690" s="122" t="s">
        <v>18736</v>
      </c>
    </row>
    <row r="4691" spans="1:32" hidden="1" x14ac:dyDescent="0.25">
      <c r="A4691" s="116" t="s">
        <v>16384</v>
      </c>
      <c r="B4691" s="97">
        <v>2012</v>
      </c>
      <c r="C4691" s="67" t="s">
        <v>18733</v>
      </c>
      <c r="D4691" s="120" t="s">
        <v>18737</v>
      </c>
      <c r="E4691" s="120" t="s">
        <v>18738</v>
      </c>
      <c r="F4691" s="120" t="s">
        <v>18738</v>
      </c>
      <c r="G4691" s="94"/>
      <c r="H4691" s="140">
        <f t="shared" si="261"/>
        <v>0</v>
      </c>
      <c r="I4691" s="95"/>
      <c r="W4691" s="138"/>
      <c r="Z4691" s="165">
        <v>13.25</v>
      </c>
      <c r="AF4691" s="122" t="s">
        <v>18736</v>
      </c>
    </row>
    <row r="4692" spans="1:32" hidden="1" x14ac:dyDescent="0.25">
      <c r="A4692" s="116" t="s">
        <v>16384</v>
      </c>
      <c r="B4692" s="97">
        <v>2012</v>
      </c>
      <c r="C4692" s="67" t="s">
        <v>18733</v>
      </c>
      <c r="D4692" s="120" t="s">
        <v>17645</v>
      </c>
      <c r="E4692" s="120" t="s">
        <v>17645</v>
      </c>
      <c r="F4692" s="120" t="s">
        <v>18727</v>
      </c>
      <c r="G4692" s="94"/>
      <c r="H4692" s="140">
        <f t="shared" si="261"/>
        <v>0</v>
      </c>
      <c r="I4692" s="95"/>
      <c r="W4692" s="138"/>
      <c r="Z4692" s="165">
        <v>0.83</v>
      </c>
      <c r="AF4692" s="122" t="s">
        <v>18736</v>
      </c>
    </row>
    <row r="4693" spans="1:32" hidden="1" x14ac:dyDescent="0.25">
      <c r="A4693" s="116" t="s">
        <v>16384</v>
      </c>
      <c r="B4693" s="97">
        <v>2012</v>
      </c>
      <c r="C4693" s="67" t="s">
        <v>18733</v>
      </c>
      <c r="D4693" s="246" t="s">
        <v>18739</v>
      </c>
      <c r="E4693" s="120" t="s">
        <v>18740</v>
      </c>
      <c r="F4693" s="120" t="s">
        <v>18740</v>
      </c>
      <c r="G4693" s="94"/>
      <c r="H4693" s="140">
        <f t="shared" si="261"/>
        <v>0</v>
      </c>
      <c r="I4693" s="95"/>
      <c r="W4693" s="138"/>
      <c r="Z4693" s="165">
        <v>0.19</v>
      </c>
      <c r="AF4693" s="122" t="s">
        <v>18736</v>
      </c>
    </row>
    <row r="4694" spans="1:32" hidden="1" x14ac:dyDescent="0.25">
      <c r="A4694" s="116" t="s">
        <v>16384</v>
      </c>
      <c r="B4694" s="97">
        <v>2012</v>
      </c>
      <c r="C4694" s="67" t="s">
        <v>18733</v>
      </c>
      <c r="D4694" s="246" t="s">
        <v>18741</v>
      </c>
      <c r="E4694" s="246" t="s">
        <v>18741</v>
      </c>
      <c r="F4694" s="246" t="s">
        <v>18741</v>
      </c>
      <c r="G4694" s="94"/>
      <c r="H4694" s="140">
        <f t="shared" si="261"/>
        <v>0</v>
      </c>
      <c r="I4694" s="95"/>
      <c r="W4694" s="138"/>
      <c r="Z4694" s="165">
        <v>7.0000000000000007E-2</v>
      </c>
      <c r="AF4694" s="122" t="s">
        <v>18736</v>
      </c>
    </row>
    <row r="4695" spans="1:32" hidden="1" x14ac:dyDescent="0.25">
      <c r="A4695" s="116" t="s">
        <v>16384</v>
      </c>
      <c r="B4695" s="97">
        <v>2012</v>
      </c>
      <c r="C4695" s="67" t="s">
        <v>18733</v>
      </c>
      <c r="D4695" s="120" t="s">
        <v>16556</v>
      </c>
      <c r="E4695" s="120" t="s">
        <v>16556</v>
      </c>
      <c r="F4695" s="120" t="s">
        <v>16556</v>
      </c>
      <c r="G4695" s="94"/>
      <c r="H4695" s="140">
        <f t="shared" si="261"/>
        <v>0</v>
      </c>
      <c r="I4695" s="95"/>
      <c r="W4695" s="138"/>
      <c r="Z4695" s="165">
        <f>100-(Z4690+Z4689+Z4692+Z4693+Z4694+Z4691)</f>
        <v>0.96000000000000796</v>
      </c>
      <c r="AF4695" s="122" t="s">
        <v>18736</v>
      </c>
    </row>
    <row r="4696" spans="1:32" hidden="1" x14ac:dyDescent="0.25">
      <c r="A4696" s="116" t="s">
        <v>16384</v>
      </c>
      <c r="B4696" s="97">
        <v>2013</v>
      </c>
      <c r="C4696" s="67" t="s">
        <v>18733</v>
      </c>
      <c r="D4696" s="120" t="s">
        <v>17533</v>
      </c>
      <c r="E4696" s="120" t="s">
        <v>17533</v>
      </c>
      <c r="F4696" s="120" t="s">
        <v>18729</v>
      </c>
      <c r="G4696" s="94"/>
      <c r="H4696" s="140">
        <f t="shared" ref="H4696:H4702" si="262">G4696/1.03</f>
        <v>0</v>
      </c>
      <c r="I4696" s="95"/>
      <c r="W4696" s="138"/>
      <c r="Z4696" s="165">
        <v>63.45</v>
      </c>
      <c r="AF4696" s="122" t="s">
        <v>18736</v>
      </c>
    </row>
    <row r="4697" spans="1:32" hidden="1" x14ac:dyDescent="0.25">
      <c r="A4697" s="116" t="s">
        <v>16384</v>
      </c>
      <c r="B4697" s="97">
        <v>2013</v>
      </c>
      <c r="C4697" s="67" t="s">
        <v>18733</v>
      </c>
      <c r="D4697" s="120" t="s">
        <v>17528</v>
      </c>
      <c r="E4697" s="120" t="s">
        <v>17528</v>
      </c>
      <c r="F4697" s="120" t="s">
        <v>18735</v>
      </c>
      <c r="G4697" s="94"/>
      <c r="H4697" s="140">
        <f t="shared" si="262"/>
        <v>0</v>
      </c>
      <c r="I4697" s="95"/>
      <c r="W4697" s="138"/>
      <c r="Z4697" s="165">
        <v>30.83</v>
      </c>
      <c r="AF4697" s="122" t="s">
        <v>18736</v>
      </c>
    </row>
    <row r="4698" spans="1:32" hidden="1" x14ac:dyDescent="0.25">
      <c r="A4698" s="116" t="s">
        <v>16384</v>
      </c>
      <c r="B4698" s="97">
        <v>2013</v>
      </c>
      <c r="C4698" s="67" t="s">
        <v>18733</v>
      </c>
      <c r="D4698" s="120" t="s">
        <v>18737</v>
      </c>
      <c r="E4698" s="120" t="s">
        <v>18738</v>
      </c>
      <c r="F4698" s="120" t="s">
        <v>18738</v>
      </c>
      <c r="G4698" s="94"/>
      <c r="H4698" s="140">
        <f t="shared" si="262"/>
        <v>0</v>
      </c>
      <c r="I4698" s="95"/>
      <c r="W4698" s="138"/>
      <c r="Z4698" s="165">
        <v>3.93</v>
      </c>
      <c r="AF4698" s="122" t="s">
        <v>18736</v>
      </c>
    </row>
    <row r="4699" spans="1:32" hidden="1" x14ac:dyDescent="0.25">
      <c r="A4699" s="116" t="s">
        <v>16384</v>
      </c>
      <c r="B4699" s="97">
        <v>2013</v>
      </c>
      <c r="C4699" s="67" t="s">
        <v>18733</v>
      </c>
      <c r="D4699" s="120" t="s">
        <v>17645</v>
      </c>
      <c r="E4699" s="120" t="s">
        <v>17645</v>
      </c>
      <c r="F4699" s="120" t="s">
        <v>18727</v>
      </c>
      <c r="G4699" s="94"/>
      <c r="H4699" s="140">
        <f t="shared" si="262"/>
        <v>0</v>
      </c>
      <c r="I4699" s="95"/>
      <c r="W4699" s="138"/>
      <c r="Z4699" s="165">
        <v>1.28</v>
      </c>
      <c r="AF4699" s="122" t="s">
        <v>18736</v>
      </c>
    </row>
    <row r="4700" spans="1:32" hidden="1" x14ac:dyDescent="0.25">
      <c r="A4700" s="116" t="s">
        <v>16384</v>
      </c>
      <c r="B4700" s="97">
        <v>2013</v>
      </c>
      <c r="C4700" s="67" t="s">
        <v>18733</v>
      </c>
      <c r="D4700" s="246" t="s">
        <v>18739</v>
      </c>
      <c r="E4700" s="120" t="s">
        <v>18740</v>
      </c>
      <c r="F4700" s="120" t="s">
        <v>18740</v>
      </c>
      <c r="G4700" s="94"/>
      <c r="H4700" s="140">
        <f t="shared" si="262"/>
        <v>0</v>
      </c>
      <c r="I4700" s="95"/>
      <c r="W4700" s="138"/>
      <c r="Z4700" s="165">
        <v>7.0000000000000007E-2</v>
      </c>
      <c r="AF4700" s="122" t="s">
        <v>18736</v>
      </c>
    </row>
    <row r="4701" spans="1:32" hidden="1" x14ac:dyDescent="0.25">
      <c r="A4701" s="116" t="s">
        <v>16384</v>
      </c>
      <c r="B4701" s="97">
        <v>2013</v>
      </c>
      <c r="C4701" s="67" t="s">
        <v>18733</v>
      </c>
      <c r="D4701" s="246" t="s">
        <v>18741</v>
      </c>
      <c r="E4701" s="246" t="s">
        <v>18741</v>
      </c>
      <c r="F4701" s="246" t="s">
        <v>18741</v>
      </c>
      <c r="G4701" s="94"/>
      <c r="H4701" s="140">
        <f t="shared" si="262"/>
        <v>0</v>
      </c>
      <c r="I4701" s="95"/>
      <c r="W4701" s="138"/>
      <c r="Z4701" s="165">
        <v>0.03</v>
      </c>
      <c r="AF4701" s="122" t="s">
        <v>18736</v>
      </c>
    </row>
    <row r="4702" spans="1:32" hidden="1" x14ac:dyDescent="0.25">
      <c r="A4702" s="116" t="s">
        <v>16384</v>
      </c>
      <c r="B4702" s="97">
        <v>2013</v>
      </c>
      <c r="C4702" s="67" t="s">
        <v>18733</v>
      </c>
      <c r="D4702" s="120" t="s">
        <v>16556</v>
      </c>
      <c r="E4702" s="120" t="s">
        <v>16556</v>
      </c>
      <c r="F4702" s="120" t="s">
        <v>16556</v>
      </c>
      <c r="G4702" s="94"/>
      <c r="H4702" s="140">
        <f t="shared" si="262"/>
        <v>0</v>
      </c>
      <c r="I4702" s="95"/>
      <c r="W4702" s="138"/>
      <c r="Z4702" s="165">
        <f>100-(Z4697+Z4696+Z4699+Z4700+Z4701+Z4698)</f>
        <v>0.40999999999999659</v>
      </c>
      <c r="AF4702" s="122" t="s">
        <v>18736</v>
      </c>
    </row>
    <row r="4703" spans="1:32" hidden="1" x14ac:dyDescent="0.25">
      <c r="A4703" s="116" t="s">
        <v>16384</v>
      </c>
      <c r="B4703" s="97">
        <v>2014</v>
      </c>
      <c r="C4703" s="67" t="s">
        <v>18733</v>
      </c>
      <c r="D4703" s="120" t="s">
        <v>17533</v>
      </c>
      <c r="E4703" s="120" t="s">
        <v>17533</v>
      </c>
      <c r="F4703" s="120" t="s">
        <v>18729</v>
      </c>
      <c r="G4703" s="94"/>
      <c r="H4703" s="140">
        <f t="shared" ref="H4703:H4709" si="263">G4703/1.1</f>
        <v>0</v>
      </c>
      <c r="I4703" s="95"/>
      <c r="W4703" s="138"/>
      <c r="Z4703" s="165">
        <v>53.2</v>
      </c>
      <c r="AF4703" s="122" t="s">
        <v>18736</v>
      </c>
    </row>
    <row r="4704" spans="1:32" hidden="1" x14ac:dyDescent="0.25">
      <c r="A4704" s="116" t="s">
        <v>16384</v>
      </c>
      <c r="B4704" s="97">
        <v>2014</v>
      </c>
      <c r="C4704" s="67" t="s">
        <v>18733</v>
      </c>
      <c r="D4704" s="120" t="s">
        <v>17528</v>
      </c>
      <c r="E4704" s="120" t="s">
        <v>17528</v>
      </c>
      <c r="F4704" s="120" t="s">
        <v>18735</v>
      </c>
      <c r="G4704" s="94"/>
      <c r="H4704" s="140">
        <f t="shared" si="263"/>
        <v>0</v>
      </c>
      <c r="I4704" s="95"/>
      <c r="W4704" s="138"/>
      <c r="Z4704" s="165">
        <v>43.38</v>
      </c>
      <c r="AF4704" s="122" t="s">
        <v>18736</v>
      </c>
    </row>
    <row r="4705" spans="1:32" hidden="1" x14ac:dyDescent="0.25">
      <c r="A4705" s="116" t="s">
        <v>16384</v>
      </c>
      <c r="B4705" s="97">
        <v>2014</v>
      </c>
      <c r="C4705" s="67" t="s">
        <v>18733</v>
      </c>
      <c r="D4705" s="120" t="s">
        <v>18737</v>
      </c>
      <c r="E4705" s="120" t="s">
        <v>18738</v>
      </c>
      <c r="F4705" s="120" t="s">
        <v>18738</v>
      </c>
      <c r="G4705" s="94"/>
      <c r="H4705" s="140">
        <f t="shared" si="263"/>
        <v>0</v>
      </c>
      <c r="I4705" s="95"/>
      <c r="W4705" s="138"/>
      <c r="Z4705" s="165">
        <v>2.3199999999999998</v>
      </c>
      <c r="AF4705" s="122" t="s">
        <v>18736</v>
      </c>
    </row>
    <row r="4706" spans="1:32" hidden="1" x14ac:dyDescent="0.25">
      <c r="A4706" s="116" t="s">
        <v>16384</v>
      </c>
      <c r="B4706" s="97">
        <v>2014</v>
      </c>
      <c r="C4706" s="67" t="s">
        <v>18733</v>
      </c>
      <c r="D4706" s="120" t="s">
        <v>17645</v>
      </c>
      <c r="E4706" s="120" t="s">
        <v>17645</v>
      </c>
      <c r="F4706" s="120" t="s">
        <v>18727</v>
      </c>
      <c r="G4706" s="94"/>
      <c r="H4706" s="140">
        <f t="shared" si="263"/>
        <v>0</v>
      </c>
      <c r="I4706" s="95"/>
      <c r="W4706" s="138"/>
      <c r="Z4706" s="165">
        <v>0.8</v>
      </c>
      <c r="AF4706" s="122" t="s">
        <v>18736</v>
      </c>
    </row>
    <row r="4707" spans="1:32" hidden="1" x14ac:dyDescent="0.25">
      <c r="A4707" s="116" t="s">
        <v>16384</v>
      </c>
      <c r="B4707" s="97">
        <v>2014</v>
      </c>
      <c r="C4707" s="67" t="s">
        <v>18733</v>
      </c>
      <c r="D4707" s="246" t="s">
        <v>18739</v>
      </c>
      <c r="E4707" s="120" t="s">
        <v>18740</v>
      </c>
      <c r="F4707" s="120" t="s">
        <v>18740</v>
      </c>
      <c r="G4707" s="94"/>
      <c r="H4707" s="140">
        <f t="shared" si="263"/>
        <v>0</v>
      </c>
      <c r="I4707" s="95"/>
      <c r="W4707" s="138"/>
      <c r="Z4707" s="165">
        <v>0.02</v>
      </c>
      <c r="AF4707" s="122" t="s">
        <v>18736</v>
      </c>
    </row>
    <row r="4708" spans="1:32" hidden="1" x14ac:dyDescent="0.25">
      <c r="A4708" s="116" t="s">
        <v>16384</v>
      </c>
      <c r="B4708" s="97">
        <v>2014</v>
      </c>
      <c r="C4708" s="67" t="s">
        <v>18733</v>
      </c>
      <c r="D4708" s="246" t="s">
        <v>18741</v>
      </c>
      <c r="E4708" s="246" t="s">
        <v>18741</v>
      </c>
      <c r="F4708" s="246" t="s">
        <v>18741</v>
      </c>
      <c r="G4708" s="94"/>
      <c r="H4708" s="140">
        <f t="shared" si="263"/>
        <v>0</v>
      </c>
      <c r="I4708" s="95"/>
      <c r="W4708" s="138"/>
      <c r="Z4708" s="165">
        <v>0.01</v>
      </c>
      <c r="AF4708" s="122" t="s">
        <v>18736</v>
      </c>
    </row>
    <row r="4709" spans="1:32" hidden="1" x14ac:dyDescent="0.25">
      <c r="A4709" s="116" t="s">
        <v>16384</v>
      </c>
      <c r="B4709" s="97">
        <v>2014</v>
      </c>
      <c r="C4709" s="67" t="s">
        <v>18733</v>
      </c>
      <c r="D4709" s="120" t="s">
        <v>16556</v>
      </c>
      <c r="E4709" s="120" t="s">
        <v>16556</v>
      </c>
      <c r="F4709" s="120" t="s">
        <v>16556</v>
      </c>
      <c r="G4709" s="94"/>
      <c r="H4709" s="140">
        <f t="shared" si="263"/>
        <v>0</v>
      </c>
      <c r="I4709" s="95"/>
      <c r="W4709" s="138"/>
      <c r="Z4709" s="165">
        <f>100-(Z4704+Z4703+Z4706+Z4707+Z4708+Z4705)</f>
        <v>0.26999999999999602</v>
      </c>
      <c r="AF4709" s="122" t="s">
        <v>18736</v>
      </c>
    </row>
    <row r="4710" spans="1:32" hidden="1" x14ac:dyDescent="0.25">
      <c r="A4710" s="116" t="s">
        <v>16384</v>
      </c>
      <c r="B4710" s="97">
        <v>2015</v>
      </c>
      <c r="C4710" s="67" t="s">
        <v>18733</v>
      </c>
      <c r="D4710" s="120" t="s">
        <v>17533</v>
      </c>
      <c r="E4710" s="120" t="s">
        <v>17533</v>
      </c>
      <c r="F4710" s="120" t="s">
        <v>18729</v>
      </c>
      <c r="G4710" s="94"/>
      <c r="H4710" s="140">
        <f t="shared" ref="H4710:H4716" si="264">G4710/1.28</f>
        <v>0</v>
      </c>
      <c r="I4710" s="95"/>
      <c r="W4710" s="138"/>
      <c r="Z4710" s="165">
        <v>52.82</v>
      </c>
      <c r="AF4710" s="122" t="s">
        <v>18736</v>
      </c>
    </row>
    <row r="4711" spans="1:32" hidden="1" x14ac:dyDescent="0.25">
      <c r="A4711" s="116" t="s">
        <v>16384</v>
      </c>
      <c r="B4711" s="97">
        <v>2015</v>
      </c>
      <c r="C4711" s="67" t="s">
        <v>18733</v>
      </c>
      <c r="D4711" s="120" t="s">
        <v>17528</v>
      </c>
      <c r="E4711" s="120" t="s">
        <v>17528</v>
      </c>
      <c r="F4711" s="120" t="s">
        <v>18735</v>
      </c>
      <c r="G4711" s="94"/>
      <c r="H4711" s="140">
        <f t="shared" si="264"/>
        <v>0</v>
      </c>
      <c r="I4711" s="95"/>
      <c r="W4711" s="138"/>
      <c r="Z4711" s="165">
        <v>42.91</v>
      </c>
      <c r="AF4711" s="122" t="s">
        <v>18736</v>
      </c>
    </row>
    <row r="4712" spans="1:32" hidden="1" x14ac:dyDescent="0.25">
      <c r="A4712" s="116" t="s">
        <v>16384</v>
      </c>
      <c r="B4712" s="97">
        <v>2015</v>
      </c>
      <c r="C4712" s="67" t="s">
        <v>18733</v>
      </c>
      <c r="D4712" s="120" t="s">
        <v>18737</v>
      </c>
      <c r="E4712" s="120" t="s">
        <v>18738</v>
      </c>
      <c r="F4712" s="120" t="s">
        <v>18738</v>
      </c>
      <c r="G4712" s="94"/>
      <c r="H4712" s="140">
        <f t="shared" si="264"/>
        <v>0</v>
      </c>
      <c r="I4712" s="95"/>
      <c r="W4712" s="138"/>
      <c r="Z4712" s="165">
        <v>3.02</v>
      </c>
      <c r="AF4712" s="122" t="s">
        <v>18736</v>
      </c>
    </row>
    <row r="4713" spans="1:32" hidden="1" x14ac:dyDescent="0.25">
      <c r="A4713" s="116" t="s">
        <v>16384</v>
      </c>
      <c r="B4713" s="97">
        <v>2015</v>
      </c>
      <c r="C4713" s="67" t="s">
        <v>18733</v>
      </c>
      <c r="D4713" s="120" t="s">
        <v>17645</v>
      </c>
      <c r="E4713" s="120" t="s">
        <v>17645</v>
      </c>
      <c r="F4713" s="120" t="s">
        <v>18727</v>
      </c>
      <c r="G4713" s="94"/>
      <c r="H4713" s="140">
        <f t="shared" si="264"/>
        <v>0</v>
      </c>
      <c r="I4713" s="95"/>
      <c r="W4713" s="138"/>
      <c r="Z4713" s="165">
        <v>0.96</v>
      </c>
      <c r="AF4713" s="122" t="s">
        <v>18736</v>
      </c>
    </row>
    <row r="4714" spans="1:32" hidden="1" x14ac:dyDescent="0.25">
      <c r="A4714" s="116" t="s">
        <v>16384</v>
      </c>
      <c r="B4714" s="97">
        <v>2015</v>
      </c>
      <c r="C4714" s="67" t="s">
        <v>18733</v>
      </c>
      <c r="D4714" s="246" t="s">
        <v>18741</v>
      </c>
      <c r="E4714" s="246" t="s">
        <v>18741</v>
      </c>
      <c r="F4714" s="246" t="s">
        <v>18741</v>
      </c>
      <c r="G4714" s="94"/>
      <c r="H4714" s="140">
        <f t="shared" si="264"/>
        <v>0</v>
      </c>
      <c r="I4714" s="95"/>
      <c r="W4714" s="138"/>
      <c r="Z4714" s="165">
        <v>0.05</v>
      </c>
      <c r="AF4714" s="122" t="s">
        <v>18736</v>
      </c>
    </row>
    <row r="4715" spans="1:32" hidden="1" x14ac:dyDescent="0.25">
      <c r="A4715" s="116" t="s">
        <v>16384</v>
      </c>
      <c r="B4715" s="97">
        <v>2015</v>
      </c>
      <c r="C4715" s="67" t="s">
        <v>18733</v>
      </c>
      <c r="D4715" s="246" t="s">
        <v>18739</v>
      </c>
      <c r="E4715" s="120" t="s">
        <v>18740</v>
      </c>
      <c r="F4715" s="120" t="s">
        <v>18740</v>
      </c>
      <c r="G4715" s="94"/>
      <c r="H4715" s="140">
        <f t="shared" si="264"/>
        <v>0</v>
      </c>
      <c r="I4715" s="95"/>
      <c r="W4715" s="138"/>
      <c r="Z4715" s="165">
        <v>0.01</v>
      </c>
      <c r="AF4715" s="122" t="s">
        <v>18736</v>
      </c>
    </row>
    <row r="4716" spans="1:32" hidden="1" x14ac:dyDescent="0.25">
      <c r="A4716" s="116" t="s">
        <v>16384</v>
      </c>
      <c r="B4716" s="97">
        <v>2015</v>
      </c>
      <c r="C4716" s="67" t="s">
        <v>18733</v>
      </c>
      <c r="D4716" s="120" t="s">
        <v>16556</v>
      </c>
      <c r="E4716" s="120" t="s">
        <v>16556</v>
      </c>
      <c r="F4716" s="120" t="s">
        <v>16556</v>
      </c>
      <c r="G4716" s="94"/>
      <c r="H4716" s="140">
        <f t="shared" si="264"/>
        <v>0</v>
      </c>
      <c r="I4716" s="95"/>
      <c r="W4716" s="138"/>
      <c r="Z4716" s="165">
        <f>100-(Z4711+Z4710+Z4713+Z4714+Z4715+Z4712)</f>
        <v>0.23000000000001819</v>
      </c>
      <c r="AF4716" s="122" t="s">
        <v>18736</v>
      </c>
    </row>
    <row r="4717" spans="1:32" hidden="1" x14ac:dyDescent="0.25">
      <c r="A4717" s="116" t="s">
        <v>16384</v>
      </c>
      <c r="B4717" s="97">
        <v>2016</v>
      </c>
      <c r="C4717" s="67" t="s">
        <v>18733</v>
      </c>
      <c r="D4717" s="120" t="s">
        <v>17533</v>
      </c>
      <c r="E4717" s="120" t="s">
        <v>17533</v>
      </c>
      <c r="F4717" s="120" t="s">
        <v>18729</v>
      </c>
      <c r="G4717" s="94"/>
      <c r="H4717" s="140">
        <f t="shared" ref="H4717:H4723" si="265">G4717/1.33</f>
        <v>0</v>
      </c>
      <c r="I4717" s="95"/>
      <c r="W4717" s="138"/>
      <c r="Z4717" s="165">
        <v>52.4</v>
      </c>
      <c r="AF4717" s="122" t="s">
        <v>18736</v>
      </c>
    </row>
    <row r="4718" spans="1:32" hidden="1" x14ac:dyDescent="0.25">
      <c r="A4718" s="116" t="s">
        <v>16384</v>
      </c>
      <c r="B4718" s="97">
        <v>2016</v>
      </c>
      <c r="C4718" s="67" t="s">
        <v>18733</v>
      </c>
      <c r="D4718" s="246" t="s">
        <v>17553</v>
      </c>
      <c r="E4718" s="120" t="s">
        <v>17528</v>
      </c>
      <c r="F4718" s="120" t="s">
        <v>18735</v>
      </c>
      <c r="G4718" s="94"/>
      <c r="H4718" s="140">
        <f t="shared" si="265"/>
        <v>0</v>
      </c>
      <c r="I4718" s="95"/>
      <c r="W4718" s="138"/>
      <c r="Z4718" s="165">
        <v>42.71</v>
      </c>
      <c r="AF4718" s="122" t="s">
        <v>18736</v>
      </c>
    </row>
    <row r="4719" spans="1:32" hidden="1" x14ac:dyDescent="0.25">
      <c r="A4719" s="116" t="s">
        <v>16384</v>
      </c>
      <c r="B4719" s="97">
        <v>2016</v>
      </c>
      <c r="C4719" s="67" t="s">
        <v>18733</v>
      </c>
      <c r="D4719" s="120" t="s">
        <v>18737</v>
      </c>
      <c r="E4719" s="120" t="s">
        <v>18738</v>
      </c>
      <c r="F4719" s="120" t="s">
        <v>18738</v>
      </c>
      <c r="G4719" s="94"/>
      <c r="H4719" s="140">
        <f t="shared" si="265"/>
        <v>0</v>
      </c>
      <c r="I4719" s="95"/>
      <c r="W4719" s="138"/>
      <c r="Z4719" s="165">
        <v>4.07</v>
      </c>
      <c r="AF4719" s="122" t="s">
        <v>18736</v>
      </c>
    </row>
    <row r="4720" spans="1:32" hidden="1" x14ac:dyDescent="0.25">
      <c r="A4720" s="116" t="s">
        <v>16384</v>
      </c>
      <c r="B4720" s="97">
        <v>2016</v>
      </c>
      <c r="C4720" s="67" t="s">
        <v>18733</v>
      </c>
      <c r="D4720" s="120" t="s">
        <v>17645</v>
      </c>
      <c r="E4720" s="120" t="s">
        <v>17645</v>
      </c>
      <c r="F4720" s="120" t="s">
        <v>18727</v>
      </c>
      <c r="G4720" s="94"/>
      <c r="H4720" s="140">
        <f t="shared" si="265"/>
        <v>0</v>
      </c>
      <c r="I4720" s="95"/>
      <c r="W4720" s="138"/>
      <c r="Z4720" s="165">
        <v>0.35</v>
      </c>
      <c r="AF4720" s="122" t="s">
        <v>18736</v>
      </c>
    </row>
    <row r="4721" spans="1:32" hidden="1" x14ac:dyDescent="0.25">
      <c r="A4721" s="116" t="s">
        <v>16384</v>
      </c>
      <c r="B4721" s="97">
        <v>2016</v>
      </c>
      <c r="C4721" s="67" t="s">
        <v>18733</v>
      </c>
      <c r="D4721" s="246" t="s">
        <v>18741</v>
      </c>
      <c r="E4721" s="246" t="s">
        <v>18741</v>
      </c>
      <c r="F4721" s="246" t="s">
        <v>18741</v>
      </c>
      <c r="G4721" s="94"/>
      <c r="H4721" s="140">
        <f t="shared" si="265"/>
        <v>0</v>
      </c>
      <c r="I4721" s="95"/>
      <c r="W4721" s="138"/>
      <c r="Z4721" s="165">
        <v>0.14000000000000001</v>
      </c>
      <c r="AF4721" s="122" t="s">
        <v>18736</v>
      </c>
    </row>
    <row r="4722" spans="1:32" hidden="1" x14ac:dyDescent="0.25">
      <c r="A4722" s="116" t="s">
        <v>16384</v>
      </c>
      <c r="B4722" s="97">
        <v>2016</v>
      </c>
      <c r="C4722" s="67" t="s">
        <v>18733</v>
      </c>
      <c r="D4722" s="246" t="s">
        <v>18739</v>
      </c>
      <c r="E4722" s="120" t="s">
        <v>18740</v>
      </c>
      <c r="F4722" s="120" t="s">
        <v>18740</v>
      </c>
      <c r="G4722" s="94"/>
      <c r="H4722" s="140">
        <f t="shared" si="265"/>
        <v>0</v>
      </c>
      <c r="I4722" s="95"/>
      <c r="W4722" s="138"/>
      <c r="Z4722" s="165">
        <v>0.01</v>
      </c>
      <c r="AF4722" s="122" t="s">
        <v>18736</v>
      </c>
    </row>
    <row r="4723" spans="1:32" hidden="1" x14ac:dyDescent="0.25">
      <c r="A4723" s="116" t="s">
        <v>16384</v>
      </c>
      <c r="B4723" s="97">
        <v>2016</v>
      </c>
      <c r="C4723" s="67" t="s">
        <v>18733</v>
      </c>
      <c r="D4723" s="120" t="s">
        <v>16556</v>
      </c>
      <c r="E4723" s="120" t="s">
        <v>16556</v>
      </c>
      <c r="F4723" s="120" t="s">
        <v>16556</v>
      </c>
      <c r="G4723" s="94"/>
      <c r="H4723" s="140">
        <f t="shared" si="265"/>
        <v>0</v>
      </c>
      <c r="I4723" s="95"/>
      <c r="W4723" s="138"/>
      <c r="Z4723" s="165">
        <f>100-(Z4718+Z4717+Z4720+Z4721+Z4722+Z4719)</f>
        <v>0.31999999999999318</v>
      </c>
      <c r="AF4723" s="122" t="s">
        <v>18736</v>
      </c>
    </row>
    <row r="4724" spans="1:32" hidden="1" x14ac:dyDescent="0.25">
      <c r="A4724" s="116" t="s">
        <v>16384</v>
      </c>
      <c r="B4724" s="97">
        <v>2017</v>
      </c>
      <c r="C4724" s="67" t="s">
        <v>18733</v>
      </c>
      <c r="D4724" s="246" t="s">
        <v>17553</v>
      </c>
      <c r="E4724" s="120" t="s">
        <v>17528</v>
      </c>
      <c r="F4724" s="120" t="s">
        <v>18735</v>
      </c>
      <c r="G4724" s="94"/>
      <c r="H4724" s="140">
        <f t="shared" ref="H4724:H4736" si="266">G4724/1.3</f>
        <v>0</v>
      </c>
      <c r="I4724" s="95"/>
      <c r="W4724" s="138"/>
      <c r="Z4724" s="165">
        <v>49.31</v>
      </c>
      <c r="AF4724" s="122" t="s">
        <v>18736</v>
      </c>
    </row>
    <row r="4725" spans="1:32" hidden="1" x14ac:dyDescent="0.25">
      <c r="A4725" s="116" t="s">
        <v>16384</v>
      </c>
      <c r="B4725" s="97">
        <v>2017</v>
      </c>
      <c r="C4725" s="67" t="s">
        <v>18733</v>
      </c>
      <c r="D4725" s="120" t="s">
        <v>17533</v>
      </c>
      <c r="E4725" s="120" t="s">
        <v>17533</v>
      </c>
      <c r="F4725" s="120" t="s">
        <v>18729</v>
      </c>
      <c r="G4725" s="94"/>
      <c r="H4725" s="140">
        <f t="shared" si="266"/>
        <v>0</v>
      </c>
      <c r="I4725" s="95"/>
      <c r="W4725" s="138"/>
      <c r="Z4725" s="165">
        <v>49</v>
      </c>
      <c r="AF4725" s="122" t="s">
        <v>18736</v>
      </c>
    </row>
    <row r="4726" spans="1:32" hidden="1" x14ac:dyDescent="0.25">
      <c r="A4726" s="116" t="s">
        <v>16384</v>
      </c>
      <c r="B4726" s="97">
        <v>2017</v>
      </c>
      <c r="C4726" s="67" t="s">
        <v>18733</v>
      </c>
      <c r="D4726" s="120" t="s">
        <v>18737</v>
      </c>
      <c r="E4726" s="120" t="s">
        <v>18738</v>
      </c>
      <c r="F4726" s="120" t="s">
        <v>18738</v>
      </c>
      <c r="G4726" s="94"/>
      <c r="H4726" s="140">
        <f t="shared" si="266"/>
        <v>0</v>
      </c>
      <c r="I4726" s="95"/>
      <c r="W4726" s="138"/>
      <c r="Z4726" s="165">
        <v>1.05</v>
      </c>
      <c r="AF4726" s="122" t="s">
        <v>18736</v>
      </c>
    </row>
    <row r="4727" spans="1:32" hidden="1" x14ac:dyDescent="0.25">
      <c r="A4727" s="116" t="s">
        <v>16384</v>
      </c>
      <c r="B4727" s="97">
        <v>2017</v>
      </c>
      <c r="C4727" s="67" t="s">
        <v>18733</v>
      </c>
      <c r="D4727" s="120" t="s">
        <v>17645</v>
      </c>
      <c r="E4727" s="120" t="s">
        <v>17645</v>
      </c>
      <c r="F4727" s="120" t="s">
        <v>18727</v>
      </c>
      <c r="G4727" s="94"/>
      <c r="H4727" s="140">
        <f t="shared" si="266"/>
        <v>0</v>
      </c>
      <c r="I4727" s="95"/>
      <c r="W4727" s="138"/>
      <c r="Z4727" s="165">
        <v>0.15</v>
      </c>
      <c r="AF4727" s="122" t="s">
        <v>18736</v>
      </c>
    </row>
    <row r="4728" spans="1:32" hidden="1" x14ac:dyDescent="0.25">
      <c r="A4728" s="116" t="s">
        <v>16384</v>
      </c>
      <c r="B4728" s="97">
        <v>2017</v>
      </c>
      <c r="C4728" s="67" t="s">
        <v>18733</v>
      </c>
      <c r="D4728" s="246" t="s">
        <v>18741</v>
      </c>
      <c r="E4728" s="246" t="s">
        <v>18741</v>
      </c>
      <c r="F4728" s="246" t="s">
        <v>18741</v>
      </c>
      <c r="G4728" s="94"/>
      <c r="H4728" s="140">
        <f t="shared" si="266"/>
        <v>0</v>
      </c>
      <c r="I4728" s="95"/>
      <c r="W4728" s="138"/>
      <c r="Z4728" s="165">
        <v>0.14000000000000001</v>
      </c>
      <c r="AF4728" s="122" t="s">
        <v>18736</v>
      </c>
    </row>
    <row r="4729" spans="1:32" hidden="1" x14ac:dyDescent="0.25">
      <c r="A4729" s="116" t="s">
        <v>16384</v>
      </c>
      <c r="B4729" s="97">
        <v>2017</v>
      </c>
      <c r="C4729" s="67" t="s">
        <v>18733</v>
      </c>
      <c r="D4729" s="246" t="s">
        <v>18739</v>
      </c>
      <c r="E4729" s="120" t="s">
        <v>18740</v>
      </c>
      <c r="F4729" s="120" t="s">
        <v>18740</v>
      </c>
      <c r="G4729" s="94"/>
      <c r="H4729" s="140">
        <f t="shared" si="266"/>
        <v>0</v>
      </c>
      <c r="I4729" s="95"/>
      <c r="W4729" s="138"/>
      <c r="Z4729" s="165">
        <v>0</v>
      </c>
      <c r="AF4729" s="122" t="s">
        <v>18736</v>
      </c>
    </row>
    <row r="4730" spans="1:32" hidden="1" x14ac:dyDescent="0.25">
      <c r="A4730" s="116" t="s">
        <v>16384</v>
      </c>
      <c r="B4730" s="97">
        <v>2017</v>
      </c>
      <c r="C4730" s="67" t="s">
        <v>18733</v>
      </c>
      <c r="D4730" s="120" t="s">
        <v>16556</v>
      </c>
      <c r="E4730" s="120" t="s">
        <v>16556</v>
      </c>
      <c r="F4730" s="120" t="s">
        <v>16556</v>
      </c>
      <c r="G4730" s="94"/>
      <c r="H4730" s="140">
        <f t="shared" si="266"/>
        <v>0</v>
      </c>
      <c r="I4730" s="95"/>
      <c r="W4730" s="138"/>
      <c r="Z4730" s="165">
        <f>100-(Z4725+Z4724+Z4727+Z4728+Z4729+Z4726)</f>
        <v>0.34999999999999432</v>
      </c>
      <c r="AF4730" s="122" t="s">
        <v>18736</v>
      </c>
    </row>
    <row r="4731" spans="1:32" hidden="1" x14ac:dyDescent="0.25">
      <c r="A4731" s="116" t="s">
        <v>16384</v>
      </c>
      <c r="B4731" s="97">
        <v>2018</v>
      </c>
      <c r="C4731" s="67" t="s">
        <v>18733</v>
      </c>
      <c r="D4731" s="120" t="s">
        <v>17533</v>
      </c>
      <c r="E4731" s="120" t="s">
        <v>17533</v>
      </c>
      <c r="F4731" s="120" t="s">
        <v>18729</v>
      </c>
      <c r="G4731" s="94"/>
      <c r="H4731" s="140">
        <f t="shared" si="266"/>
        <v>0</v>
      </c>
      <c r="I4731" s="95"/>
      <c r="W4731" s="138"/>
      <c r="Z4731" s="158">
        <v>54.491666700000003</v>
      </c>
      <c r="AF4731" s="122" t="s">
        <v>18736</v>
      </c>
    </row>
    <row r="4732" spans="1:32" hidden="1" x14ac:dyDescent="0.25">
      <c r="A4732" s="116" t="s">
        <v>16384</v>
      </c>
      <c r="B4732" s="97">
        <v>2018</v>
      </c>
      <c r="C4732" s="67" t="s">
        <v>18733</v>
      </c>
      <c r="D4732" s="246" t="s">
        <v>17553</v>
      </c>
      <c r="E4732" s="120" t="s">
        <v>17528</v>
      </c>
      <c r="F4732" s="120" t="s">
        <v>18735</v>
      </c>
      <c r="G4732" s="94"/>
      <c r="H4732" s="140">
        <f t="shared" si="266"/>
        <v>0</v>
      </c>
      <c r="I4732" s="95"/>
      <c r="W4732" s="138"/>
      <c r="Z4732" s="158">
        <v>44.365833299999998</v>
      </c>
      <c r="AF4732" s="122" t="s">
        <v>18736</v>
      </c>
    </row>
    <row r="4733" spans="1:32" hidden="1" x14ac:dyDescent="0.25">
      <c r="A4733" s="116" t="s">
        <v>16384</v>
      </c>
      <c r="B4733" s="97">
        <v>2018</v>
      </c>
      <c r="C4733" s="67" t="s">
        <v>18733</v>
      </c>
      <c r="D4733" s="120" t="s">
        <v>18737</v>
      </c>
      <c r="E4733" s="120" t="s">
        <v>18738</v>
      </c>
      <c r="F4733" s="120" t="s">
        <v>18738</v>
      </c>
      <c r="G4733" s="94"/>
      <c r="H4733" s="140">
        <f t="shared" si="266"/>
        <v>0</v>
      </c>
      <c r="I4733" s="95"/>
      <c r="W4733" s="138"/>
      <c r="Z4733" s="158">
        <v>0.52416666999999995</v>
      </c>
      <c r="AF4733" s="122" t="s">
        <v>18736</v>
      </c>
    </row>
    <row r="4734" spans="1:32" hidden="1" x14ac:dyDescent="0.25">
      <c r="A4734" s="116" t="s">
        <v>16384</v>
      </c>
      <c r="B4734" s="97">
        <v>2018</v>
      </c>
      <c r="C4734" s="67" t="s">
        <v>18733</v>
      </c>
      <c r="D4734" s="246" t="s">
        <v>18741</v>
      </c>
      <c r="E4734" s="246" t="s">
        <v>18741</v>
      </c>
      <c r="F4734" s="246" t="s">
        <v>18741</v>
      </c>
      <c r="G4734" s="94"/>
      <c r="H4734" s="140">
        <f t="shared" si="266"/>
        <v>0</v>
      </c>
      <c r="I4734" s="95"/>
      <c r="W4734" s="138"/>
      <c r="Z4734" s="158">
        <v>0.19416667000000001</v>
      </c>
      <c r="AF4734" s="122" t="s">
        <v>18736</v>
      </c>
    </row>
    <row r="4735" spans="1:32" hidden="1" x14ac:dyDescent="0.25">
      <c r="A4735" s="116" t="s">
        <v>16384</v>
      </c>
      <c r="B4735" s="97">
        <v>2018</v>
      </c>
      <c r="C4735" s="67" t="s">
        <v>18733</v>
      </c>
      <c r="D4735" s="120" t="s">
        <v>17645</v>
      </c>
      <c r="E4735" s="120" t="s">
        <v>17645</v>
      </c>
      <c r="F4735" s="120" t="s">
        <v>18727</v>
      </c>
      <c r="G4735" s="94"/>
      <c r="H4735" s="140">
        <f t="shared" si="266"/>
        <v>0</v>
      </c>
      <c r="I4735" s="95"/>
      <c r="W4735" s="138"/>
      <c r="Z4735" s="158">
        <v>0.1225</v>
      </c>
      <c r="AF4735" s="122" t="s">
        <v>18736</v>
      </c>
    </row>
    <row r="4736" spans="1:32" hidden="1" x14ac:dyDescent="0.25">
      <c r="A4736" s="116" t="s">
        <v>16384</v>
      </c>
      <c r="B4736" s="97">
        <v>2018</v>
      </c>
      <c r="C4736" s="67" t="s">
        <v>18733</v>
      </c>
      <c r="D4736" s="120" t="s">
        <v>16556</v>
      </c>
      <c r="E4736" s="120" t="s">
        <v>16556</v>
      </c>
      <c r="F4736" s="120" t="s">
        <v>16556</v>
      </c>
      <c r="G4736" s="94"/>
      <c r="H4736" s="140">
        <f t="shared" si="266"/>
        <v>0</v>
      </c>
      <c r="I4736" s="95"/>
      <c r="W4736" s="138"/>
      <c r="Z4736" s="158">
        <v>2.5833333E-2</v>
      </c>
      <c r="AF4736" s="122" t="s">
        <v>18736</v>
      </c>
    </row>
    <row r="4737" spans="1:32" hidden="1" x14ac:dyDescent="0.25">
      <c r="A4737" s="116" t="s">
        <v>16384</v>
      </c>
      <c r="B4737" s="97">
        <v>2019</v>
      </c>
      <c r="C4737" s="67" t="s">
        <v>18733</v>
      </c>
      <c r="D4737" s="120" t="s">
        <v>17533</v>
      </c>
      <c r="E4737" s="120" t="s">
        <v>17533</v>
      </c>
      <c r="F4737" s="120" t="s">
        <v>18729</v>
      </c>
      <c r="G4737" s="94"/>
      <c r="H4737" s="140">
        <f t="shared" ref="H4737:H4742" si="267">G4737/1.33</f>
        <v>0</v>
      </c>
      <c r="I4737" s="95"/>
      <c r="W4737" s="138"/>
      <c r="Z4737" s="165">
        <v>50.98</v>
      </c>
      <c r="AF4737" s="122" t="s">
        <v>18736</v>
      </c>
    </row>
    <row r="4738" spans="1:32" hidden="1" x14ac:dyDescent="0.25">
      <c r="A4738" s="116" t="s">
        <v>16384</v>
      </c>
      <c r="B4738" s="97">
        <v>2019</v>
      </c>
      <c r="C4738" s="67" t="s">
        <v>18733</v>
      </c>
      <c r="D4738" s="246" t="s">
        <v>17553</v>
      </c>
      <c r="E4738" s="120" t="s">
        <v>17528</v>
      </c>
      <c r="F4738" s="120" t="s">
        <v>18735</v>
      </c>
      <c r="G4738" s="94"/>
      <c r="H4738" s="140">
        <f t="shared" si="267"/>
        <v>0</v>
      </c>
      <c r="I4738" s="95"/>
      <c r="W4738" s="138"/>
      <c r="Z4738" s="165">
        <v>48.61</v>
      </c>
      <c r="AF4738" s="122" t="s">
        <v>18736</v>
      </c>
    </row>
    <row r="4739" spans="1:32" hidden="1" x14ac:dyDescent="0.25">
      <c r="A4739" s="116" t="s">
        <v>16384</v>
      </c>
      <c r="B4739" s="97">
        <v>2019</v>
      </c>
      <c r="C4739" s="67" t="s">
        <v>18733</v>
      </c>
      <c r="D4739" s="246" t="s">
        <v>18741</v>
      </c>
      <c r="E4739" s="246" t="s">
        <v>18741</v>
      </c>
      <c r="F4739" s="246" t="s">
        <v>18741</v>
      </c>
      <c r="G4739" s="94"/>
      <c r="H4739" s="140">
        <f t="shared" si="267"/>
        <v>0</v>
      </c>
      <c r="I4739" s="95"/>
      <c r="W4739" s="138"/>
      <c r="Z4739" s="165">
        <v>0.22</v>
      </c>
      <c r="AF4739" s="122" t="s">
        <v>18736</v>
      </c>
    </row>
    <row r="4740" spans="1:32" hidden="1" x14ac:dyDescent="0.25">
      <c r="A4740" s="116" t="s">
        <v>16384</v>
      </c>
      <c r="B4740" s="97">
        <v>2019</v>
      </c>
      <c r="C4740" s="67" t="s">
        <v>18733</v>
      </c>
      <c r="D4740" s="120" t="s">
        <v>18737</v>
      </c>
      <c r="E4740" s="120" t="s">
        <v>18738</v>
      </c>
      <c r="F4740" s="120" t="s">
        <v>18738</v>
      </c>
      <c r="G4740" s="94"/>
      <c r="H4740" s="140">
        <f t="shared" si="267"/>
        <v>0</v>
      </c>
      <c r="I4740" s="95"/>
      <c r="W4740" s="138"/>
      <c r="Z4740" s="184">
        <v>0.1</v>
      </c>
      <c r="AF4740" s="122" t="s">
        <v>18736</v>
      </c>
    </row>
    <row r="4741" spans="1:32" hidden="1" x14ac:dyDescent="0.25">
      <c r="A4741" s="116" t="s">
        <v>16384</v>
      </c>
      <c r="B4741" s="97">
        <v>2019</v>
      </c>
      <c r="C4741" s="67" t="s">
        <v>18733</v>
      </c>
      <c r="D4741" s="120" t="s">
        <v>17645</v>
      </c>
      <c r="E4741" s="120" t="s">
        <v>17645</v>
      </c>
      <c r="F4741" s="120" t="s">
        <v>18727</v>
      </c>
      <c r="G4741" s="94"/>
      <c r="H4741" s="140">
        <f t="shared" si="267"/>
        <v>0</v>
      </c>
      <c r="I4741" s="95"/>
      <c r="W4741" s="138"/>
      <c r="Z4741" s="165">
        <v>0.04</v>
      </c>
      <c r="AF4741" s="122" t="s">
        <v>18736</v>
      </c>
    </row>
    <row r="4742" spans="1:32" hidden="1" x14ac:dyDescent="0.25">
      <c r="A4742" s="116" t="s">
        <v>16384</v>
      </c>
      <c r="B4742" s="97">
        <v>2019</v>
      </c>
      <c r="C4742" s="67" t="s">
        <v>18733</v>
      </c>
      <c r="D4742" s="120" t="s">
        <v>16556</v>
      </c>
      <c r="E4742" s="120" t="s">
        <v>16556</v>
      </c>
      <c r="F4742" s="120" t="s">
        <v>16556</v>
      </c>
      <c r="G4742" s="94"/>
      <c r="H4742" s="140">
        <f t="shared" si="267"/>
        <v>0</v>
      </c>
      <c r="I4742" s="95"/>
      <c r="W4742" s="138"/>
      <c r="Z4742" s="158">
        <v>2.5833333E-2</v>
      </c>
      <c r="AF4742" s="122" t="s">
        <v>18736</v>
      </c>
    </row>
    <row r="4743" spans="1:32" hidden="1" x14ac:dyDescent="0.25">
      <c r="A4743" s="116" t="s">
        <v>16384</v>
      </c>
      <c r="B4743" s="97">
        <v>2020</v>
      </c>
      <c r="C4743" s="67" t="s">
        <v>18733</v>
      </c>
      <c r="D4743" s="120" t="s">
        <v>17533</v>
      </c>
      <c r="E4743" s="120" t="s">
        <v>17533</v>
      </c>
      <c r="F4743" s="120" t="s">
        <v>18729</v>
      </c>
      <c r="G4743" s="94"/>
      <c r="H4743" s="140">
        <f t="shared" ref="H4743:H4749" si="268">G4743/1.34</f>
        <v>0</v>
      </c>
      <c r="I4743" s="95"/>
      <c r="W4743" s="138"/>
      <c r="Z4743" s="182">
        <v>51.01</v>
      </c>
      <c r="AF4743" s="122" t="s">
        <v>18736</v>
      </c>
    </row>
    <row r="4744" spans="1:32" hidden="1" x14ac:dyDescent="0.25">
      <c r="A4744" s="116" t="s">
        <v>16384</v>
      </c>
      <c r="B4744" s="97">
        <v>2020</v>
      </c>
      <c r="C4744" s="67" t="s">
        <v>18733</v>
      </c>
      <c r="D4744" s="246" t="s">
        <v>17553</v>
      </c>
      <c r="E4744" s="120" t="s">
        <v>17528</v>
      </c>
      <c r="F4744" s="120" t="s">
        <v>18735</v>
      </c>
      <c r="G4744" s="94"/>
      <c r="H4744" s="140">
        <f t="shared" si="268"/>
        <v>0</v>
      </c>
      <c r="I4744" s="95"/>
      <c r="W4744" s="138"/>
      <c r="Z4744" s="182">
        <v>48.6</v>
      </c>
      <c r="AF4744" s="122" t="s">
        <v>18736</v>
      </c>
    </row>
    <row r="4745" spans="1:32" hidden="1" x14ac:dyDescent="0.25">
      <c r="A4745" s="116" t="s">
        <v>16384</v>
      </c>
      <c r="B4745" s="97">
        <v>2020</v>
      </c>
      <c r="C4745" s="67" t="s">
        <v>18733</v>
      </c>
      <c r="D4745" s="246" t="s">
        <v>18741</v>
      </c>
      <c r="E4745" s="246" t="s">
        <v>18741</v>
      </c>
      <c r="F4745" s="246" t="s">
        <v>18741</v>
      </c>
      <c r="G4745" s="94"/>
      <c r="H4745" s="140">
        <f t="shared" si="268"/>
        <v>0</v>
      </c>
      <c r="I4745" s="95"/>
      <c r="W4745" s="138"/>
      <c r="Z4745" s="182">
        <v>0.24</v>
      </c>
      <c r="AF4745" s="122" t="s">
        <v>18736</v>
      </c>
    </row>
    <row r="4746" spans="1:32" hidden="1" x14ac:dyDescent="0.25">
      <c r="A4746" s="116" t="s">
        <v>16384</v>
      </c>
      <c r="B4746" s="97">
        <v>2020</v>
      </c>
      <c r="C4746" s="67" t="s">
        <v>18733</v>
      </c>
      <c r="D4746" s="120" t="s">
        <v>18737</v>
      </c>
      <c r="E4746" s="120" t="s">
        <v>18738</v>
      </c>
      <c r="F4746" s="120" t="s">
        <v>18738</v>
      </c>
      <c r="G4746" s="94"/>
      <c r="H4746" s="140">
        <f t="shared" si="268"/>
        <v>0</v>
      </c>
      <c r="I4746" s="95"/>
      <c r="W4746" s="138"/>
      <c r="Z4746" s="182">
        <v>7.0000000000000007E-2</v>
      </c>
      <c r="AF4746" s="122" t="s">
        <v>18736</v>
      </c>
    </row>
    <row r="4747" spans="1:32" hidden="1" x14ac:dyDescent="0.25">
      <c r="A4747" s="116" t="s">
        <v>16384</v>
      </c>
      <c r="B4747" s="97">
        <v>2020</v>
      </c>
      <c r="C4747" s="67" t="s">
        <v>18733</v>
      </c>
      <c r="D4747" s="246" t="s">
        <v>18739</v>
      </c>
      <c r="E4747" s="120" t="s">
        <v>18740</v>
      </c>
      <c r="F4747" s="120" t="s">
        <v>18740</v>
      </c>
      <c r="G4747" s="94"/>
      <c r="H4747" s="140">
        <f t="shared" si="268"/>
        <v>0</v>
      </c>
      <c r="I4747" s="95"/>
      <c r="W4747" s="138"/>
      <c r="Z4747" s="185"/>
      <c r="AF4747" s="122" t="s">
        <v>18736</v>
      </c>
    </row>
    <row r="4748" spans="1:32" hidden="1" x14ac:dyDescent="0.25">
      <c r="A4748" s="116" t="s">
        <v>16384</v>
      </c>
      <c r="B4748" s="97">
        <v>2020</v>
      </c>
      <c r="C4748" s="67" t="s">
        <v>18733</v>
      </c>
      <c r="D4748" s="120" t="s">
        <v>17645</v>
      </c>
      <c r="E4748" s="120" t="s">
        <v>17645</v>
      </c>
      <c r="F4748" s="120" t="s">
        <v>18727</v>
      </c>
      <c r="G4748" s="94"/>
      <c r="H4748" s="140">
        <f t="shared" si="268"/>
        <v>0</v>
      </c>
      <c r="I4748" s="95"/>
      <c r="W4748" s="138"/>
      <c r="Z4748" s="185">
        <v>0.02</v>
      </c>
      <c r="AF4748" s="122" t="s">
        <v>18736</v>
      </c>
    </row>
    <row r="4749" spans="1:32" hidden="1" x14ac:dyDescent="0.25">
      <c r="A4749" s="116" t="s">
        <v>16384</v>
      </c>
      <c r="B4749" s="97">
        <v>2020</v>
      </c>
      <c r="C4749" s="67" t="s">
        <v>18733</v>
      </c>
      <c r="D4749" s="120" t="s">
        <v>16556</v>
      </c>
      <c r="E4749" s="120" t="s">
        <v>16556</v>
      </c>
      <c r="F4749" s="120" t="s">
        <v>16556</v>
      </c>
      <c r="G4749" s="94"/>
      <c r="H4749" s="140">
        <f t="shared" si="268"/>
        <v>0</v>
      </c>
      <c r="I4749" s="95"/>
      <c r="W4749" s="138"/>
      <c r="Z4749" s="185"/>
      <c r="AF4749" s="122" t="s">
        <v>18736</v>
      </c>
    </row>
    <row r="4750" spans="1:32" hidden="1" x14ac:dyDescent="0.25">
      <c r="A4750" s="116" t="s">
        <v>16384</v>
      </c>
      <c r="B4750" s="97">
        <v>2021</v>
      </c>
      <c r="C4750" s="67" t="s">
        <v>18733</v>
      </c>
      <c r="D4750" s="120" t="s">
        <v>17533</v>
      </c>
      <c r="E4750" s="120" t="s">
        <v>17533</v>
      </c>
      <c r="F4750" s="120" t="s">
        <v>18729</v>
      </c>
      <c r="G4750" s="94"/>
      <c r="H4750" s="140">
        <f t="shared" ref="H4750:H4756" si="269">G4750/1.25</f>
        <v>0</v>
      </c>
      <c r="I4750" s="95"/>
      <c r="W4750" s="138"/>
      <c r="Z4750" s="182">
        <v>53.4</v>
      </c>
      <c r="AF4750" s="122" t="s">
        <v>18736</v>
      </c>
    </row>
    <row r="4751" spans="1:32" hidden="1" x14ac:dyDescent="0.25">
      <c r="A4751" s="116" t="s">
        <v>16384</v>
      </c>
      <c r="B4751" s="97">
        <v>2021</v>
      </c>
      <c r="C4751" s="67" t="s">
        <v>18733</v>
      </c>
      <c r="D4751" s="246" t="s">
        <v>17553</v>
      </c>
      <c r="E4751" s="120" t="s">
        <v>17528</v>
      </c>
      <c r="F4751" s="120" t="s">
        <v>18735</v>
      </c>
      <c r="G4751" s="94"/>
      <c r="H4751" s="140">
        <f t="shared" si="269"/>
        <v>0</v>
      </c>
      <c r="I4751" s="95"/>
      <c r="W4751" s="138"/>
      <c r="Z4751" s="182">
        <v>46</v>
      </c>
      <c r="AF4751" s="122" t="s">
        <v>18736</v>
      </c>
    </row>
    <row r="4752" spans="1:32" hidden="1" x14ac:dyDescent="0.25">
      <c r="A4752" s="116" t="s">
        <v>16384</v>
      </c>
      <c r="B4752" s="97">
        <v>2021</v>
      </c>
      <c r="C4752" s="67" t="s">
        <v>18733</v>
      </c>
      <c r="D4752" s="246" t="s">
        <v>18741</v>
      </c>
      <c r="E4752" s="246" t="s">
        <v>18741</v>
      </c>
      <c r="F4752" s="246" t="s">
        <v>18741</v>
      </c>
      <c r="G4752" s="94"/>
      <c r="H4752" s="140">
        <f t="shared" si="269"/>
        <v>0</v>
      </c>
      <c r="I4752" s="95"/>
      <c r="W4752" s="138"/>
      <c r="Z4752" s="182">
        <v>0.52</v>
      </c>
      <c r="AF4752" s="122" t="s">
        <v>18736</v>
      </c>
    </row>
    <row r="4753" spans="1:32" hidden="1" x14ac:dyDescent="0.25">
      <c r="A4753" s="116" t="s">
        <v>16384</v>
      </c>
      <c r="B4753" s="97">
        <v>2021</v>
      </c>
      <c r="C4753" s="67" t="s">
        <v>18733</v>
      </c>
      <c r="D4753" s="120" t="s">
        <v>18737</v>
      </c>
      <c r="E4753" s="120" t="s">
        <v>18738</v>
      </c>
      <c r="F4753" s="120" t="s">
        <v>18738</v>
      </c>
      <c r="G4753" s="94"/>
      <c r="H4753" s="140">
        <f t="shared" si="269"/>
        <v>0</v>
      </c>
      <c r="I4753" s="95"/>
      <c r="W4753" s="138"/>
      <c r="Z4753" s="182">
        <v>0.03</v>
      </c>
      <c r="AF4753" s="122" t="s">
        <v>18736</v>
      </c>
    </row>
    <row r="4754" spans="1:32" hidden="1" x14ac:dyDescent="0.25">
      <c r="A4754" s="116" t="s">
        <v>16384</v>
      </c>
      <c r="B4754" s="97">
        <v>2021</v>
      </c>
      <c r="C4754" s="67" t="s">
        <v>18733</v>
      </c>
      <c r="D4754" s="246" t="s">
        <v>18739</v>
      </c>
      <c r="E4754" s="120" t="s">
        <v>18740</v>
      </c>
      <c r="F4754" s="120" t="s">
        <v>18740</v>
      </c>
      <c r="G4754" s="94"/>
      <c r="H4754" s="140">
        <f t="shared" si="269"/>
        <v>0</v>
      </c>
      <c r="I4754" s="95"/>
      <c r="W4754" s="138"/>
      <c r="Z4754" s="185"/>
      <c r="AF4754" s="122" t="s">
        <v>18736</v>
      </c>
    </row>
    <row r="4755" spans="1:32" hidden="1" x14ac:dyDescent="0.25">
      <c r="A4755" s="116" t="s">
        <v>16384</v>
      </c>
      <c r="B4755" s="97">
        <v>2021</v>
      </c>
      <c r="C4755" s="67" t="s">
        <v>18733</v>
      </c>
      <c r="D4755" s="120" t="s">
        <v>17645</v>
      </c>
      <c r="E4755" s="120" t="s">
        <v>17645</v>
      </c>
      <c r="F4755" s="120" t="s">
        <v>18727</v>
      </c>
      <c r="G4755" s="94"/>
      <c r="H4755" s="140">
        <f t="shared" si="269"/>
        <v>0</v>
      </c>
      <c r="I4755" s="95"/>
      <c r="W4755" s="138"/>
      <c r="Z4755" s="185">
        <v>0.01</v>
      </c>
      <c r="AF4755" s="122" t="s">
        <v>18736</v>
      </c>
    </row>
    <row r="4756" spans="1:32" hidden="1" x14ac:dyDescent="0.25">
      <c r="A4756" s="116" t="s">
        <v>16384</v>
      </c>
      <c r="B4756" s="97">
        <v>2021</v>
      </c>
      <c r="C4756" s="67" t="s">
        <v>18733</v>
      </c>
      <c r="D4756" s="120" t="s">
        <v>16556</v>
      </c>
      <c r="E4756" s="120" t="s">
        <v>16556</v>
      </c>
      <c r="F4756" s="120" t="s">
        <v>16556</v>
      </c>
      <c r="G4756" s="94"/>
      <c r="H4756" s="140">
        <f t="shared" si="269"/>
        <v>0</v>
      </c>
      <c r="I4756" s="95"/>
      <c r="W4756" s="138"/>
      <c r="Z4756" s="185"/>
      <c r="AF4756" s="122" t="s">
        <v>18736</v>
      </c>
    </row>
    <row r="4757" spans="1:32" hidden="1" x14ac:dyDescent="0.25">
      <c r="A4757" s="116" t="s">
        <v>16384</v>
      </c>
      <c r="B4757" s="97">
        <v>2022</v>
      </c>
      <c r="C4757" s="67" t="s">
        <v>18733</v>
      </c>
      <c r="D4757" s="120" t="s">
        <v>17533</v>
      </c>
      <c r="E4757" s="120" t="s">
        <v>17533</v>
      </c>
      <c r="F4757" s="120" t="s">
        <v>18729</v>
      </c>
      <c r="G4757" s="94"/>
      <c r="H4757" s="140">
        <f t="shared" ref="H4757:H4777" si="270">G4757/1.3</f>
        <v>0</v>
      </c>
      <c r="I4757" s="95"/>
      <c r="W4757" s="138"/>
      <c r="Z4757" s="147">
        <v>57.84</v>
      </c>
      <c r="AF4757" s="122" t="s">
        <v>18736</v>
      </c>
    </row>
    <row r="4758" spans="1:32" hidden="1" x14ac:dyDescent="0.25">
      <c r="A4758" s="116" t="s">
        <v>16384</v>
      </c>
      <c r="B4758" s="97">
        <v>2022</v>
      </c>
      <c r="C4758" s="67" t="s">
        <v>18733</v>
      </c>
      <c r="D4758" s="246" t="s">
        <v>17553</v>
      </c>
      <c r="E4758" s="120" t="s">
        <v>17528</v>
      </c>
      <c r="F4758" s="120" t="s">
        <v>18735</v>
      </c>
      <c r="G4758" s="94"/>
      <c r="H4758" s="140">
        <f t="shared" si="270"/>
        <v>0</v>
      </c>
      <c r="I4758" s="95"/>
      <c r="W4758" s="138"/>
      <c r="Z4758" s="185">
        <v>41.53</v>
      </c>
      <c r="AF4758" s="122" t="s">
        <v>18736</v>
      </c>
    </row>
    <row r="4759" spans="1:32" hidden="1" x14ac:dyDescent="0.25">
      <c r="A4759" s="116" t="s">
        <v>16384</v>
      </c>
      <c r="B4759" s="97">
        <v>2022</v>
      </c>
      <c r="C4759" s="67" t="s">
        <v>18733</v>
      </c>
      <c r="D4759" s="246" t="s">
        <v>18741</v>
      </c>
      <c r="E4759" s="246" t="s">
        <v>18741</v>
      </c>
      <c r="F4759" s="246" t="s">
        <v>18741</v>
      </c>
      <c r="G4759" s="94"/>
      <c r="H4759" s="140">
        <f t="shared" si="270"/>
        <v>0</v>
      </c>
      <c r="I4759" s="95"/>
      <c r="W4759" s="138"/>
      <c r="Z4759" s="185">
        <v>0.59</v>
      </c>
      <c r="AF4759" s="122" t="s">
        <v>18736</v>
      </c>
    </row>
    <row r="4760" spans="1:32" hidden="1" x14ac:dyDescent="0.25">
      <c r="A4760" s="116" t="s">
        <v>16384</v>
      </c>
      <c r="B4760" s="97">
        <v>2022</v>
      </c>
      <c r="C4760" s="67" t="s">
        <v>18733</v>
      </c>
      <c r="D4760" s="120" t="s">
        <v>18737</v>
      </c>
      <c r="E4760" s="120" t="s">
        <v>18738</v>
      </c>
      <c r="F4760" s="120" t="s">
        <v>18738</v>
      </c>
      <c r="G4760" s="94"/>
      <c r="H4760" s="140">
        <f t="shared" si="270"/>
        <v>0</v>
      </c>
      <c r="I4760" s="95"/>
      <c r="W4760" s="138"/>
      <c r="Z4760" s="185">
        <v>0.01</v>
      </c>
      <c r="AF4760" s="122" t="s">
        <v>18736</v>
      </c>
    </row>
    <row r="4761" spans="1:32" hidden="1" x14ac:dyDescent="0.25">
      <c r="A4761" s="116" t="s">
        <v>16384</v>
      </c>
      <c r="B4761" s="97">
        <v>2022</v>
      </c>
      <c r="C4761" s="67" t="s">
        <v>18733</v>
      </c>
      <c r="D4761" s="246" t="s">
        <v>18739</v>
      </c>
      <c r="E4761" s="120" t="s">
        <v>18740</v>
      </c>
      <c r="F4761" s="120" t="s">
        <v>18740</v>
      </c>
      <c r="G4761" s="94"/>
      <c r="H4761" s="140">
        <f t="shared" si="270"/>
        <v>0</v>
      </c>
      <c r="I4761" s="95"/>
      <c r="W4761" s="138"/>
      <c r="Z4761" s="185"/>
      <c r="AF4761" s="122" t="s">
        <v>18736</v>
      </c>
    </row>
    <row r="4762" spans="1:32" hidden="1" x14ac:dyDescent="0.25">
      <c r="A4762" s="116" t="s">
        <v>16384</v>
      </c>
      <c r="B4762" s="97">
        <v>2022</v>
      </c>
      <c r="C4762" s="67" t="s">
        <v>18733</v>
      </c>
      <c r="D4762" s="120" t="s">
        <v>17645</v>
      </c>
      <c r="E4762" s="120" t="s">
        <v>17645</v>
      </c>
      <c r="F4762" s="120" t="s">
        <v>18727</v>
      </c>
      <c r="G4762" s="94"/>
      <c r="H4762" s="140">
        <f t="shared" si="270"/>
        <v>0</v>
      </c>
      <c r="I4762" s="95"/>
      <c r="W4762" s="138"/>
      <c r="Z4762" s="185">
        <v>0.03</v>
      </c>
      <c r="AF4762" s="122" t="s">
        <v>18736</v>
      </c>
    </row>
    <row r="4763" spans="1:32" hidden="1" x14ac:dyDescent="0.25">
      <c r="A4763" s="116" t="s">
        <v>16384</v>
      </c>
      <c r="B4763" s="97">
        <v>2022</v>
      </c>
      <c r="C4763" s="67" t="s">
        <v>18733</v>
      </c>
      <c r="D4763" s="120" t="s">
        <v>16556</v>
      </c>
      <c r="E4763" s="120" t="s">
        <v>16556</v>
      </c>
      <c r="F4763" s="120" t="s">
        <v>16556</v>
      </c>
      <c r="G4763" s="94"/>
      <c r="H4763" s="140">
        <f t="shared" si="270"/>
        <v>0</v>
      </c>
      <c r="I4763" s="95"/>
      <c r="W4763" s="138"/>
      <c r="Z4763" s="185"/>
      <c r="AF4763" s="122" t="s">
        <v>18736</v>
      </c>
    </row>
    <row r="4764" spans="1:32" hidden="1" x14ac:dyDescent="0.25">
      <c r="A4764" s="116" t="s">
        <v>16384</v>
      </c>
      <c r="B4764" s="67">
        <v>2023</v>
      </c>
      <c r="C4764" s="67" t="s">
        <v>18733</v>
      </c>
      <c r="D4764" s="120" t="s">
        <v>17533</v>
      </c>
      <c r="E4764" s="120" t="s">
        <v>17533</v>
      </c>
      <c r="F4764" s="120" t="s">
        <v>18729</v>
      </c>
      <c r="G4764" s="94"/>
      <c r="H4764" s="140">
        <f t="shared" si="270"/>
        <v>0</v>
      </c>
      <c r="I4764" s="95"/>
      <c r="W4764" s="138"/>
      <c r="Z4764" s="249">
        <v>60.47</v>
      </c>
      <c r="AF4764" s="122" t="s">
        <v>18736</v>
      </c>
    </row>
    <row r="4765" spans="1:32" hidden="1" x14ac:dyDescent="0.25">
      <c r="A4765" s="116" t="s">
        <v>16384</v>
      </c>
      <c r="B4765" s="67">
        <v>2023</v>
      </c>
      <c r="C4765" s="67" t="s">
        <v>18733</v>
      </c>
      <c r="D4765" s="246" t="s">
        <v>17553</v>
      </c>
      <c r="E4765" s="120" t="s">
        <v>17528</v>
      </c>
      <c r="F4765" s="120" t="s">
        <v>18735</v>
      </c>
      <c r="G4765" s="94"/>
      <c r="H4765" s="140">
        <f t="shared" si="270"/>
        <v>0</v>
      </c>
      <c r="I4765" s="95"/>
      <c r="W4765" s="138"/>
      <c r="Z4765" s="249">
        <v>38.909999999999997</v>
      </c>
      <c r="AF4765" s="122" t="s">
        <v>18736</v>
      </c>
    </row>
    <row r="4766" spans="1:32" hidden="1" x14ac:dyDescent="0.25">
      <c r="A4766" s="116" t="s">
        <v>16384</v>
      </c>
      <c r="B4766" s="67">
        <v>2023</v>
      </c>
      <c r="C4766" s="67" t="s">
        <v>18733</v>
      </c>
      <c r="D4766" s="246" t="s">
        <v>18741</v>
      </c>
      <c r="E4766" s="246" t="s">
        <v>18741</v>
      </c>
      <c r="F4766" s="246" t="s">
        <v>18741</v>
      </c>
      <c r="G4766" s="94"/>
      <c r="H4766" s="140">
        <f t="shared" si="270"/>
        <v>0</v>
      </c>
      <c r="I4766" s="95"/>
      <c r="W4766" s="138"/>
      <c r="Z4766" s="249">
        <v>0.56000000000000005</v>
      </c>
      <c r="AF4766" s="122" t="s">
        <v>18736</v>
      </c>
    </row>
    <row r="4767" spans="1:32" hidden="1" x14ac:dyDescent="0.25">
      <c r="A4767" s="116" t="s">
        <v>16384</v>
      </c>
      <c r="B4767" s="67">
        <v>2023</v>
      </c>
      <c r="C4767" s="67" t="s">
        <v>18733</v>
      </c>
      <c r="D4767" s="120" t="s">
        <v>18737</v>
      </c>
      <c r="E4767" s="120" t="s">
        <v>18738</v>
      </c>
      <c r="F4767" s="120" t="s">
        <v>18738</v>
      </c>
      <c r="G4767" s="94"/>
      <c r="H4767" s="140">
        <f t="shared" si="270"/>
        <v>0</v>
      </c>
      <c r="I4767" s="95"/>
      <c r="W4767" s="138"/>
      <c r="Z4767" s="249">
        <v>0.01</v>
      </c>
      <c r="AF4767" s="122" t="s">
        <v>18736</v>
      </c>
    </row>
    <row r="4768" spans="1:32" hidden="1" x14ac:dyDescent="0.25">
      <c r="A4768" s="116" t="s">
        <v>16384</v>
      </c>
      <c r="B4768" s="67">
        <v>2023</v>
      </c>
      <c r="C4768" s="67" t="s">
        <v>18733</v>
      </c>
      <c r="D4768" s="246" t="s">
        <v>18739</v>
      </c>
      <c r="E4768" s="120" t="s">
        <v>18740</v>
      </c>
      <c r="F4768" s="120" t="s">
        <v>18740</v>
      </c>
      <c r="G4768" s="94"/>
      <c r="H4768" s="140">
        <f t="shared" si="270"/>
        <v>0</v>
      </c>
      <c r="I4768" s="95"/>
      <c r="W4768" s="138"/>
      <c r="Z4768" s="186"/>
      <c r="AF4768" s="122" t="s">
        <v>18736</v>
      </c>
    </row>
    <row r="4769" spans="1:32" hidden="1" x14ac:dyDescent="0.25">
      <c r="A4769" s="116" t="s">
        <v>16384</v>
      </c>
      <c r="B4769" s="67">
        <v>2023</v>
      </c>
      <c r="C4769" s="67" t="s">
        <v>18733</v>
      </c>
      <c r="D4769" s="120" t="s">
        <v>17645</v>
      </c>
      <c r="E4769" s="120" t="s">
        <v>17645</v>
      </c>
      <c r="F4769" s="120" t="s">
        <v>18727</v>
      </c>
      <c r="G4769" s="94"/>
      <c r="H4769" s="140">
        <f t="shared" si="270"/>
        <v>0</v>
      </c>
      <c r="I4769" s="95"/>
      <c r="W4769" s="138"/>
      <c r="Z4769" s="249">
        <v>0.04</v>
      </c>
      <c r="AF4769" s="122" t="s">
        <v>18736</v>
      </c>
    </row>
    <row r="4770" spans="1:32" hidden="1" x14ac:dyDescent="0.25">
      <c r="A4770" s="116" t="s">
        <v>16384</v>
      </c>
      <c r="B4770" s="67">
        <v>2023</v>
      </c>
      <c r="C4770" s="67" t="s">
        <v>18733</v>
      </c>
      <c r="D4770" s="120" t="s">
        <v>16556</v>
      </c>
      <c r="E4770" s="120" t="s">
        <v>16556</v>
      </c>
      <c r="F4770" s="120" t="s">
        <v>16556</v>
      </c>
      <c r="G4770" s="94"/>
      <c r="H4770" s="140">
        <f t="shared" si="270"/>
        <v>0</v>
      </c>
      <c r="I4770" s="95"/>
      <c r="W4770" s="138"/>
      <c r="Z4770" s="138">
        <v>0.01</v>
      </c>
      <c r="AF4770" s="122" t="s">
        <v>18736</v>
      </c>
    </row>
    <row r="4771" spans="1:32" x14ac:dyDescent="0.25">
      <c r="A4771" s="116" t="s">
        <v>16384</v>
      </c>
      <c r="B4771" s="67">
        <v>2024</v>
      </c>
      <c r="C4771" s="67" t="s">
        <v>18733</v>
      </c>
      <c r="D4771" s="61" t="s">
        <v>17533</v>
      </c>
      <c r="E4771" s="61" t="s">
        <v>17533</v>
      </c>
      <c r="F4771" s="61" t="s">
        <v>18729</v>
      </c>
      <c r="G4771" s="94"/>
      <c r="H4771" s="140">
        <f t="shared" si="270"/>
        <v>0</v>
      </c>
      <c r="I4771" s="95"/>
      <c r="W4771" s="138"/>
      <c r="Z4771" s="185"/>
      <c r="AF4771" s="73"/>
    </row>
    <row r="4772" spans="1:32" x14ac:dyDescent="0.25">
      <c r="A4772" s="116" t="s">
        <v>16384</v>
      </c>
      <c r="B4772" s="67">
        <v>2024</v>
      </c>
      <c r="C4772" s="67" t="s">
        <v>18733</v>
      </c>
      <c r="D4772" s="67" t="s">
        <v>17553</v>
      </c>
      <c r="E4772" s="61" t="s">
        <v>17528</v>
      </c>
      <c r="F4772" s="61" t="s">
        <v>18735</v>
      </c>
      <c r="G4772" s="94"/>
      <c r="H4772" s="140">
        <f t="shared" si="270"/>
        <v>0</v>
      </c>
      <c r="I4772" s="95"/>
      <c r="W4772" s="138"/>
      <c r="Z4772" s="186"/>
      <c r="AF4772" s="73"/>
    </row>
    <row r="4773" spans="1:32" x14ac:dyDescent="0.25">
      <c r="A4773" s="116" t="s">
        <v>16384</v>
      </c>
      <c r="B4773" s="67">
        <v>2024</v>
      </c>
      <c r="C4773" s="67" t="s">
        <v>18733</v>
      </c>
      <c r="D4773" s="67" t="s">
        <v>18741</v>
      </c>
      <c r="E4773" s="67" t="s">
        <v>18741</v>
      </c>
      <c r="F4773" s="67" t="s">
        <v>18741</v>
      </c>
      <c r="G4773" s="94"/>
      <c r="H4773" s="140">
        <f t="shared" si="270"/>
        <v>0</v>
      </c>
      <c r="I4773" s="95"/>
      <c r="W4773" s="138"/>
      <c r="Z4773" s="186"/>
      <c r="AF4773" s="73"/>
    </row>
    <row r="4774" spans="1:32" x14ac:dyDescent="0.25">
      <c r="A4774" s="116" t="s">
        <v>16384</v>
      </c>
      <c r="B4774" s="67">
        <v>2024</v>
      </c>
      <c r="C4774" s="67" t="s">
        <v>18733</v>
      </c>
      <c r="D4774" s="61" t="s">
        <v>18737</v>
      </c>
      <c r="E4774" s="61" t="s">
        <v>18738</v>
      </c>
      <c r="F4774" s="61" t="s">
        <v>18738</v>
      </c>
      <c r="G4774" s="94"/>
      <c r="H4774" s="140">
        <f t="shared" si="270"/>
        <v>0</v>
      </c>
      <c r="I4774" s="95"/>
      <c r="W4774" s="138"/>
      <c r="Z4774" s="186"/>
      <c r="AF4774" s="73"/>
    </row>
    <row r="4775" spans="1:32" x14ac:dyDescent="0.25">
      <c r="A4775" s="116" t="s">
        <v>16384</v>
      </c>
      <c r="B4775" s="67">
        <v>2024</v>
      </c>
      <c r="C4775" s="67" t="s">
        <v>18733</v>
      </c>
      <c r="D4775" s="67" t="s">
        <v>18739</v>
      </c>
      <c r="E4775" s="61" t="s">
        <v>18740</v>
      </c>
      <c r="F4775" s="61" t="s">
        <v>18740</v>
      </c>
      <c r="G4775" s="94"/>
      <c r="H4775" s="140">
        <f t="shared" si="270"/>
        <v>0</v>
      </c>
      <c r="I4775" s="95"/>
      <c r="W4775" s="138"/>
      <c r="Z4775" s="186"/>
      <c r="AF4775" s="73"/>
    </row>
    <row r="4776" spans="1:32" x14ac:dyDescent="0.25">
      <c r="A4776" s="116" t="s">
        <v>16384</v>
      </c>
      <c r="B4776" s="67">
        <v>2024</v>
      </c>
      <c r="C4776" s="67" t="s">
        <v>18733</v>
      </c>
      <c r="D4776" s="61" t="s">
        <v>17645</v>
      </c>
      <c r="E4776" s="61" t="s">
        <v>17645</v>
      </c>
      <c r="F4776" s="61" t="s">
        <v>18727</v>
      </c>
      <c r="G4776" s="94"/>
      <c r="H4776" s="140">
        <f t="shared" si="270"/>
        <v>0</v>
      </c>
      <c r="I4776" s="95"/>
      <c r="W4776" s="138"/>
      <c r="Z4776" s="138"/>
      <c r="AF4776" s="73"/>
    </row>
    <row r="4777" spans="1:32" x14ac:dyDescent="0.25">
      <c r="A4777" s="116" t="s">
        <v>16384</v>
      </c>
      <c r="B4777" s="67">
        <v>2024</v>
      </c>
      <c r="C4777" s="67" t="s">
        <v>18733</v>
      </c>
      <c r="D4777" s="127" t="s">
        <v>16556</v>
      </c>
      <c r="E4777" s="127" t="s">
        <v>16556</v>
      </c>
      <c r="F4777" s="127" t="s">
        <v>16556</v>
      </c>
      <c r="G4777" s="94"/>
      <c r="H4777" s="140">
        <f t="shared" si="270"/>
        <v>0</v>
      </c>
      <c r="I4777" s="95"/>
      <c r="W4777" s="138"/>
      <c r="Z4777" s="138"/>
      <c r="AF4777" s="73"/>
    </row>
    <row r="4778" spans="1:32" hidden="1" x14ac:dyDescent="0.25">
      <c r="A4778" s="116" t="s">
        <v>16384</v>
      </c>
      <c r="B4778" s="97">
        <v>2010</v>
      </c>
      <c r="C4778" s="67" t="s">
        <v>18742</v>
      </c>
      <c r="D4778" s="246" t="s">
        <v>17533</v>
      </c>
      <c r="E4778" s="246" t="s">
        <v>17533</v>
      </c>
      <c r="F4778" s="258" t="s">
        <v>18743</v>
      </c>
      <c r="G4778" s="94"/>
      <c r="H4778" s="140">
        <f t="shared" ref="H4778:H4787" si="271">G4778/1.03</f>
        <v>0</v>
      </c>
      <c r="I4778" s="95"/>
      <c r="X4778" s="165"/>
      <c r="Z4778" s="235">
        <v>84.18</v>
      </c>
      <c r="AF4778" s="258" t="s">
        <v>18744</v>
      </c>
    </row>
    <row r="4779" spans="1:32" hidden="1" x14ac:dyDescent="0.25">
      <c r="A4779" s="116" t="s">
        <v>16384</v>
      </c>
      <c r="B4779" s="97">
        <v>2010</v>
      </c>
      <c r="C4779" s="67" t="s">
        <v>18742</v>
      </c>
      <c r="D4779" s="246" t="s">
        <v>17528</v>
      </c>
      <c r="E4779" s="246" t="s">
        <v>17528</v>
      </c>
      <c r="F4779" s="258" t="s">
        <v>18732</v>
      </c>
      <c r="G4779" s="94"/>
      <c r="H4779" s="140">
        <f t="shared" si="271"/>
        <v>0</v>
      </c>
      <c r="I4779" s="95"/>
      <c r="X4779" s="165"/>
      <c r="Z4779" s="235">
        <v>4.6900000000000004</v>
      </c>
      <c r="AF4779" s="266" t="s">
        <v>18745</v>
      </c>
    </row>
    <row r="4780" spans="1:32" hidden="1" x14ac:dyDescent="0.25">
      <c r="A4780" s="116" t="s">
        <v>16384</v>
      </c>
      <c r="B4780" s="97">
        <v>2010</v>
      </c>
      <c r="C4780" s="67" t="s">
        <v>18742</v>
      </c>
      <c r="D4780" s="246" t="s">
        <v>18741</v>
      </c>
      <c r="E4780" s="246" t="s">
        <v>18741</v>
      </c>
      <c r="F4780" s="246" t="s">
        <v>18741</v>
      </c>
      <c r="G4780" s="205"/>
      <c r="H4780" s="241">
        <v>5.97</v>
      </c>
      <c r="I4780" s="266" t="s">
        <v>18745</v>
      </c>
      <c r="X4780" s="165"/>
      <c r="Z4780" s="235">
        <v>0</v>
      </c>
      <c r="AF4780" s="266" t="s">
        <v>18745</v>
      </c>
    </row>
    <row r="4781" spans="1:32" hidden="1" x14ac:dyDescent="0.25">
      <c r="A4781" s="116" t="s">
        <v>16384</v>
      </c>
      <c r="B4781" s="97">
        <v>2010</v>
      </c>
      <c r="C4781" s="67" t="s">
        <v>18742</v>
      </c>
      <c r="D4781" s="246" t="s">
        <v>18746</v>
      </c>
      <c r="E4781" s="246" t="s">
        <v>18747</v>
      </c>
      <c r="F4781" s="258" t="s">
        <v>18747</v>
      </c>
      <c r="G4781" s="205"/>
      <c r="H4781" s="241">
        <v>0.54</v>
      </c>
      <c r="I4781" s="266" t="s">
        <v>18745</v>
      </c>
      <c r="X4781" s="165"/>
      <c r="Z4781" s="235">
        <v>0</v>
      </c>
      <c r="AF4781" s="266" t="s">
        <v>18745</v>
      </c>
    </row>
    <row r="4782" spans="1:32" hidden="1" x14ac:dyDescent="0.25">
      <c r="A4782" s="116" t="s">
        <v>16384</v>
      </c>
      <c r="B4782" s="97">
        <v>2010</v>
      </c>
      <c r="C4782" s="67" t="s">
        <v>18742</v>
      </c>
      <c r="D4782" s="246" t="s">
        <v>17645</v>
      </c>
      <c r="E4782" s="246" t="s">
        <v>17645</v>
      </c>
      <c r="F4782" s="258" t="s">
        <v>18748</v>
      </c>
      <c r="G4782" s="94"/>
      <c r="H4782" s="140">
        <f>G4782/1.03</f>
        <v>0</v>
      </c>
      <c r="I4782" s="95"/>
      <c r="X4782" s="165"/>
      <c r="Z4782" s="235">
        <v>0.1</v>
      </c>
      <c r="AF4782" s="266" t="s">
        <v>18745</v>
      </c>
    </row>
    <row r="4783" spans="1:32" hidden="1" x14ac:dyDescent="0.25">
      <c r="A4783" s="116" t="s">
        <v>16384</v>
      </c>
      <c r="B4783" s="97">
        <v>2010</v>
      </c>
      <c r="C4783" s="67" t="s">
        <v>18742</v>
      </c>
      <c r="D4783" s="246" t="s">
        <v>18749</v>
      </c>
      <c r="E4783" s="246" t="s">
        <v>18749</v>
      </c>
      <c r="F4783" s="258" t="s">
        <v>18749</v>
      </c>
      <c r="G4783" s="94"/>
      <c r="H4783" s="140">
        <f>G4783/1.03</f>
        <v>0</v>
      </c>
      <c r="I4783" s="95"/>
      <c r="X4783" s="167"/>
      <c r="Z4783" s="235">
        <v>3.22</v>
      </c>
      <c r="AF4783" s="266" t="s">
        <v>18745</v>
      </c>
    </row>
    <row r="4784" spans="1:32" hidden="1" x14ac:dyDescent="0.25">
      <c r="A4784" s="116" t="s">
        <v>16384</v>
      </c>
      <c r="B4784" s="97">
        <v>2010</v>
      </c>
      <c r="C4784" s="67" t="s">
        <v>18742</v>
      </c>
      <c r="D4784" s="246" t="s">
        <v>18750</v>
      </c>
      <c r="E4784" s="246" t="s">
        <v>18751</v>
      </c>
      <c r="F4784" s="258" t="s">
        <v>18751</v>
      </c>
      <c r="G4784" s="205"/>
      <c r="H4784" s="241">
        <v>0</v>
      </c>
      <c r="I4784" s="266" t="s">
        <v>18745</v>
      </c>
      <c r="X4784" s="167"/>
      <c r="Z4784" s="235">
        <v>0</v>
      </c>
      <c r="AF4784" s="266" t="s">
        <v>18745</v>
      </c>
    </row>
    <row r="4785" spans="1:32" hidden="1" x14ac:dyDescent="0.25">
      <c r="A4785" s="116" t="s">
        <v>16384</v>
      </c>
      <c r="B4785" s="97">
        <v>2010</v>
      </c>
      <c r="C4785" s="67" t="s">
        <v>18742</v>
      </c>
      <c r="D4785" s="120" t="s">
        <v>18737</v>
      </c>
      <c r="E4785" s="246" t="s">
        <v>18738</v>
      </c>
      <c r="F4785" s="258" t="s">
        <v>18752</v>
      </c>
      <c r="G4785" s="94"/>
      <c r="H4785" s="140">
        <f t="shared" si="271"/>
        <v>0</v>
      </c>
      <c r="I4785" s="95"/>
      <c r="X4785" s="165"/>
      <c r="Z4785" s="235">
        <v>3.04</v>
      </c>
      <c r="AF4785" s="266" t="s">
        <v>18745</v>
      </c>
    </row>
    <row r="4786" spans="1:32" hidden="1" x14ac:dyDescent="0.25">
      <c r="A4786" s="116" t="s">
        <v>16384</v>
      </c>
      <c r="B4786" s="97">
        <v>2010</v>
      </c>
      <c r="C4786" s="67" t="s">
        <v>18742</v>
      </c>
      <c r="D4786" s="246" t="s">
        <v>18739</v>
      </c>
      <c r="E4786" s="246" t="s">
        <v>18739</v>
      </c>
      <c r="F4786" s="258" t="s">
        <v>18739</v>
      </c>
      <c r="G4786" s="94"/>
      <c r="H4786" s="140">
        <f>G4786/1.03</f>
        <v>0</v>
      </c>
      <c r="I4786" s="95"/>
      <c r="X4786" s="165"/>
      <c r="Z4786" s="235">
        <v>0.94</v>
      </c>
      <c r="AF4786" s="266" t="s">
        <v>18745</v>
      </c>
    </row>
    <row r="4787" spans="1:32" hidden="1" x14ac:dyDescent="0.25">
      <c r="A4787" s="116" t="s">
        <v>16384</v>
      </c>
      <c r="B4787" s="97">
        <v>2010</v>
      </c>
      <c r="C4787" s="67" t="s">
        <v>18742</v>
      </c>
      <c r="D4787" s="246" t="s">
        <v>16556</v>
      </c>
      <c r="E4787" s="246" t="s">
        <v>16556</v>
      </c>
      <c r="F4787" s="246" t="s">
        <v>16556</v>
      </c>
      <c r="G4787" s="94"/>
      <c r="H4787" s="140">
        <f t="shared" si="271"/>
        <v>0</v>
      </c>
      <c r="I4787" s="95"/>
      <c r="X4787" s="167"/>
      <c r="Z4787" s="235">
        <f>100-(Z4778+Z4779+Z4780+Z4781+Z4782+Z4783+Z4784+Z4785+Z4786)</f>
        <v>3.8299999999999983</v>
      </c>
      <c r="AF4787" s="266" t="s">
        <v>18745</v>
      </c>
    </row>
    <row r="4788" spans="1:32" hidden="1" x14ac:dyDescent="0.25">
      <c r="A4788" s="116" t="s">
        <v>16384</v>
      </c>
      <c r="B4788" s="97">
        <v>2011</v>
      </c>
      <c r="C4788" s="67" t="s">
        <v>18742</v>
      </c>
      <c r="D4788" s="246" t="s">
        <v>17533</v>
      </c>
      <c r="E4788" s="246" t="s">
        <v>17533</v>
      </c>
      <c r="F4788" s="258" t="s">
        <v>18743</v>
      </c>
      <c r="G4788" s="205"/>
      <c r="H4788" s="241">
        <v>82.62</v>
      </c>
      <c r="I4788" s="95"/>
      <c r="X4788" s="165"/>
      <c r="Z4788" s="235">
        <v>55.24</v>
      </c>
      <c r="AF4788" s="266" t="s">
        <v>18745</v>
      </c>
    </row>
    <row r="4789" spans="1:32" hidden="1" x14ac:dyDescent="0.25">
      <c r="A4789" s="116" t="s">
        <v>16384</v>
      </c>
      <c r="B4789" s="97">
        <v>2011</v>
      </c>
      <c r="C4789" s="67" t="s">
        <v>18742</v>
      </c>
      <c r="D4789" s="246" t="s">
        <v>17528</v>
      </c>
      <c r="E4789" s="246" t="s">
        <v>17528</v>
      </c>
      <c r="F4789" s="258" t="s">
        <v>18732</v>
      </c>
      <c r="G4789" s="205"/>
      <c r="H4789" s="241">
        <v>7.73</v>
      </c>
      <c r="I4789" s="95"/>
      <c r="X4789" s="165"/>
      <c r="Z4789" s="235">
        <v>9.33</v>
      </c>
      <c r="AF4789" s="266" t="s">
        <v>18745</v>
      </c>
    </row>
    <row r="4790" spans="1:32" hidden="1" x14ac:dyDescent="0.25">
      <c r="A4790" s="116" t="s">
        <v>16384</v>
      </c>
      <c r="B4790" s="97">
        <v>2011</v>
      </c>
      <c r="C4790" s="67" t="s">
        <v>18742</v>
      </c>
      <c r="D4790" s="246" t="s">
        <v>18741</v>
      </c>
      <c r="E4790" s="246" t="s">
        <v>18741</v>
      </c>
      <c r="F4790" s="246" t="s">
        <v>18741</v>
      </c>
      <c r="G4790" s="205"/>
      <c r="H4790" s="241"/>
      <c r="I4790" s="95"/>
      <c r="X4790" s="165"/>
      <c r="Z4790" s="235">
        <v>0</v>
      </c>
      <c r="AF4790" s="266" t="s">
        <v>18745</v>
      </c>
    </row>
    <row r="4791" spans="1:32" hidden="1" x14ac:dyDescent="0.25">
      <c r="A4791" s="116" t="s">
        <v>16384</v>
      </c>
      <c r="B4791" s="97">
        <v>2011</v>
      </c>
      <c r="C4791" s="67" t="s">
        <v>18742</v>
      </c>
      <c r="D4791" s="246" t="s">
        <v>18746</v>
      </c>
      <c r="E4791" s="246" t="s">
        <v>18747</v>
      </c>
      <c r="F4791" s="258" t="s">
        <v>18747</v>
      </c>
      <c r="G4791" s="205"/>
      <c r="H4791" s="241"/>
      <c r="I4791" s="95"/>
      <c r="X4791" s="165"/>
      <c r="Z4791" s="235">
        <v>0.03</v>
      </c>
      <c r="AF4791" s="266" t="s">
        <v>18745</v>
      </c>
    </row>
    <row r="4792" spans="1:32" hidden="1" x14ac:dyDescent="0.25">
      <c r="A4792" s="116" t="s">
        <v>16384</v>
      </c>
      <c r="B4792" s="97">
        <v>2011</v>
      </c>
      <c r="C4792" s="67" t="s">
        <v>18742</v>
      </c>
      <c r="D4792" s="246" t="s">
        <v>17645</v>
      </c>
      <c r="E4792" s="246" t="s">
        <v>17645</v>
      </c>
      <c r="F4792" s="258" t="s">
        <v>18748</v>
      </c>
      <c r="G4792" s="205"/>
      <c r="H4792" s="241">
        <v>0.04</v>
      </c>
      <c r="I4792" s="95"/>
      <c r="X4792" s="165"/>
      <c r="Z4792" s="235">
        <v>0.39</v>
      </c>
      <c r="AF4792" s="266" t="s">
        <v>18745</v>
      </c>
    </row>
    <row r="4793" spans="1:32" hidden="1" x14ac:dyDescent="0.25">
      <c r="A4793" s="116" t="s">
        <v>16384</v>
      </c>
      <c r="B4793" s="97">
        <v>2011</v>
      </c>
      <c r="C4793" s="67" t="s">
        <v>18742</v>
      </c>
      <c r="D4793" s="246" t="s">
        <v>18749</v>
      </c>
      <c r="E4793" s="246" t="s">
        <v>18749</v>
      </c>
      <c r="F4793" s="258" t="s">
        <v>18749</v>
      </c>
      <c r="G4793" s="205"/>
      <c r="H4793" s="261">
        <v>2.15</v>
      </c>
      <c r="I4793" s="95"/>
      <c r="X4793" s="165"/>
      <c r="Z4793" s="235">
        <v>1.3</v>
      </c>
      <c r="AF4793" s="266" t="s">
        <v>18745</v>
      </c>
    </row>
    <row r="4794" spans="1:32" hidden="1" x14ac:dyDescent="0.25">
      <c r="A4794" s="116" t="s">
        <v>16384</v>
      </c>
      <c r="B4794" s="97">
        <v>2011</v>
      </c>
      <c r="C4794" s="67" t="s">
        <v>18742</v>
      </c>
      <c r="D4794" s="246" t="s">
        <v>18750</v>
      </c>
      <c r="E4794" s="246" t="s">
        <v>18751</v>
      </c>
      <c r="F4794" s="258" t="s">
        <v>18751</v>
      </c>
      <c r="G4794" s="205"/>
      <c r="H4794" s="261"/>
      <c r="I4794" s="95"/>
      <c r="X4794" s="167"/>
      <c r="Z4794" s="235">
        <v>1.1599999999999999</v>
      </c>
      <c r="AF4794" s="266" t="s">
        <v>18745</v>
      </c>
    </row>
    <row r="4795" spans="1:32" hidden="1" x14ac:dyDescent="0.25">
      <c r="A4795" s="116" t="s">
        <v>16384</v>
      </c>
      <c r="B4795" s="97">
        <v>2011</v>
      </c>
      <c r="C4795" s="67" t="s">
        <v>18742</v>
      </c>
      <c r="D4795" s="120" t="s">
        <v>18737</v>
      </c>
      <c r="E4795" s="246" t="s">
        <v>18738</v>
      </c>
      <c r="F4795" s="258" t="s">
        <v>18752</v>
      </c>
      <c r="G4795" s="205"/>
      <c r="H4795" s="241">
        <v>3.69</v>
      </c>
      <c r="I4795" s="95"/>
      <c r="X4795" s="167"/>
      <c r="Z4795" s="235">
        <v>18.63</v>
      </c>
      <c r="AF4795" s="266" t="s">
        <v>18745</v>
      </c>
    </row>
    <row r="4796" spans="1:32" hidden="1" x14ac:dyDescent="0.25">
      <c r="A4796" s="116" t="s">
        <v>16384</v>
      </c>
      <c r="B4796" s="97">
        <v>2011</v>
      </c>
      <c r="C4796" s="67" t="s">
        <v>18742</v>
      </c>
      <c r="D4796" s="246" t="s">
        <v>18739</v>
      </c>
      <c r="E4796" s="246" t="s">
        <v>18739</v>
      </c>
      <c r="F4796" s="258" t="s">
        <v>18739</v>
      </c>
      <c r="G4796" s="205"/>
      <c r="H4796" s="241">
        <v>0.83</v>
      </c>
      <c r="I4796" s="95"/>
      <c r="X4796" s="165"/>
      <c r="Z4796" s="235">
        <v>11.01</v>
      </c>
      <c r="AF4796" s="266" t="s">
        <v>18745</v>
      </c>
    </row>
    <row r="4797" spans="1:32" hidden="1" x14ac:dyDescent="0.25">
      <c r="A4797" s="116" t="s">
        <v>16384</v>
      </c>
      <c r="B4797" s="97">
        <v>2011</v>
      </c>
      <c r="C4797" s="67" t="s">
        <v>18742</v>
      </c>
      <c r="D4797" s="246" t="s">
        <v>16556</v>
      </c>
      <c r="E4797" s="246" t="s">
        <v>16556</v>
      </c>
      <c r="F4797" s="246" t="s">
        <v>16556</v>
      </c>
      <c r="G4797" s="205"/>
      <c r="H4797" s="261">
        <f>100-(H4788+H4789+H4790+H4791+H4792+H4793+H4794+H4795+H4796)</f>
        <v>2.9399999999999835</v>
      </c>
      <c r="I4797" s="95"/>
      <c r="X4797" s="167"/>
      <c r="Z4797" s="235">
        <f>100-(Z4788+Z4789+Z4790+Z4791+Z4792+Z4793+Z4794+Z4795+Z4796)</f>
        <v>2.9099999999999966</v>
      </c>
      <c r="AF4797" s="266" t="s">
        <v>18745</v>
      </c>
    </row>
    <row r="4798" spans="1:32" hidden="1" x14ac:dyDescent="0.25">
      <c r="A4798" s="116" t="s">
        <v>16384</v>
      </c>
      <c r="B4798" s="97">
        <v>2012</v>
      </c>
      <c r="C4798" s="67" t="s">
        <v>18742</v>
      </c>
      <c r="D4798" s="246" t="s">
        <v>17533</v>
      </c>
      <c r="E4798" s="246" t="s">
        <v>17533</v>
      </c>
      <c r="F4798" s="258" t="s">
        <v>18743</v>
      </c>
      <c r="G4798" s="205"/>
      <c r="H4798" s="241">
        <v>48.95</v>
      </c>
      <c r="I4798" s="95"/>
      <c r="X4798" s="165"/>
      <c r="Z4798" s="235">
        <v>54.13</v>
      </c>
      <c r="AF4798" s="266" t="s">
        <v>18745</v>
      </c>
    </row>
    <row r="4799" spans="1:32" hidden="1" x14ac:dyDescent="0.25">
      <c r="A4799" s="116" t="s">
        <v>16384</v>
      </c>
      <c r="B4799" s="97">
        <v>2012</v>
      </c>
      <c r="C4799" s="67" t="s">
        <v>18742</v>
      </c>
      <c r="D4799" s="246" t="s">
        <v>17528</v>
      </c>
      <c r="E4799" s="246" t="s">
        <v>17528</v>
      </c>
      <c r="F4799" s="258" t="s">
        <v>18732</v>
      </c>
      <c r="G4799" s="205"/>
      <c r="H4799" s="241">
        <v>30.34</v>
      </c>
      <c r="I4799" s="95"/>
      <c r="X4799" s="165"/>
      <c r="Z4799" s="235">
        <v>18.420000000000002</v>
      </c>
      <c r="AF4799" s="266" t="s">
        <v>18745</v>
      </c>
    </row>
    <row r="4800" spans="1:32" hidden="1" x14ac:dyDescent="0.25">
      <c r="A4800" s="116" t="s">
        <v>16384</v>
      </c>
      <c r="B4800" s="97">
        <v>2012</v>
      </c>
      <c r="C4800" s="67" t="s">
        <v>18742</v>
      </c>
      <c r="D4800" s="246" t="s">
        <v>18741</v>
      </c>
      <c r="E4800" s="246" t="s">
        <v>18741</v>
      </c>
      <c r="F4800" s="246" t="s">
        <v>18741</v>
      </c>
      <c r="G4800" s="205"/>
      <c r="H4800" s="241">
        <v>16.05</v>
      </c>
      <c r="I4800" s="95"/>
      <c r="X4800" s="165"/>
      <c r="Z4800" s="235">
        <v>0</v>
      </c>
      <c r="AF4800" s="266" t="s">
        <v>18745</v>
      </c>
    </row>
    <row r="4801" spans="1:32" hidden="1" x14ac:dyDescent="0.25">
      <c r="A4801" s="116" t="s">
        <v>16384</v>
      </c>
      <c r="B4801" s="97">
        <v>2012</v>
      </c>
      <c r="C4801" s="67" t="s">
        <v>18742</v>
      </c>
      <c r="D4801" s="246" t="s">
        <v>18746</v>
      </c>
      <c r="E4801" s="246" t="s">
        <v>18747</v>
      </c>
      <c r="F4801" s="258" t="s">
        <v>18747</v>
      </c>
      <c r="G4801" s="205"/>
      <c r="H4801" s="241">
        <v>1.49</v>
      </c>
      <c r="I4801" s="95"/>
      <c r="X4801" s="165"/>
      <c r="Z4801" s="235">
        <v>0.3</v>
      </c>
      <c r="AF4801" s="266" t="s">
        <v>18745</v>
      </c>
    </row>
    <row r="4802" spans="1:32" hidden="1" x14ac:dyDescent="0.25">
      <c r="A4802" s="116" t="s">
        <v>16384</v>
      </c>
      <c r="B4802" s="97">
        <v>2012</v>
      </c>
      <c r="C4802" s="67" t="s">
        <v>18742</v>
      </c>
      <c r="D4802" s="246" t="s">
        <v>17645</v>
      </c>
      <c r="E4802" s="246" t="s">
        <v>17645</v>
      </c>
      <c r="F4802" s="258" t="s">
        <v>18748</v>
      </c>
      <c r="G4802" s="205"/>
      <c r="H4802" s="241">
        <v>1.18</v>
      </c>
      <c r="I4802" s="95"/>
      <c r="X4802" s="165"/>
      <c r="Z4802" s="235">
        <v>0.56999999999999995</v>
      </c>
      <c r="AF4802" s="266" t="s">
        <v>18745</v>
      </c>
    </row>
    <row r="4803" spans="1:32" hidden="1" x14ac:dyDescent="0.25">
      <c r="A4803" s="116" t="s">
        <v>16384</v>
      </c>
      <c r="B4803" s="97">
        <v>2012</v>
      </c>
      <c r="C4803" s="67" t="s">
        <v>18742</v>
      </c>
      <c r="D4803" s="246" t="s">
        <v>18749</v>
      </c>
      <c r="E4803" s="246" t="s">
        <v>18749</v>
      </c>
      <c r="F4803" s="258" t="s">
        <v>18749</v>
      </c>
      <c r="G4803" s="205"/>
      <c r="H4803" s="241">
        <v>0.45</v>
      </c>
      <c r="I4803" s="95"/>
      <c r="X4803" s="167"/>
      <c r="Z4803" s="235">
        <v>0.91</v>
      </c>
      <c r="AF4803" s="266" t="s">
        <v>18745</v>
      </c>
    </row>
    <row r="4804" spans="1:32" hidden="1" x14ac:dyDescent="0.25">
      <c r="A4804" s="116" t="s">
        <v>16384</v>
      </c>
      <c r="B4804" s="97">
        <v>2012</v>
      </c>
      <c r="C4804" s="67" t="s">
        <v>18742</v>
      </c>
      <c r="D4804" s="246" t="s">
        <v>18750</v>
      </c>
      <c r="E4804" s="246" t="s">
        <v>18751</v>
      </c>
      <c r="F4804" s="258" t="s">
        <v>18751</v>
      </c>
      <c r="G4804" s="205"/>
      <c r="H4804" s="261">
        <v>0.4</v>
      </c>
      <c r="I4804" s="95"/>
      <c r="X4804" s="165"/>
      <c r="Z4804" s="235">
        <v>3.9</v>
      </c>
      <c r="AF4804" s="266" t="s">
        <v>18745</v>
      </c>
    </row>
    <row r="4805" spans="1:32" hidden="1" x14ac:dyDescent="0.25">
      <c r="A4805" s="116" t="s">
        <v>16384</v>
      </c>
      <c r="B4805" s="97">
        <v>2012</v>
      </c>
      <c r="C4805" s="67" t="s">
        <v>18742</v>
      </c>
      <c r="D4805" s="120" t="s">
        <v>18737</v>
      </c>
      <c r="E4805" s="246" t="s">
        <v>18738</v>
      </c>
      <c r="F4805" s="258" t="s">
        <v>18752</v>
      </c>
      <c r="G4805" s="205"/>
      <c r="H4805" s="261">
        <f>100-(H4798+H4799+H4801+H4803+H4800+H4802+H4804)</f>
        <v>1.1399999999999864</v>
      </c>
      <c r="I4805" s="95"/>
      <c r="X4805" s="165"/>
      <c r="Z4805" s="235">
        <v>20.420000000000002</v>
      </c>
      <c r="AF4805" s="266" t="s">
        <v>18745</v>
      </c>
    </row>
    <row r="4806" spans="1:32" hidden="1" x14ac:dyDescent="0.25">
      <c r="A4806" s="116" t="s">
        <v>16384</v>
      </c>
      <c r="B4806" s="97">
        <v>2012</v>
      </c>
      <c r="C4806" s="67" t="s">
        <v>18742</v>
      </c>
      <c r="D4806" s="246" t="s">
        <v>18739</v>
      </c>
      <c r="E4806" s="246" t="s">
        <v>18739</v>
      </c>
      <c r="F4806" s="258" t="s">
        <v>18739</v>
      </c>
      <c r="G4806" s="205"/>
      <c r="H4806" s="241">
        <v>60.2</v>
      </c>
      <c r="I4806" s="95"/>
      <c r="X4806" s="165"/>
      <c r="Z4806" s="235">
        <v>0.42</v>
      </c>
      <c r="AF4806" s="266" t="s">
        <v>18745</v>
      </c>
    </row>
    <row r="4807" spans="1:32" hidden="1" x14ac:dyDescent="0.25">
      <c r="A4807" s="116" t="s">
        <v>16384</v>
      </c>
      <c r="B4807" s="97">
        <v>2012</v>
      </c>
      <c r="C4807" s="67" t="s">
        <v>18742</v>
      </c>
      <c r="D4807" s="246" t="s">
        <v>16556</v>
      </c>
      <c r="E4807" s="246" t="s">
        <v>16556</v>
      </c>
      <c r="F4807" s="246" t="s">
        <v>16556</v>
      </c>
      <c r="G4807" s="205"/>
      <c r="H4807" s="261">
        <v>23.86</v>
      </c>
      <c r="I4807" s="95"/>
      <c r="X4807" s="165"/>
      <c r="Z4807" s="235">
        <f>100-(Z4798+Z4799+Z4800+Z4801+Z4802+Z4803+Z4804+Z4805+Z4806)</f>
        <v>0.92999999999999261</v>
      </c>
      <c r="AF4807" s="266" t="s">
        <v>18745</v>
      </c>
    </row>
    <row r="4808" spans="1:32" hidden="1" x14ac:dyDescent="0.25">
      <c r="A4808" s="116" t="s">
        <v>16384</v>
      </c>
      <c r="B4808" s="97">
        <v>2013</v>
      </c>
      <c r="C4808" s="67" t="s">
        <v>18742</v>
      </c>
      <c r="D4808" s="246" t="s">
        <v>17533</v>
      </c>
      <c r="E4808" s="246" t="s">
        <v>17533</v>
      </c>
      <c r="F4808" s="258" t="s">
        <v>18743</v>
      </c>
      <c r="G4808" s="205"/>
      <c r="H4808" s="241">
        <v>13.2</v>
      </c>
      <c r="I4808" s="95"/>
      <c r="X4808" s="165"/>
      <c r="Z4808" s="235">
        <v>61.17</v>
      </c>
      <c r="AF4808" s="266" t="s">
        <v>18745</v>
      </c>
    </row>
    <row r="4809" spans="1:32" hidden="1" x14ac:dyDescent="0.25">
      <c r="A4809" s="116" t="s">
        <v>16384</v>
      </c>
      <c r="B4809" s="97">
        <v>2013</v>
      </c>
      <c r="C4809" s="67" t="s">
        <v>18742</v>
      </c>
      <c r="D4809" s="246" t="s">
        <v>17528</v>
      </c>
      <c r="E4809" s="246" t="s">
        <v>17528</v>
      </c>
      <c r="F4809" s="258" t="s">
        <v>18732</v>
      </c>
      <c r="G4809" s="205"/>
      <c r="H4809" s="241">
        <v>0.83</v>
      </c>
      <c r="I4809" s="95"/>
      <c r="X4809" s="165"/>
      <c r="Z4809" s="235">
        <v>26.11</v>
      </c>
      <c r="AF4809" s="266" t="s">
        <v>18745</v>
      </c>
    </row>
    <row r="4810" spans="1:32" hidden="1" x14ac:dyDescent="0.25">
      <c r="A4810" s="116" t="s">
        <v>16384</v>
      </c>
      <c r="B4810" s="97">
        <v>2013</v>
      </c>
      <c r="C4810" s="67" t="s">
        <v>18742</v>
      </c>
      <c r="D4810" s="246" t="s">
        <v>18741</v>
      </c>
      <c r="E4810" s="246" t="s">
        <v>18741</v>
      </c>
      <c r="F4810" s="246" t="s">
        <v>18741</v>
      </c>
      <c r="G4810" s="205"/>
      <c r="H4810" s="241">
        <v>0.61</v>
      </c>
      <c r="I4810" s="95"/>
      <c r="X4810" s="165"/>
      <c r="Z4810" s="235">
        <v>0</v>
      </c>
      <c r="AF4810" s="266" t="s">
        <v>18745</v>
      </c>
    </row>
    <row r="4811" spans="1:32" hidden="1" x14ac:dyDescent="0.25">
      <c r="A4811" s="116" t="s">
        <v>16384</v>
      </c>
      <c r="B4811" s="97">
        <v>2013</v>
      </c>
      <c r="C4811" s="67" t="s">
        <v>18742</v>
      </c>
      <c r="D4811" s="246" t="s">
        <v>18746</v>
      </c>
      <c r="E4811" s="246" t="s">
        <v>18747</v>
      </c>
      <c r="F4811" s="258" t="s">
        <v>18747</v>
      </c>
      <c r="G4811" s="205"/>
      <c r="H4811" s="241">
        <v>0.17</v>
      </c>
      <c r="I4811" s="95"/>
      <c r="X4811" s="167"/>
      <c r="Z4811" s="235">
        <v>0.42</v>
      </c>
      <c r="AF4811" s="266" t="s">
        <v>18745</v>
      </c>
    </row>
    <row r="4812" spans="1:32" hidden="1" x14ac:dyDescent="0.25">
      <c r="A4812" s="116" t="s">
        <v>16384</v>
      </c>
      <c r="B4812" s="97">
        <v>2013</v>
      </c>
      <c r="C4812" s="67" t="s">
        <v>18742</v>
      </c>
      <c r="D4812" s="246" t="s">
        <v>17645</v>
      </c>
      <c r="E4812" s="246" t="s">
        <v>17645</v>
      </c>
      <c r="F4812" s="258" t="s">
        <v>18748</v>
      </c>
      <c r="G4812" s="205"/>
      <c r="H4812" s="241">
        <v>0.06</v>
      </c>
      <c r="I4812" s="95"/>
      <c r="X4812" s="165"/>
      <c r="Z4812" s="235">
        <v>1.08</v>
      </c>
      <c r="AF4812" s="266" t="s">
        <v>18745</v>
      </c>
    </row>
    <row r="4813" spans="1:32" hidden="1" x14ac:dyDescent="0.25">
      <c r="A4813" s="116" t="s">
        <v>16384</v>
      </c>
      <c r="B4813" s="97">
        <v>2013</v>
      </c>
      <c r="C4813" s="67" t="s">
        <v>18742</v>
      </c>
      <c r="D4813" s="246" t="s">
        <v>18749</v>
      </c>
      <c r="E4813" s="246" t="s">
        <v>18749</v>
      </c>
      <c r="F4813" s="258" t="s">
        <v>18749</v>
      </c>
      <c r="G4813" s="205"/>
      <c r="H4813" s="261">
        <f>100-(H4806+H4807+H4809+H4811+H4808+H4810+H4812)</f>
        <v>1.0699999999999932</v>
      </c>
      <c r="I4813" s="95"/>
      <c r="X4813" s="165"/>
      <c r="Z4813" s="235">
        <v>0.88</v>
      </c>
      <c r="AF4813" s="266" t="s">
        <v>18745</v>
      </c>
    </row>
    <row r="4814" spans="1:32" hidden="1" x14ac:dyDescent="0.25">
      <c r="A4814" s="116" t="s">
        <v>16384</v>
      </c>
      <c r="B4814" s="97">
        <v>2013</v>
      </c>
      <c r="C4814" s="67" t="s">
        <v>18742</v>
      </c>
      <c r="D4814" s="246" t="s">
        <v>18750</v>
      </c>
      <c r="E4814" s="246" t="s">
        <v>18751</v>
      </c>
      <c r="F4814" s="258" t="s">
        <v>18751</v>
      </c>
      <c r="G4814" s="205"/>
      <c r="H4814" s="241">
        <v>61.89</v>
      </c>
      <c r="I4814" s="95"/>
      <c r="X4814" s="165"/>
      <c r="Z4814" s="235">
        <v>0.11</v>
      </c>
      <c r="AF4814" s="266" t="s">
        <v>18745</v>
      </c>
    </row>
    <row r="4815" spans="1:32" hidden="1" x14ac:dyDescent="0.25">
      <c r="A4815" s="116" t="s">
        <v>16384</v>
      </c>
      <c r="B4815" s="97">
        <v>2013</v>
      </c>
      <c r="C4815" s="67" t="s">
        <v>18742</v>
      </c>
      <c r="D4815" s="120" t="s">
        <v>18737</v>
      </c>
      <c r="E4815" s="246" t="s">
        <v>18738</v>
      </c>
      <c r="F4815" s="258" t="s">
        <v>18752</v>
      </c>
      <c r="G4815" s="205"/>
      <c r="H4815" s="241">
        <v>31.31</v>
      </c>
      <c r="I4815" s="95"/>
      <c r="X4815" s="165"/>
      <c r="Z4815" s="235">
        <v>9.59</v>
      </c>
      <c r="AF4815" s="266" t="s">
        <v>18745</v>
      </c>
    </row>
    <row r="4816" spans="1:32" hidden="1" x14ac:dyDescent="0.25">
      <c r="A4816" s="116" t="s">
        <v>16384</v>
      </c>
      <c r="B4816" s="97">
        <v>2013</v>
      </c>
      <c r="C4816" s="67" t="s">
        <v>18742</v>
      </c>
      <c r="D4816" s="246" t="s">
        <v>18739</v>
      </c>
      <c r="E4816" s="246" t="s">
        <v>18739</v>
      </c>
      <c r="F4816" s="258" t="s">
        <v>18739</v>
      </c>
      <c r="G4816" s="205"/>
      <c r="H4816" s="241">
        <v>3.91</v>
      </c>
      <c r="I4816" s="95"/>
      <c r="X4816" s="165"/>
      <c r="Z4816" s="235">
        <v>0.1</v>
      </c>
      <c r="AF4816" s="266" t="s">
        <v>18745</v>
      </c>
    </row>
    <row r="4817" spans="1:32" hidden="1" x14ac:dyDescent="0.25">
      <c r="A4817" s="116" t="s">
        <v>16384</v>
      </c>
      <c r="B4817" s="97">
        <v>2013</v>
      </c>
      <c r="C4817" s="67" t="s">
        <v>18742</v>
      </c>
      <c r="D4817" s="246" t="s">
        <v>16556</v>
      </c>
      <c r="E4817" s="246" t="s">
        <v>16556</v>
      </c>
      <c r="F4817" s="246" t="s">
        <v>16556</v>
      </c>
      <c r="G4817" s="205"/>
      <c r="H4817" s="241">
        <v>1.28</v>
      </c>
      <c r="I4817" s="95"/>
      <c r="X4817" s="165"/>
      <c r="Z4817" s="235">
        <f>100-(Z4808+Z4809+Z4810+Z4811+Z4812+Z4813+Z4814+Z4815+Z4816)</f>
        <v>0.54000000000000625</v>
      </c>
      <c r="AF4817" s="266" t="s">
        <v>18745</v>
      </c>
    </row>
    <row r="4818" spans="1:32" hidden="1" x14ac:dyDescent="0.25">
      <c r="A4818" s="116" t="s">
        <v>16384</v>
      </c>
      <c r="B4818" s="97">
        <v>2014</v>
      </c>
      <c r="C4818" s="67" t="s">
        <v>18742</v>
      </c>
      <c r="D4818" s="246" t="s">
        <v>17533</v>
      </c>
      <c r="E4818" s="246" t="s">
        <v>17533</v>
      </c>
      <c r="F4818" s="258" t="s">
        <v>18743</v>
      </c>
      <c r="G4818" s="205"/>
      <c r="H4818" s="241">
        <v>13.2</v>
      </c>
      <c r="I4818" s="95"/>
      <c r="X4818" s="165"/>
      <c r="Z4818" s="235">
        <v>57.65</v>
      </c>
      <c r="AF4818" s="266" t="s">
        <v>18745</v>
      </c>
    </row>
    <row r="4819" spans="1:32" hidden="1" x14ac:dyDescent="0.25">
      <c r="A4819" s="116" t="s">
        <v>16384</v>
      </c>
      <c r="B4819" s="97">
        <v>2014</v>
      </c>
      <c r="C4819" s="67" t="s">
        <v>18742</v>
      </c>
      <c r="D4819" s="246" t="s">
        <v>17528</v>
      </c>
      <c r="E4819" s="246" t="s">
        <v>17528</v>
      </c>
      <c r="F4819" s="258" t="s">
        <v>18732</v>
      </c>
      <c r="G4819" s="205"/>
      <c r="H4819" s="241">
        <v>0.83</v>
      </c>
      <c r="I4819" s="95"/>
      <c r="X4819" s="167"/>
      <c r="Z4819" s="235">
        <v>37.43</v>
      </c>
      <c r="AF4819" s="266" t="s">
        <v>18745</v>
      </c>
    </row>
    <row r="4820" spans="1:32" hidden="1" x14ac:dyDescent="0.25">
      <c r="A4820" s="116" t="s">
        <v>16384</v>
      </c>
      <c r="B4820" s="97">
        <v>2014</v>
      </c>
      <c r="C4820" s="67" t="s">
        <v>18742</v>
      </c>
      <c r="D4820" s="246" t="s">
        <v>18741</v>
      </c>
      <c r="E4820" s="246" t="s">
        <v>18741</v>
      </c>
      <c r="F4820" s="246" t="s">
        <v>18741</v>
      </c>
      <c r="G4820" s="205"/>
      <c r="H4820" s="241">
        <v>0.61</v>
      </c>
      <c r="I4820" s="95"/>
      <c r="X4820" s="165"/>
      <c r="Z4820" s="235">
        <v>0</v>
      </c>
      <c r="AF4820" s="266" t="s">
        <v>18745</v>
      </c>
    </row>
    <row r="4821" spans="1:32" hidden="1" x14ac:dyDescent="0.25">
      <c r="A4821" s="116" t="s">
        <v>16384</v>
      </c>
      <c r="B4821" s="97">
        <v>2014</v>
      </c>
      <c r="C4821" s="67" t="s">
        <v>18742</v>
      </c>
      <c r="D4821" s="246" t="s">
        <v>18746</v>
      </c>
      <c r="E4821" s="246" t="s">
        <v>18747</v>
      </c>
      <c r="F4821" s="258" t="s">
        <v>18747</v>
      </c>
      <c r="G4821" s="205"/>
      <c r="H4821" s="241">
        <v>0.17</v>
      </c>
      <c r="I4821" s="95"/>
      <c r="X4821" s="165"/>
      <c r="Z4821" s="235">
        <v>0.5</v>
      </c>
      <c r="AF4821" s="266" t="s">
        <v>18745</v>
      </c>
    </row>
    <row r="4822" spans="1:32" hidden="1" x14ac:dyDescent="0.25">
      <c r="A4822" s="116" t="s">
        <v>16384</v>
      </c>
      <c r="B4822" s="97">
        <v>2014</v>
      </c>
      <c r="C4822" s="67" t="s">
        <v>18742</v>
      </c>
      <c r="D4822" s="246" t="s">
        <v>17645</v>
      </c>
      <c r="E4822" s="246" t="s">
        <v>17645</v>
      </c>
      <c r="F4822" s="258" t="s">
        <v>18748</v>
      </c>
      <c r="G4822" s="205"/>
      <c r="H4822" s="241">
        <v>0.06</v>
      </c>
      <c r="I4822" s="95"/>
      <c r="X4822" s="165"/>
      <c r="Z4822" s="235">
        <v>0.98</v>
      </c>
      <c r="AF4822" s="266" t="s">
        <v>18745</v>
      </c>
    </row>
    <row r="4823" spans="1:32" hidden="1" x14ac:dyDescent="0.25">
      <c r="A4823" s="116" t="s">
        <v>16384</v>
      </c>
      <c r="B4823" s="97">
        <v>2014</v>
      </c>
      <c r="C4823" s="67" t="s">
        <v>18742</v>
      </c>
      <c r="D4823" s="246" t="s">
        <v>18749</v>
      </c>
      <c r="E4823" s="246" t="s">
        <v>18749</v>
      </c>
      <c r="F4823" s="258" t="s">
        <v>18749</v>
      </c>
      <c r="G4823" s="205"/>
      <c r="H4823" s="261">
        <f>100-(H4816+H4817+H4819+H4821+H4818+H4820+H4822)</f>
        <v>79.94</v>
      </c>
      <c r="I4823" s="95"/>
      <c r="X4823" s="165"/>
      <c r="Z4823" s="235">
        <v>0.25</v>
      </c>
      <c r="AF4823" s="266" t="s">
        <v>18745</v>
      </c>
    </row>
    <row r="4824" spans="1:32" hidden="1" x14ac:dyDescent="0.25">
      <c r="A4824" s="116" t="s">
        <v>16384</v>
      </c>
      <c r="B4824" s="97">
        <v>2014</v>
      </c>
      <c r="C4824" s="67" t="s">
        <v>18742</v>
      </c>
      <c r="D4824" s="246" t="s">
        <v>18750</v>
      </c>
      <c r="E4824" s="246" t="s">
        <v>18751</v>
      </c>
      <c r="F4824" s="258" t="s">
        <v>18751</v>
      </c>
      <c r="G4824" s="205"/>
      <c r="H4824" s="241">
        <v>61.89</v>
      </c>
      <c r="I4824" s="95"/>
      <c r="X4824" s="165"/>
      <c r="Z4824" s="235">
        <v>0.15</v>
      </c>
      <c r="AF4824" s="266" t="s">
        <v>18745</v>
      </c>
    </row>
    <row r="4825" spans="1:32" hidden="1" x14ac:dyDescent="0.25">
      <c r="A4825" s="116" t="s">
        <v>16384</v>
      </c>
      <c r="B4825" s="97">
        <v>2014</v>
      </c>
      <c r="C4825" s="67" t="s">
        <v>18742</v>
      </c>
      <c r="D4825" s="120" t="s">
        <v>18737</v>
      </c>
      <c r="E4825" s="246" t="s">
        <v>18738</v>
      </c>
      <c r="F4825" s="258" t="s">
        <v>18752</v>
      </c>
      <c r="G4825" s="205"/>
      <c r="H4825" s="241">
        <v>31.31</v>
      </c>
      <c r="I4825" s="95"/>
      <c r="X4825" s="167"/>
      <c r="Z4825" s="235">
        <v>2.65</v>
      </c>
      <c r="AF4825" s="266" t="s">
        <v>18745</v>
      </c>
    </row>
    <row r="4826" spans="1:32" hidden="1" x14ac:dyDescent="0.25">
      <c r="A4826" s="116" t="s">
        <v>16384</v>
      </c>
      <c r="B4826" s="97">
        <v>2014</v>
      </c>
      <c r="C4826" s="67" t="s">
        <v>18742</v>
      </c>
      <c r="D4826" s="246" t="s">
        <v>18739</v>
      </c>
      <c r="E4826" s="246" t="s">
        <v>18739</v>
      </c>
      <c r="F4826" s="258" t="s">
        <v>18739</v>
      </c>
      <c r="G4826" s="205"/>
      <c r="H4826" s="241">
        <v>3.91</v>
      </c>
      <c r="I4826" s="95"/>
      <c r="X4826" s="165"/>
      <c r="Z4826" s="235">
        <v>0.04</v>
      </c>
      <c r="AF4826" s="266" t="s">
        <v>18745</v>
      </c>
    </row>
    <row r="4827" spans="1:32" hidden="1" x14ac:dyDescent="0.25">
      <c r="A4827" s="116" t="s">
        <v>16384</v>
      </c>
      <c r="B4827" s="97">
        <v>2014</v>
      </c>
      <c r="C4827" s="67" t="s">
        <v>18742</v>
      </c>
      <c r="D4827" s="246" t="s">
        <v>16556</v>
      </c>
      <c r="E4827" s="246" t="s">
        <v>16556</v>
      </c>
      <c r="F4827" s="246" t="s">
        <v>16556</v>
      </c>
      <c r="G4827" s="205"/>
      <c r="H4827" s="241">
        <v>1.28</v>
      </c>
      <c r="I4827" s="95"/>
      <c r="X4827" s="167"/>
      <c r="Z4827" s="235">
        <f>100-(Z4818+Z4819+Z4820+Z4821+Z4822+Z4823+Z4824+Z4825+Z4826)</f>
        <v>0.3499999999999801</v>
      </c>
      <c r="AF4827" s="266" t="s">
        <v>18745</v>
      </c>
    </row>
    <row r="4828" spans="1:32" hidden="1" x14ac:dyDescent="0.25">
      <c r="A4828" s="116" t="s">
        <v>16384</v>
      </c>
      <c r="B4828" s="97">
        <v>2015</v>
      </c>
      <c r="C4828" s="67" t="s">
        <v>18742</v>
      </c>
      <c r="D4828" s="246" t="s">
        <v>17533</v>
      </c>
      <c r="E4828" s="246" t="s">
        <v>17533</v>
      </c>
      <c r="F4828" s="258" t="s">
        <v>18743</v>
      </c>
      <c r="G4828" s="205"/>
      <c r="H4828" s="241">
        <v>0.19</v>
      </c>
      <c r="I4828" s="95"/>
      <c r="X4828" s="165"/>
      <c r="Z4828" s="235">
        <v>52.55</v>
      </c>
      <c r="AF4828" s="266" t="s">
        <v>18745</v>
      </c>
    </row>
    <row r="4829" spans="1:32" hidden="1" x14ac:dyDescent="0.25">
      <c r="A4829" s="116" t="s">
        <v>16384</v>
      </c>
      <c r="B4829" s="97">
        <v>2015</v>
      </c>
      <c r="C4829" s="67" t="s">
        <v>18742</v>
      </c>
      <c r="D4829" s="246" t="s">
        <v>17528</v>
      </c>
      <c r="E4829" s="246" t="s">
        <v>17528</v>
      </c>
      <c r="F4829" s="258" t="s">
        <v>18732</v>
      </c>
      <c r="G4829" s="205"/>
      <c r="H4829" s="261">
        <v>0.8</v>
      </c>
      <c r="I4829" s="95"/>
      <c r="X4829" s="165"/>
      <c r="Z4829" s="235">
        <v>42.21</v>
      </c>
      <c r="AF4829" s="266" t="s">
        <v>18745</v>
      </c>
    </row>
    <row r="4830" spans="1:32" hidden="1" x14ac:dyDescent="0.25">
      <c r="A4830" s="116" t="s">
        <v>16384</v>
      </c>
      <c r="B4830" s="97">
        <v>2015</v>
      </c>
      <c r="C4830" s="67" t="s">
        <v>18742</v>
      </c>
      <c r="D4830" s="246" t="s">
        <v>18741</v>
      </c>
      <c r="E4830" s="246" t="s">
        <v>18741</v>
      </c>
      <c r="F4830" s="246" t="s">
        <v>18741</v>
      </c>
      <c r="G4830" s="205"/>
      <c r="H4830" s="241">
        <v>50.98</v>
      </c>
      <c r="I4830" s="95"/>
      <c r="X4830" s="165"/>
      <c r="Z4830" s="235">
        <v>0</v>
      </c>
      <c r="AF4830" s="266" t="s">
        <v>18745</v>
      </c>
    </row>
    <row r="4831" spans="1:32" hidden="1" x14ac:dyDescent="0.25">
      <c r="A4831" s="116" t="s">
        <v>16384</v>
      </c>
      <c r="B4831" s="97">
        <v>2015</v>
      </c>
      <c r="C4831" s="67" t="s">
        <v>18742</v>
      </c>
      <c r="D4831" s="246" t="s">
        <v>18746</v>
      </c>
      <c r="E4831" s="246" t="s">
        <v>18747</v>
      </c>
      <c r="F4831" s="258" t="s">
        <v>18747</v>
      </c>
      <c r="G4831" s="205"/>
      <c r="H4831" s="241">
        <v>43.68</v>
      </c>
      <c r="I4831" s="95"/>
      <c r="X4831" s="165"/>
      <c r="Z4831" s="235">
        <v>0.42</v>
      </c>
      <c r="AF4831" s="266" t="s">
        <v>18745</v>
      </c>
    </row>
    <row r="4832" spans="1:32" hidden="1" x14ac:dyDescent="0.25">
      <c r="A4832" s="116" t="s">
        <v>16384</v>
      </c>
      <c r="B4832" s="97">
        <v>2015</v>
      </c>
      <c r="C4832" s="67" t="s">
        <v>18742</v>
      </c>
      <c r="D4832" s="246" t="s">
        <v>17645</v>
      </c>
      <c r="E4832" s="246" t="s">
        <v>17645</v>
      </c>
      <c r="F4832" s="258" t="s">
        <v>18748</v>
      </c>
      <c r="G4832" s="205"/>
      <c r="H4832" s="241">
        <v>2.94</v>
      </c>
      <c r="I4832" s="95"/>
      <c r="X4832" s="167"/>
      <c r="Z4832" s="235">
        <v>0.78</v>
      </c>
      <c r="AF4832" s="266" t="s">
        <v>18745</v>
      </c>
    </row>
    <row r="4833" spans="1:32" hidden="1" x14ac:dyDescent="0.25">
      <c r="A4833" s="116" t="s">
        <v>16384</v>
      </c>
      <c r="B4833" s="97">
        <v>2015</v>
      </c>
      <c r="C4833" s="67" t="s">
        <v>18742</v>
      </c>
      <c r="D4833" s="246" t="s">
        <v>18749</v>
      </c>
      <c r="E4833" s="246" t="s">
        <v>18749</v>
      </c>
      <c r="F4833" s="258" t="s">
        <v>18749</v>
      </c>
      <c r="G4833" s="205"/>
      <c r="H4833" s="241">
        <v>0.93</v>
      </c>
      <c r="I4833" s="95"/>
      <c r="X4833" s="165"/>
      <c r="Z4833" s="235">
        <v>0.35</v>
      </c>
      <c r="AF4833" s="266" t="s">
        <v>18745</v>
      </c>
    </row>
    <row r="4834" spans="1:32" hidden="1" x14ac:dyDescent="0.25">
      <c r="A4834" s="116" t="s">
        <v>16384</v>
      </c>
      <c r="B4834" s="97">
        <v>2015</v>
      </c>
      <c r="C4834" s="67" t="s">
        <v>18742</v>
      </c>
      <c r="D4834" s="246" t="s">
        <v>18750</v>
      </c>
      <c r="E4834" s="246" t="s">
        <v>18751</v>
      </c>
      <c r="F4834" s="258" t="s">
        <v>18751</v>
      </c>
      <c r="G4834" s="205"/>
      <c r="H4834" s="241">
        <v>0.56000000000000005</v>
      </c>
      <c r="I4834" s="95"/>
      <c r="X4834" s="165"/>
      <c r="Z4834" s="235">
        <v>0.4</v>
      </c>
      <c r="AF4834" s="266" t="s">
        <v>18745</v>
      </c>
    </row>
    <row r="4835" spans="1:32" hidden="1" x14ac:dyDescent="0.25">
      <c r="A4835" s="116" t="s">
        <v>16384</v>
      </c>
      <c r="B4835" s="97">
        <v>2015</v>
      </c>
      <c r="C4835" s="67" t="s">
        <v>18742</v>
      </c>
      <c r="D4835" s="120" t="s">
        <v>18737</v>
      </c>
      <c r="E4835" s="246" t="s">
        <v>18738</v>
      </c>
      <c r="F4835" s="258" t="s">
        <v>18752</v>
      </c>
      <c r="G4835" s="205"/>
      <c r="H4835" s="261">
        <v>0.34</v>
      </c>
      <c r="I4835" s="95"/>
      <c r="X4835" s="165"/>
      <c r="Z4835" s="235">
        <v>2.88</v>
      </c>
      <c r="AF4835" s="266" t="s">
        <v>18745</v>
      </c>
    </row>
    <row r="4836" spans="1:32" hidden="1" x14ac:dyDescent="0.25">
      <c r="A4836" s="116" t="s">
        <v>16384</v>
      </c>
      <c r="B4836" s="97">
        <v>2015</v>
      </c>
      <c r="C4836" s="67" t="s">
        <v>18742</v>
      </c>
      <c r="D4836" s="246" t="s">
        <v>18739</v>
      </c>
      <c r="E4836" s="246" t="s">
        <v>18739</v>
      </c>
      <c r="F4836" s="258" t="s">
        <v>18739</v>
      </c>
      <c r="G4836" s="205"/>
      <c r="H4836" s="241">
        <v>0.17</v>
      </c>
      <c r="I4836" s="95"/>
      <c r="X4836" s="167"/>
      <c r="Z4836" s="235">
        <v>0.02</v>
      </c>
      <c r="AF4836" s="266" t="s">
        <v>18745</v>
      </c>
    </row>
    <row r="4837" spans="1:32" hidden="1" x14ac:dyDescent="0.25">
      <c r="A4837" s="116" t="s">
        <v>16384</v>
      </c>
      <c r="B4837" s="97">
        <v>2015</v>
      </c>
      <c r="C4837" s="67" t="s">
        <v>18742</v>
      </c>
      <c r="D4837" s="246" t="s">
        <v>16556</v>
      </c>
      <c r="E4837" s="246" t="s">
        <v>16556</v>
      </c>
      <c r="F4837" s="246" t="s">
        <v>16556</v>
      </c>
      <c r="G4837" s="205"/>
      <c r="H4837" s="261">
        <v>0.6</v>
      </c>
      <c r="I4837" s="95"/>
      <c r="X4837" s="165"/>
      <c r="Z4837" s="235">
        <f>100-(Z4828+Z4829+Z4830+Z4831+Z4832+Z4833+Z4834+Z4835+Z4836)</f>
        <v>0.39000000000001478</v>
      </c>
      <c r="AF4837" s="266" t="s">
        <v>18745</v>
      </c>
    </row>
    <row r="4838" spans="1:32" hidden="1" x14ac:dyDescent="0.25">
      <c r="A4838" s="116" t="s">
        <v>16384</v>
      </c>
      <c r="B4838" s="97">
        <v>2016</v>
      </c>
      <c r="C4838" s="67" t="s">
        <v>18742</v>
      </c>
      <c r="D4838" s="246" t="s">
        <v>17533</v>
      </c>
      <c r="E4838" s="246" t="s">
        <v>17533</v>
      </c>
      <c r="F4838" s="258" t="s">
        <v>18743</v>
      </c>
      <c r="G4838" s="205"/>
      <c r="H4838" s="241">
        <v>50.27</v>
      </c>
      <c r="I4838" s="95"/>
      <c r="X4838" s="165"/>
      <c r="Z4838" s="235">
        <v>48.29</v>
      </c>
      <c r="AF4838" s="266" t="s">
        <v>18745</v>
      </c>
    </row>
    <row r="4839" spans="1:32" hidden="1" x14ac:dyDescent="0.25">
      <c r="A4839" s="116" t="s">
        <v>16384</v>
      </c>
      <c r="B4839" s="97">
        <v>2016</v>
      </c>
      <c r="C4839" s="67" t="s">
        <v>18742</v>
      </c>
      <c r="D4839" s="246" t="s">
        <v>17528</v>
      </c>
      <c r="E4839" s="246" t="s">
        <v>17528</v>
      </c>
      <c r="F4839" s="258" t="s">
        <v>18732</v>
      </c>
      <c r="G4839" s="205"/>
      <c r="H4839" s="241">
        <v>35.46</v>
      </c>
      <c r="I4839" s="95"/>
      <c r="X4839" s="165"/>
      <c r="Z4839" s="235">
        <v>35.11</v>
      </c>
      <c r="AF4839" s="266" t="s">
        <v>18745</v>
      </c>
    </row>
    <row r="4840" spans="1:32" hidden="1" x14ac:dyDescent="0.25">
      <c r="A4840" s="116" t="s">
        <v>16384</v>
      </c>
      <c r="B4840" s="97">
        <v>2016</v>
      </c>
      <c r="C4840" s="67" t="s">
        <v>18742</v>
      </c>
      <c r="D4840" s="246" t="s">
        <v>18741</v>
      </c>
      <c r="E4840" s="246" t="s">
        <v>18741</v>
      </c>
      <c r="F4840" s="246" t="s">
        <v>18741</v>
      </c>
      <c r="G4840" s="205"/>
      <c r="H4840" s="241">
        <v>8.48</v>
      </c>
      <c r="I4840" s="95"/>
      <c r="X4840" s="165"/>
      <c r="Z4840" s="235">
        <v>7.89</v>
      </c>
      <c r="AF4840" s="266" t="s">
        <v>18745</v>
      </c>
    </row>
    <row r="4841" spans="1:32" hidden="1" x14ac:dyDescent="0.25">
      <c r="A4841" s="116" t="s">
        <v>16384</v>
      </c>
      <c r="B4841" s="97">
        <v>2016</v>
      </c>
      <c r="C4841" s="67" t="s">
        <v>18742</v>
      </c>
      <c r="D4841" s="246" t="s">
        <v>18746</v>
      </c>
      <c r="E4841" s="246" t="s">
        <v>18747</v>
      </c>
      <c r="F4841" s="258" t="s">
        <v>18747</v>
      </c>
      <c r="G4841" s="205"/>
      <c r="H4841" s="241">
        <v>3.1</v>
      </c>
      <c r="I4841" s="95"/>
      <c r="X4841" s="165"/>
      <c r="Z4841" s="235">
        <v>0.13</v>
      </c>
      <c r="AF4841" s="266" t="s">
        <v>18745</v>
      </c>
    </row>
    <row r="4842" spans="1:32" hidden="1" x14ac:dyDescent="0.25">
      <c r="A4842" s="116" t="s">
        <v>16384</v>
      </c>
      <c r="B4842" s="97">
        <v>2016</v>
      </c>
      <c r="C4842" s="67" t="s">
        <v>18742</v>
      </c>
      <c r="D4842" s="246" t="s">
        <v>17645</v>
      </c>
      <c r="E4842" s="246" t="s">
        <v>17645</v>
      </c>
      <c r="F4842" s="258" t="s">
        <v>18748</v>
      </c>
      <c r="G4842" s="205"/>
      <c r="H4842" s="261">
        <v>1.21</v>
      </c>
      <c r="I4842" s="95"/>
      <c r="X4842" s="165"/>
      <c r="Z4842" s="235">
        <v>0.45</v>
      </c>
      <c r="AF4842" s="266" t="s">
        <v>18745</v>
      </c>
    </row>
    <row r="4843" spans="1:32" hidden="1" x14ac:dyDescent="0.25">
      <c r="A4843" s="116" t="s">
        <v>16384</v>
      </c>
      <c r="B4843" s="97">
        <v>2016</v>
      </c>
      <c r="C4843" s="67" t="s">
        <v>18742</v>
      </c>
      <c r="D4843" s="246" t="s">
        <v>18749</v>
      </c>
      <c r="E4843" s="246" t="s">
        <v>18749</v>
      </c>
      <c r="F4843" s="258" t="s">
        <v>18749</v>
      </c>
      <c r="G4843" s="205"/>
      <c r="H4843" s="241">
        <v>0.65</v>
      </c>
      <c r="I4843" s="95"/>
      <c r="X4843" s="165"/>
      <c r="Z4843" s="235">
        <v>1.7</v>
      </c>
      <c r="AF4843" s="266" t="s">
        <v>18745</v>
      </c>
    </row>
    <row r="4844" spans="1:32" hidden="1" x14ac:dyDescent="0.25">
      <c r="A4844" s="116" t="s">
        <v>16384</v>
      </c>
      <c r="B4844" s="97">
        <v>2016</v>
      </c>
      <c r="C4844" s="67" t="s">
        <v>18742</v>
      </c>
      <c r="D4844" s="246" t="s">
        <v>18750</v>
      </c>
      <c r="E4844" s="246" t="s">
        <v>18751</v>
      </c>
      <c r="F4844" s="258" t="s">
        <v>18751</v>
      </c>
      <c r="G4844" s="205"/>
      <c r="H4844" s="241">
        <v>0.28000000000000003</v>
      </c>
      <c r="I4844" s="95"/>
      <c r="X4844" s="165"/>
      <c r="Z4844" s="235">
        <v>1.57</v>
      </c>
      <c r="AF4844" s="266" t="s">
        <v>18745</v>
      </c>
    </row>
    <row r="4845" spans="1:32" hidden="1" x14ac:dyDescent="0.25">
      <c r="A4845" s="116" t="s">
        <v>16384</v>
      </c>
      <c r="B4845" s="97">
        <v>2016</v>
      </c>
      <c r="C4845" s="67" t="s">
        <v>18742</v>
      </c>
      <c r="D4845" s="120" t="s">
        <v>18737</v>
      </c>
      <c r="E4845" s="246" t="s">
        <v>18738</v>
      </c>
      <c r="F4845" s="258" t="s">
        <v>18752</v>
      </c>
      <c r="G4845" s="205"/>
      <c r="H4845" s="241">
        <v>0.15</v>
      </c>
      <c r="I4845" s="95"/>
      <c r="X4845" s="167"/>
      <c r="Z4845" s="235">
        <v>4.4800000000000004</v>
      </c>
      <c r="AF4845" s="266" t="s">
        <v>18745</v>
      </c>
    </row>
    <row r="4846" spans="1:32" hidden="1" x14ac:dyDescent="0.25">
      <c r="A4846" s="116" t="s">
        <v>16384</v>
      </c>
      <c r="B4846" s="97">
        <v>2016</v>
      </c>
      <c r="C4846" s="67" t="s">
        <v>18742</v>
      </c>
      <c r="D4846" s="246" t="s">
        <v>18739</v>
      </c>
      <c r="E4846" s="246" t="s">
        <v>18739</v>
      </c>
      <c r="F4846" s="258" t="s">
        <v>18739</v>
      </c>
      <c r="G4846" s="205"/>
      <c r="H4846" s="261">
        <v>0.4</v>
      </c>
      <c r="I4846" s="95"/>
      <c r="X4846" s="158"/>
      <c r="Z4846" s="235">
        <v>0.01</v>
      </c>
      <c r="AF4846" s="266" t="s">
        <v>18745</v>
      </c>
    </row>
    <row r="4847" spans="1:32" hidden="1" x14ac:dyDescent="0.25">
      <c r="A4847" s="116" t="s">
        <v>16384</v>
      </c>
      <c r="B4847" s="97">
        <v>2016</v>
      </c>
      <c r="C4847" s="67" t="s">
        <v>18742</v>
      </c>
      <c r="D4847" s="246" t="s">
        <v>16556</v>
      </c>
      <c r="E4847" s="246" t="s">
        <v>16556</v>
      </c>
      <c r="F4847" s="246" t="s">
        <v>16556</v>
      </c>
      <c r="G4847" s="205"/>
      <c r="H4847" s="241">
        <v>46.53</v>
      </c>
      <c r="I4847" s="95"/>
      <c r="X4847" s="158"/>
      <c r="Z4847" s="235">
        <f>100-(Z4838+Z4839+Z4840+Z4841+Z4842+Z4843+Z4844+Z4845+Z4846)</f>
        <v>0.36999999999999034</v>
      </c>
      <c r="AF4847" s="266" t="s">
        <v>18745</v>
      </c>
    </row>
    <row r="4848" spans="1:32" hidden="1" x14ac:dyDescent="0.25">
      <c r="A4848" s="116" t="s">
        <v>16384</v>
      </c>
      <c r="B4848" s="97">
        <v>2017</v>
      </c>
      <c r="C4848" s="67" t="s">
        <v>18742</v>
      </c>
      <c r="D4848" s="246" t="s">
        <v>17533</v>
      </c>
      <c r="E4848" s="246" t="s">
        <v>17533</v>
      </c>
      <c r="F4848" s="258" t="s">
        <v>18743</v>
      </c>
      <c r="G4848" s="94"/>
      <c r="H4848" s="140">
        <f t="shared" ref="H4848:H4854" si="272">G4848/1.3</f>
        <v>0</v>
      </c>
      <c r="I4848" s="95"/>
      <c r="X4848" s="158"/>
      <c r="Z4848" s="235">
        <v>48.6</v>
      </c>
      <c r="AF4848" s="266" t="s">
        <v>18745</v>
      </c>
    </row>
    <row r="4849" spans="1:32" hidden="1" x14ac:dyDescent="0.25">
      <c r="A4849" s="116" t="s">
        <v>16384</v>
      </c>
      <c r="B4849" s="97">
        <v>2017</v>
      </c>
      <c r="C4849" s="67" t="s">
        <v>18742</v>
      </c>
      <c r="D4849" s="246" t="s">
        <v>17528</v>
      </c>
      <c r="E4849" s="246" t="s">
        <v>17528</v>
      </c>
      <c r="F4849" s="258" t="s">
        <v>18732</v>
      </c>
      <c r="G4849" s="94"/>
      <c r="H4849" s="140">
        <f t="shared" si="272"/>
        <v>0</v>
      </c>
      <c r="I4849" s="95"/>
      <c r="X4849" s="158"/>
      <c r="Z4849" s="235">
        <v>38.76</v>
      </c>
      <c r="AF4849" s="266" t="s">
        <v>18745</v>
      </c>
    </row>
    <row r="4850" spans="1:32" hidden="1" x14ac:dyDescent="0.25">
      <c r="A4850" s="116" t="s">
        <v>16384</v>
      </c>
      <c r="B4850" s="97">
        <v>2017</v>
      </c>
      <c r="C4850" s="67" t="s">
        <v>18742</v>
      </c>
      <c r="D4850" s="246" t="s">
        <v>18741</v>
      </c>
      <c r="E4850" s="246" t="s">
        <v>18741</v>
      </c>
      <c r="F4850" s="246" t="s">
        <v>18741</v>
      </c>
      <c r="G4850" s="94"/>
      <c r="H4850" s="140">
        <f t="shared" si="272"/>
        <v>0</v>
      </c>
      <c r="I4850" s="95"/>
      <c r="X4850" s="158"/>
      <c r="Z4850" s="235">
        <v>8.6</v>
      </c>
      <c r="AF4850" s="266" t="s">
        <v>18745</v>
      </c>
    </row>
    <row r="4851" spans="1:32" hidden="1" x14ac:dyDescent="0.25">
      <c r="A4851" s="116" t="s">
        <v>16384</v>
      </c>
      <c r="B4851" s="97">
        <v>2017</v>
      </c>
      <c r="C4851" s="67" t="s">
        <v>18742</v>
      </c>
      <c r="D4851" s="246" t="s">
        <v>18746</v>
      </c>
      <c r="E4851" s="246" t="s">
        <v>18747</v>
      </c>
      <c r="F4851" s="258" t="s">
        <v>18747</v>
      </c>
      <c r="G4851" s="94"/>
      <c r="H4851" s="140">
        <f t="shared" si="272"/>
        <v>0</v>
      </c>
      <c r="I4851" s="95"/>
      <c r="X4851" s="158"/>
      <c r="Z4851" s="235">
        <v>0.27</v>
      </c>
      <c r="AF4851" s="266" t="s">
        <v>18745</v>
      </c>
    </row>
    <row r="4852" spans="1:32" hidden="1" x14ac:dyDescent="0.25">
      <c r="A4852" s="116" t="s">
        <v>16384</v>
      </c>
      <c r="B4852" s="97">
        <v>2017</v>
      </c>
      <c r="C4852" s="67" t="s">
        <v>18742</v>
      </c>
      <c r="D4852" s="246" t="s">
        <v>17645</v>
      </c>
      <c r="E4852" s="246" t="s">
        <v>17645</v>
      </c>
      <c r="F4852" s="258" t="s">
        <v>18748</v>
      </c>
      <c r="G4852" s="94"/>
      <c r="H4852" s="140">
        <f t="shared" si="272"/>
        <v>0</v>
      </c>
      <c r="I4852" s="95"/>
      <c r="X4852" s="158"/>
      <c r="Z4852" s="235">
        <v>0.18</v>
      </c>
      <c r="AF4852" s="266" t="s">
        <v>18745</v>
      </c>
    </row>
    <row r="4853" spans="1:32" hidden="1" x14ac:dyDescent="0.25">
      <c r="A4853" s="116" t="s">
        <v>16384</v>
      </c>
      <c r="B4853" s="97">
        <v>2017</v>
      </c>
      <c r="C4853" s="67" t="s">
        <v>18742</v>
      </c>
      <c r="D4853" s="246" t="s">
        <v>18749</v>
      </c>
      <c r="E4853" s="246" t="s">
        <v>18749</v>
      </c>
      <c r="F4853" s="258" t="s">
        <v>18749</v>
      </c>
      <c r="G4853" s="94"/>
      <c r="H4853" s="140">
        <f t="shared" si="272"/>
        <v>0</v>
      </c>
      <c r="I4853" s="95"/>
      <c r="X4853" s="158"/>
      <c r="Z4853" s="235">
        <v>0.92</v>
      </c>
      <c r="AF4853" s="266" t="s">
        <v>18745</v>
      </c>
    </row>
    <row r="4854" spans="1:32" hidden="1" x14ac:dyDescent="0.25">
      <c r="A4854" s="116" t="s">
        <v>16384</v>
      </c>
      <c r="B4854" s="97">
        <v>2017</v>
      </c>
      <c r="C4854" s="67" t="s">
        <v>18742</v>
      </c>
      <c r="D4854" s="246" t="s">
        <v>18750</v>
      </c>
      <c r="E4854" s="246" t="s">
        <v>18751</v>
      </c>
      <c r="F4854" s="258" t="s">
        <v>18751</v>
      </c>
      <c r="G4854" s="94"/>
      <c r="H4854" s="140">
        <f t="shared" si="272"/>
        <v>0</v>
      </c>
      <c r="I4854" s="95"/>
      <c r="X4854" s="167"/>
      <c r="Z4854" s="235">
        <v>0.86</v>
      </c>
      <c r="AF4854" s="266" t="s">
        <v>18745</v>
      </c>
    </row>
    <row r="4855" spans="1:32" hidden="1" x14ac:dyDescent="0.25">
      <c r="A4855" s="116" t="s">
        <v>16384</v>
      </c>
      <c r="B4855" s="97">
        <v>2017</v>
      </c>
      <c r="C4855" s="67" t="s">
        <v>18742</v>
      </c>
      <c r="D4855" s="120" t="s">
        <v>18737</v>
      </c>
      <c r="E4855" s="246" t="s">
        <v>18738</v>
      </c>
      <c r="F4855" s="258" t="s">
        <v>18752</v>
      </c>
      <c r="G4855" s="94"/>
      <c r="H4855" s="140">
        <f t="shared" ref="H4855:H4857" si="273">G4855/1.33</f>
        <v>0</v>
      </c>
      <c r="I4855" s="95"/>
      <c r="X4855" s="167"/>
      <c r="Z4855" s="235">
        <v>1.46</v>
      </c>
      <c r="AF4855" s="266" t="s">
        <v>18745</v>
      </c>
    </row>
    <row r="4856" spans="1:32" hidden="1" x14ac:dyDescent="0.25">
      <c r="A4856" s="116" t="s">
        <v>16384</v>
      </c>
      <c r="B4856" s="97">
        <v>2017</v>
      </c>
      <c r="C4856" s="67" t="s">
        <v>18742</v>
      </c>
      <c r="D4856" s="246" t="s">
        <v>18739</v>
      </c>
      <c r="E4856" s="246" t="s">
        <v>18739</v>
      </c>
      <c r="F4856" s="258" t="s">
        <v>18739</v>
      </c>
      <c r="G4856" s="94"/>
      <c r="H4856" s="140">
        <f t="shared" si="273"/>
        <v>0</v>
      </c>
      <c r="I4856" s="95"/>
      <c r="X4856" s="167"/>
      <c r="Z4856" s="235">
        <v>0</v>
      </c>
      <c r="AF4856" s="266" t="s">
        <v>18745</v>
      </c>
    </row>
    <row r="4857" spans="1:32" hidden="1" x14ac:dyDescent="0.25">
      <c r="A4857" s="116" t="s">
        <v>16384</v>
      </c>
      <c r="B4857" s="97">
        <v>2017</v>
      </c>
      <c r="C4857" s="67" t="s">
        <v>18742</v>
      </c>
      <c r="D4857" s="246" t="s">
        <v>16556</v>
      </c>
      <c r="E4857" s="246" t="s">
        <v>16556</v>
      </c>
      <c r="F4857" s="246" t="s">
        <v>16556</v>
      </c>
      <c r="G4857" s="94"/>
      <c r="H4857" s="140">
        <f t="shared" si="273"/>
        <v>0</v>
      </c>
      <c r="I4857" s="95"/>
      <c r="X4857" s="167"/>
      <c r="Z4857" s="235">
        <f>100-(Z4848+Z4849+Z4850+Z4851+Z4852+Z4853+Z4854+Z4855+Z4856)</f>
        <v>0.35000000000000853</v>
      </c>
      <c r="AF4857" s="266" t="s">
        <v>18745</v>
      </c>
    </row>
    <row r="4858" spans="1:32" hidden="1" x14ac:dyDescent="0.25">
      <c r="A4858" s="116" t="s">
        <v>16384</v>
      </c>
      <c r="B4858" s="97">
        <v>2018</v>
      </c>
      <c r="C4858" s="67" t="s">
        <v>18742</v>
      </c>
      <c r="D4858" s="246" t="s">
        <v>17533</v>
      </c>
      <c r="E4858" s="246" t="s">
        <v>17533</v>
      </c>
      <c r="F4858" s="258" t="s">
        <v>18743</v>
      </c>
      <c r="G4858" s="205"/>
      <c r="H4858" s="244">
        <v>6.7024999999999997</v>
      </c>
      <c r="I4858" s="95"/>
      <c r="X4858" s="167"/>
      <c r="Z4858" s="235">
        <v>51.15</v>
      </c>
      <c r="AF4858" s="266" t="s">
        <v>18745</v>
      </c>
    </row>
    <row r="4859" spans="1:32" hidden="1" x14ac:dyDescent="0.25">
      <c r="A4859" s="116" t="s">
        <v>16384</v>
      </c>
      <c r="B4859" s="97">
        <v>2018</v>
      </c>
      <c r="C4859" s="67" t="s">
        <v>18742</v>
      </c>
      <c r="D4859" s="246" t="s">
        <v>17528</v>
      </c>
      <c r="E4859" s="246" t="s">
        <v>17528</v>
      </c>
      <c r="F4859" s="258" t="s">
        <v>18732</v>
      </c>
      <c r="G4859" s="205"/>
      <c r="H4859" s="244">
        <v>1.6166666700000001</v>
      </c>
      <c r="I4859" s="95"/>
      <c r="X4859" s="167"/>
      <c r="Z4859" s="235">
        <v>38.47</v>
      </c>
      <c r="AF4859" s="266" t="s">
        <v>18745</v>
      </c>
    </row>
    <row r="4860" spans="1:32" hidden="1" x14ac:dyDescent="0.25">
      <c r="A4860" s="116" t="s">
        <v>16384</v>
      </c>
      <c r="B4860" s="97">
        <v>2018</v>
      </c>
      <c r="C4860" s="67" t="s">
        <v>18742</v>
      </c>
      <c r="D4860" s="246" t="s">
        <v>18741</v>
      </c>
      <c r="E4860" s="246" t="s">
        <v>18741</v>
      </c>
      <c r="F4860" s="246" t="s">
        <v>18741</v>
      </c>
      <c r="G4860" s="205"/>
      <c r="H4860" s="244">
        <v>0.53666667000000001</v>
      </c>
      <c r="I4860" s="95"/>
      <c r="X4860" s="167"/>
      <c r="Z4860" s="235">
        <v>6.69</v>
      </c>
      <c r="AF4860" s="266" t="s">
        <v>18745</v>
      </c>
    </row>
    <row r="4861" spans="1:32" hidden="1" x14ac:dyDescent="0.25">
      <c r="A4861" s="116" t="s">
        <v>16384</v>
      </c>
      <c r="B4861" s="97">
        <v>2018</v>
      </c>
      <c r="C4861" s="67" t="s">
        <v>18742</v>
      </c>
      <c r="D4861" s="246" t="s">
        <v>18746</v>
      </c>
      <c r="E4861" s="246" t="s">
        <v>18747</v>
      </c>
      <c r="F4861" s="258" t="s">
        <v>18747</v>
      </c>
      <c r="G4861" s="205"/>
      <c r="H4861" s="244">
        <v>0.52249999999999996</v>
      </c>
      <c r="I4861" s="95"/>
      <c r="X4861" s="167"/>
      <c r="Z4861" s="235">
        <v>0.52</v>
      </c>
      <c r="AF4861" s="266" t="s">
        <v>18745</v>
      </c>
    </row>
    <row r="4862" spans="1:32" hidden="1" x14ac:dyDescent="0.25">
      <c r="A4862" s="116" t="s">
        <v>16384</v>
      </c>
      <c r="B4862" s="97">
        <v>2018</v>
      </c>
      <c r="C4862" s="67" t="s">
        <v>18742</v>
      </c>
      <c r="D4862" s="246" t="s">
        <v>17645</v>
      </c>
      <c r="E4862" s="246" t="s">
        <v>17645</v>
      </c>
      <c r="F4862" s="258" t="s">
        <v>18748</v>
      </c>
      <c r="G4862" s="205"/>
      <c r="H4862" s="244">
        <v>0.44333333000000003</v>
      </c>
      <c r="I4862" s="95"/>
      <c r="X4862" s="167"/>
      <c r="Z4862" s="235">
        <v>0.08</v>
      </c>
      <c r="AF4862" s="266" t="s">
        <v>18745</v>
      </c>
    </row>
    <row r="4863" spans="1:32" hidden="1" x14ac:dyDescent="0.25">
      <c r="A4863" s="116" t="s">
        <v>16384</v>
      </c>
      <c r="B4863" s="97">
        <v>2018</v>
      </c>
      <c r="C4863" s="67" t="s">
        <v>18742</v>
      </c>
      <c r="D4863" s="246" t="s">
        <v>18749</v>
      </c>
      <c r="E4863" s="246" t="s">
        <v>18749</v>
      </c>
      <c r="F4863" s="258" t="s">
        <v>18749</v>
      </c>
      <c r="G4863" s="205"/>
      <c r="H4863" s="244">
        <v>7.4999999999999997E-2</v>
      </c>
      <c r="I4863" s="95"/>
      <c r="X4863" s="163"/>
      <c r="Z4863" s="235">
        <v>0.55000000000000004</v>
      </c>
      <c r="AF4863" s="266" t="s">
        <v>18745</v>
      </c>
    </row>
    <row r="4864" spans="1:32" hidden="1" x14ac:dyDescent="0.25">
      <c r="A4864" s="116" t="s">
        <v>16384</v>
      </c>
      <c r="B4864" s="97">
        <v>2018</v>
      </c>
      <c r="C4864" s="67" t="s">
        <v>18742</v>
      </c>
      <c r="D4864" s="246" t="s">
        <v>18750</v>
      </c>
      <c r="E4864" s="246" t="s">
        <v>18751</v>
      </c>
      <c r="F4864" s="258" t="s">
        <v>18751</v>
      </c>
      <c r="G4864" s="205"/>
      <c r="H4864" s="261">
        <v>0.4</v>
      </c>
      <c r="I4864" s="95"/>
      <c r="X4864" s="163"/>
      <c r="Z4864" s="235">
        <v>1.64</v>
      </c>
      <c r="AF4864" s="266" t="s">
        <v>18745</v>
      </c>
    </row>
    <row r="4865" spans="1:32" hidden="1" x14ac:dyDescent="0.25">
      <c r="A4865" s="116" t="s">
        <v>16384</v>
      </c>
      <c r="B4865" s="97">
        <v>2018</v>
      </c>
      <c r="C4865" s="67" t="s">
        <v>18742</v>
      </c>
      <c r="D4865" s="120" t="s">
        <v>18737</v>
      </c>
      <c r="E4865" s="246" t="s">
        <v>18738</v>
      </c>
      <c r="F4865" s="258" t="s">
        <v>18752</v>
      </c>
      <c r="G4865" s="205"/>
      <c r="H4865" s="261">
        <v>47.66</v>
      </c>
      <c r="I4865" s="95"/>
      <c r="X4865" s="163"/>
      <c r="Z4865" s="235">
        <v>0.47</v>
      </c>
      <c r="AF4865" s="266" t="s">
        <v>18745</v>
      </c>
    </row>
    <row r="4866" spans="1:32" hidden="1" x14ac:dyDescent="0.25">
      <c r="A4866" s="116" t="s">
        <v>16384</v>
      </c>
      <c r="B4866" s="97">
        <v>2018</v>
      </c>
      <c r="C4866" s="67" t="s">
        <v>18742</v>
      </c>
      <c r="D4866" s="246" t="s">
        <v>18739</v>
      </c>
      <c r="E4866" s="246" t="s">
        <v>18739</v>
      </c>
      <c r="F4866" s="258" t="s">
        <v>18739</v>
      </c>
      <c r="G4866" s="205"/>
      <c r="H4866" s="261">
        <v>40.06</v>
      </c>
      <c r="I4866" s="95"/>
      <c r="X4866" s="163"/>
      <c r="Z4866" s="235">
        <v>0</v>
      </c>
      <c r="AF4866" s="266" t="s">
        <v>18745</v>
      </c>
    </row>
    <row r="4867" spans="1:32" hidden="1" x14ac:dyDescent="0.25">
      <c r="A4867" s="116" t="s">
        <v>16384</v>
      </c>
      <c r="B4867" s="97">
        <v>2018</v>
      </c>
      <c r="C4867" s="67" t="s">
        <v>18742</v>
      </c>
      <c r="D4867" s="246" t="s">
        <v>16556</v>
      </c>
      <c r="E4867" s="246" t="s">
        <v>16556</v>
      </c>
      <c r="F4867" s="246" t="s">
        <v>16556</v>
      </c>
      <c r="G4867" s="205"/>
      <c r="H4867" s="261">
        <v>10.02</v>
      </c>
      <c r="I4867" s="95"/>
      <c r="X4867" s="163"/>
      <c r="Z4867" s="235">
        <f>100-(Z4858+Z4859+Z4860+Z4861+Z4862+Z4863+Z4864+Z4865+Z4866)</f>
        <v>0.43000000000000682</v>
      </c>
      <c r="AF4867" s="266" t="s">
        <v>18745</v>
      </c>
    </row>
    <row r="4868" spans="1:32" hidden="1" x14ac:dyDescent="0.25">
      <c r="A4868" s="116" t="s">
        <v>16384</v>
      </c>
      <c r="B4868" s="97">
        <v>2019</v>
      </c>
      <c r="C4868" s="67" t="s">
        <v>18742</v>
      </c>
      <c r="D4868" s="246" t="s">
        <v>17533</v>
      </c>
      <c r="E4868" s="246" t="s">
        <v>17533</v>
      </c>
      <c r="F4868" s="258" t="s">
        <v>18743</v>
      </c>
      <c r="G4868" s="205"/>
      <c r="H4868" s="261">
        <v>0.72</v>
      </c>
      <c r="I4868" s="95"/>
      <c r="X4868" s="163"/>
      <c r="Z4868" s="235">
        <v>49.45</v>
      </c>
      <c r="AF4868" s="266" t="s">
        <v>18745</v>
      </c>
    </row>
    <row r="4869" spans="1:32" hidden="1" x14ac:dyDescent="0.25">
      <c r="A4869" s="116" t="s">
        <v>16384</v>
      </c>
      <c r="B4869" s="97">
        <v>2019</v>
      </c>
      <c r="C4869" s="67" t="s">
        <v>18742</v>
      </c>
      <c r="D4869" s="246" t="s">
        <v>17528</v>
      </c>
      <c r="E4869" s="246" t="s">
        <v>17528</v>
      </c>
      <c r="F4869" s="258" t="s">
        <v>18732</v>
      </c>
      <c r="G4869" s="205"/>
      <c r="H4869" s="261">
        <v>0.56000000000000005</v>
      </c>
      <c r="I4869" s="95"/>
      <c r="X4869" s="163"/>
      <c r="Z4869" s="235">
        <v>38.53</v>
      </c>
      <c r="AF4869" s="266" t="s">
        <v>18745</v>
      </c>
    </row>
    <row r="4870" spans="1:32" hidden="1" x14ac:dyDescent="0.25">
      <c r="A4870" s="116" t="s">
        <v>16384</v>
      </c>
      <c r="B4870" s="97">
        <v>2019</v>
      </c>
      <c r="C4870" s="67" t="s">
        <v>18742</v>
      </c>
      <c r="D4870" s="246" t="s">
        <v>18741</v>
      </c>
      <c r="E4870" s="246" t="s">
        <v>18741</v>
      </c>
      <c r="F4870" s="246" t="s">
        <v>18741</v>
      </c>
      <c r="G4870" s="205"/>
      <c r="H4870" s="261">
        <v>0.27</v>
      </c>
      <c r="I4870" s="95"/>
      <c r="X4870" s="154"/>
      <c r="Z4870" s="235">
        <v>9.75</v>
      </c>
      <c r="AF4870" s="266" t="s">
        <v>18745</v>
      </c>
    </row>
    <row r="4871" spans="1:32" hidden="1" x14ac:dyDescent="0.25">
      <c r="A4871" s="116" t="s">
        <v>16384</v>
      </c>
      <c r="B4871" s="97">
        <v>2019</v>
      </c>
      <c r="C4871" s="67" t="s">
        <v>18742</v>
      </c>
      <c r="D4871" s="246" t="s">
        <v>18746</v>
      </c>
      <c r="E4871" s="246" t="s">
        <v>18747</v>
      </c>
      <c r="F4871" s="258" t="s">
        <v>18747</v>
      </c>
      <c r="G4871" s="205"/>
      <c r="H4871" s="261">
        <v>0.1</v>
      </c>
      <c r="I4871" s="95"/>
      <c r="X4871" s="154"/>
      <c r="Z4871" s="235">
        <v>0.6</v>
      </c>
      <c r="AF4871" s="266" t="s">
        <v>18745</v>
      </c>
    </row>
    <row r="4872" spans="1:32" hidden="1" x14ac:dyDescent="0.25">
      <c r="A4872" s="116" t="s">
        <v>16384</v>
      </c>
      <c r="B4872" s="97">
        <v>2019</v>
      </c>
      <c r="C4872" s="67" t="s">
        <v>18742</v>
      </c>
      <c r="D4872" s="246" t="s">
        <v>17645</v>
      </c>
      <c r="E4872" s="246" t="s">
        <v>17645</v>
      </c>
      <c r="F4872" s="258" t="s">
        <v>18748</v>
      </c>
      <c r="G4872" s="205"/>
      <c r="H4872" s="261">
        <v>0.6</v>
      </c>
      <c r="I4872" s="95"/>
      <c r="X4872" s="154"/>
      <c r="Z4872" s="235">
        <v>0.04</v>
      </c>
      <c r="AF4872" s="266" t="s">
        <v>18745</v>
      </c>
    </row>
    <row r="4873" spans="1:32" hidden="1" x14ac:dyDescent="0.25">
      <c r="A4873" s="116" t="s">
        <v>16384</v>
      </c>
      <c r="B4873" s="97">
        <v>2019</v>
      </c>
      <c r="C4873" s="67" t="s">
        <v>18742</v>
      </c>
      <c r="D4873" s="246" t="s">
        <v>18749</v>
      </c>
      <c r="E4873" s="246" t="s">
        <v>18749</v>
      </c>
      <c r="F4873" s="258" t="s">
        <v>18749</v>
      </c>
      <c r="G4873" s="205"/>
      <c r="H4873" s="262">
        <v>62.86</v>
      </c>
      <c r="I4873" s="95"/>
      <c r="X4873" s="163"/>
      <c r="Z4873" s="235">
        <v>0.31</v>
      </c>
      <c r="AF4873" s="266" t="s">
        <v>18745</v>
      </c>
    </row>
    <row r="4874" spans="1:32" hidden="1" x14ac:dyDescent="0.25">
      <c r="A4874" s="116" t="s">
        <v>16384</v>
      </c>
      <c r="B4874" s="97">
        <v>2019</v>
      </c>
      <c r="C4874" s="67" t="s">
        <v>18742</v>
      </c>
      <c r="D4874" s="246" t="s">
        <v>18750</v>
      </c>
      <c r="E4874" s="246" t="s">
        <v>18751</v>
      </c>
      <c r="F4874" s="258" t="s">
        <v>18751</v>
      </c>
      <c r="G4874" s="205"/>
      <c r="H4874" s="262">
        <v>24.05</v>
      </c>
      <c r="I4874" s="95"/>
      <c r="X4874" s="163"/>
      <c r="Z4874" s="235">
        <v>0.82</v>
      </c>
      <c r="AF4874" s="266" t="s">
        <v>18745</v>
      </c>
    </row>
    <row r="4875" spans="1:32" hidden="1" x14ac:dyDescent="0.25">
      <c r="A4875" s="116" t="s">
        <v>16384</v>
      </c>
      <c r="B4875" s="97">
        <v>2019</v>
      </c>
      <c r="C4875" s="67" t="s">
        <v>18742</v>
      </c>
      <c r="D4875" s="120" t="s">
        <v>18737</v>
      </c>
      <c r="E4875" s="246" t="s">
        <v>18738</v>
      </c>
      <c r="F4875" s="258" t="s">
        <v>18752</v>
      </c>
      <c r="G4875" s="205"/>
      <c r="H4875" s="262">
        <v>6.5</v>
      </c>
      <c r="I4875" s="95"/>
      <c r="X4875" s="163"/>
      <c r="Z4875" s="235">
        <v>0.16</v>
      </c>
      <c r="AF4875" s="266" t="s">
        <v>18745</v>
      </c>
    </row>
    <row r="4876" spans="1:32" hidden="1" x14ac:dyDescent="0.25">
      <c r="A4876" s="116" t="s">
        <v>16384</v>
      </c>
      <c r="B4876" s="97">
        <v>2019</v>
      </c>
      <c r="C4876" s="67" t="s">
        <v>18742</v>
      </c>
      <c r="D4876" s="246" t="s">
        <v>18739</v>
      </c>
      <c r="E4876" s="246" t="s">
        <v>18739</v>
      </c>
      <c r="F4876" s="258" t="s">
        <v>18739</v>
      </c>
      <c r="G4876" s="205"/>
      <c r="H4876" s="262">
        <v>3.2</v>
      </c>
      <c r="I4876" s="95"/>
      <c r="X4876" s="163"/>
      <c r="Z4876" s="235">
        <v>0</v>
      </c>
      <c r="AF4876" s="266" t="s">
        <v>18745</v>
      </c>
    </row>
    <row r="4877" spans="1:32" hidden="1" x14ac:dyDescent="0.25">
      <c r="A4877" s="116" t="s">
        <v>16384</v>
      </c>
      <c r="B4877" s="97">
        <v>2019</v>
      </c>
      <c r="C4877" s="67" t="s">
        <v>18742</v>
      </c>
      <c r="D4877" s="246" t="s">
        <v>16556</v>
      </c>
      <c r="E4877" s="246" t="s">
        <v>16556</v>
      </c>
      <c r="F4877" s="246" t="s">
        <v>16556</v>
      </c>
      <c r="G4877" s="205"/>
      <c r="H4877" s="262">
        <v>1.7</v>
      </c>
      <c r="I4877" s="95"/>
      <c r="X4877" s="163"/>
      <c r="Z4877" s="235">
        <f>100-(Z4868+Z4869+Z4870+Z4871+Z4872+Z4873+Z4874+Z4875+Z4876)</f>
        <v>0.34000000000000341</v>
      </c>
      <c r="AF4877" s="266" t="s">
        <v>18745</v>
      </c>
    </row>
    <row r="4878" spans="1:32" hidden="1" x14ac:dyDescent="0.25">
      <c r="A4878" s="116" t="s">
        <v>16384</v>
      </c>
      <c r="B4878" s="97">
        <v>2020</v>
      </c>
      <c r="C4878" s="67" t="s">
        <v>18742</v>
      </c>
      <c r="D4878" s="246" t="s">
        <v>17533</v>
      </c>
      <c r="E4878" s="246" t="s">
        <v>17533</v>
      </c>
      <c r="F4878" s="258" t="s">
        <v>18743</v>
      </c>
      <c r="G4878" s="94"/>
      <c r="H4878" s="140">
        <f t="shared" ref="H4878:H4882" si="274">G4878/1.25</f>
        <v>0</v>
      </c>
      <c r="I4878" s="95"/>
      <c r="X4878" s="163"/>
      <c r="Z4878" s="235">
        <v>47.18</v>
      </c>
      <c r="AF4878" s="266" t="s">
        <v>18745</v>
      </c>
    </row>
    <row r="4879" spans="1:32" hidden="1" x14ac:dyDescent="0.25">
      <c r="A4879" s="116" t="s">
        <v>16384</v>
      </c>
      <c r="B4879" s="97">
        <v>2020</v>
      </c>
      <c r="C4879" s="67" t="s">
        <v>18742</v>
      </c>
      <c r="D4879" s="246" t="s">
        <v>17528</v>
      </c>
      <c r="E4879" s="246" t="s">
        <v>17528</v>
      </c>
      <c r="F4879" s="258" t="s">
        <v>18732</v>
      </c>
      <c r="G4879" s="94"/>
      <c r="H4879" s="140">
        <f t="shared" si="274"/>
        <v>0</v>
      </c>
      <c r="I4879" s="95"/>
      <c r="X4879" s="163"/>
      <c r="Z4879" s="235">
        <v>41.31</v>
      </c>
      <c r="AF4879" s="266" t="s">
        <v>18745</v>
      </c>
    </row>
    <row r="4880" spans="1:32" hidden="1" x14ac:dyDescent="0.25">
      <c r="A4880" s="116" t="s">
        <v>16384</v>
      </c>
      <c r="B4880" s="97">
        <v>2020</v>
      </c>
      <c r="C4880" s="67" t="s">
        <v>18742</v>
      </c>
      <c r="D4880" s="246" t="s">
        <v>18741</v>
      </c>
      <c r="E4880" s="246" t="s">
        <v>18741</v>
      </c>
      <c r="F4880" s="246" t="s">
        <v>18741</v>
      </c>
      <c r="G4880" s="94"/>
      <c r="H4880" s="140">
        <f t="shared" si="274"/>
        <v>0</v>
      </c>
      <c r="I4880" s="95"/>
      <c r="X4880" s="154"/>
      <c r="Z4880" s="235">
        <v>9.35</v>
      </c>
      <c r="AF4880" s="266" t="s">
        <v>18745</v>
      </c>
    </row>
    <row r="4881" spans="1:32" hidden="1" x14ac:dyDescent="0.25">
      <c r="A4881" s="116" t="s">
        <v>16384</v>
      </c>
      <c r="B4881" s="97">
        <v>2020</v>
      </c>
      <c r="C4881" s="67" t="s">
        <v>18742</v>
      </c>
      <c r="D4881" s="246" t="s">
        <v>18746</v>
      </c>
      <c r="E4881" s="246" t="s">
        <v>18747</v>
      </c>
      <c r="F4881" s="258" t="s">
        <v>18747</v>
      </c>
      <c r="G4881" s="94"/>
      <c r="H4881" s="140">
        <f t="shared" si="274"/>
        <v>0</v>
      </c>
      <c r="I4881" s="95"/>
      <c r="X4881" s="154"/>
      <c r="Z4881" s="235">
        <v>0.79</v>
      </c>
      <c r="AF4881" s="266" t="s">
        <v>18745</v>
      </c>
    </row>
    <row r="4882" spans="1:32" hidden="1" x14ac:dyDescent="0.25">
      <c r="A4882" s="116" t="s">
        <v>16384</v>
      </c>
      <c r="B4882" s="97">
        <v>2020</v>
      </c>
      <c r="C4882" s="67" t="s">
        <v>18742</v>
      </c>
      <c r="D4882" s="246" t="s">
        <v>17645</v>
      </c>
      <c r="E4882" s="246" t="s">
        <v>17645</v>
      </c>
      <c r="F4882" s="258" t="s">
        <v>18748</v>
      </c>
      <c r="G4882" s="94"/>
      <c r="H4882" s="140">
        <f t="shared" si="274"/>
        <v>0</v>
      </c>
      <c r="I4882" s="95"/>
      <c r="X4882" s="154"/>
      <c r="Z4882" s="235">
        <v>0.01</v>
      </c>
      <c r="AF4882" s="266" t="s">
        <v>18745</v>
      </c>
    </row>
    <row r="4883" spans="1:32" hidden="1" x14ac:dyDescent="0.25">
      <c r="A4883" s="116" t="s">
        <v>16384</v>
      </c>
      <c r="B4883" s="97">
        <v>2020</v>
      </c>
      <c r="C4883" s="67" t="s">
        <v>18742</v>
      </c>
      <c r="D4883" s="246" t="s">
        <v>18749</v>
      </c>
      <c r="E4883" s="246" t="s">
        <v>18749</v>
      </c>
      <c r="F4883" s="258" t="s">
        <v>18749</v>
      </c>
      <c r="G4883" s="94"/>
      <c r="H4883" s="140">
        <f t="shared" ref="H4883:H4927" si="275">G4883/1.3</f>
        <v>0</v>
      </c>
      <c r="I4883" s="95"/>
      <c r="X4883" s="154"/>
      <c r="Z4883" s="235">
        <v>0.3</v>
      </c>
      <c r="AF4883" s="266" t="s">
        <v>18745</v>
      </c>
    </row>
    <row r="4884" spans="1:32" hidden="1" x14ac:dyDescent="0.25">
      <c r="A4884" s="116" t="s">
        <v>16384</v>
      </c>
      <c r="B4884" s="97">
        <v>2020</v>
      </c>
      <c r="C4884" s="67" t="s">
        <v>18742</v>
      </c>
      <c r="D4884" s="246" t="s">
        <v>18750</v>
      </c>
      <c r="E4884" s="246" t="s">
        <v>18751</v>
      </c>
      <c r="F4884" s="258" t="s">
        <v>18751</v>
      </c>
      <c r="G4884" s="94"/>
      <c r="H4884" s="140">
        <f t="shared" si="275"/>
        <v>0</v>
      </c>
      <c r="I4884" s="95"/>
      <c r="X4884" s="154"/>
      <c r="Z4884" s="235">
        <v>0.51</v>
      </c>
      <c r="AF4884" s="266" t="s">
        <v>18745</v>
      </c>
    </row>
    <row r="4885" spans="1:32" hidden="1" x14ac:dyDescent="0.25">
      <c r="A4885" s="116" t="s">
        <v>16384</v>
      </c>
      <c r="B4885" s="97">
        <v>2020</v>
      </c>
      <c r="C4885" s="67" t="s">
        <v>18742</v>
      </c>
      <c r="D4885" s="120" t="s">
        <v>18737</v>
      </c>
      <c r="E4885" s="246" t="s">
        <v>18738</v>
      </c>
      <c r="F4885" s="258" t="s">
        <v>18752</v>
      </c>
      <c r="G4885" s="94"/>
      <c r="H4885" s="140">
        <f t="shared" si="275"/>
        <v>0</v>
      </c>
      <c r="I4885" s="95"/>
      <c r="X4885" s="154"/>
      <c r="Z4885" s="235">
        <v>7.0000000000000007E-2</v>
      </c>
      <c r="AF4885" s="266" t="s">
        <v>18745</v>
      </c>
    </row>
    <row r="4886" spans="1:32" hidden="1" x14ac:dyDescent="0.25">
      <c r="A4886" s="116" t="s">
        <v>16384</v>
      </c>
      <c r="B4886" s="97">
        <v>2020</v>
      </c>
      <c r="C4886" s="67" t="s">
        <v>18742</v>
      </c>
      <c r="D4886" s="246" t="s">
        <v>18739</v>
      </c>
      <c r="E4886" s="246" t="s">
        <v>18739</v>
      </c>
      <c r="F4886" s="258" t="s">
        <v>18739</v>
      </c>
      <c r="G4886" s="94"/>
      <c r="H4886" s="140">
        <f t="shared" si="275"/>
        <v>0</v>
      </c>
      <c r="I4886" s="95"/>
      <c r="X4886" s="154"/>
      <c r="Z4886" s="235">
        <v>0</v>
      </c>
      <c r="AF4886" s="266" t="s">
        <v>18745</v>
      </c>
    </row>
    <row r="4887" spans="1:32" hidden="1" x14ac:dyDescent="0.25">
      <c r="A4887" s="116" t="s">
        <v>16384</v>
      </c>
      <c r="B4887" s="97">
        <v>2020</v>
      </c>
      <c r="C4887" s="67" t="s">
        <v>18742</v>
      </c>
      <c r="D4887" s="246" t="s">
        <v>16556</v>
      </c>
      <c r="E4887" s="246" t="s">
        <v>16556</v>
      </c>
      <c r="F4887" s="246" t="s">
        <v>16556</v>
      </c>
      <c r="G4887" s="94"/>
      <c r="H4887" s="140">
        <f t="shared" si="275"/>
        <v>0</v>
      </c>
      <c r="I4887" s="95"/>
      <c r="X4887" s="154"/>
      <c r="Z4887" s="235">
        <f>100-(Z4878+Z4879+Z4880+Z4881+Z4882+Z4883+Z4884+Z4885+Z4886)</f>
        <v>0.47999999999998977</v>
      </c>
      <c r="AF4887" s="266" t="s">
        <v>18745</v>
      </c>
    </row>
    <row r="4888" spans="1:32" hidden="1" x14ac:dyDescent="0.25">
      <c r="A4888" s="116" t="s">
        <v>16384</v>
      </c>
      <c r="B4888" s="97">
        <v>2021</v>
      </c>
      <c r="C4888" s="67" t="s">
        <v>18742</v>
      </c>
      <c r="D4888" s="246" t="s">
        <v>17533</v>
      </c>
      <c r="E4888" s="246" t="s">
        <v>17533</v>
      </c>
      <c r="F4888" s="258" t="s">
        <v>18743</v>
      </c>
      <c r="G4888" s="205"/>
      <c r="H4888" s="262">
        <v>0.96</v>
      </c>
      <c r="I4888" s="95"/>
      <c r="X4888" s="154"/>
      <c r="Z4888" s="235">
        <v>48.79</v>
      </c>
      <c r="AF4888" s="266" t="s">
        <v>18745</v>
      </c>
    </row>
    <row r="4889" spans="1:32" hidden="1" x14ac:dyDescent="0.25">
      <c r="A4889" s="116" t="s">
        <v>16384</v>
      </c>
      <c r="B4889" s="97">
        <v>2021</v>
      </c>
      <c r="C4889" s="67" t="s">
        <v>18742</v>
      </c>
      <c r="D4889" s="246" t="s">
        <v>17528</v>
      </c>
      <c r="E4889" s="246" t="s">
        <v>17528</v>
      </c>
      <c r="F4889" s="258" t="s">
        <v>18732</v>
      </c>
      <c r="G4889" s="205"/>
      <c r="H4889" s="263">
        <v>0.03</v>
      </c>
      <c r="I4889" s="95"/>
      <c r="X4889" s="154"/>
      <c r="Z4889" s="235">
        <v>40.270000000000003</v>
      </c>
      <c r="AF4889" s="266" t="s">
        <v>18745</v>
      </c>
    </row>
    <row r="4890" spans="1:32" hidden="1" x14ac:dyDescent="0.25">
      <c r="A4890" s="116" t="s">
        <v>16384</v>
      </c>
      <c r="B4890" s="97">
        <v>2021</v>
      </c>
      <c r="C4890" s="67" t="s">
        <v>18742</v>
      </c>
      <c r="D4890" s="246" t="s">
        <v>18741</v>
      </c>
      <c r="E4890" s="246" t="s">
        <v>18741</v>
      </c>
      <c r="F4890" s="246" t="s">
        <v>18741</v>
      </c>
      <c r="G4890" s="205"/>
      <c r="H4890" s="264"/>
      <c r="I4890" s="95"/>
      <c r="X4890" s="154"/>
      <c r="Z4890" s="235">
        <v>8.65</v>
      </c>
      <c r="AF4890" s="266" t="s">
        <v>18745</v>
      </c>
    </row>
    <row r="4891" spans="1:32" hidden="1" x14ac:dyDescent="0.25">
      <c r="A4891" s="116" t="s">
        <v>16384</v>
      </c>
      <c r="B4891" s="97">
        <v>2021</v>
      </c>
      <c r="C4891" s="67" t="s">
        <v>18742</v>
      </c>
      <c r="D4891" s="246" t="s">
        <v>18746</v>
      </c>
      <c r="E4891" s="246" t="s">
        <v>18747</v>
      </c>
      <c r="F4891" s="258" t="s">
        <v>18747</v>
      </c>
      <c r="G4891" s="205"/>
      <c r="H4891" s="264"/>
      <c r="I4891" s="95"/>
      <c r="X4891" s="154"/>
      <c r="Z4891" s="235">
        <v>0.96</v>
      </c>
      <c r="AF4891" s="266" t="s">
        <v>18745</v>
      </c>
    </row>
    <row r="4892" spans="1:32" hidden="1" x14ac:dyDescent="0.25">
      <c r="A4892" s="116" t="s">
        <v>16384</v>
      </c>
      <c r="B4892" s="97">
        <v>2021</v>
      </c>
      <c r="C4892" s="67" t="s">
        <v>18742</v>
      </c>
      <c r="D4892" s="246" t="s">
        <v>17645</v>
      </c>
      <c r="E4892" s="246" t="s">
        <v>17645</v>
      </c>
      <c r="F4892" s="258" t="s">
        <v>18748</v>
      </c>
      <c r="G4892" s="205"/>
      <c r="H4892" s="265">
        <v>0.7</v>
      </c>
      <c r="I4892" s="95"/>
      <c r="X4892" s="154"/>
      <c r="Z4892" s="235">
        <v>7.0000000000000007E-2</v>
      </c>
      <c r="AF4892" s="266" t="s">
        <v>18745</v>
      </c>
    </row>
    <row r="4893" spans="1:32" hidden="1" x14ac:dyDescent="0.25">
      <c r="A4893" s="116" t="s">
        <v>16384</v>
      </c>
      <c r="B4893" s="97">
        <v>2021</v>
      </c>
      <c r="C4893" s="67" t="s">
        <v>18742</v>
      </c>
      <c r="D4893" s="246" t="s">
        <v>18749</v>
      </c>
      <c r="E4893" s="246" t="s">
        <v>18749</v>
      </c>
      <c r="F4893" s="258" t="s">
        <v>18749</v>
      </c>
      <c r="G4893" s="205"/>
      <c r="H4893" s="265">
        <v>51.46</v>
      </c>
      <c r="I4893" s="95"/>
      <c r="Z4893" s="235">
        <v>0.39</v>
      </c>
      <c r="AF4893" s="266" t="s">
        <v>18745</v>
      </c>
    </row>
    <row r="4894" spans="1:32" hidden="1" x14ac:dyDescent="0.25">
      <c r="A4894" s="116" t="s">
        <v>16384</v>
      </c>
      <c r="B4894" s="97">
        <v>2021</v>
      </c>
      <c r="C4894" s="67" t="s">
        <v>18742</v>
      </c>
      <c r="D4894" s="246" t="s">
        <v>18750</v>
      </c>
      <c r="E4894" s="246" t="s">
        <v>18751</v>
      </c>
      <c r="F4894" s="258" t="s">
        <v>18751</v>
      </c>
      <c r="G4894" s="205"/>
      <c r="H4894" s="265">
        <v>31.39</v>
      </c>
      <c r="I4894" s="95"/>
      <c r="Z4894" s="235">
        <v>0.4</v>
      </c>
      <c r="AF4894" s="266" t="s">
        <v>18745</v>
      </c>
    </row>
    <row r="4895" spans="1:32" hidden="1" x14ac:dyDescent="0.25">
      <c r="A4895" s="116" t="s">
        <v>16384</v>
      </c>
      <c r="B4895" s="97">
        <v>2021</v>
      </c>
      <c r="C4895" s="67" t="s">
        <v>18742</v>
      </c>
      <c r="D4895" s="120" t="s">
        <v>18737</v>
      </c>
      <c r="E4895" s="246" t="s">
        <v>18738</v>
      </c>
      <c r="F4895" s="258" t="s">
        <v>18752</v>
      </c>
      <c r="G4895" s="205"/>
      <c r="H4895" s="265">
        <v>3.06</v>
      </c>
      <c r="I4895" s="95"/>
      <c r="Z4895" s="235">
        <v>0.03</v>
      </c>
      <c r="AF4895" s="266" t="s">
        <v>18745</v>
      </c>
    </row>
    <row r="4896" spans="1:32" hidden="1" x14ac:dyDescent="0.25">
      <c r="A4896" s="116" t="s">
        <v>16384</v>
      </c>
      <c r="B4896" s="97">
        <v>2021</v>
      </c>
      <c r="C4896" s="67" t="s">
        <v>18742</v>
      </c>
      <c r="D4896" s="246" t="s">
        <v>18739</v>
      </c>
      <c r="E4896" s="246" t="s">
        <v>18739</v>
      </c>
      <c r="F4896" s="258" t="s">
        <v>18739</v>
      </c>
      <c r="G4896" s="205"/>
      <c r="H4896" s="265"/>
      <c r="I4896" s="95"/>
      <c r="Z4896" s="235">
        <v>0</v>
      </c>
      <c r="AF4896" s="266" t="s">
        <v>18745</v>
      </c>
    </row>
    <row r="4897" spans="1:32" hidden="1" x14ac:dyDescent="0.25">
      <c r="A4897" s="116" t="s">
        <v>16384</v>
      </c>
      <c r="B4897" s="97">
        <v>2021</v>
      </c>
      <c r="C4897" s="67" t="s">
        <v>18742</v>
      </c>
      <c r="D4897" s="246" t="s">
        <v>16556</v>
      </c>
      <c r="E4897" s="246" t="s">
        <v>16556</v>
      </c>
      <c r="F4897" s="246" t="s">
        <v>16556</v>
      </c>
      <c r="G4897" s="205"/>
      <c r="H4897" s="265">
        <v>0.93</v>
      </c>
      <c r="I4897" s="95"/>
      <c r="Z4897" s="235">
        <f>100-(Z4888+Z4889+Z4890+Z4891+Z4892+Z4893+Z4894+Z4895+Z4896)</f>
        <v>0.43999999999999773</v>
      </c>
      <c r="AF4897" s="266" t="s">
        <v>18745</v>
      </c>
    </row>
    <row r="4898" spans="1:32" hidden="1" x14ac:dyDescent="0.25">
      <c r="A4898" s="116" t="s">
        <v>16384</v>
      </c>
      <c r="B4898" s="97">
        <v>2022</v>
      </c>
      <c r="C4898" s="67" t="s">
        <v>18742</v>
      </c>
      <c r="D4898" s="246" t="s">
        <v>17533</v>
      </c>
      <c r="E4898" s="246" t="s">
        <v>17533</v>
      </c>
      <c r="F4898" s="258" t="s">
        <v>18743</v>
      </c>
      <c r="G4898" s="205"/>
      <c r="H4898" s="265"/>
      <c r="I4898" s="95"/>
      <c r="Z4898" s="235">
        <v>52.43</v>
      </c>
      <c r="AF4898" s="266" t="s">
        <v>18745</v>
      </c>
    </row>
    <row r="4899" spans="1:32" hidden="1" x14ac:dyDescent="0.25">
      <c r="A4899" s="116" t="s">
        <v>16384</v>
      </c>
      <c r="B4899" s="97">
        <v>2022</v>
      </c>
      <c r="C4899" s="67" t="s">
        <v>18742</v>
      </c>
      <c r="D4899" s="246" t="s">
        <v>17528</v>
      </c>
      <c r="E4899" s="246" t="s">
        <v>17528</v>
      </c>
      <c r="F4899" s="258" t="s">
        <v>18732</v>
      </c>
      <c r="G4899" s="205"/>
      <c r="H4899" s="265"/>
      <c r="I4899" s="95"/>
      <c r="Z4899" s="235">
        <v>37.69</v>
      </c>
      <c r="AF4899" s="266" t="s">
        <v>18745</v>
      </c>
    </row>
    <row r="4900" spans="1:32" hidden="1" x14ac:dyDescent="0.25">
      <c r="A4900" s="116" t="s">
        <v>16384</v>
      </c>
      <c r="B4900" s="97">
        <v>2022</v>
      </c>
      <c r="C4900" s="67" t="s">
        <v>18742</v>
      </c>
      <c r="D4900" s="246" t="s">
        <v>18741</v>
      </c>
      <c r="E4900" s="246" t="s">
        <v>18741</v>
      </c>
      <c r="F4900" s="246" t="s">
        <v>18741</v>
      </c>
      <c r="G4900" s="205"/>
      <c r="H4900" s="265"/>
      <c r="I4900" s="95"/>
      <c r="Z4900" s="235">
        <v>7.56</v>
      </c>
      <c r="AF4900" s="266" t="s">
        <v>18745</v>
      </c>
    </row>
    <row r="4901" spans="1:32" hidden="1" x14ac:dyDescent="0.25">
      <c r="A4901" s="116" t="s">
        <v>16384</v>
      </c>
      <c r="B4901" s="97">
        <v>2022</v>
      </c>
      <c r="C4901" s="67" t="s">
        <v>18742</v>
      </c>
      <c r="D4901" s="246" t="s">
        <v>18746</v>
      </c>
      <c r="E4901" s="246" t="s">
        <v>18747</v>
      </c>
      <c r="F4901" s="258" t="s">
        <v>18747</v>
      </c>
      <c r="G4901" s="205"/>
      <c r="H4901" s="265"/>
      <c r="I4901" s="95"/>
      <c r="Z4901" s="235">
        <v>1.01</v>
      </c>
      <c r="AF4901" s="266" t="s">
        <v>18745</v>
      </c>
    </row>
    <row r="4902" spans="1:32" hidden="1" x14ac:dyDescent="0.25">
      <c r="A4902" s="116" t="s">
        <v>16384</v>
      </c>
      <c r="B4902" s="97">
        <v>2022</v>
      </c>
      <c r="C4902" s="67" t="s">
        <v>18742</v>
      </c>
      <c r="D4902" s="246" t="s">
        <v>17645</v>
      </c>
      <c r="E4902" s="246" t="s">
        <v>17645</v>
      </c>
      <c r="F4902" s="258" t="s">
        <v>18748</v>
      </c>
      <c r="G4902" s="205"/>
      <c r="H4902" s="265"/>
      <c r="I4902" s="95"/>
      <c r="Z4902" s="235">
        <v>0.24</v>
      </c>
      <c r="AF4902" s="266" t="s">
        <v>18745</v>
      </c>
    </row>
    <row r="4903" spans="1:32" hidden="1" x14ac:dyDescent="0.25">
      <c r="A4903" s="116" t="s">
        <v>16384</v>
      </c>
      <c r="B4903" s="97">
        <v>2022</v>
      </c>
      <c r="C4903" s="67" t="s">
        <v>18742</v>
      </c>
      <c r="D4903" s="246" t="s">
        <v>18749</v>
      </c>
      <c r="E4903" s="246" t="s">
        <v>18749</v>
      </c>
      <c r="F4903" s="258" t="s">
        <v>18749</v>
      </c>
      <c r="G4903" s="205"/>
      <c r="H4903" s="265"/>
      <c r="I4903" s="95"/>
      <c r="Z4903" s="235">
        <v>0.38</v>
      </c>
      <c r="AF4903" s="266" t="s">
        <v>18745</v>
      </c>
    </row>
    <row r="4904" spans="1:32" hidden="1" x14ac:dyDescent="0.25">
      <c r="A4904" s="116" t="s">
        <v>16384</v>
      </c>
      <c r="B4904" s="97">
        <v>2022</v>
      </c>
      <c r="C4904" s="67" t="s">
        <v>18742</v>
      </c>
      <c r="D4904" s="246" t="s">
        <v>18750</v>
      </c>
      <c r="E4904" s="246" t="s">
        <v>18751</v>
      </c>
      <c r="F4904" s="258" t="s">
        <v>18751</v>
      </c>
      <c r="G4904" s="205"/>
      <c r="H4904" s="265"/>
      <c r="I4904" s="95"/>
      <c r="Z4904" s="235">
        <v>0.24</v>
      </c>
      <c r="AF4904" s="266" t="s">
        <v>18745</v>
      </c>
    </row>
    <row r="4905" spans="1:32" hidden="1" x14ac:dyDescent="0.25">
      <c r="A4905" s="116" t="s">
        <v>16384</v>
      </c>
      <c r="B4905" s="97">
        <v>2022</v>
      </c>
      <c r="C4905" s="67" t="s">
        <v>18742</v>
      </c>
      <c r="D4905" s="120" t="s">
        <v>18737</v>
      </c>
      <c r="E4905" s="246" t="s">
        <v>18738</v>
      </c>
      <c r="F4905" s="258" t="s">
        <v>18752</v>
      </c>
      <c r="G4905" s="205"/>
      <c r="H4905" s="265"/>
      <c r="I4905" s="95"/>
      <c r="Z4905" s="235">
        <v>0.01</v>
      </c>
      <c r="AF4905" s="266" t="s">
        <v>18745</v>
      </c>
    </row>
    <row r="4906" spans="1:32" hidden="1" x14ac:dyDescent="0.25">
      <c r="A4906" s="116" t="s">
        <v>16384</v>
      </c>
      <c r="B4906" s="97">
        <v>2022</v>
      </c>
      <c r="C4906" s="67" t="s">
        <v>18742</v>
      </c>
      <c r="D4906" s="246" t="s">
        <v>18739</v>
      </c>
      <c r="E4906" s="246" t="s">
        <v>18739</v>
      </c>
      <c r="F4906" s="258" t="s">
        <v>18739</v>
      </c>
      <c r="G4906" s="205"/>
      <c r="H4906" s="265"/>
      <c r="I4906" s="95"/>
      <c r="Z4906" s="235">
        <v>0</v>
      </c>
      <c r="AF4906" s="266" t="s">
        <v>18745</v>
      </c>
    </row>
    <row r="4907" spans="1:32" hidden="1" x14ac:dyDescent="0.25">
      <c r="A4907" s="116" t="s">
        <v>16384</v>
      </c>
      <c r="B4907" s="97">
        <v>2022</v>
      </c>
      <c r="C4907" s="67" t="s">
        <v>18742</v>
      </c>
      <c r="D4907" s="246" t="s">
        <v>16556</v>
      </c>
      <c r="E4907" s="246" t="s">
        <v>16556</v>
      </c>
      <c r="F4907" s="246" t="s">
        <v>16556</v>
      </c>
      <c r="G4907" s="205"/>
      <c r="H4907" s="265"/>
      <c r="I4907" s="95"/>
      <c r="Z4907" s="235">
        <f>100-(Z4898+Z4899+Z4900+Z4901+Z4902+Z4903+Z4904+Z4905+Z4906)</f>
        <v>0.43999999999999773</v>
      </c>
      <c r="AF4907" s="266" t="s">
        <v>18745</v>
      </c>
    </row>
    <row r="4908" spans="1:32" hidden="1" x14ac:dyDescent="0.25">
      <c r="A4908" s="116" t="s">
        <v>16384</v>
      </c>
      <c r="B4908" s="67">
        <v>2023</v>
      </c>
      <c r="C4908" s="67" t="s">
        <v>18742</v>
      </c>
      <c r="D4908" s="246" t="s">
        <v>17533</v>
      </c>
      <c r="E4908" s="246" t="s">
        <v>17533</v>
      </c>
      <c r="F4908" s="258" t="s">
        <v>18743</v>
      </c>
      <c r="G4908" s="205"/>
      <c r="H4908" s="205"/>
      <c r="I4908" s="95"/>
      <c r="Z4908" s="235">
        <v>54.13</v>
      </c>
      <c r="AF4908" s="266" t="s">
        <v>18745</v>
      </c>
    </row>
    <row r="4909" spans="1:32" hidden="1" x14ac:dyDescent="0.25">
      <c r="A4909" s="116" t="s">
        <v>16384</v>
      </c>
      <c r="B4909" s="67">
        <v>2023</v>
      </c>
      <c r="C4909" s="67" t="s">
        <v>18742</v>
      </c>
      <c r="D4909" s="246" t="s">
        <v>17528</v>
      </c>
      <c r="E4909" s="246" t="s">
        <v>17528</v>
      </c>
      <c r="F4909" s="258" t="s">
        <v>18732</v>
      </c>
      <c r="G4909" s="205"/>
      <c r="H4909" s="205"/>
      <c r="I4909" s="95"/>
      <c r="Z4909" s="235">
        <v>36.49</v>
      </c>
      <c r="AF4909" s="266" t="s">
        <v>18745</v>
      </c>
    </row>
    <row r="4910" spans="1:32" hidden="1" x14ac:dyDescent="0.25">
      <c r="A4910" s="116" t="s">
        <v>16384</v>
      </c>
      <c r="B4910" s="67">
        <v>2023</v>
      </c>
      <c r="C4910" s="67" t="s">
        <v>18742</v>
      </c>
      <c r="D4910" s="246" t="s">
        <v>18741</v>
      </c>
      <c r="E4910" s="246" t="s">
        <v>18741</v>
      </c>
      <c r="F4910" s="246" t="s">
        <v>18741</v>
      </c>
      <c r="G4910" s="205"/>
      <c r="H4910" s="205"/>
      <c r="I4910" s="95"/>
      <c r="Z4910" s="235">
        <v>6.79</v>
      </c>
      <c r="AF4910" s="266" t="s">
        <v>18745</v>
      </c>
    </row>
    <row r="4911" spans="1:32" hidden="1" x14ac:dyDescent="0.25">
      <c r="A4911" s="116" t="s">
        <v>16384</v>
      </c>
      <c r="B4911" s="67">
        <v>2023</v>
      </c>
      <c r="C4911" s="67" t="s">
        <v>18742</v>
      </c>
      <c r="D4911" s="246" t="s">
        <v>18746</v>
      </c>
      <c r="E4911" s="246" t="s">
        <v>18747</v>
      </c>
      <c r="F4911" s="258" t="s">
        <v>18747</v>
      </c>
      <c r="G4911" s="205"/>
      <c r="H4911" s="205"/>
      <c r="I4911" s="95"/>
      <c r="Z4911" s="235">
        <v>1.29</v>
      </c>
      <c r="AF4911" s="266" t="s">
        <v>18745</v>
      </c>
    </row>
    <row r="4912" spans="1:32" hidden="1" x14ac:dyDescent="0.25">
      <c r="A4912" s="116" t="s">
        <v>16384</v>
      </c>
      <c r="B4912" s="67">
        <v>2023</v>
      </c>
      <c r="C4912" s="67" t="s">
        <v>18742</v>
      </c>
      <c r="D4912" s="246" t="s">
        <v>17645</v>
      </c>
      <c r="E4912" s="246" t="s">
        <v>17645</v>
      </c>
      <c r="F4912" s="258" t="s">
        <v>18748</v>
      </c>
      <c r="G4912" s="205"/>
      <c r="H4912" s="205"/>
      <c r="I4912" s="95"/>
      <c r="Z4912" s="235">
        <v>0.35</v>
      </c>
      <c r="AF4912" s="266" t="s">
        <v>18745</v>
      </c>
    </row>
    <row r="4913" spans="1:32" hidden="1" x14ac:dyDescent="0.25">
      <c r="A4913" s="116" t="s">
        <v>16384</v>
      </c>
      <c r="B4913" s="67">
        <v>2023</v>
      </c>
      <c r="C4913" s="67" t="s">
        <v>18742</v>
      </c>
      <c r="D4913" s="246" t="s">
        <v>18749</v>
      </c>
      <c r="E4913" s="246" t="s">
        <v>18749</v>
      </c>
      <c r="F4913" s="258" t="s">
        <v>18749</v>
      </c>
      <c r="G4913" s="205"/>
      <c r="H4913" s="205"/>
      <c r="I4913" s="95"/>
      <c r="Z4913" s="235">
        <v>0.39</v>
      </c>
      <c r="AF4913" s="266" t="s">
        <v>18745</v>
      </c>
    </row>
    <row r="4914" spans="1:32" hidden="1" x14ac:dyDescent="0.25">
      <c r="A4914" s="116" t="s">
        <v>16384</v>
      </c>
      <c r="B4914" s="67">
        <v>2023</v>
      </c>
      <c r="C4914" s="67" t="s">
        <v>18742</v>
      </c>
      <c r="D4914" s="246" t="s">
        <v>18750</v>
      </c>
      <c r="E4914" s="246" t="s">
        <v>18751</v>
      </c>
      <c r="F4914" s="258" t="s">
        <v>18751</v>
      </c>
      <c r="G4914" s="205"/>
      <c r="H4914" s="205"/>
      <c r="I4914" s="95"/>
      <c r="Z4914" s="235">
        <v>0.2</v>
      </c>
      <c r="AF4914" s="266" t="s">
        <v>18745</v>
      </c>
    </row>
    <row r="4915" spans="1:32" hidden="1" x14ac:dyDescent="0.25">
      <c r="A4915" s="116" t="s">
        <v>16384</v>
      </c>
      <c r="B4915" s="67">
        <v>2023</v>
      </c>
      <c r="C4915" s="67" t="s">
        <v>18742</v>
      </c>
      <c r="D4915" s="120" t="s">
        <v>18737</v>
      </c>
      <c r="E4915" s="246" t="s">
        <v>18738</v>
      </c>
      <c r="F4915" s="258" t="s">
        <v>18752</v>
      </c>
      <c r="G4915" s="205"/>
      <c r="H4915" s="205"/>
      <c r="I4915" s="95"/>
      <c r="Z4915" s="235">
        <v>0.01</v>
      </c>
      <c r="AF4915" s="266" t="s">
        <v>18745</v>
      </c>
    </row>
    <row r="4916" spans="1:32" hidden="1" x14ac:dyDescent="0.25">
      <c r="A4916" s="116" t="s">
        <v>16384</v>
      </c>
      <c r="B4916" s="67">
        <v>2023</v>
      </c>
      <c r="C4916" s="67" t="s">
        <v>18742</v>
      </c>
      <c r="D4916" s="246" t="s">
        <v>18739</v>
      </c>
      <c r="E4916" s="246" t="s">
        <v>18739</v>
      </c>
      <c r="F4916" s="258" t="s">
        <v>18739</v>
      </c>
      <c r="G4916" s="205"/>
      <c r="H4916" s="205"/>
      <c r="I4916" s="95"/>
      <c r="Z4916" s="235">
        <v>0</v>
      </c>
      <c r="AF4916" s="266" t="s">
        <v>18745</v>
      </c>
    </row>
    <row r="4917" spans="1:32" hidden="1" x14ac:dyDescent="0.25">
      <c r="A4917" s="116" t="s">
        <v>16384</v>
      </c>
      <c r="B4917" s="67">
        <v>2023</v>
      </c>
      <c r="C4917" s="67" t="s">
        <v>18742</v>
      </c>
      <c r="D4917" s="246" t="s">
        <v>16556</v>
      </c>
      <c r="E4917" s="246" t="s">
        <v>16556</v>
      </c>
      <c r="F4917" s="246" t="s">
        <v>16556</v>
      </c>
      <c r="G4917" s="205"/>
      <c r="H4917" s="205"/>
      <c r="I4917" s="95"/>
      <c r="Z4917" s="235">
        <f>100-(Z4908+Z4909+Z4910+Z4911+Z4912+Z4913+Z4914+Z4915+Z4916)</f>
        <v>0.3499999999999801</v>
      </c>
      <c r="AF4917" s="266" t="s">
        <v>18745</v>
      </c>
    </row>
    <row r="4918" spans="1:32" x14ac:dyDescent="0.25">
      <c r="A4918" s="116" t="s">
        <v>16384</v>
      </c>
      <c r="B4918" s="67">
        <v>2024</v>
      </c>
      <c r="C4918" s="67" t="s">
        <v>18742</v>
      </c>
      <c r="D4918" s="246" t="s">
        <v>17533</v>
      </c>
      <c r="E4918" s="246" t="s">
        <v>17533</v>
      </c>
      <c r="F4918" s="258" t="s">
        <v>18743</v>
      </c>
      <c r="G4918" s="94"/>
      <c r="H4918" s="140">
        <f t="shared" si="275"/>
        <v>0</v>
      </c>
      <c r="I4918" s="95"/>
      <c r="AF4918" s="266" t="s">
        <v>18745</v>
      </c>
    </row>
    <row r="4919" spans="1:32" x14ac:dyDescent="0.25">
      <c r="A4919" s="116" t="s">
        <v>16384</v>
      </c>
      <c r="B4919" s="67">
        <v>2024</v>
      </c>
      <c r="C4919" s="67" t="s">
        <v>18742</v>
      </c>
      <c r="D4919" s="246" t="s">
        <v>17528</v>
      </c>
      <c r="E4919" s="246" t="s">
        <v>17528</v>
      </c>
      <c r="F4919" s="258" t="s">
        <v>18732</v>
      </c>
      <c r="G4919" s="94"/>
      <c r="H4919" s="140">
        <f t="shared" si="275"/>
        <v>0</v>
      </c>
      <c r="I4919" s="95"/>
      <c r="AF4919" s="266" t="s">
        <v>18745</v>
      </c>
    </row>
    <row r="4920" spans="1:32" x14ac:dyDescent="0.25">
      <c r="A4920" s="116" t="s">
        <v>16384</v>
      </c>
      <c r="B4920" s="67">
        <v>2024</v>
      </c>
      <c r="C4920" s="67" t="s">
        <v>18742</v>
      </c>
      <c r="D4920" s="246" t="s">
        <v>18741</v>
      </c>
      <c r="E4920" s="246" t="s">
        <v>18741</v>
      </c>
      <c r="F4920" s="246" t="s">
        <v>18741</v>
      </c>
      <c r="G4920" s="94"/>
      <c r="H4920" s="140">
        <f t="shared" si="275"/>
        <v>0</v>
      </c>
      <c r="I4920" s="95"/>
      <c r="AF4920" s="266" t="s">
        <v>18745</v>
      </c>
    </row>
    <row r="4921" spans="1:32" x14ac:dyDescent="0.25">
      <c r="A4921" s="116" t="s">
        <v>16384</v>
      </c>
      <c r="B4921" s="67">
        <v>2024</v>
      </c>
      <c r="C4921" s="67" t="s">
        <v>18742</v>
      </c>
      <c r="D4921" s="246" t="s">
        <v>18746</v>
      </c>
      <c r="E4921" s="246" t="s">
        <v>18747</v>
      </c>
      <c r="F4921" s="258" t="s">
        <v>18747</v>
      </c>
      <c r="G4921" s="94"/>
      <c r="H4921" s="140">
        <f t="shared" si="275"/>
        <v>0</v>
      </c>
      <c r="I4921" s="95"/>
      <c r="W4921" s="138"/>
      <c r="Z4921" s="138"/>
      <c r="AF4921" s="73"/>
    </row>
    <row r="4922" spans="1:32" x14ac:dyDescent="0.25">
      <c r="A4922" s="116" t="s">
        <v>16384</v>
      </c>
      <c r="B4922" s="67">
        <v>2024</v>
      </c>
      <c r="C4922" s="67" t="s">
        <v>18742</v>
      </c>
      <c r="D4922" s="246" t="s">
        <v>17645</v>
      </c>
      <c r="E4922" s="246" t="s">
        <v>17645</v>
      </c>
      <c r="F4922" s="258" t="s">
        <v>18748</v>
      </c>
      <c r="G4922" s="94"/>
      <c r="H4922" s="140">
        <f t="shared" si="275"/>
        <v>0</v>
      </c>
      <c r="I4922" s="95"/>
      <c r="W4922" s="138"/>
      <c r="Z4922" s="138"/>
      <c r="AF4922" s="73"/>
    </row>
    <row r="4923" spans="1:32" x14ac:dyDescent="0.25">
      <c r="A4923" s="116" t="s">
        <v>16384</v>
      </c>
      <c r="B4923" s="67">
        <v>2024</v>
      </c>
      <c r="C4923" s="67" t="s">
        <v>18742</v>
      </c>
      <c r="D4923" s="246" t="s">
        <v>18749</v>
      </c>
      <c r="E4923" s="246" t="s">
        <v>18749</v>
      </c>
      <c r="F4923" s="258" t="s">
        <v>18749</v>
      </c>
      <c r="G4923" s="94"/>
      <c r="H4923" s="140">
        <f t="shared" si="275"/>
        <v>0</v>
      </c>
      <c r="I4923" s="95"/>
      <c r="W4923" s="138"/>
      <c r="Z4923" s="138"/>
      <c r="AF4923" s="73"/>
    </row>
    <row r="4924" spans="1:32" x14ac:dyDescent="0.25">
      <c r="A4924" s="116" t="s">
        <v>16384</v>
      </c>
      <c r="B4924" s="67">
        <v>2024</v>
      </c>
      <c r="C4924" s="67" t="s">
        <v>18742</v>
      </c>
      <c r="D4924" s="246" t="s">
        <v>18750</v>
      </c>
      <c r="E4924" s="246" t="s">
        <v>18751</v>
      </c>
      <c r="F4924" s="258" t="s">
        <v>18751</v>
      </c>
      <c r="G4924" s="94"/>
      <c r="H4924" s="140">
        <f t="shared" si="275"/>
        <v>0</v>
      </c>
      <c r="I4924" s="95"/>
      <c r="W4924" s="138"/>
      <c r="Z4924" s="138"/>
      <c r="AF4924" s="73"/>
    </row>
    <row r="4925" spans="1:32" x14ac:dyDescent="0.25">
      <c r="A4925" s="116" t="s">
        <v>16384</v>
      </c>
      <c r="B4925" s="67">
        <v>2024</v>
      </c>
      <c r="C4925" s="67" t="s">
        <v>18742</v>
      </c>
      <c r="D4925" s="120" t="s">
        <v>18737</v>
      </c>
      <c r="E4925" s="246" t="s">
        <v>18738</v>
      </c>
      <c r="F4925" s="258" t="s">
        <v>18752</v>
      </c>
      <c r="G4925" s="94"/>
      <c r="H4925" s="140">
        <f t="shared" si="275"/>
        <v>0</v>
      </c>
      <c r="I4925" s="95"/>
      <c r="W4925" s="138"/>
      <c r="Z4925" s="138"/>
      <c r="AF4925" s="73"/>
    </row>
    <row r="4926" spans="1:32" x14ac:dyDescent="0.25">
      <c r="A4926" s="116" t="s">
        <v>16384</v>
      </c>
      <c r="B4926" s="67">
        <v>2024</v>
      </c>
      <c r="C4926" s="67" t="s">
        <v>18742</v>
      </c>
      <c r="D4926" s="246" t="s">
        <v>18739</v>
      </c>
      <c r="E4926" s="246" t="s">
        <v>18739</v>
      </c>
      <c r="F4926" s="258" t="s">
        <v>18739</v>
      </c>
      <c r="G4926" s="94"/>
      <c r="H4926" s="140">
        <f t="shared" si="275"/>
        <v>0</v>
      </c>
      <c r="I4926" s="95"/>
      <c r="W4926" s="138"/>
      <c r="Z4926" s="138"/>
      <c r="AF4926" s="73"/>
    </row>
    <row r="4927" spans="1:32" x14ac:dyDescent="0.25">
      <c r="A4927" s="116" t="s">
        <v>16384</v>
      </c>
      <c r="B4927" s="67">
        <v>2024</v>
      </c>
      <c r="C4927" s="67" t="s">
        <v>18742</v>
      </c>
      <c r="D4927" s="246" t="s">
        <v>16556</v>
      </c>
      <c r="E4927" s="246" t="s">
        <v>16556</v>
      </c>
      <c r="F4927" s="246" t="s">
        <v>16556</v>
      </c>
      <c r="G4927" s="94"/>
      <c r="H4927" s="140">
        <f t="shared" si="275"/>
        <v>0</v>
      </c>
      <c r="I4927" s="95"/>
      <c r="W4927" s="138"/>
      <c r="Z4927" s="235">
        <f>100-(Z4918+Z4919+Z4920+Z4921+Z4922+Z4923+Z4924+Z4925+Z4926)</f>
        <v>100</v>
      </c>
      <c r="AF4927" s="73"/>
    </row>
    <row r="4928" spans="1:32" hidden="1" x14ac:dyDescent="0.25">
      <c r="A4928" s="116" t="s">
        <v>16384</v>
      </c>
      <c r="B4928" s="97">
        <v>2010</v>
      </c>
      <c r="C4928" s="67" t="s">
        <v>18753</v>
      </c>
      <c r="D4928" s="246" t="s">
        <v>17528</v>
      </c>
      <c r="E4928" s="246" t="s">
        <v>17528</v>
      </c>
      <c r="F4928" s="120" t="s">
        <v>18732</v>
      </c>
      <c r="G4928" s="94"/>
      <c r="H4928" s="140">
        <f>G4928/1.03</f>
        <v>0</v>
      </c>
      <c r="I4928" s="95"/>
      <c r="Z4928" s="235">
        <v>9.4600000000000009</v>
      </c>
      <c r="AF4928" s="120" t="s">
        <v>18754</v>
      </c>
    </row>
    <row r="4929" spans="1:32" hidden="1" x14ac:dyDescent="0.25">
      <c r="A4929" s="116" t="s">
        <v>16384</v>
      </c>
      <c r="B4929" s="97">
        <v>2010</v>
      </c>
      <c r="C4929" s="67" t="s">
        <v>18753</v>
      </c>
      <c r="D4929" s="246" t="s">
        <v>17533</v>
      </c>
      <c r="E4929" s="246" t="s">
        <v>17533</v>
      </c>
      <c r="F4929" s="120" t="s">
        <v>18743</v>
      </c>
      <c r="G4929" s="94"/>
      <c r="H4929" s="140">
        <f>G4929/1.03</f>
        <v>0</v>
      </c>
      <c r="I4929" s="95"/>
      <c r="Z4929" s="235">
        <v>8.8699999999999992</v>
      </c>
      <c r="AF4929" s="266" t="s">
        <v>18745</v>
      </c>
    </row>
    <row r="4930" spans="1:32" hidden="1" x14ac:dyDescent="0.25">
      <c r="A4930" s="116" t="s">
        <v>16384</v>
      </c>
      <c r="B4930" s="97">
        <v>2010</v>
      </c>
      <c r="C4930" s="67" t="s">
        <v>18753</v>
      </c>
      <c r="D4930" s="246" t="s">
        <v>17645</v>
      </c>
      <c r="E4930" s="246" t="s">
        <v>17645</v>
      </c>
      <c r="F4930" s="120" t="s">
        <v>18755</v>
      </c>
      <c r="G4930" s="94"/>
      <c r="H4930" s="140">
        <f>G4930/1.03</f>
        <v>0</v>
      </c>
      <c r="I4930" s="95"/>
      <c r="Z4930" s="235">
        <v>49.6</v>
      </c>
      <c r="AF4930" s="266" t="s">
        <v>18745</v>
      </c>
    </row>
    <row r="4931" spans="1:32" hidden="1" x14ac:dyDescent="0.25">
      <c r="A4931" s="116" t="s">
        <v>16384</v>
      </c>
      <c r="B4931" s="97">
        <v>2010</v>
      </c>
      <c r="C4931" s="67" t="s">
        <v>18753</v>
      </c>
      <c r="D4931" s="246" t="s">
        <v>18746</v>
      </c>
      <c r="E4931" s="246" t="s">
        <v>18747</v>
      </c>
      <c r="F4931" s="120" t="s">
        <v>18747</v>
      </c>
      <c r="G4931" s="94"/>
      <c r="H4931" s="140">
        <f>G4931/1.03</f>
        <v>0</v>
      </c>
      <c r="I4931" s="95"/>
      <c r="Z4931" s="235">
        <v>30.67</v>
      </c>
      <c r="AF4931" s="266" t="s">
        <v>18745</v>
      </c>
    </row>
    <row r="4932" spans="1:32" hidden="1" x14ac:dyDescent="0.25">
      <c r="A4932" s="116" t="s">
        <v>16384</v>
      </c>
      <c r="B4932" s="97">
        <v>2010</v>
      </c>
      <c r="C4932" s="67" t="s">
        <v>18753</v>
      </c>
      <c r="D4932" s="120" t="s">
        <v>18749</v>
      </c>
      <c r="E4932" s="246" t="s">
        <v>18749</v>
      </c>
      <c r="F4932" s="120" t="s">
        <v>18756</v>
      </c>
      <c r="G4932" s="94"/>
      <c r="H4932" s="140">
        <f t="shared" ref="H4932" si="276">G4932/1.03</f>
        <v>0</v>
      </c>
      <c r="I4932" s="95"/>
      <c r="Z4932" s="235">
        <v>0.8</v>
      </c>
      <c r="AF4932" s="266" t="s">
        <v>18745</v>
      </c>
    </row>
    <row r="4933" spans="1:32" hidden="1" x14ac:dyDescent="0.25">
      <c r="A4933" s="116" t="s">
        <v>16384</v>
      </c>
      <c r="B4933" s="97">
        <v>2010</v>
      </c>
      <c r="C4933" s="67" t="s">
        <v>18753</v>
      </c>
      <c r="D4933" s="120" t="s">
        <v>16556</v>
      </c>
      <c r="E4933" s="246" t="s">
        <v>16556</v>
      </c>
      <c r="F4933" s="120" t="s">
        <v>16556</v>
      </c>
      <c r="G4933" s="94"/>
      <c r="H4933" s="140">
        <f t="shared" ref="H4933" si="277">G4933/1.03</f>
        <v>0</v>
      </c>
      <c r="I4933" s="95"/>
      <c r="Z4933" s="240">
        <f>100-(Z4928+Z4929+Z4930+Z4931+Z4932)</f>
        <v>0.59999999999999432</v>
      </c>
      <c r="AF4933" s="266" t="s">
        <v>18745</v>
      </c>
    </row>
    <row r="4934" spans="1:32" hidden="1" x14ac:dyDescent="0.25">
      <c r="A4934" s="116" t="s">
        <v>16384</v>
      </c>
      <c r="B4934" s="97">
        <v>2011</v>
      </c>
      <c r="C4934" s="67" t="s">
        <v>18753</v>
      </c>
      <c r="D4934" s="246" t="s">
        <v>17528</v>
      </c>
      <c r="E4934" s="246" t="s">
        <v>17528</v>
      </c>
      <c r="F4934" s="120" t="s">
        <v>18732</v>
      </c>
      <c r="G4934" s="205"/>
      <c r="H4934" s="235">
        <v>3.62</v>
      </c>
      <c r="I4934" s="95"/>
      <c r="Z4934" s="235">
        <v>16.88</v>
      </c>
      <c r="AF4934" s="266" t="s">
        <v>18745</v>
      </c>
    </row>
    <row r="4935" spans="1:32" hidden="1" x14ac:dyDescent="0.25">
      <c r="A4935" s="116" t="s">
        <v>16384</v>
      </c>
      <c r="B4935" s="97">
        <v>2011</v>
      </c>
      <c r="C4935" s="67" t="s">
        <v>18753</v>
      </c>
      <c r="D4935" s="246" t="s">
        <v>17533</v>
      </c>
      <c r="E4935" s="246" t="s">
        <v>17533</v>
      </c>
      <c r="F4935" s="120" t="s">
        <v>18743</v>
      </c>
      <c r="G4935" s="205"/>
      <c r="H4935" s="235">
        <v>6.5</v>
      </c>
      <c r="I4935" s="95"/>
      <c r="Z4935" s="235">
        <v>11.16</v>
      </c>
      <c r="AF4935" s="266" t="s">
        <v>18745</v>
      </c>
    </row>
    <row r="4936" spans="1:32" hidden="1" x14ac:dyDescent="0.25">
      <c r="A4936" s="116" t="s">
        <v>16384</v>
      </c>
      <c r="B4936" s="97">
        <v>2011</v>
      </c>
      <c r="C4936" s="67" t="s">
        <v>18753</v>
      </c>
      <c r="D4936" s="246" t="s">
        <v>17645</v>
      </c>
      <c r="E4936" s="246" t="s">
        <v>17645</v>
      </c>
      <c r="F4936" s="120" t="s">
        <v>18755</v>
      </c>
      <c r="G4936" s="205"/>
      <c r="H4936" s="235">
        <v>54.3</v>
      </c>
      <c r="I4936" s="95"/>
      <c r="Z4936" s="235">
        <v>44.31</v>
      </c>
      <c r="AF4936" s="266" t="s">
        <v>18745</v>
      </c>
    </row>
    <row r="4937" spans="1:32" hidden="1" x14ac:dyDescent="0.25">
      <c r="A4937" s="116" t="s">
        <v>16384</v>
      </c>
      <c r="B4937" s="97">
        <v>2011</v>
      </c>
      <c r="C4937" s="67" t="s">
        <v>18753</v>
      </c>
      <c r="D4937" s="246" t="s">
        <v>18746</v>
      </c>
      <c r="E4937" s="246" t="s">
        <v>18747</v>
      </c>
      <c r="F4937" s="120" t="s">
        <v>18747</v>
      </c>
      <c r="G4937" s="205"/>
      <c r="H4937" s="235">
        <v>34.130000000000003</v>
      </c>
      <c r="I4937" s="95"/>
      <c r="Z4937" s="235">
        <v>26.26</v>
      </c>
      <c r="AF4937" s="266" t="s">
        <v>18745</v>
      </c>
    </row>
    <row r="4938" spans="1:32" hidden="1" x14ac:dyDescent="0.25">
      <c r="A4938" s="116" t="s">
        <v>16384</v>
      </c>
      <c r="B4938" s="97">
        <v>2011</v>
      </c>
      <c r="C4938" s="67" t="s">
        <v>18753</v>
      </c>
      <c r="D4938" s="120" t="s">
        <v>18749</v>
      </c>
      <c r="E4938" s="246" t="s">
        <v>18749</v>
      </c>
      <c r="F4938" s="120" t="s">
        <v>18756</v>
      </c>
      <c r="G4938" s="205"/>
      <c r="H4938" s="235">
        <v>0.88</v>
      </c>
      <c r="I4938" s="95"/>
      <c r="Z4938" s="235">
        <v>0.65</v>
      </c>
      <c r="AF4938" s="266" t="s">
        <v>18745</v>
      </c>
    </row>
    <row r="4939" spans="1:32" hidden="1" x14ac:dyDescent="0.25">
      <c r="A4939" s="116" t="s">
        <v>16384</v>
      </c>
      <c r="B4939" s="97">
        <v>2011</v>
      </c>
      <c r="C4939" s="67" t="s">
        <v>18753</v>
      </c>
      <c r="D4939" s="120" t="s">
        <v>16556</v>
      </c>
      <c r="E4939" s="246" t="s">
        <v>16556</v>
      </c>
      <c r="F4939" s="120" t="s">
        <v>16556</v>
      </c>
      <c r="G4939" s="205"/>
      <c r="H4939" s="240">
        <f>100-(H4934+H4935+H4936+H4937+H4938)</f>
        <v>0.56999999999999318</v>
      </c>
      <c r="I4939" s="95"/>
      <c r="Z4939" s="240">
        <f>100-(Z4934+Z4935+Z4936+Z4937+Z4938)</f>
        <v>0.73999999999999488</v>
      </c>
      <c r="AF4939" s="266" t="s">
        <v>18745</v>
      </c>
    </row>
    <row r="4940" spans="1:32" hidden="1" x14ac:dyDescent="0.25">
      <c r="A4940" s="116" t="s">
        <v>16384</v>
      </c>
      <c r="B4940" s="97">
        <v>2012</v>
      </c>
      <c r="C4940" s="67" t="s">
        <v>18753</v>
      </c>
      <c r="D4940" s="246" t="s">
        <v>17528</v>
      </c>
      <c r="E4940" s="246" t="s">
        <v>17528</v>
      </c>
      <c r="F4940" s="120" t="s">
        <v>18732</v>
      </c>
      <c r="G4940" s="205"/>
      <c r="H4940" s="240">
        <v>39</v>
      </c>
      <c r="I4940" s="95"/>
      <c r="Z4940" s="235">
        <v>25.07</v>
      </c>
      <c r="AF4940" s="266" t="s">
        <v>18745</v>
      </c>
    </row>
    <row r="4941" spans="1:32" hidden="1" x14ac:dyDescent="0.25">
      <c r="A4941" s="116" t="s">
        <v>16384</v>
      </c>
      <c r="B4941" s="97">
        <v>2012</v>
      </c>
      <c r="C4941" s="67" t="s">
        <v>18753</v>
      </c>
      <c r="D4941" s="246" t="s">
        <v>17533</v>
      </c>
      <c r="E4941" s="246" t="s">
        <v>17533</v>
      </c>
      <c r="F4941" s="120" t="s">
        <v>18743</v>
      </c>
      <c r="G4941" s="205"/>
      <c r="H4941" s="240">
        <v>22.53</v>
      </c>
      <c r="I4941" s="95"/>
      <c r="Z4941" s="235">
        <v>12.15</v>
      </c>
      <c r="AF4941" s="266" t="s">
        <v>18745</v>
      </c>
    </row>
    <row r="4942" spans="1:32" hidden="1" x14ac:dyDescent="0.25">
      <c r="A4942" s="116" t="s">
        <v>16384</v>
      </c>
      <c r="B4942" s="97">
        <v>2012</v>
      </c>
      <c r="C4942" s="67" t="s">
        <v>18753</v>
      </c>
      <c r="D4942" s="246" t="s">
        <v>17645</v>
      </c>
      <c r="E4942" s="246" t="s">
        <v>17645</v>
      </c>
      <c r="F4942" s="120" t="s">
        <v>18755</v>
      </c>
      <c r="G4942" s="205"/>
      <c r="H4942" s="245">
        <v>20.239999999999998</v>
      </c>
      <c r="I4942" s="95"/>
      <c r="Z4942" s="235">
        <v>38.21</v>
      </c>
      <c r="AF4942" s="266" t="s">
        <v>18745</v>
      </c>
    </row>
    <row r="4943" spans="1:32" hidden="1" x14ac:dyDescent="0.25">
      <c r="A4943" s="116" t="s">
        <v>16384</v>
      </c>
      <c r="B4943" s="97">
        <v>2012</v>
      </c>
      <c r="C4943" s="67" t="s">
        <v>18753</v>
      </c>
      <c r="D4943" s="246" t="s">
        <v>18746</v>
      </c>
      <c r="E4943" s="246" t="s">
        <v>18747</v>
      </c>
      <c r="F4943" s="120" t="s">
        <v>18747</v>
      </c>
      <c r="G4943" s="205"/>
      <c r="H4943" s="240">
        <v>14.59</v>
      </c>
      <c r="I4943" s="95"/>
      <c r="Z4943" s="235">
        <v>22.95</v>
      </c>
      <c r="AF4943" s="266" t="s">
        <v>18745</v>
      </c>
    </row>
    <row r="4944" spans="1:32" hidden="1" x14ac:dyDescent="0.25">
      <c r="A4944" s="116" t="s">
        <v>16384</v>
      </c>
      <c r="B4944" s="97">
        <v>2012</v>
      </c>
      <c r="C4944" s="67" t="s">
        <v>18753</v>
      </c>
      <c r="D4944" s="120" t="s">
        <v>18749</v>
      </c>
      <c r="E4944" s="246" t="s">
        <v>18749</v>
      </c>
      <c r="F4944" s="120" t="s">
        <v>18756</v>
      </c>
      <c r="G4944" s="205"/>
      <c r="H4944" s="240">
        <v>2.12</v>
      </c>
      <c r="I4944" s="95"/>
      <c r="Z4944" s="235">
        <v>0.59</v>
      </c>
      <c r="AF4944" s="266" t="s">
        <v>18745</v>
      </c>
    </row>
    <row r="4945" spans="1:32" hidden="1" x14ac:dyDescent="0.25">
      <c r="A4945" s="116" t="s">
        <v>16384</v>
      </c>
      <c r="B4945" s="97">
        <v>2012</v>
      </c>
      <c r="C4945" s="67" t="s">
        <v>18753</v>
      </c>
      <c r="D4945" s="120" t="s">
        <v>16556</v>
      </c>
      <c r="E4945" s="246" t="s">
        <v>16556</v>
      </c>
      <c r="F4945" s="120" t="s">
        <v>16556</v>
      </c>
      <c r="G4945" s="205"/>
      <c r="H4945" s="245">
        <v>0.62</v>
      </c>
      <c r="I4945" s="95"/>
      <c r="Z4945" s="240">
        <f>100-(Z4940+Z4941+Z4942+Z4943+Z4944)</f>
        <v>1.0299999999999869</v>
      </c>
      <c r="AF4945" s="266" t="s">
        <v>18745</v>
      </c>
    </row>
    <row r="4946" spans="1:32" hidden="1" x14ac:dyDescent="0.25">
      <c r="A4946" s="116" t="s">
        <v>16384</v>
      </c>
      <c r="B4946" s="97">
        <v>2013</v>
      </c>
      <c r="C4946" s="67" t="s">
        <v>18753</v>
      </c>
      <c r="D4946" s="246" t="s">
        <v>17528</v>
      </c>
      <c r="E4946" s="246" t="s">
        <v>17528</v>
      </c>
      <c r="F4946" s="120" t="s">
        <v>18732</v>
      </c>
      <c r="G4946" s="205"/>
      <c r="H4946" s="240">
        <v>39</v>
      </c>
      <c r="I4946" s="95"/>
      <c r="Z4946" s="235">
        <v>33.020000000000003</v>
      </c>
      <c r="AF4946" s="266" t="s">
        <v>18745</v>
      </c>
    </row>
    <row r="4947" spans="1:32" hidden="1" x14ac:dyDescent="0.25">
      <c r="A4947" s="116" t="s">
        <v>16384</v>
      </c>
      <c r="B4947" s="97">
        <v>2013</v>
      </c>
      <c r="C4947" s="67" t="s">
        <v>18753</v>
      </c>
      <c r="D4947" s="246" t="s">
        <v>17533</v>
      </c>
      <c r="E4947" s="246" t="s">
        <v>17533</v>
      </c>
      <c r="F4947" s="120" t="s">
        <v>18743</v>
      </c>
      <c r="G4947" s="205"/>
      <c r="H4947" s="240">
        <v>22.53</v>
      </c>
      <c r="I4947" s="95"/>
      <c r="Z4947" s="235">
        <v>10.17</v>
      </c>
      <c r="AF4947" s="266" t="s">
        <v>18745</v>
      </c>
    </row>
    <row r="4948" spans="1:32" hidden="1" x14ac:dyDescent="0.25">
      <c r="A4948" s="116" t="s">
        <v>16384</v>
      </c>
      <c r="B4948" s="97">
        <v>2013</v>
      </c>
      <c r="C4948" s="67" t="s">
        <v>18753</v>
      </c>
      <c r="D4948" s="246" t="s">
        <v>17645</v>
      </c>
      <c r="E4948" s="246" t="s">
        <v>17645</v>
      </c>
      <c r="F4948" s="120" t="s">
        <v>18755</v>
      </c>
      <c r="G4948" s="205"/>
      <c r="H4948" s="245">
        <v>20.239999999999998</v>
      </c>
      <c r="I4948" s="95"/>
      <c r="Z4948" s="235">
        <v>37.25</v>
      </c>
      <c r="AF4948" s="266" t="s">
        <v>18745</v>
      </c>
    </row>
    <row r="4949" spans="1:32" hidden="1" x14ac:dyDescent="0.25">
      <c r="A4949" s="116" t="s">
        <v>16384</v>
      </c>
      <c r="B4949" s="97">
        <v>2013</v>
      </c>
      <c r="C4949" s="67" t="s">
        <v>18753</v>
      </c>
      <c r="D4949" s="246" t="s">
        <v>18746</v>
      </c>
      <c r="E4949" s="246" t="s">
        <v>18747</v>
      </c>
      <c r="F4949" s="120" t="s">
        <v>18747</v>
      </c>
      <c r="G4949" s="205"/>
      <c r="H4949" s="240">
        <v>14.59</v>
      </c>
      <c r="I4949" s="95"/>
      <c r="Z4949" s="235">
        <v>18.690000000000001</v>
      </c>
      <c r="AF4949" s="266" t="s">
        <v>18745</v>
      </c>
    </row>
    <row r="4950" spans="1:32" hidden="1" x14ac:dyDescent="0.25">
      <c r="A4950" s="116" t="s">
        <v>16384</v>
      </c>
      <c r="B4950" s="97">
        <v>2013</v>
      </c>
      <c r="C4950" s="67" t="s">
        <v>18753</v>
      </c>
      <c r="D4950" s="120" t="s">
        <v>18749</v>
      </c>
      <c r="E4950" s="246" t="s">
        <v>18749</v>
      </c>
      <c r="F4950" s="120" t="s">
        <v>18756</v>
      </c>
      <c r="G4950" s="205"/>
      <c r="H4950" s="240">
        <v>2.12</v>
      </c>
      <c r="I4950" s="95"/>
      <c r="Z4950" s="235">
        <v>0.36</v>
      </c>
      <c r="AF4950" s="266" t="s">
        <v>18745</v>
      </c>
    </row>
    <row r="4951" spans="1:32" hidden="1" x14ac:dyDescent="0.25">
      <c r="A4951" s="116" t="s">
        <v>16384</v>
      </c>
      <c r="B4951" s="97">
        <v>2013</v>
      </c>
      <c r="C4951" s="67" t="s">
        <v>18753</v>
      </c>
      <c r="D4951" s="120" t="s">
        <v>16556</v>
      </c>
      <c r="E4951" s="246" t="s">
        <v>16556</v>
      </c>
      <c r="F4951" s="120" t="s">
        <v>16556</v>
      </c>
      <c r="G4951" s="205"/>
      <c r="H4951" s="245">
        <v>0.62</v>
      </c>
      <c r="I4951" s="95"/>
      <c r="Z4951" s="240">
        <f>100-(Z4946+Z4947+Z4948+Z4949+Z4950)</f>
        <v>0.51000000000000512</v>
      </c>
      <c r="AF4951" s="266" t="s">
        <v>18745</v>
      </c>
    </row>
    <row r="4952" spans="1:32" hidden="1" x14ac:dyDescent="0.25">
      <c r="A4952" s="116" t="s">
        <v>16384</v>
      </c>
      <c r="B4952" s="97">
        <v>2014</v>
      </c>
      <c r="C4952" s="67" t="s">
        <v>18753</v>
      </c>
      <c r="D4952" s="246" t="s">
        <v>17528</v>
      </c>
      <c r="E4952" s="246" t="s">
        <v>17528</v>
      </c>
      <c r="F4952" s="120" t="s">
        <v>18732</v>
      </c>
      <c r="G4952" s="205"/>
      <c r="H4952" s="242">
        <v>35.25</v>
      </c>
      <c r="I4952" s="95"/>
      <c r="Z4952" s="235">
        <v>40.630000000000003</v>
      </c>
      <c r="AF4952" s="266" t="s">
        <v>18745</v>
      </c>
    </row>
    <row r="4953" spans="1:32" hidden="1" x14ac:dyDescent="0.25">
      <c r="A4953" s="116" t="s">
        <v>16384</v>
      </c>
      <c r="B4953" s="97">
        <v>2014</v>
      </c>
      <c r="C4953" s="67" t="s">
        <v>18753</v>
      </c>
      <c r="D4953" s="246" t="s">
        <v>17533</v>
      </c>
      <c r="E4953" s="246" t="s">
        <v>17533</v>
      </c>
      <c r="F4953" s="120" t="s">
        <v>18743</v>
      </c>
      <c r="G4953" s="205"/>
      <c r="H4953" s="242">
        <v>25.38</v>
      </c>
      <c r="I4953" s="95"/>
      <c r="Z4953" s="235">
        <v>10.71</v>
      </c>
      <c r="AF4953" s="266" t="s">
        <v>18745</v>
      </c>
    </row>
    <row r="4954" spans="1:32" hidden="1" x14ac:dyDescent="0.25">
      <c r="A4954" s="116" t="s">
        <v>16384</v>
      </c>
      <c r="B4954" s="97">
        <v>2014</v>
      </c>
      <c r="C4954" s="67" t="s">
        <v>18753</v>
      </c>
      <c r="D4954" s="246" t="s">
        <v>17645</v>
      </c>
      <c r="E4954" s="246" t="s">
        <v>17645</v>
      </c>
      <c r="F4954" s="120" t="s">
        <v>18755</v>
      </c>
      <c r="G4954" s="205"/>
      <c r="H4954" s="242">
        <v>22.34</v>
      </c>
      <c r="I4954" s="95"/>
      <c r="Z4954" s="235">
        <v>29.36</v>
      </c>
      <c r="AF4954" s="266" t="s">
        <v>18745</v>
      </c>
    </row>
    <row r="4955" spans="1:32" hidden="1" x14ac:dyDescent="0.25">
      <c r="A4955" s="116" t="s">
        <v>16384</v>
      </c>
      <c r="B4955" s="97">
        <v>2014</v>
      </c>
      <c r="C4955" s="67" t="s">
        <v>18753</v>
      </c>
      <c r="D4955" s="246" t="s">
        <v>18746</v>
      </c>
      <c r="E4955" s="246" t="s">
        <v>18747</v>
      </c>
      <c r="F4955" s="120" t="s">
        <v>18747</v>
      </c>
      <c r="G4955" s="205"/>
      <c r="H4955" s="242">
        <v>14.73</v>
      </c>
      <c r="I4955" s="95"/>
      <c r="Z4955" s="235">
        <v>17.72</v>
      </c>
      <c r="AF4955" s="266" t="s">
        <v>18745</v>
      </c>
    </row>
    <row r="4956" spans="1:32" hidden="1" x14ac:dyDescent="0.25">
      <c r="A4956" s="116" t="s">
        <v>16384</v>
      </c>
      <c r="B4956" s="97">
        <v>2014</v>
      </c>
      <c r="C4956" s="67" t="s">
        <v>18753</v>
      </c>
      <c r="D4956" s="120" t="s">
        <v>18749</v>
      </c>
      <c r="E4956" s="246" t="s">
        <v>18749</v>
      </c>
      <c r="F4956" s="120" t="s">
        <v>18756</v>
      </c>
      <c r="G4956" s="205"/>
      <c r="H4956" s="242">
        <v>0.77</v>
      </c>
      <c r="I4956" s="95"/>
      <c r="Z4956" s="235">
        <v>0.52</v>
      </c>
      <c r="AF4956" s="266" t="s">
        <v>18745</v>
      </c>
    </row>
    <row r="4957" spans="1:32" hidden="1" x14ac:dyDescent="0.25">
      <c r="A4957" s="116" t="s">
        <v>16384</v>
      </c>
      <c r="B4957" s="97">
        <v>2014</v>
      </c>
      <c r="C4957" s="67" t="s">
        <v>18753</v>
      </c>
      <c r="D4957" s="120" t="s">
        <v>16556</v>
      </c>
      <c r="E4957" s="246" t="s">
        <v>16556</v>
      </c>
      <c r="F4957" s="120" t="s">
        <v>16556</v>
      </c>
      <c r="G4957" s="205"/>
      <c r="H4957" s="242">
        <v>0.43</v>
      </c>
      <c r="I4957" s="95"/>
      <c r="Z4957" s="240">
        <f>100-(Z4952+Z4953+Z4954+Z4955+Z4956)</f>
        <v>1.0600000000000023</v>
      </c>
      <c r="AF4957" s="266" t="s">
        <v>18745</v>
      </c>
    </row>
    <row r="4958" spans="1:32" hidden="1" x14ac:dyDescent="0.25">
      <c r="A4958" s="116" t="s">
        <v>16384</v>
      </c>
      <c r="B4958" s="97">
        <v>2015</v>
      </c>
      <c r="C4958" s="67" t="s">
        <v>18753</v>
      </c>
      <c r="D4958" s="246" t="s">
        <v>17528</v>
      </c>
      <c r="E4958" s="246" t="s">
        <v>17528</v>
      </c>
      <c r="F4958" s="120" t="s">
        <v>18732</v>
      </c>
      <c r="G4958" s="205"/>
      <c r="H4958" s="245">
        <v>40.799999999999997</v>
      </c>
      <c r="I4958" s="95"/>
      <c r="Z4958" s="235">
        <v>43.4</v>
      </c>
      <c r="AF4958" s="266" t="s">
        <v>18745</v>
      </c>
    </row>
    <row r="4959" spans="1:32" hidden="1" x14ac:dyDescent="0.25">
      <c r="A4959" s="116" t="s">
        <v>16384</v>
      </c>
      <c r="B4959" s="97">
        <v>2015</v>
      </c>
      <c r="C4959" s="67" t="s">
        <v>18753</v>
      </c>
      <c r="D4959" s="246" t="s">
        <v>17533</v>
      </c>
      <c r="E4959" s="246" t="s">
        <v>17533</v>
      </c>
      <c r="F4959" s="120" t="s">
        <v>18743</v>
      </c>
      <c r="G4959" s="205"/>
      <c r="H4959" s="245">
        <v>26.89</v>
      </c>
      <c r="I4959" s="95"/>
      <c r="Z4959" s="235">
        <v>12.4</v>
      </c>
      <c r="AF4959" s="266" t="s">
        <v>18745</v>
      </c>
    </row>
    <row r="4960" spans="1:32" hidden="1" x14ac:dyDescent="0.25">
      <c r="A4960" s="116" t="s">
        <v>16384</v>
      </c>
      <c r="B4960" s="97">
        <v>2015</v>
      </c>
      <c r="C4960" s="67" t="s">
        <v>18753</v>
      </c>
      <c r="D4960" s="246" t="s">
        <v>17645</v>
      </c>
      <c r="E4960" s="246" t="s">
        <v>17645</v>
      </c>
      <c r="F4960" s="120" t="s">
        <v>18755</v>
      </c>
      <c r="G4960" s="205"/>
      <c r="H4960" s="245">
        <v>18.73</v>
      </c>
      <c r="I4960" s="95"/>
      <c r="Z4960" s="235">
        <v>26.26</v>
      </c>
      <c r="AF4960" s="266" t="s">
        <v>18745</v>
      </c>
    </row>
    <row r="4961" spans="1:32" hidden="1" x14ac:dyDescent="0.25">
      <c r="A4961" s="116" t="s">
        <v>16384</v>
      </c>
      <c r="B4961" s="97">
        <v>2015</v>
      </c>
      <c r="C4961" s="67" t="s">
        <v>18753</v>
      </c>
      <c r="D4961" s="246" t="s">
        <v>18746</v>
      </c>
      <c r="E4961" s="246" t="s">
        <v>18747</v>
      </c>
      <c r="F4961" s="120" t="s">
        <v>18747</v>
      </c>
      <c r="G4961" s="205"/>
      <c r="H4961" s="245">
        <v>11.6</v>
      </c>
      <c r="I4961" s="95"/>
      <c r="Z4961" s="235">
        <v>16.510000000000002</v>
      </c>
      <c r="AF4961" s="266" t="s">
        <v>18745</v>
      </c>
    </row>
    <row r="4962" spans="1:32" hidden="1" x14ac:dyDescent="0.25">
      <c r="A4962" s="116" t="s">
        <v>16384</v>
      </c>
      <c r="B4962" s="97">
        <v>2015</v>
      </c>
      <c r="C4962" s="67" t="s">
        <v>18753</v>
      </c>
      <c r="D4962" s="120" t="s">
        <v>18749</v>
      </c>
      <c r="E4962" s="246" t="s">
        <v>18749</v>
      </c>
      <c r="F4962" s="120" t="s">
        <v>18756</v>
      </c>
      <c r="G4962" s="205"/>
      <c r="H4962" s="245">
        <v>0.63</v>
      </c>
      <c r="I4962" s="95"/>
      <c r="Z4962" s="235">
        <v>0.55000000000000004</v>
      </c>
      <c r="AF4962" s="266" t="s">
        <v>18745</v>
      </c>
    </row>
    <row r="4963" spans="1:32" hidden="1" x14ac:dyDescent="0.25">
      <c r="A4963" s="116" t="s">
        <v>16384</v>
      </c>
      <c r="B4963" s="97">
        <v>2015</v>
      </c>
      <c r="C4963" s="67" t="s">
        <v>18753</v>
      </c>
      <c r="D4963" s="120" t="s">
        <v>16556</v>
      </c>
      <c r="E4963" s="246" t="s">
        <v>16556</v>
      </c>
      <c r="F4963" s="120" t="s">
        <v>16556</v>
      </c>
      <c r="G4963" s="205"/>
      <c r="H4963" s="242">
        <v>0.36</v>
      </c>
      <c r="I4963" s="95"/>
      <c r="Z4963" s="240">
        <f>100-(Z4958+Z4959+Z4960+Z4961+Z4962)</f>
        <v>0.87999999999999545</v>
      </c>
      <c r="AF4963" s="266" t="s">
        <v>18745</v>
      </c>
    </row>
    <row r="4964" spans="1:32" hidden="1" x14ac:dyDescent="0.25">
      <c r="A4964" s="116" t="s">
        <v>16384</v>
      </c>
      <c r="B4964" s="97">
        <v>2016</v>
      </c>
      <c r="C4964" s="67" t="s">
        <v>18753</v>
      </c>
      <c r="D4964" s="246" t="s">
        <v>17528</v>
      </c>
      <c r="E4964" s="246" t="s">
        <v>17528</v>
      </c>
      <c r="F4964" s="120" t="s">
        <v>18732</v>
      </c>
      <c r="G4964" s="205"/>
      <c r="H4964" s="245">
        <v>39.1</v>
      </c>
      <c r="I4964" s="95"/>
      <c r="Z4964" s="235">
        <v>51.92</v>
      </c>
      <c r="AF4964" s="266" t="s">
        <v>18745</v>
      </c>
    </row>
    <row r="4965" spans="1:32" hidden="1" x14ac:dyDescent="0.25">
      <c r="A4965" s="116" t="s">
        <v>16384</v>
      </c>
      <c r="B4965" s="97">
        <v>2016</v>
      </c>
      <c r="C4965" s="67" t="s">
        <v>18753</v>
      </c>
      <c r="D4965" s="246" t="s">
        <v>17533</v>
      </c>
      <c r="E4965" s="246" t="s">
        <v>17533</v>
      </c>
      <c r="F4965" s="120" t="s">
        <v>18743</v>
      </c>
      <c r="G4965" s="205"/>
      <c r="H4965" s="245">
        <v>25.1</v>
      </c>
      <c r="I4965" s="95"/>
      <c r="Z4965" s="235">
        <v>9.68</v>
      </c>
      <c r="AF4965" s="266" t="s">
        <v>18745</v>
      </c>
    </row>
    <row r="4966" spans="1:32" hidden="1" x14ac:dyDescent="0.25">
      <c r="A4966" s="116" t="s">
        <v>16384</v>
      </c>
      <c r="B4966" s="97">
        <v>2016</v>
      </c>
      <c r="C4966" s="67" t="s">
        <v>18753</v>
      </c>
      <c r="D4966" s="246" t="s">
        <v>17645</v>
      </c>
      <c r="E4966" s="246" t="s">
        <v>17645</v>
      </c>
      <c r="F4966" s="120" t="s">
        <v>18755</v>
      </c>
      <c r="G4966" s="205"/>
      <c r="H4966" s="245">
        <v>23.67</v>
      </c>
      <c r="I4966" s="95"/>
      <c r="Z4966" s="235">
        <v>22.86</v>
      </c>
      <c r="AF4966" s="266" t="s">
        <v>18745</v>
      </c>
    </row>
    <row r="4967" spans="1:32" hidden="1" x14ac:dyDescent="0.25">
      <c r="A4967" s="116" t="s">
        <v>16384</v>
      </c>
      <c r="B4967" s="97">
        <v>2016</v>
      </c>
      <c r="C4967" s="67" t="s">
        <v>18753</v>
      </c>
      <c r="D4967" s="246" t="s">
        <v>18746</v>
      </c>
      <c r="E4967" s="246" t="s">
        <v>18747</v>
      </c>
      <c r="F4967" s="120" t="s">
        <v>18747</v>
      </c>
      <c r="G4967" s="205"/>
      <c r="H4967" s="245">
        <v>8.92</v>
      </c>
      <c r="I4967" s="95"/>
      <c r="Z4967" s="235">
        <v>14</v>
      </c>
      <c r="AF4967" s="266" t="s">
        <v>18745</v>
      </c>
    </row>
    <row r="4968" spans="1:32" hidden="1" x14ac:dyDescent="0.25">
      <c r="A4968" s="116" t="s">
        <v>16384</v>
      </c>
      <c r="B4968" s="97">
        <v>2016</v>
      </c>
      <c r="C4968" s="67" t="s">
        <v>18753</v>
      </c>
      <c r="D4968" s="120" t="s">
        <v>18749</v>
      </c>
      <c r="E4968" s="246" t="s">
        <v>18749</v>
      </c>
      <c r="F4968" s="120" t="s">
        <v>18756</v>
      </c>
      <c r="G4968" s="205"/>
      <c r="H4968" s="245">
        <v>0.64</v>
      </c>
      <c r="I4968" s="95"/>
      <c r="Z4968" s="235">
        <v>0.7</v>
      </c>
      <c r="AF4968" s="266" t="s">
        <v>18745</v>
      </c>
    </row>
    <row r="4969" spans="1:32" hidden="1" x14ac:dyDescent="0.25">
      <c r="A4969" s="116" t="s">
        <v>16384</v>
      </c>
      <c r="B4969" s="97">
        <v>2016</v>
      </c>
      <c r="C4969" s="67" t="s">
        <v>18753</v>
      </c>
      <c r="D4969" s="120" t="s">
        <v>16556</v>
      </c>
      <c r="E4969" s="246" t="s">
        <v>16556</v>
      </c>
      <c r="F4969" s="120" t="s">
        <v>16556</v>
      </c>
      <c r="G4969" s="205"/>
      <c r="H4969" s="245">
        <v>0.61</v>
      </c>
      <c r="I4969" s="95"/>
      <c r="Z4969" s="240">
        <f>100-(Z4964+Z4965+Z4966+Z4967+Z4968)</f>
        <v>0.8399999999999892</v>
      </c>
      <c r="AF4969" s="266" t="s">
        <v>18745</v>
      </c>
    </row>
    <row r="4970" spans="1:32" hidden="1" x14ac:dyDescent="0.25">
      <c r="A4970" s="116" t="s">
        <v>16384</v>
      </c>
      <c r="B4970" s="97">
        <v>2017</v>
      </c>
      <c r="C4970" s="67" t="s">
        <v>18753</v>
      </c>
      <c r="D4970" s="246" t="s">
        <v>17528</v>
      </c>
      <c r="E4970" s="246" t="s">
        <v>17528</v>
      </c>
      <c r="F4970" s="120" t="s">
        <v>18732</v>
      </c>
      <c r="G4970" s="205"/>
      <c r="H4970" s="240">
        <v>44.36</v>
      </c>
      <c r="I4970" s="95"/>
      <c r="Z4970" s="235">
        <v>54.38</v>
      </c>
      <c r="AF4970" s="266" t="s">
        <v>18745</v>
      </c>
    </row>
    <row r="4971" spans="1:32" hidden="1" x14ac:dyDescent="0.25">
      <c r="A4971" s="116" t="s">
        <v>16384</v>
      </c>
      <c r="B4971" s="97">
        <v>2017</v>
      </c>
      <c r="C4971" s="67" t="s">
        <v>18753</v>
      </c>
      <c r="D4971" s="246" t="s">
        <v>17533</v>
      </c>
      <c r="E4971" s="246" t="s">
        <v>17533</v>
      </c>
      <c r="F4971" s="120" t="s">
        <v>18743</v>
      </c>
      <c r="G4971" s="205"/>
      <c r="H4971" s="240">
        <v>29.64</v>
      </c>
      <c r="I4971" s="95"/>
      <c r="Z4971" s="235">
        <v>9.89</v>
      </c>
      <c r="AF4971" s="266" t="s">
        <v>18745</v>
      </c>
    </row>
    <row r="4972" spans="1:32" hidden="1" x14ac:dyDescent="0.25">
      <c r="A4972" s="116" t="s">
        <v>16384</v>
      </c>
      <c r="B4972" s="97">
        <v>2017</v>
      </c>
      <c r="C4972" s="67" t="s">
        <v>18753</v>
      </c>
      <c r="D4972" s="246" t="s">
        <v>17645</v>
      </c>
      <c r="E4972" s="246" t="s">
        <v>17645</v>
      </c>
      <c r="F4972" s="120" t="s">
        <v>18755</v>
      </c>
      <c r="G4972" s="205"/>
      <c r="H4972" s="240">
        <v>11.2</v>
      </c>
      <c r="I4972" s="95"/>
      <c r="Z4972" s="235">
        <v>21.43</v>
      </c>
      <c r="AF4972" s="266" t="s">
        <v>18745</v>
      </c>
    </row>
    <row r="4973" spans="1:32" hidden="1" x14ac:dyDescent="0.25">
      <c r="A4973" s="116" t="s">
        <v>16384</v>
      </c>
      <c r="B4973" s="97">
        <v>2017</v>
      </c>
      <c r="C4973" s="67" t="s">
        <v>18753</v>
      </c>
      <c r="D4973" s="246" t="s">
        <v>18746</v>
      </c>
      <c r="E4973" s="246" t="s">
        <v>18747</v>
      </c>
      <c r="F4973" s="120" t="s">
        <v>18747</v>
      </c>
      <c r="G4973" s="205"/>
      <c r="H4973" s="240">
        <v>8.31</v>
      </c>
      <c r="I4973" s="95"/>
      <c r="Z4973" s="235">
        <v>12.63</v>
      </c>
      <c r="AF4973" s="266" t="s">
        <v>18745</v>
      </c>
    </row>
    <row r="4974" spans="1:32" hidden="1" x14ac:dyDescent="0.25">
      <c r="A4974" s="116" t="s">
        <v>16384</v>
      </c>
      <c r="B4974" s="97">
        <v>2017</v>
      </c>
      <c r="C4974" s="67" t="s">
        <v>18753</v>
      </c>
      <c r="D4974" s="120" t="s">
        <v>18749</v>
      </c>
      <c r="E4974" s="246" t="s">
        <v>18749</v>
      </c>
      <c r="F4974" s="120" t="s">
        <v>18756</v>
      </c>
      <c r="G4974" s="205"/>
      <c r="H4974" s="240">
        <v>2.4300000000000002</v>
      </c>
      <c r="I4974" s="95"/>
      <c r="Z4974" s="235">
        <v>0.89</v>
      </c>
      <c r="AF4974" s="266" t="s">
        <v>18745</v>
      </c>
    </row>
    <row r="4975" spans="1:32" hidden="1" x14ac:dyDescent="0.25">
      <c r="A4975" s="116" t="s">
        <v>16384</v>
      </c>
      <c r="B4975" s="97">
        <v>2017</v>
      </c>
      <c r="C4975" s="67" t="s">
        <v>18753</v>
      </c>
      <c r="D4975" s="120" t="s">
        <v>16556</v>
      </c>
      <c r="E4975" s="246" t="s">
        <v>16556</v>
      </c>
      <c r="F4975" s="120" t="s">
        <v>16556</v>
      </c>
      <c r="G4975" s="205"/>
      <c r="H4975" s="240">
        <v>0.94</v>
      </c>
      <c r="I4975" s="95"/>
      <c r="Z4975" s="240">
        <f>100-(Z4970+Z4971+Z4972+Z4973+Z4974)</f>
        <v>0.77999999999998693</v>
      </c>
      <c r="AF4975" s="266" t="s">
        <v>18745</v>
      </c>
    </row>
    <row r="4976" spans="1:32" hidden="1" x14ac:dyDescent="0.25">
      <c r="A4976" s="116" t="s">
        <v>16384</v>
      </c>
      <c r="B4976" s="97">
        <v>2018</v>
      </c>
      <c r="C4976" s="67" t="s">
        <v>18753</v>
      </c>
      <c r="D4976" s="246" t="s">
        <v>17528</v>
      </c>
      <c r="E4976" s="246" t="s">
        <v>17528</v>
      </c>
      <c r="F4976" s="120" t="s">
        <v>18732</v>
      </c>
      <c r="G4976" s="205"/>
      <c r="H4976" s="240">
        <v>49.29</v>
      </c>
      <c r="I4976" s="95"/>
      <c r="Z4976" s="235">
        <v>61.63</v>
      </c>
      <c r="AF4976" s="266" t="s">
        <v>18745</v>
      </c>
    </row>
    <row r="4977" spans="1:32" hidden="1" x14ac:dyDescent="0.25">
      <c r="A4977" s="116" t="s">
        <v>16384</v>
      </c>
      <c r="B4977" s="97">
        <v>2018</v>
      </c>
      <c r="C4977" s="67" t="s">
        <v>18753</v>
      </c>
      <c r="D4977" s="246" t="s">
        <v>17533</v>
      </c>
      <c r="E4977" s="246" t="s">
        <v>17533</v>
      </c>
      <c r="F4977" s="120" t="s">
        <v>18743</v>
      </c>
      <c r="G4977" s="205"/>
      <c r="H4977" s="240">
        <v>28.75</v>
      </c>
      <c r="I4977" s="95"/>
      <c r="Z4977" s="235">
        <v>8.94</v>
      </c>
      <c r="AF4977" s="266" t="s">
        <v>18745</v>
      </c>
    </row>
    <row r="4978" spans="1:32" hidden="1" x14ac:dyDescent="0.25">
      <c r="A4978" s="116" t="s">
        <v>16384</v>
      </c>
      <c r="B4978" s="97">
        <v>2018</v>
      </c>
      <c r="C4978" s="67" t="s">
        <v>18753</v>
      </c>
      <c r="D4978" s="246" t="s">
        <v>17645</v>
      </c>
      <c r="E4978" s="246" t="s">
        <v>17645</v>
      </c>
      <c r="F4978" s="120" t="s">
        <v>18755</v>
      </c>
      <c r="G4978" s="205"/>
      <c r="H4978" s="240">
        <v>11.2</v>
      </c>
      <c r="I4978" s="95"/>
      <c r="Z4978" s="235">
        <v>17.41</v>
      </c>
      <c r="AF4978" s="266" t="s">
        <v>18745</v>
      </c>
    </row>
    <row r="4979" spans="1:32" hidden="1" x14ac:dyDescent="0.25">
      <c r="A4979" s="116" t="s">
        <v>16384</v>
      </c>
      <c r="B4979" s="97">
        <v>2018</v>
      </c>
      <c r="C4979" s="67" t="s">
        <v>18753</v>
      </c>
      <c r="D4979" s="246" t="s">
        <v>18746</v>
      </c>
      <c r="E4979" s="246" t="s">
        <v>18747</v>
      </c>
      <c r="F4979" s="120" t="s">
        <v>18747</v>
      </c>
      <c r="G4979" s="205"/>
      <c r="H4979" s="240">
        <v>6.4</v>
      </c>
      <c r="I4979" s="95"/>
      <c r="Z4979" s="235">
        <v>10.43</v>
      </c>
      <c r="AF4979" s="266" t="s">
        <v>18745</v>
      </c>
    </row>
    <row r="4980" spans="1:32" hidden="1" x14ac:dyDescent="0.25">
      <c r="A4980" s="116" t="s">
        <v>16384</v>
      </c>
      <c r="B4980" s="97">
        <v>2018</v>
      </c>
      <c r="C4980" s="67" t="s">
        <v>18753</v>
      </c>
      <c r="D4980" s="120" t="s">
        <v>18749</v>
      </c>
      <c r="E4980" s="246" t="s">
        <v>18749</v>
      </c>
      <c r="F4980" s="120" t="s">
        <v>18756</v>
      </c>
      <c r="G4980" s="205"/>
      <c r="H4980" s="240">
        <v>1.98</v>
      </c>
      <c r="I4980" s="95"/>
      <c r="Z4980" s="235">
        <v>0.97</v>
      </c>
      <c r="AF4980" s="266" t="s">
        <v>18745</v>
      </c>
    </row>
    <row r="4981" spans="1:32" hidden="1" x14ac:dyDescent="0.25">
      <c r="A4981" s="116" t="s">
        <v>16384</v>
      </c>
      <c r="B4981" s="97">
        <v>2018</v>
      </c>
      <c r="C4981" s="67" t="s">
        <v>18753</v>
      </c>
      <c r="D4981" s="120" t="s">
        <v>16556</v>
      </c>
      <c r="E4981" s="246" t="s">
        <v>16556</v>
      </c>
      <c r="F4981" s="120" t="s">
        <v>16556</v>
      </c>
      <c r="G4981" s="205"/>
      <c r="H4981" s="240">
        <v>0.73</v>
      </c>
      <c r="I4981" s="95"/>
      <c r="Z4981" s="240">
        <f>100-(Z4976+Z4977+Z4978+Z4979+Z4980)</f>
        <v>0.62000000000000455</v>
      </c>
      <c r="AF4981" s="266" t="s">
        <v>18745</v>
      </c>
    </row>
    <row r="4982" spans="1:32" hidden="1" x14ac:dyDescent="0.25">
      <c r="A4982" s="116" t="s">
        <v>16384</v>
      </c>
      <c r="B4982" s="97">
        <v>2019</v>
      </c>
      <c r="C4982" s="67" t="s">
        <v>18753</v>
      </c>
      <c r="D4982" s="246" t="s">
        <v>17528</v>
      </c>
      <c r="E4982" s="246" t="s">
        <v>17528</v>
      </c>
      <c r="F4982" s="120" t="s">
        <v>18732</v>
      </c>
      <c r="G4982" s="205"/>
      <c r="H4982" s="240">
        <v>0.28999999999999998</v>
      </c>
      <c r="I4982" s="95"/>
      <c r="Z4982" s="235">
        <v>63.77</v>
      </c>
      <c r="AF4982" s="266" t="s">
        <v>18745</v>
      </c>
    </row>
    <row r="4983" spans="1:32" hidden="1" x14ac:dyDescent="0.25">
      <c r="A4983" s="116" t="s">
        <v>16384</v>
      </c>
      <c r="B4983" s="97">
        <v>2019</v>
      </c>
      <c r="C4983" s="67" t="s">
        <v>18753</v>
      </c>
      <c r="D4983" s="246" t="s">
        <v>17533</v>
      </c>
      <c r="E4983" s="246" t="s">
        <v>17533</v>
      </c>
      <c r="F4983" s="120" t="s">
        <v>18743</v>
      </c>
      <c r="G4983" s="205"/>
      <c r="H4983" s="240">
        <v>0.28999999999999998</v>
      </c>
      <c r="I4983" s="95"/>
      <c r="Z4983" s="235">
        <v>9.3800000000000008</v>
      </c>
      <c r="AF4983" s="266" t="s">
        <v>18745</v>
      </c>
    </row>
    <row r="4984" spans="1:32" hidden="1" x14ac:dyDescent="0.25">
      <c r="A4984" s="116" t="s">
        <v>16384</v>
      </c>
      <c r="B4984" s="97">
        <v>2019</v>
      </c>
      <c r="C4984" s="67" t="s">
        <v>18753</v>
      </c>
      <c r="D4984" s="246" t="s">
        <v>17645</v>
      </c>
      <c r="E4984" s="246" t="s">
        <v>17645</v>
      </c>
      <c r="F4984" s="120" t="s">
        <v>18755</v>
      </c>
      <c r="G4984" s="205"/>
      <c r="H4984" s="243">
        <v>61.800833300000001</v>
      </c>
      <c r="I4984" s="95"/>
      <c r="Z4984" s="235">
        <v>15.98</v>
      </c>
      <c r="AF4984" s="266" t="s">
        <v>18745</v>
      </c>
    </row>
    <row r="4985" spans="1:32" hidden="1" x14ac:dyDescent="0.25">
      <c r="A4985" s="116" t="s">
        <v>16384</v>
      </c>
      <c r="B4985" s="97">
        <v>2019</v>
      </c>
      <c r="C4985" s="67" t="s">
        <v>18753</v>
      </c>
      <c r="D4985" s="246" t="s">
        <v>18746</v>
      </c>
      <c r="E4985" s="246" t="s">
        <v>18747</v>
      </c>
      <c r="F4985" s="120" t="s">
        <v>18747</v>
      </c>
      <c r="G4985" s="205"/>
      <c r="H4985" s="243">
        <v>10.369166699999999</v>
      </c>
      <c r="I4985" s="95"/>
      <c r="Z4985" s="235">
        <v>9.25</v>
      </c>
      <c r="AF4985" s="266" t="s">
        <v>18745</v>
      </c>
    </row>
    <row r="4986" spans="1:32" hidden="1" x14ac:dyDescent="0.25">
      <c r="A4986" s="116" t="s">
        <v>16384</v>
      </c>
      <c r="B4986" s="97">
        <v>2019</v>
      </c>
      <c r="C4986" s="67" t="s">
        <v>18753</v>
      </c>
      <c r="D4986" s="120" t="s">
        <v>18749</v>
      </c>
      <c r="E4986" s="246" t="s">
        <v>18749</v>
      </c>
      <c r="F4986" s="120" t="s">
        <v>18756</v>
      </c>
      <c r="G4986" s="205"/>
      <c r="H4986" s="243">
        <v>10.2233333</v>
      </c>
      <c r="I4986" s="95"/>
      <c r="Z4986" s="235">
        <v>1.08</v>
      </c>
      <c r="AF4986" s="266" t="s">
        <v>18745</v>
      </c>
    </row>
    <row r="4987" spans="1:32" hidden="1" x14ac:dyDescent="0.25">
      <c r="A4987" s="116" t="s">
        <v>16384</v>
      </c>
      <c r="B4987" s="97">
        <v>2019</v>
      </c>
      <c r="C4987" s="67" t="s">
        <v>18753</v>
      </c>
      <c r="D4987" s="120" t="s">
        <v>16556</v>
      </c>
      <c r="E4987" s="246" t="s">
        <v>16556</v>
      </c>
      <c r="F4987" s="120" t="s">
        <v>16556</v>
      </c>
      <c r="G4987" s="205"/>
      <c r="H4987" s="243">
        <v>8.8925000000000001</v>
      </c>
      <c r="I4987" s="95"/>
      <c r="Z4987" s="240">
        <f>100-(Z4982+Z4983+Z4984+Z4985+Z4986)</f>
        <v>0.53999999999999204</v>
      </c>
      <c r="AF4987" s="266" t="s">
        <v>18745</v>
      </c>
    </row>
    <row r="4988" spans="1:32" hidden="1" x14ac:dyDescent="0.25">
      <c r="A4988" s="116" t="s">
        <v>16384</v>
      </c>
      <c r="B4988" s="97">
        <v>2020</v>
      </c>
      <c r="C4988" s="67" t="s">
        <v>18753</v>
      </c>
      <c r="D4988" s="246" t="s">
        <v>17528</v>
      </c>
      <c r="E4988" s="246" t="s">
        <v>17528</v>
      </c>
      <c r="F4988" s="120" t="s">
        <v>18732</v>
      </c>
      <c r="G4988" s="205"/>
      <c r="H4988" s="243">
        <v>0.97166666999999995</v>
      </c>
      <c r="I4988" s="95"/>
      <c r="Z4988" s="235">
        <v>61.16</v>
      </c>
      <c r="AF4988" s="266" t="s">
        <v>18745</v>
      </c>
    </row>
    <row r="4989" spans="1:32" hidden="1" x14ac:dyDescent="0.25">
      <c r="A4989" s="116" t="s">
        <v>16384</v>
      </c>
      <c r="B4989" s="97">
        <v>2020</v>
      </c>
      <c r="C4989" s="67" t="s">
        <v>18753</v>
      </c>
      <c r="D4989" s="246" t="s">
        <v>17533</v>
      </c>
      <c r="E4989" s="246" t="s">
        <v>17533</v>
      </c>
      <c r="F4989" s="120" t="s">
        <v>18743</v>
      </c>
      <c r="G4989" s="205"/>
      <c r="H4989" s="243">
        <v>4.4999999999999998E-2</v>
      </c>
      <c r="I4989" s="95"/>
      <c r="Z4989" s="235">
        <v>14.26</v>
      </c>
      <c r="AF4989" s="266" t="s">
        <v>18745</v>
      </c>
    </row>
    <row r="4990" spans="1:32" hidden="1" x14ac:dyDescent="0.25">
      <c r="A4990" s="116" t="s">
        <v>16384</v>
      </c>
      <c r="B4990" s="97">
        <v>2020</v>
      </c>
      <c r="C4990" s="67" t="s">
        <v>18753</v>
      </c>
      <c r="D4990" s="246" t="s">
        <v>17645</v>
      </c>
      <c r="E4990" s="246" t="s">
        <v>17645</v>
      </c>
      <c r="F4990" s="120" t="s">
        <v>18755</v>
      </c>
      <c r="G4990" s="205"/>
      <c r="H4990" s="245">
        <v>7.7</v>
      </c>
      <c r="I4990" s="95"/>
      <c r="Z4990" s="235">
        <v>13.44</v>
      </c>
      <c r="AF4990" s="266" t="s">
        <v>18745</v>
      </c>
    </row>
    <row r="4991" spans="1:32" hidden="1" x14ac:dyDescent="0.25">
      <c r="A4991" s="116" t="s">
        <v>16384</v>
      </c>
      <c r="B4991" s="97">
        <v>2020</v>
      </c>
      <c r="C4991" s="67" t="s">
        <v>18753</v>
      </c>
      <c r="D4991" s="246" t="s">
        <v>18746</v>
      </c>
      <c r="E4991" s="246" t="s">
        <v>18747</v>
      </c>
      <c r="F4991" s="120" t="s">
        <v>18747</v>
      </c>
      <c r="G4991" s="205"/>
      <c r="H4991" s="245">
        <v>61.98</v>
      </c>
      <c r="I4991" s="95"/>
      <c r="Z4991" s="235">
        <v>9.34</v>
      </c>
      <c r="AF4991" s="266" t="s">
        <v>18745</v>
      </c>
    </row>
    <row r="4992" spans="1:32" hidden="1" x14ac:dyDescent="0.25">
      <c r="A4992" s="116" t="s">
        <v>16384</v>
      </c>
      <c r="B4992" s="97">
        <v>2020</v>
      </c>
      <c r="C4992" s="67" t="s">
        <v>18753</v>
      </c>
      <c r="D4992" s="120" t="s">
        <v>18749</v>
      </c>
      <c r="E4992" s="246" t="s">
        <v>18749</v>
      </c>
      <c r="F4992" s="120" t="s">
        <v>18756</v>
      </c>
      <c r="G4992" s="205"/>
      <c r="H4992" s="245">
        <v>13.07</v>
      </c>
      <c r="I4992" s="95"/>
      <c r="Z4992" s="235">
        <v>0.97</v>
      </c>
      <c r="AF4992" s="266" t="s">
        <v>18745</v>
      </c>
    </row>
    <row r="4993" spans="1:32" hidden="1" x14ac:dyDescent="0.25">
      <c r="A4993" s="116" t="s">
        <v>16384</v>
      </c>
      <c r="B4993" s="97">
        <v>2020</v>
      </c>
      <c r="C4993" s="67" t="s">
        <v>18753</v>
      </c>
      <c r="D4993" s="120" t="s">
        <v>16556</v>
      </c>
      <c r="E4993" s="246" t="s">
        <v>16556</v>
      </c>
      <c r="F4993" s="120" t="s">
        <v>16556</v>
      </c>
      <c r="G4993" s="205"/>
      <c r="H4993" s="245">
        <v>9.0399999999999991</v>
      </c>
      <c r="I4993" s="95"/>
      <c r="Z4993" s="240">
        <f>100-(Z4988+Z4989+Z4990+Z4991+Z4992)</f>
        <v>0.82999999999999829</v>
      </c>
      <c r="AF4993" s="266" t="s">
        <v>18745</v>
      </c>
    </row>
    <row r="4994" spans="1:32" hidden="1" x14ac:dyDescent="0.25">
      <c r="A4994" s="116" t="s">
        <v>16384</v>
      </c>
      <c r="B4994" s="97">
        <v>2021</v>
      </c>
      <c r="C4994" s="67" t="s">
        <v>18753</v>
      </c>
      <c r="D4994" s="246" t="s">
        <v>17528</v>
      </c>
      <c r="E4994" s="246" t="s">
        <v>17528</v>
      </c>
      <c r="F4994" s="120" t="s">
        <v>18732</v>
      </c>
      <c r="G4994" s="205"/>
      <c r="H4994" s="245">
        <v>8</v>
      </c>
      <c r="I4994" s="95"/>
      <c r="Z4994" s="235">
        <v>62.94</v>
      </c>
      <c r="AF4994" s="266" t="s">
        <v>18745</v>
      </c>
    </row>
    <row r="4995" spans="1:32" hidden="1" x14ac:dyDescent="0.25">
      <c r="A4995" s="116" t="s">
        <v>16384</v>
      </c>
      <c r="B4995" s="97">
        <v>2021</v>
      </c>
      <c r="C4995" s="67" t="s">
        <v>18753</v>
      </c>
      <c r="D4995" s="246" t="s">
        <v>17533</v>
      </c>
      <c r="E4995" s="246" t="s">
        <v>17533</v>
      </c>
      <c r="F4995" s="120" t="s">
        <v>18743</v>
      </c>
      <c r="G4995" s="205"/>
      <c r="H4995" s="245">
        <v>5.88</v>
      </c>
      <c r="I4995" s="95"/>
      <c r="Z4995" s="235">
        <v>14.41</v>
      </c>
      <c r="AF4995" s="266" t="s">
        <v>18745</v>
      </c>
    </row>
    <row r="4996" spans="1:32" hidden="1" x14ac:dyDescent="0.25">
      <c r="A4996" s="116" t="s">
        <v>16384</v>
      </c>
      <c r="B4996" s="97">
        <v>2021</v>
      </c>
      <c r="C4996" s="67" t="s">
        <v>18753</v>
      </c>
      <c r="D4996" s="246" t="s">
        <v>17645</v>
      </c>
      <c r="E4996" s="246" t="s">
        <v>17645</v>
      </c>
      <c r="F4996" s="120" t="s">
        <v>18755</v>
      </c>
      <c r="G4996" s="205"/>
      <c r="H4996" s="245">
        <v>0.95</v>
      </c>
      <c r="I4996" s="95"/>
      <c r="Z4996" s="235">
        <v>12.93</v>
      </c>
      <c r="AF4996" s="266" t="s">
        <v>18745</v>
      </c>
    </row>
    <row r="4997" spans="1:32" hidden="1" x14ac:dyDescent="0.25">
      <c r="A4997" s="116" t="s">
        <v>16384</v>
      </c>
      <c r="B4997" s="97">
        <v>2021</v>
      </c>
      <c r="C4997" s="67" t="s">
        <v>18753</v>
      </c>
      <c r="D4997" s="246" t="s">
        <v>18746</v>
      </c>
      <c r="E4997" s="246" t="s">
        <v>18747</v>
      </c>
      <c r="F4997" s="120" t="s">
        <v>18747</v>
      </c>
      <c r="G4997" s="205"/>
      <c r="H4997" s="245">
        <v>9.1</v>
      </c>
      <c r="I4997" s="95"/>
      <c r="Z4997" s="235">
        <v>8.0500000000000007</v>
      </c>
      <c r="AF4997" s="266" t="s">
        <v>18745</v>
      </c>
    </row>
    <row r="4998" spans="1:32" hidden="1" x14ac:dyDescent="0.25">
      <c r="A4998" s="116" t="s">
        <v>16384</v>
      </c>
      <c r="B4998" s="97">
        <v>2021</v>
      </c>
      <c r="C4998" s="67" t="s">
        <v>18753</v>
      </c>
      <c r="D4998" s="120" t="s">
        <v>18749</v>
      </c>
      <c r="E4998" s="246" t="s">
        <v>18749</v>
      </c>
      <c r="F4998" s="120" t="s">
        <v>18756</v>
      </c>
      <c r="G4998" s="205"/>
      <c r="H4998" s="267">
        <v>68.739999999999995</v>
      </c>
      <c r="I4998" s="95"/>
      <c r="Z4998" s="235">
        <v>1.1200000000000001</v>
      </c>
      <c r="AF4998" s="266" t="s">
        <v>18745</v>
      </c>
    </row>
    <row r="4999" spans="1:32" hidden="1" x14ac:dyDescent="0.25">
      <c r="A4999" s="116" t="s">
        <v>16384</v>
      </c>
      <c r="B4999" s="97">
        <v>2021</v>
      </c>
      <c r="C4999" s="67" t="s">
        <v>18753</v>
      </c>
      <c r="D4999" s="120" t="s">
        <v>16556</v>
      </c>
      <c r="E4999" s="246" t="s">
        <v>16556</v>
      </c>
      <c r="F4999" s="120" t="s">
        <v>16556</v>
      </c>
      <c r="G4999" s="205"/>
      <c r="H4999" s="267">
        <v>9</v>
      </c>
      <c r="I4999" s="95"/>
      <c r="Z4999" s="240">
        <f>100-(Z4994+Z4995+Z4996+Z4997+Z4998)</f>
        <v>0.54999999999999716</v>
      </c>
      <c r="AF4999" s="266" t="s">
        <v>18745</v>
      </c>
    </row>
    <row r="5000" spans="1:32" hidden="1" x14ac:dyDescent="0.25">
      <c r="A5000" s="116" t="s">
        <v>16384</v>
      </c>
      <c r="B5000" s="97">
        <v>2022</v>
      </c>
      <c r="C5000" s="67" t="s">
        <v>18753</v>
      </c>
      <c r="D5000" s="246" t="s">
        <v>17528</v>
      </c>
      <c r="E5000" s="246" t="s">
        <v>17528</v>
      </c>
      <c r="F5000" s="120" t="s">
        <v>18732</v>
      </c>
      <c r="G5000" s="205"/>
      <c r="H5000" s="267">
        <v>8.7200000000000006</v>
      </c>
      <c r="I5000" s="95"/>
      <c r="Z5000" s="235">
        <v>61.75</v>
      </c>
      <c r="AF5000" s="266" t="s">
        <v>18745</v>
      </c>
    </row>
    <row r="5001" spans="1:32" hidden="1" x14ac:dyDescent="0.25">
      <c r="A5001" s="116" t="s">
        <v>16384</v>
      </c>
      <c r="B5001" s="97">
        <v>2022</v>
      </c>
      <c r="C5001" s="67" t="s">
        <v>18753</v>
      </c>
      <c r="D5001" s="246" t="s">
        <v>17533</v>
      </c>
      <c r="E5001" s="246" t="s">
        <v>17533</v>
      </c>
      <c r="F5001" s="120" t="s">
        <v>18743</v>
      </c>
      <c r="G5001" s="205"/>
      <c r="H5001" s="267">
        <v>3.19</v>
      </c>
      <c r="I5001" s="95"/>
      <c r="Z5001" s="235">
        <v>14.55</v>
      </c>
      <c r="AF5001" s="266" t="s">
        <v>18745</v>
      </c>
    </row>
    <row r="5002" spans="1:32" hidden="1" x14ac:dyDescent="0.25">
      <c r="A5002" s="116" t="s">
        <v>16384</v>
      </c>
      <c r="B5002" s="97">
        <v>2022</v>
      </c>
      <c r="C5002" s="67" t="s">
        <v>18753</v>
      </c>
      <c r="D5002" s="246" t="s">
        <v>17645</v>
      </c>
      <c r="E5002" s="246" t="s">
        <v>17645</v>
      </c>
      <c r="F5002" s="120" t="s">
        <v>18755</v>
      </c>
      <c r="G5002" s="205"/>
      <c r="H5002" s="267">
        <v>2.96</v>
      </c>
      <c r="I5002" s="95"/>
      <c r="Z5002" s="235">
        <v>14.01</v>
      </c>
      <c r="AF5002" s="266" t="s">
        <v>18745</v>
      </c>
    </row>
    <row r="5003" spans="1:32" hidden="1" x14ac:dyDescent="0.25">
      <c r="A5003" s="116" t="s">
        <v>16384</v>
      </c>
      <c r="B5003" s="97">
        <v>2022</v>
      </c>
      <c r="C5003" s="67" t="s">
        <v>18753</v>
      </c>
      <c r="D5003" s="246" t="s">
        <v>18746</v>
      </c>
      <c r="E5003" s="246" t="s">
        <v>18747</v>
      </c>
      <c r="F5003" s="120" t="s">
        <v>18747</v>
      </c>
      <c r="G5003" s="205"/>
      <c r="H5003" s="268"/>
      <c r="I5003" s="95"/>
      <c r="Z5003" s="235">
        <v>8.0500000000000007</v>
      </c>
      <c r="AF5003" s="266" t="s">
        <v>18745</v>
      </c>
    </row>
    <row r="5004" spans="1:32" hidden="1" x14ac:dyDescent="0.25">
      <c r="A5004" s="116" t="s">
        <v>16384</v>
      </c>
      <c r="B5004" s="97">
        <v>2022</v>
      </c>
      <c r="C5004" s="67" t="s">
        <v>18753</v>
      </c>
      <c r="D5004" s="120" t="s">
        <v>18749</v>
      </c>
      <c r="E5004" s="246" t="s">
        <v>18749</v>
      </c>
      <c r="F5004" s="120" t="s">
        <v>18756</v>
      </c>
      <c r="G5004" s="205"/>
      <c r="H5004" s="268"/>
      <c r="I5004" s="95"/>
      <c r="Z5004" s="235">
        <v>1.39</v>
      </c>
      <c r="AF5004" s="266" t="s">
        <v>18745</v>
      </c>
    </row>
    <row r="5005" spans="1:32" hidden="1" x14ac:dyDescent="0.25">
      <c r="A5005" s="116" t="s">
        <v>16384</v>
      </c>
      <c r="B5005" s="97">
        <v>2022</v>
      </c>
      <c r="C5005" s="67" t="s">
        <v>18753</v>
      </c>
      <c r="D5005" s="120" t="s">
        <v>16556</v>
      </c>
      <c r="E5005" s="246" t="s">
        <v>16556</v>
      </c>
      <c r="F5005" s="120" t="s">
        <v>16556</v>
      </c>
      <c r="G5005" s="205"/>
      <c r="H5005" s="268"/>
      <c r="I5005" s="95"/>
      <c r="Z5005" s="240">
        <f>100-(Z5000+Z5001+Z5002+Z5003+Z5004)</f>
        <v>0.25</v>
      </c>
      <c r="AF5005" s="266" t="s">
        <v>18745</v>
      </c>
    </row>
    <row r="5006" spans="1:32" hidden="1" x14ac:dyDescent="0.25">
      <c r="A5006" s="116" t="s">
        <v>16384</v>
      </c>
      <c r="B5006" s="97">
        <v>2023</v>
      </c>
      <c r="C5006" s="67" t="s">
        <v>18753</v>
      </c>
      <c r="D5006" s="246" t="s">
        <v>17528</v>
      </c>
      <c r="E5006" s="246" t="s">
        <v>17528</v>
      </c>
      <c r="F5006" s="120" t="s">
        <v>18732</v>
      </c>
      <c r="G5006" s="94"/>
      <c r="H5006" s="140">
        <f t="shared" ref="H5006:H5011" si="278">G5006/1.25</f>
        <v>0</v>
      </c>
      <c r="I5006" s="95"/>
      <c r="Z5006" s="235">
        <v>61.12</v>
      </c>
      <c r="AF5006" s="266" t="s">
        <v>18745</v>
      </c>
    </row>
    <row r="5007" spans="1:32" hidden="1" x14ac:dyDescent="0.25">
      <c r="A5007" s="116" t="s">
        <v>16384</v>
      </c>
      <c r="B5007" s="97">
        <v>2023</v>
      </c>
      <c r="C5007" s="67" t="s">
        <v>18753</v>
      </c>
      <c r="D5007" s="246" t="s">
        <v>17533</v>
      </c>
      <c r="E5007" s="246" t="s">
        <v>17533</v>
      </c>
      <c r="F5007" s="120" t="s">
        <v>18743</v>
      </c>
      <c r="G5007" s="94"/>
      <c r="H5007" s="140">
        <f t="shared" si="278"/>
        <v>0</v>
      </c>
      <c r="I5007" s="95"/>
      <c r="Z5007" s="235">
        <v>15.78</v>
      </c>
      <c r="AF5007" s="266" t="s">
        <v>18745</v>
      </c>
    </row>
    <row r="5008" spans="1:32" hidden="1" x14ac:dyDescent="0.25">
      <c r="A5008" s="116" t="s">
        <v>16384</v>
      </c>
      <c r="B5008" s="97">
        <v>2023</v>
      </c>
      <c r="C5008" s="67" t="s">
        <v>18753</v>
      </c>
      <c r="D5008" s="246" t="s">
        <v>17645</v>
      </c>
      <c r="E5008" s="246" t="s">
        <v>17645</v>
      </c>
      <c r="F5008" s="120" t="s">
        <v>18755</v>
      </c>
      <c r="G5008" s="94"/>
      <c r="H5008" s="140">
        <f t="shared" si="278"/>
        <v>0</v>
      </c>
      <c r="I5008" s="95"/>
      <c r="Z5008" s="235">
        <v>14.02</v>
      </c>
      <c r="AF5008" s="266" t="s">
        <v>18745</v>
      </c>
    </row>
    <row r="5009" spans="1:32" hidden="1" x14ac:dyDescent="0.25">
      <c r="A5009" s="116" t="s">
        <v>16384</v>
      </c>
      <c r="B5009" s="97">
        <v>2023</v>
      </c>
      <c r="C5009" s="67" t="s">
        <v>18753</v>
      </c>
      <c r="D5009" s="246" t="s">
        <v>18746</v>
      </c>
      <c r="E5009" s="246" t="s">
        <v>18747</v>
      </c>
      <c r="F5009" s="120" t="s">
        <v>18747</v>
      </c>
      <c r="G5009" s="94"/>
      <c r="H5009" s="140">
        <f t="shared" si="278"/>
        <v>0</v>
      </c>
      <c r="I5009" s="95"/>
      <c r="Z5009" s="235">
        <v>7.19</v>
      </c>
      <c r="AF5009" s="266" t="s">
        <v>18745</v>
      </c>
    </row>
    <row r="5010" spans="1:32" hidden="1" x14ac:dyDescent="0.25">
      <c r="A5010" s="116" t="s">
        <v>16384</v>
      </c>
      <c r="B5010" s="97">
        <v>2023</v>
      </c>
      <c r="C5010" s="67" t="s">
        <v>18753</v>
      </c>
      <c r="D5010" s="120" t="s">
        <v>18749</v>
      </c>
      <c r="E5010" s="246" t="s">
        <v>18749</v>
      </c>
      <c r="F5010" s="120" t="s">
        <v>18756</v>
      </c>
      <c r="G5010" s="94"/>
      <c r="H5010" s="140">
        <f t="shared" si="278"/>
        <v>0</v>
      </c>
      <c r="I5010" s="95"/>
      <c r="Z5010" s="235">
        <v>1.7</v>
      </c>
      <c r="AF5010" s="266" t="s">
        <v>18745</v>
      </c>
    </row>
    <row r="5011" spans="1:32" hidden="1" x14ac:dyDescent="0.25">
      <c r="A5011" s="116" t="s">
        <v>16384</v>
      </c>
      <c r="B5011" s="97">
        <v>2023</v>
      </c>
      <c r="C5011" s="67" t="s">
        <v>18753</v>
      </c>
      <c r="D5011" s="120" t="s">
        <v>16556</v>
      </c>
      <c r="E5011" s="246" t="s">
        <v>16556</v>
      </c>
      <c r="F5011" s="120" t="s">
        <v>16556</v>
      </c>
      <c r="G5011" s="94"/>
      <c r="H5011" s="140">
        <f t="shared" si="278"/>
        <v>0</v>
      </c>
      <c r="I5011" s="95"/>
      <c r="Z5011" s="240">
        <f>100-(Z5006+Z5007+Z5008+Z5009+Z5010)</f>
        <v>0.19000000000001194</v>
      </c>
      <c r="AF5011" s="266" t="s">
        <v>18745</v>
      </c>
    </row>
    <row r="5012" spans="1:32" x14ac:dyDescent="0.25">
      <c r="A5012" s="116" t="s">
        <v>16384</v>
      </c>
      <c r="B5012" s="97">
        <v>2024</v>
      </c>
      <c r="C5012" s="67" t="s">
        <v>18753</v>
      </c>
      <c r="D5012" s="246" t="s">
        <v>17528</v>
      </c>
      <c r="E5012" s="246" t="s">
        <v>17528</v>
      </c>
      <c r="F5012" s="120" t="s">
        <v>18732</v>
      </c>
      <c r="G5012" s="205"/>
      <c r="H5012" s="267">
        <v>1.46</v>
      </c>
      <c r="I5012" s="95"/>
      <c r="Z5012" s="269"/>
      <c r="AF5012" s="266" t="s">
        <v>18745</v>
      </c>
    </row>
    <row r="5013" spans="1:32" x14ac:dyDescent="0.25">
      <c r="A5013" s="116" t="s">
        <v>16384</v>
      </c>
      <c r="B5013" s="97">
        <v>2024</v>
      </c>
      <c r="C5013" s="67" t="s">
        <v>18753</v>
      </c>
      <c r="D5013" s="246" t="s">
        <v>17533</v>
      </c>
      <c r="E5013" s="246" t="s">
        <v>17533</v>
      </c>
      <c r="F5013" s="120" t="s">
        <v>18743</v>
      </c>
      <c r="G5013" s="205"/>
      <c r="H5013" s="268">
        <v>1.26</v>
      </c>
      <c r="I5013" s="95"/>
      <c r="Z5013" s="269"/>
      <c r="AF5013" s="266" t="s">
        <v>18745</v>
      </c>
    </row>
    <row r="5014" spans="1:32" x14ac:dyDescent="0.25">
      <c r="A5014" s="116" t="s">
        <v>16384</v>
      </c>
      <c r="B5014" s="97">
        <v>2024</v>
      </c>
      <c r="C5014" s="67" t="s">
        <v>18753</v>
      </c>
      <c r="D5014" s="246" t="s">
        <v>17645</v>
      </c>
      <c r="E5014" s="246" t="s">
        <v>17645</v>
      </c>
      <c r="F5014" s="120" t="s">
        <v>18755</v>
      </c>
      <c r="G5014" s="205"/>
      <c r="H5014" s="268">
        <v>0</v>
      </c>
      <c r="I5014" s="95"/>
      <c r="Z5014" s="269"/>
      <c r="AF5014" s="266" t="s">
        <v>18745</v>
      </c>
    </row>
    <row r="5015" spans="1:32" x14ac:dyDescent="0.25">
      <c r="A5015" s="116" t="s">
        <v>16384</v>
      </c>
      <c r="B5015" s="97">
        <v>2024</v>
      </c>
      <c r="C5015" s="67" t="s">
        <v>18753</v>
      </c>
      <c r="D5015" s="246" t="s">
        <v>18746</v>
      </c>
      <c r="E5015" s="246" t="s">
        <v>18747</v>
      </c>
      <c r="F5015" s="120" t="s">
        <v>18747</v>
      </c>
      <c r="G5015" s="205"/>
      <c r="H5015" s="268">
        <v>0</v>
      </c>
      <c r="I5015" s="95"/>
      <c r="Z5015" s="269"/>
      <c r="AF5015" s="266" t="s">
        <v>18745</v>
      </c>
    </row>
    <row r="5016" spans="1:32" x14ac:dyDescent="0.25">
      <c r="A5016" s="116" t="s">
        <v>16384</v>
      </c>
      <c r="B5016" s="97">
        <v>2024</v>
      </c>
      <c r="C5016" s="67" t="s">
        <v>18753</v>
      </c>
      <c r="D5016" s="120" t="s">
        <v>18749</v>
      </c>
      <c r="E5016" s="246" t="s">
        <v>18749</v>
      </c>
      <c r="F5016" s="120" t="s">
        <v>18756</v>
      </c>
      <c r="G5016" s="205"/>
      <c r="H5016" s="268"/>
      <c r="I5016" s="95"/>
      <c r="Z5016" s="235"/>
      <c r="AF5016" s="266" t="s">
        <v>18745</v>
      </c>
    </row>
    <row r="5017" spans="1:32" x14ac:dyDescent="0.25">
      <c r="A5017" s="116" t="s">
        <v>16384</v>
      </c>
      <c r="B5017" s="97">
        <v>2024</v>
      </c>
      <c r="C5017" s="67" t="s">
        <v>18753</v>
      </c>
      <c r="D5017" s="120" t="s">
        <v>16556</v>
      </c>
      <c r="E5017" s="246" t="s">
        <v>16556</v>
      </c>
      <c r="F5017" s="120" t="s">
        <v>16556</v>
      </c>
      <c r="G5017" s="205"/>
      <c r="H5017" s="267">
        <v>1.72</v>
      </c>
      <c r="I5017" s="95"/>
      <c r="Z5017" s="240">
        <f>100-(Z5012+Z5013+Z5014+Z5015+Z5016)</f>
        <v>100</v>
      </c>
      <c r="AF5017" s="266" t="s">
        <v>18745</v>
      </c>
    </row>
    <row r="5018" spans="1:32" x14ac:dyDescent="0.25">
      <c r="A5018" s="116" t="s">
        <v>16384</v>
      </c>
      <c r="B5018" s="67">
        <v>2024</v>
      </c>
      <c r="C5018" s="67" t="s">
        <v>18753</v>
      </c>
      <c r="D5018" s="67" t="s">
        <v>17553</v>
      </c>
      <c r="E5018" s="67" t="s">
        <v>17528</v>
      </c>
      <c r="F5018" s="61" t="s">
        <v>18732</v>
      </c>
      <c r="G5018" s="94"/>
      <c r="H5018" s="140">
        <f t="shared" ref="H5018:H5027" si="279">G5018/1.3</f>
        <v>0</v>
      </c>
      <c r="I5018" s="95"/>
      <c r="W5018" s="138"/>
      <c r="Z5018" s="138"/>
      <c r="AF5018" s="73"/>
    </row>
    <row r="5019" spans="1:32" x14ac:dyDescent="0.25">
      <c r="A5019" s="116" t="s">
        <v>16384</v>
      </c>
      <c r="B5019" s="67">
        <v>2024</v>
      </c>
      <c r="C5019" s="67" t="s">
        <v>18753</v>
      </c>
      <c r="D5019" s="67" t="s">
        <v>17533</v>
      </c>
      <c r="E5019" s="67" t="s">
        <v>17533</v>
      </c>
      <c r="F5019" s="61" t="s">
        <v>18743</v>
      </c>
      <c r="G5019" s="94"/>
      <c r="H5019" s="140">
        <f t="shared" si="279"/>
        <v>0</v>
      </c>
      <c r="I5019" s="95"/>
      <c r="W5019" s="138"/>
      <c r="Z5019" s="138"/>
      <c r="AF5019" s="73"/>
    </row>
    <row r="5020" spans="1:32" x14ac:dyDescent="0.25">
      <c r="A5020" s="116" t="s">
        <v>16384</v>
      </c>
      <c r="B5020" s="67">
        <v>2024</v>
      </c>
      <c r="C5020" s="67" t="s">
        <v>18753</v>
      </c>
      <c r="D5020" s="67" t="s">
        <v>18746</v>
      </c>
      <c r="E5020" s="67" t="s">
        <v>18747</v>
      </c>
      <c r="F5020" s="61" t="s">
        <v>18747</v>
      </c>
      <c r="G5020" s="94"/>
      <c r="H5020" s="140">
        <f t="shared" si="279"/>
        <v>0</v>
      </c>
      <c r="I5020" s="95"/>
      <c r="W5020" s="138"/>
      <c r="Z5020" s="138"/>
      <c r="AF5020" s="73"/>
    </row>
    <row r="5021" spans="1:32" x14ac:dyDescent="0.25">
      <c r="A5021" s="116" t="s">
        <v>16384</v>
      </c>
      <c r="B5021" s="67">
        <v>2024</v>
      </c>
      <c r="C5021" s="67" t="s">
        <v>18753</v>
      </c>
      <c r="D5021" s="67" t="s">
        <v>17645</v>
      </c>
      <c r="E5021" s="67" t="s">
        <v>18757</v>
      </c>
      <c r="F5021" s="61" t="s">
        <v>18757</v>
      </c>
      <c r="G5021" s="94"/>
      <c r="H5021" s="140">
        <f t="shared" si="279"/>
        <v>0</v>
      </c>
      <c r="I5021" s="95"/>
      <c r="W5021" s="138"/>
      <c r="Z5021" s="138"/>
      <c r="AF5021" s="73"/>
    </row>
    <row r="5022" spans="1:32" x14ac:dyDescent="0.25">
      <c r="A5022" s="116" t="s">
        <v>16384</v>
      </c>
      <c r="B5022" s="67">
        <v>2024</v>
      </c>
      <c r="C5022" s="67" t="s">
        <v>18753</v>
      </c>
      <c r="D5022" s="67" t="s">
        <v>17645</v>
      </c>
      <c r="E5022" s="67" t="s">
        <v>17645</v>
      </c>
      <c r="F5022" s="61" t="s">
        <v>18755</v>
      </c>
      <c r="G5022" s="94"/>
      <c r="H5022" s="140">
        <f t="shared" si="279"/>
        <v>0</v>
      </c>
      <c r="I5022" s="95"/>
      <c r="W5022" s="138"/>
      <c r="Z5022" s="138"/>
      <c r="AF5022" s="73"/>
    </row>
    <row r="5023" spans="1:32" x14ac:dyDescent="0.25">
      <c r="A5023" s="116" t="s">
        <v>16384</v>
      </c>
      <c r="B5023" s="67">
        <v>2024</v>
      </c>
      <c r="C5023" s="67" t="s">
        <v>18753</v>
      </c>
      <c r="D5023" s="67" t="s">
        <v>18749</v>
      </c>
      <c r="E5023" s="67" t="s">
        <v>18749</v>
      </c>
      <c r="F5023" s="67" t="s">
        <v>18749</v>
      </c>
      <c r="G5023" s="94"/>
      <c r="H5023" s="140">
        <f t="shared" si="279"/>
        <v>0</v>
      </c>
      <c r="I5023" s="95"/>
      <c r="W5023" s="138"/>
      <c r="Z5023" s="138"/>
      <c r="AF5023" s="73"/>
    </row>
    <row r="5024" spans="1:32" x14ac:dyDescent="0.25">
      <c r="A5024" s="116" t="s">
        <v>16384</v>
      </c>
      <c r="B5024" s="67">
        <v>2024</v>
      </c>
      <c r="C5024" s="67" t="s">
        <v>18753</v>
      </c>
      <c r="D5024" s="67" t="s">
        <v>18741</v>
      </c>
      <c r="E5024" s="67" t="s">
        <v>18741</v>
      </c>
      <c r="F5024" s="61" t="s">
        <v>18758</v>
      </c>
      <c r="G5024" s="94"/>
      <c r="H5024" s="140">
        <f t="shared" si="279"/>
        <v>0</v>
      </c>
      <c r="I5024" s="95"/>
      <c r="W5024" s="138"/>
      <c r="Z5024" s="138"/>
      <c r="AF5024" s="73"/>
    </row>
    <row r="5025" spans="1:32" x14ac:dyDescent="0.25">
      <c r="A5025" s="116" t="s">
        <v>16384</v>
      </c>
      <c r="B5025" s="67">
        <v>2024</v>
      </c>
      <c r="C5025" s="67" t="s">
        <v>18753</v>
      </c>
      <c r="D5025" s="67" t="s">
        <v>18750</v>
      </c>
      <c r="E5025" s="67" t="s">
        <v>18759</v>
      </c>
      <c r="F5025" s="61" t="s">
        <v>18751</v>
      </c>
      <c r="G5025" s="94"/>
      <c r="H5025" s="140">
        <f t="shared" si="279"/>
        <v>0</v>
      </c>
      <c r="I5025" s="95"/>
      <c r="W5025" s="138"/>
      <c r="Z5025" s="138"/>
      <c r="AF5025" s="122"/>
    </row>
    <row r="5026" spans="1:32" x14ac:dyDescent="0.25">
      <c r="A5026" s="116" t="s">
        <v>16384</v>
      </c>
      <c r="B5026" s="67">
        <v>2024</v>
      </c>
      <c r="C5026" s="67" t="s">
        <v>18753</v>
      </c>
      <c r="D5026" s="61" t="s">
        <v>18737</v>
      </c>
      <c r="E5026" s="67" t="s">
        <v>18738</v>
      </c>
      <c r="F5026" s="61" t="s">
        <v>18737</v>
      </c>
      <c r="G5026" s="94"/>
      <c r="H5026" s="140">
        <f t="shared" si="279"/>
        <v>0</v>
      </c>
      <c r="I5026" s="95"/>
      <c r="W5026" s="138"/>
      <c r="Z5026" s="138"/>
      <c r="AF5026" s="122"/>
    </row>
    <row r="5027" spans="1:32" x14ac:dyDescent="0.25">
      <c r="A5027" s="116" t="s">
        <v>16384</v>
      </c>
      <c r="B5027" s="67">
        <v>2024</v>
      </c>
      <c r="C5027" s="67" t="s">
        <v>18753</v>
      </c>
      <c r="D5027" s="132" t="s">
        <v>16556</v>
      </c>
      <c r="E5027" s="132" t="s">
        <v>16556</v>
      </c>
      <c r="F5027" s="132" t="s">
        <v>16556</v>
      </c>
      <c r="G5027" s="94"/>
      <c r="H5027" s="140">
        <f t="shared" si="279"/>
        <v>0</v>
      </c>
      <c r="I5027" s="95"/>
      <c r="W5027" s="138"/>
      <c r="Z5027" s="138"/>
      <c r="AF5027" s="122"/>
    </row>
    <row r="5028" spans="1:32" hidden="1" x14ac:dyDescent="0.25">
      <c r="A5028" s="116" t="s">
        <v>16384</v>
      </c>
      <c r="C5028" s="67" t="s">
        <v>18760</v>
      </c>
      <c r="D5028" s="73"/>
      <c r="E5028" s="73"/>
      <c r="F5028" s="73"/>
      <c r="G5028" s="94"/>
      <c r="H5028" s="155"/>
      <c r="I5028" s="95"/>
      <c r="W5028" s="138"/>
      <c r="Z5028" s="138"/>
      <c r="AF5028" s="133" t="s">
        <v>18761</v>
      </c>
    </row>
    <row r="5029" spans="1:32" hidden="1" x14ac:dyDescent="0.25">
      <c r="A5029" s="116" t="s">
        <v>16384</v>
      </c>
      <c r="C5029" s="67" t="s">
        <v>18762</v>
      </c>
      <c r="D5029" s="73"/>
      <c r="E5029" s="73"/>
      <c r="F5029" s="73"/>
      <c r="G5029" s="94"/>
      <c r="H5029" s="155"/>
      <c r="I5029" s="95"/>
      <c r="W5029" s="138"/>
      <c r="Z5029" s="138"/>
      <c r="AF5029" s="133" t="s">
        <v>18763</v>
      </c>
    </row>
    <row r="5030" spans="1:32" hidden="1" x14ac:dyDescent="0.25">
      <c r="A5030" s="116" t="s">
        <v>16384</v>
      </c>
      <c r="C5030" s="67" t="s">
        <v>18764</v>
      </c>
      <c r="D5030" s="73"/>
      <c r="E5030" s="73"/>
      <c r="F5030" s="73"/>
      <c r="G5030" s="94"/>
      <c r="H5030" s="155"/>
      <c r="I5030" s="95"/>
      <c r="W5030" s="138"/>
      <c r="Z5030" s="138"/>
      <c r="AF5030" s="133" t="s">
        <v>18765</v>
      </c>
    </row>
    <row r="5031" spans="1:32" ht="15" hidden="1" customHeight="1" x14ac:dyDescent="0.25">
      <c r="A5031" s="116" t="s">
        <v>16384</v>
      </c>
      <c r="C5031" s="67" t="s">
        <v>18766</v>
      </c>
      <c r="D5031" s="73"/>
      <c r="E5031" s="73"/>
      <c r="F5031" s="73"/>
      <c r="G5031" s="94"/>
      <c r="H5031" s="155"/>
      <c r="I5031" s="95"/>
      <c r="W5031" s="138"/>
      <c r="Z5031" s="138"/>
      <c r="AF5031" s="133" t="s">
        <v>18767</v>
      </c>
    </row>
    <row r="5032" spans="1:32" ht="8.1" hidden="1" customHeight="1" x14ac:dyDescent="0.25">
      <c r="D5032" s="73"/>
      <c r="E5032" s="73"/>
      <c r="F5032" s="73"/>
      <c r="G5032" s="94"/>
      <c r="H5032" s="155"/>
      <c r="I5032" s="95"/>
      <c r="W5032" s="138"/>
      <c r="Z5032" s="138"/>
      <c r="AF5032" s="122"/>
    </row>
    <row r="5033" spans="1:32" x14ac:dyDescent="0.25">
      <c r="G5033" s="94"/>
      <c r="H5033" s="155"/>
      <c r="I5033" s="95"/>
      <c r="AF5033" s="270"/>
    </row>
    <row r="5034" spans="1:32" x14ac:dyDescent="0.25">
      <c r="G5034" s="94"/>
      <c r="H5034" s="155"/>
      <c r="I5034" s="95"/>
    </row>
    <row r="5035" spans="1:32" x14ac:dyDescent="0.25">
      <c r="G5035" s="94"/>
      <c r="H5035" s="155"/>
      <c r="I5035" s="95"/>
    </row>
    <row r="5036" spans="1:32" x14ac:dyDescent="0.25">
      <c r="G5036" s="94"/>
      <c r="H5036" s="155"/>
      <c r="I5036" s="95"/>
    </row>
    <row r="5037" spans="1:32" x14ac:dyDescent="0.25">
      <c r="G5037" s="94"/>
      <c r="H5037" s="155"/>
      <c r="I5037" s="95"/>
    </row>
    <row r="5038" spans="1:32" x14ac:dyDescent="0.25">
      <c r="G5038" s="94"/>
      <c r="H5038" s="155"/>
    </row>
    <row r="5039" spans="1:32" x14ac:dyDescent="0.25">
      <c r="G5039" s="94"/>
      <c r="H5039" s="155"/>
      <c r="I5039" s="95"/>
    </row>
    <row r="5040" spans="1:32" x14ac:dyDescent="0.25">
      <c r="G5040" s="94"/>
      <c r="H5040" s="155"/>
      <c r="I5040" s="95"/>
    </row>
    <row r="5041" spans="7:9" x14ac:dyDescent="0.25">
      <c r="G5041" s="94"/>
      <c r="H5041" s="155"/>
      <c r="I5041" s="95"/>
    </row>
    <row r="5042" spans="7:9" x14ac:dyDescent="0.25">
      <c r="G5042" s="94"/>
      <c r="H5042" s="155"/>
      <c r="I5042" s="95"/>
    </row>
    <row r="5043" spans="7:9" x14ac:dyDescent="0.25">
      <c r="G5043" s="94"/>
      <c r="H5043" s="155"/>
      <c r="I5043" s="95"/>
    </row>
    <row r="5044" spans="7:9" x14ac:dyDescent="0.25">
      <c r="G5044" s="94"/>
      <c r="H5044" s="155"/>
      <c r="I5044" s="95"/>
    </row>
    <row r="5045" spans="7:9" x14ac:dyDescent="0.25">
      <c r="G5045" s="94"/>
      <c r="H5045" s="155"/>
      <c r="I5045" s="95"/>
    </row>
  </sheetData>
  <autoFilter ref="A1:AF5032" xr:uid="{00000000-0001-0000-0000-000000000000}">
    <filterColumn colId="1">
      <filters>
        <filter val="2024"/>
      </filters>
    </filterColumn>
  </autoFilter>
  <phoneticPr fontId="15" type="noConversion"/>
  <conditionalFormatting sqref="D1256:E1256">
    <cfRule type="cellIs" dxfId="14" priority="16" operator="equal">
      <formula>0</formula>
    </cfRule>
  </conditionalFormatting>
  <conditionalFormatting sqref="D1272:E1272">
    <cfRule type="cellIs" dxfId="13" priority="13" operator="equal">
      <formula>0</formula>
    </cfRule>
  </conditionalFormatting>
  <conditionalFormatting sqref="D1284:E1284">
    <cfRule type="cellIs" dxfId="12" priority="11" operator="equal">
      <formula>0</formula>
    </cfRule>
  </conditionalFormatting>
  <conditionalFormatting sqref="D1293:E1293">
    <cfRule type="cellIs" dxfId="11" priority="9" operator="equal">
      <formula>0</formula>
    </cfRule>
  </conditionalFormatting>
  <conditionalFormatting sqref="D1302:E1302">
    <cfRule type="cellIs" dxfId="10" priority="7" operator="equal">
      <formula>0</formula>
    </cfRule>
  </conditionalFormatting>
  <conditionalFormatting sqref="D1311:E1311">
    <cfRule type="cellIs" dxfId="9" priority="5" operator="equal">
      <formula>0</formula>
    </cfRule>
  </conditionalFormatting>
  <conditionalFormatting sqref="E1227">
    <cfRule type="cellIs" dxfId="8" priority="21" operator="equal">
      <formula>0</formula>
    </cfRule>
  </conditionalFormatting>
  <conditionalFormatting sqref="E1236">
    <cfRule type="cellIs" dxfId="7" priority="20" operator="equal">
      <formula>0</formula>
    </cfRule>
  </conditionalFormatting>
  <conditionalFormatting sqref="E1244">
    <cfRule type="cellIs" dxfId="6" priority="19" operator="equal">
      <formula>0</formula>
    </cfRule>
  </conditionalFormatting>
  <conditionalFormatting sqref="E1252">
    <cfRule type="cellIs" dxfId="5" priority="18" operator="equal">
      <formula>0</formula>
    </cfRule>
  </conditionalFormatting>
  <conditionalFormatting sqref="E1268">
    <cfRule type="cellIs" dxfId="4" priority="15" operator="equal">
      <formula>0</formula>
    </cfRule>
  </conditionalFormatting>
  <conditionalFormatting sqref="F1:V1 Z1:AND1 A1:D1">
    <cfRule type="cellIs" dxfId="3" priority="24" operator="equal">
      <formula>0</formula>
    </cfRule>
  </conditionalFormatting>
  <conditionalFormatting sqref="I1 W1:AC1 D1134:E1134 D1153:E1153 D1169:E1169 D1183:E1183">
    <cfRule type="cellIs" dxfId="2" priority="4" operator="equal">
      <formula>0</formula>
    </cfRule>
  </conditionalFormatting>
  <conditionalFormatting sqref="N1:T1 D1116:E1116">
    <cfRule type="cellIs" dxfId="1" priority="22" operator="equal">
      <formula>0</formula>
    </cfRule>
  </conditionalFormatting>
  <dataValidations count="2">
    <dataValidation type="list" allowBlank="1" showInputMessage="1" showErrorMessage="1" sqref="AE2:AE1048576" xr:uid="{0A0942CD-C8E1-4CAC-B8B9-0419921AAF0C}">
      <formula1>$AH$2:$AH$8</formula1>
    </dataValidation>
    <dataValidation type="list" allowBlank="1" showInputMessage="1" showErrorMessage="1" sqref="AD2:AD1048576" xr:uid="{71023350-F6DB-482E-AD26-0F9830FD7694}">
      <formula1>$AG$2:$AG$9</formula1>
    </dataValidation>
  </dataValidations>
  <hyperlinks>
    <hyperlink ref="AF1803" r:id="rId1" display="International revenue for PC, console and mobile are reported separately at the international level, as is US total revenue. The company’s fiscal year ends March 31. Because three-quarters of its fiscal year falls in the previous year, we treat its current year figures as equivalent to the prior calendar year, ie. fiscal year 2024 is treated as 2023. Take Two Interactive Annual Report 2015, pp. 28-29, 40. https://taketwointeractivesoftwareinc.gcs-web.com/static-files/0349c227-690c-4979-999b-54efc9ea95eb. International/US and PC / Console + Other revenue split for 2011-2013 from Take Two Interactive Annual Report 2012, p. 29." xr:uid="{77994C30-07A7-49B1-A77C-07F100B4884F}"/>
    <hyperlink ref="AF1821" r:id="rId2" display="International revenue for PC, console and mobile are reported separately at the international level, as is US total revenue. The company’s fiscal year ends March 31. Because three-quarters of its fiscal year falls in the previous year, we treat its current year figures as equivalent to the prior calendar year, ie. fiscal year 2024 is treated as 2023. Take Two Interactive Annual Report 2015, pp. 28-29, 40. https://taketwointeractivesoftwareinc.gcs-web.com/static-files/0349c227-690c-4979-999b-54efc9ea95eb. International/US and PC / Console + Other revenue split for 2011-2013 from Take Two Interactive Annual Report 2012, p. 29." xr:uid="{DA91E16E-33DA-4FFC-B1C3-31EBC1E55C17}"/>
    <hyperlink ref="AF1838" r:id="rId3" display="International revenue for PC, console and mobile are reported separately at the international level, as is US total revenue. The company’s fiscal year ends March 31. Because three-quarters of its fiscal year falls in the previous year, we treat its current year figures as equivalent to the prior calendar year, ie. fiscal year 2024 is treated as 2023. Take Two Interactive Annual Report 2015, pp. 28-29, 40. https://taketwointeractivesoftwareinc.gcs-web.com/static-files/0349c227-690c-4979-999b-54efc9ea95eb. International/US and PC / Console + Other revenue split for 2011-2013 from Take Two Interactive Annual Report 2012, p. 29." xr:uid="{BDB30660-7735-45E2-9699-E13010E2F7AD}"/>
    <hyperlink ref="AF1855" r:id="rId4" display="International revenue for PC, console and mobile are reported separately at the international level, as is US total revenue. The company’s fiscal year ends March 31. Because three-quarters of its fiscal year falls in the previous year, we treat its current year figures as equivalent to the prior calendar year, ie. fiscal year 2024 is treated as 2023. Take Two Interactive Annual Report 2015, pp. 28-29, 40. https://taketwointeractivesoftwareinc.gcs-web.com/static-files/0349c227-690c-4979-999b-54efc9ea95eb. International/US and PC / Console + Other revenue split for 2011-2013 from Take Two Interactive Annual Report 2012, p. 29." xr:uid="{2E62D9C5-EB16-4039-993D-6E0C22601AFA}"/>
    <hyperlink ref="AF1914" r:id="rId5" display="International revenue for PC, console and mobile are reported separately at the international level, as is US total revenue. The company’s fiscal year ends March 31. Because three-quarters of its fiscal year falls in the previous year, we treat its current year figures as equivalent to the prior calendar year, ie. fiscal year 2024 is treated as 2023. Take Two Interactive Annual Report 2020, pp. 30-31. https://taketwointeractivesoftwareinc.gcs-web.com/static-files/6b111d0a-2dbb-4fce-ac78-146292ee7e25.  " xr:uid="{D6852C04-07C0-4D08-94A1-8C3C8876961D}"/>
    <hyperlink ref="AF1931" r:id="rId6" display="International revenue for PC, console and mobile are reported separately at the international level, as is US total revenue. The company’s fiscal year ends March 31. Because three-quarters of its fiscal year falls in the previous year, we treat its current year figures as equivalent to the prior calendar year, ie. fiscal year 2024 is treated as 2023. Take Two Interactive Annual Report 2020, pp. 30-31. https://taketwointeractivesoftwareinc.gcs-web.com/static-files/6b111d0a-2dbb-4fce-ac78-146292ee7e25.  " xr:uid="{43BEE40D-4BE1-40D5-8BD5-67449BCC2627}"/>
    <hyperlink ref="AF1954" r:id="rId7" xr:uid="{BD52A489-388D-44C1-92FE-7B554B99D0D5}"/>
    <hyperlink ref="AF1973" r:id="rId8" xr:uid="{C12AEC8F-A0BC-406E-A18A-37AA53DD800D}"/>
  </hyperlinks>
  <pageMargins left="0.7" right="0.7" top="0.75" bottom="0.75" header="0.3" footer="0.3"/>
  <headerFooter>
    <oddHeader>&amp;R&amp;"Aptos"&amp;12&amp;K000000 Unclassified / Non classifié&amp;1#_x000D_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77017-D0FF-47B3-B372-F128DE07E14B}">
  <sheetPr filterMode="1"/>
  <dimension ref="A1:T404"/>
  <sheetViews>
    <sheetView zoomScaleNormal="100" workbookViewId="0">
      <pane xSplit="3" ySplit="1" topLeftCell="J171" activePane="bottomRight" state="frozen"/>
      <selection pane="topRight" activeCell="D1" sqref="D1"/>
      <selection pane="bottomLeft" activeCell="A2" sqref="A2"/>
      <selection pane="bottomRight" activeCell="C241" sqref="C241"/>
    </sheetView>
  </sheetViews>
  <sheetFormatPr defaultColWidth="12.28515625" defaultRowHeight="15.75" x14ac:dyDescent="0.25"/>
  <cols>
    <col min="1" max="1" width="11.7109375" style="60" customWidth="1"/>
    <col min="2" max="2" width="12.28515625" style="60"/>
    <col min="3" max="3" width="30.140625" style="60" customWidth="1"/>
    <col min="4" max="4" width="12.28515625" style="57"/>
    <col min="5" max="7" width="17.85546875" style="57" customWidth="1"/>
    <col min="8" max="8" width="12.28515625" style="44"/>
    <col min="9" max="9" width="12.7109375" style="57" bestFit="1" customWidth="1"/>
    <col min="10" max="10" width="15.28515625" style="31" customWidth="1"/>
    <col min="11" max="11" width="147.28515625" style="31" customWidth="1"/>
    <col min="12" max="16384" width="12.28515625" style="31"/>
  </cols>
  <sheetData>
    <row r="1" spans="1:11" s="107" customFormat="1" ht="18" customHeight="1" x14ac:dyDescent="0.25">
      <c r="A1" s="81" t="s">
        <v>0</v>
      </c>
      <c r="B1" s="103" t="s">
        <v>1</v>
      </c>
      <c r="C1" s="103" t="s">
        <v>2</v>
      </c>
      <c r="D1" s="105" t="s">
        <v>18768</v>
      </c>
      <c r="E1" s="105" t="s">
        <v>18769</v>
      </c>
      <c r="F1" s="105" t="s">
        <v>18770</v>
      </c>
      <c r="G1" s="105" t="s">
        <v>18771</v>
      </c>
      <c r="H1" s="106" t="s">
        <v>18772</v>
      </c>
      <c r="I1" s="5" t="s">
        <v>18773</v>
      </c>
      <c r="J1" s="107" t="s">
        <v>18774</v>
      </c>
      <c r="K1" s="1" t="s">
        <v>20</v>
      </c>
    </row>
    <row r="2" spans="1:11" ht="18" hidden="1" customHeight="1" x14ac:dyDescent="0.25">
      <c r="A2" s="108" t="s">
        <v>16384</v>
      </c>
      <c r="B2" s="7">
        <v>1984</v>
      </c>
      <c r="C2" s="99" t="s">
        <v>16385</v>
      </c>
      <c r="D2" s="109">
        <f>SUM('Unified sheet'!I2:I5)</f>
        <v>365965.625</v>
      </c>
      <c r="E2" s="109">
        <f>SUMSQ('Unified sheet'!I2:I8, 'Unified sheet'!I10:I11)</f>
        <v>80341964609.375</v>
      </c>
      <c r="F2" s="20">
        <v>60.200028653217068</v>
      </c>
      <c r="G2" s="20">
        <v>3307.3500590341541</v>
      </c>
      <c r="H2" s="109"/>
      <c r="I2" s="109"/>
      <c r="J2" s="17"/>
      <c r="K2" s="86" t="s">
        <v>18775</v>
      </c>
    </row>
    <row r="3" spans="1:11" ht="18" hidden="1" customHeight="1" x14ac:dyDescent="0.25">
      <c r="A3" s="108" t="s">
        <v>16384</v>
      </c>
      <c r="B3" s="7">
        <v>1988</v>
      </c>
      <c r="C3" s="99" t="s">
        <v>16385</v>
      </c>
      <c r="D3" s="109">
        <f>SUM('Unified sheet'!I12:I15)</f>
        <v>111738.39285714287</v>
      </c>
      <c r="E3" s="109">
        <f>SUMSQ('Unified sheet'!I12:I19, 'Unified sheet'!I21)</f>
        <v>6924380466.3584185</v>
      </c>
      <c r="F3" s="20">
        <v>53.517812493465108</v>
      </c>
      <c r="G3" s="20">
        <v>2651.8548528324482</v>
      </c>
      <c r="H3" s="109"/>
      <c r="I3" s="109"/>
      <c r="J3" s="17"/>
      <c r="K3" s="17"/>
    </row>
    <row r="4" spans="1:11" ht="18" hidden="1" customHeight="1" x14ac:dyDescent="0.25">
      <c r="A4" s="108" t="s">
        <v>16384</v>
      </c>
      <c r="B4" s="7">
        <v>1992</v>
      </c>
      <c r="C4" s="99" t="s">
        <v>16385</v>
      </c>
      <c r="D4" s="109">
        <f>SUM('Unified sheet'!I22:I25)</f>
        <v>56093.777009507343</v>
      </c>
      <c r="E4" s="109">
        <f>SUMSQ('Unified sheet'!I22:I29, 'Unified sheet'!I31:I32)</f>
        <v>1690632160.1106789</v>
      </c>
      <c r="F4" s="20">
        <v>49.669611615711695</v>
      </c>
      <c r="G4" s="20">
        <v>2356.5205228362252</v>
      </c>
      <c r="H4" s="109"/>
      <c r="I4" s="109"/>
      <c r="J4" s="17"/>
      <c r="K4" s="17"/>
    </row>
    <row r="5" spans="1:11" ht="18" hidden="1" customHeight="1" x14ac:dyDescent="0.25">
      <c r="A5" s="108" t="s">
        <v>16384</v>
      </c>
      <c r="B5" s="7">
        <v>1996</v>
      </c>
      <c r="C5" s="99" t="s">
        <v>16385</v>
      </c>
      <c r="D5" s="109">
        <f>SUM('Unified sheet'!I33:I36)</f>
        <v>28585.133294415253</v>
      </c>
      <c r="E5" s="109">
        <f>SUMSQ('Unified sheet'!I33:I41, 'Unified sheet'!I43:I46)</f>
        <v>407705139.14386499</v>
      </c>
      <c r="F5" s="109">
        <v>44.335220978325943</v>
      </c>
      <c r="G5" s="109">
        <v>1815.4338472342176</v>
      </c>
      <c r="H5" s="109"/>
      <c r="I5" s="109"/>
      <c r="J5" s="17"/>
      <c r="K5" s="17"/>
    </row>
    <row r="6" spans="1:11" ht="18" hidden="1" customHeight="1" x14ac:dyDescent="0.25">
      <c r="A6" s="108" t="s">
        <v>16384</v>
      </c>
      <c r="B6" s="7">
        <v>2000</v>
      </c>
      <c r="C6" s="99" t="s">
        <v>16385</v>
      </c>
      <c r="D6" s="109">
        <f>SUM('Unified sheet'!I47+'Unified sheet'!I48, 'Unified sheet'!I49:I51)</f>
        <v>21846.185821817773</v>
      </c>
      <c r="E6" s="283">
        <f>SUMSQ('Unified sheet'!I47+'Unified sheet'!I48,'Unified sheet'!I49:I53, 'Unified sheet'!I55:I62)</f>
        <v>234389051.40406457</v>
      </c>
      <c r="F6" s="20">
        <v>42.90168919698484</v>
      </c>
      <c r="G6" s="20">
        <v>1638.013663065577</v>
      </c>
      <c r="H6" s="109"/>
      <c r="I6" s="109"/>
      <c r="J6" s="17"/>
      <c r="K6" s="17"/>
    </row>
    <row r="7" spans="1:11" ht="18" hidden="1" customHeight="1" x14ac:dyDescent="0.25">
      <c r="A7" s="108" t="s">
        <v>16384</v>
      </c>
      <c r="B7" s="7">
        <v>2004</v>
      </c>
      <c r="C7" s="99" t="s">
        <v>16385</v>
      </c>
      <c r="D7" s="109">
        <f>SUM('Unified sheet'!I63+'Unified sheet'!I64, 'Unified sheet'!I65:I67)</f>
        <v>13629.039097616827</v>
      </c>
      <c r="E7" s="283">
        <f>SUMSQ('Unified sheet'!I63+'Unified sheet'!I64,'Unified sheet'!I65:I68, 'Unified sheet'!I70:I75)</f>
        <v>83509576.918067098</v>
      </c>
      <c r="F7" s="109">
        <v>30.464789719520393</v>
      </c>
      <c r="G7" s="109">
        <v>929.04300520043171</v>
      </c>
      <c r="H7" s="109"/>
      <c r="I7" s="109"/>
      <c r="J7" s="17"/>
      <c r="K7" s="17"/>
    </row>
    <row r="8" spans="1:11" ht="18" hidden="1" customHeight="1" x14ac:dyDescent="0.25">
      <c r="A8" s="108" t="s">
        <v>16384</v>
      </c>
      <c r="B8" s="7">
        <v>2008</v>
      </c>
      <c r="C8" s="99" t="s">
        <v>16385</v>
      </c>
      <c r="D8" s="109">
        <f>SUM('Unified sheet'!I76+'Unified sheet'!I77, 'Unified sheet'!I78:I80)</f>
        <v>8995.1203572595568</v>
      </c>
      <c r="E8" s="283">
        <f>SUMSQ('Unified sheet'!I76+'Unified sheet'!I77,'Unified sheet'!I78:I82, 'Unified sheet'!I84:I90)</f>
        <v>37449083.125551566</v>
      </c>
      <c r="F8" s="109">
        <v>25.153051697637185</v>
      </c>
      <c r="G8" s="109">
        <v>742.20425411502561</v>
      </c>
      <c r="H8" s="109"/>
      <c r="I8" s="109"/>
      <c r="J8" s="17"/>
      <c r="K8" s="17"/>
    </row>
    <row r="9" spans="1:11" ht="18" hidden="1" customHeight="1" x14ac:dyDescent="0.25">
      <c r="A9" s="108" t="s">
        <v>16384</v>
      </c>
      <c r="B9" s="7">
        <v>2010</v>
      </c>
      <c r="C9" s="99" t="s">
        <v>16385</v>
      </c>
      <c r="D9" s="114">
        <f>SUM('Unified sheet'!I91+'Unified sheet'!I92, 'Unified sheet'!I93, 'Unified sheet'!I96:I97)</f>
        <v>6327.0090307545051</v>
      </c>
      <c r="E9" s="114">
        <f>SUMSQ('Unified sheet'!I91+'Unified sheet'!I92, 'Unified sheet'!I93:I97, 'Unified sheet'!I99:I106)</f>
        <v>21259845.547078691</v>
      </c>
      <c r="F9" s="109">
        <v>22.003900809967426</v>
      </c>
      <c r="G9" s="109">
        <v>1051.1248559017363</v>
      </c>
      <c r="H9" s="109"/>
      <c r="I9" s="109"/>
      <c r="J9" s="17"/>
      <c r="K9" s="17"/>
    </row>
    <row r="10" spans="1:11" ht="18" hidden="1" customHeight="1" x14ac:dyDescent="0.25">
      <c r="A10" s="108" t="s">
        <v>16384</v>
      </c>
      <c r="B10" s="7">
        <v>2011</v>
      </c>
      <c r="C10" s="99" t="s">
        <v>16385</v>
      </c>
      <c r="D10" s="114">
        <f>SUM('Unified sheet'!I107+'Unified sheet'!I108, 'Unified sheet'!I109, 'Unified sheet'!I112, 'Unified sheet'!I115)</f>
        <v>4733.9979700749764</v>
      </c>
      <c r="E10" s="114">
        <f>SUMSQ('Unified sheet'!I107+'Unified sheet'!I108, 'Unified sheet'!I109:I112, 'Unified sheet'!I114:I122)</f>
        <v>11634143.087141186</v>
      </c>
      <c r="F10" s="109">
        <v>20.157674375298612</v>
      </c>
      <c r="G10" s="109">
        <v>922.60842423610325</v>
      </c>
      <c r="H10" s="109"/>
      <c r="I10" s="109"/>
      <c r="J10" s="17"/>
      <c r="K10" s="17"/>
    </row>
    <row r="11" spans="1:11" ht="18" customHeight="1" x14ac:dyDescent="0.25">
      <c r="A11" s="108" t="s">
        <v>16384</v>
      </c>
      <c r="B11" s="7">
        <v>2012</v>
      </c>
      <c r="C11" s="99" t="s">
        <v>16385</v>
      </c>
      <c r="D11" s="114">
        <f>SUM('Unified sheet'!I123+'Unified sheet'!I124, 'Unified sheet'!I125, 'Unified sheet'!I127:I128)</f>
        <v>3645.4200297366183</v>
      </c>
      <c r="E11" s="109">
        <f>SUMSQ('Unified sheet'!I123+'Unified sheet'!I124, 'Unified sheet'!I25:I28, 'Unified sheet'!I27:I30)</f>
        <v>33212049.464058943</v>
      </c>
      <c r="F11" s="109">
        <v>18.661459916026146</v>
      </c>
      <c r="G11" s="109">
        <v>676.98794581279662</v>
      </c>
      <c r="H11" s="109"/>
      <c r="I11" s="109"/>
      <c r="J11" s="17"/>
      <c r="K11" s="17"/>
    </row>
    <row r="12" spans="1:11" ht="18" customHeight="1" x14ac:dyDescent="0.25">
      <c r="A12" s="108" t="s">
        <v>16384</v>
      </c>
      <c r="B12" s="7">
        <v>2013</v>
      </c>
      <c r="C12" s="99" t="s">
        <v>16385</v>
      </c>
      <c r="D12" s="114">
        <f>SUM('Unified sheet'!I138+'Unified sheet'!I139, 'Unified sheet'!I140, 'Unified sheet'!I142:I143)</f>
        <v>2546.7847652790078</v>
      </c>
      <c r="E12" s="109">
        <f>SUMSQ('Unified sheet'!I138+'Unified sheet'!I139, 'Unified sheet'!I140:'Unified sheet'!I144, 'Unified sheet'!I146:'Unified sheet'!I151)</f>
        <v>3173482.098997348</v>
      </c>
      <c r="F12" s="20">
        <v>17.370545728136332</v>
      </c>
      <c r="G12" s="20">
        <v>707.99823542992283</v>
      </c>
      <c r="H12" s="109"/>
      <c r="I12" s="109"/>
      <c r="J12" s="17"/>
      <c r="K12" s="17"/>
    </row>
    <row r="13" spans="1:11" ht="18" hidden="1" customHeight="1" x14ac:dyDescent="0.25">
      <c r="A13" s="108" t="s">
        <v>16384</v>
      </c>
      <c r="B13" s="7">
        <v>2014</v>
      </c>
      <c r="C13" s="99" t="s">
        <v>16385</v>
      </c>
      <c r="D13" s="114">
        <f>SUM('Unified sheet'!I152+'Unified sheet'!I153, 'Unified sheet'!I154, 'Unified sheet'!I156:I157)</f>
        <v>2851.5862844294547</v>
      </c>
      <c r="E13" s="114">
        <f>SUMSQ('Unified sheet'!I152+'Unified sheet'!I153, 'Unified sheet'!I154:'Unified sheet'!I158, 'Unified sheet'!I160:'Unified sheet'!I166)</f>
        <v>3917329.5849399781</v>
      </c>
      <c r="F13" s="20">
        <v>18.798221570754979</v>
      </c>
      <c r="G13" s="20">
        <v>913.45682733336787</v>
      </c>
      <c r="H13" s="109"/>
      <c r="I13" s="109"/>
      <c r="J13" s="17"/>
      <c r="K13" s="17"/>
    </row>
    <row r="14" spans="1:11" ht="18" hidden="1" customHeight="1" x14ac:dyDescent="0.25">
      <c r="A14" s="108" t="s">
        <v>16384</v>
      </c>
      <c r="B14" s="7">
        <v>2015</v>
      </c>
      <c r="C14" s="99" t="s">
        <v>16385</v>
      </c>
      <c r="D14" s="114">
        <f>SUM('Unified sheet'!I167:I170)</f>
        <v>2299.7653111036011</v>
      </c>
      <c r="E14" s="109">
        <f>SUMSQ('Unified sheet'!I167:I170, 'Unified sheet'!I172:I180)</f>
        <v>2362506.0256561446</v>
      </c>
      <c r="F14" s="20">
        <v>15.51015660899577</v>
      </c>
      <c r="G14" s="20">
        <v>576.66938900572416</v>
      </c>
      <c r="H14" s="109"/>
      <c r="I14" s="109"/>
      <c r="J14" s="17"/>
      <c r="K14" s="17"/>
    </row>
    <row r="15" spans="1:11" ht="18" hidden="1" customHeight="1" x14ac:dyDescent="0.25">
      <c r="A15" s="108" t="s">
        <v>16384</v>
      </c>
      <c r="B15" s="7">
        <v>2016</v>
      </c>
      <c r="C15" s="99" t="s">
        <v>16385</v>
      </c>
      <c r="D15" s="114">
        <f>SUM('Unified sheet'!I181:I184)</f>
        <v>1564.2823712948516</v>
      </c>
      <c r="E15" s="109">
        <f>SUMSQ('Unified sheet'!I181:I184, 'Unified sheet'!I186:I195)</f>
        <v>1045356.5570901595</v>
      </c>
      <c r="F15" s="20">
        <v>14.846195211844506</v>
      </c>
      <c r="G15" s="20">
        <v>541.69336427785163</v>
      </c>
      <c r="H15" s="109"/>
      <c r="I15" s="109"/>
      <c r="J15" s="17"/>
      <c r="K15" s="17"/>
    </row>
    <row r="16" spans="1:11" ht="18" hidden="1" customHeight="1" x14ac:dyDescent="0.25">
      <c r="A16" s="108" t="s">
        <v>16384</v>
      </c>
      <c r="B16" s="7">
        <v>2017</v>
      </c>
      <c r="C16" s="99" t="s">
        <v>16385</v>
      </c>
      <c r="D16" s="114">
        <f>SUM('Unified sheet'!I196:I198, 'Unified sheet'!I200)</f>
        <v>1306.2431556598503</v>
      </c>
      <c r="E16" s="109">
        <f>SUMSQ('Unified sheet'!I196:I198, 'Unified sheet'!I200:I209)</f>
        <v>771848.91390633048</v>
      </c>
      <c r="F16" s="20">
        <v>14.005139078520244</v>
      </c>
      <c r="G16" s="20">
        <v>561.75897583926155</v>
      </c>
      <c r="H16" s="109"/>
      <c r="I16" s="109"/>
      <c r="J16" s="17"/>
      <c r="K16" s="17"/>
    </row>
    <row r="17" spans="1:11" ht="18" hidden="1" customHeight="1" x14ac:dyDescent="0.25">
      <c r="A17" s="108" t="s">
        <v>16384</v>
      </c>
      <c r="B17" s="7">
        <v>2018</v>
      </c>
      <c r="C17" s="99" t="s">
        <v>16385</v>
      </c>
      <c r="D17" s="114">
        <f>SUM('Unified sheet'!I210:I212, 'Unified sheet'!I214)</f>
        <v>1196.0411806471245</v>
      </c>
      <c r="E17" s="109">
        <f>SUMSQ('Unified sheet'!I210:I212, 'Unified sheet'!I214:I222)</f>
        <v>639306.95068549726</v>
      </c>
      <c r="F17" s="20">
        <v>13.214857327472309</v>
      </c>
      <c r="G17" s="20">
        <v>526.98267144018837</v>
      </c>
      <c r="H17" s="109"/>
      <c r="I17" s="109"/>
      <c r="J17" s="17"/>
      <c r="K17" s="17"/>
    </row>
    <row r="18" spans="1:11" ht="18" hidden="1" customHeight="1" x14ac:dyDescent="0.25">
      <c r="A18" s="108" t="s">
        <v>16384</v>
      </c>
      <c r="B18" s="7">
        <v>2019</v>
      </c>
      <c r="C18" s="99" t="s">
        <v>16385</v>
      </c>
      <c r="D18" s="109">
        <f>SUM('Unified sheet'!I223:I226)</f>
        <v>1150.1150086256469</v>
      </c>
      <c r="E18" s="109">
        <f>SUMSQ('Unified sheet'!I223:I234)</f>
        <v>595408.59656145831</v>
      </c>
      <c r="F18" s="20">
        <v>12.950499249438121</v>
      </c>
      <c r="G18" s="20">
        <v>528.83913176981707</v>
      </c>
      <c r="H18" s="109"/>
      <c r="I18" s="109"/>
      <c r="J18" s="17"/>
      <c r="K18" s="17"/>
    </row>
    <row r="19" spans="1:11" ht="18" hidden="1" customHeight="1" x14ac:dyDescent="0.25">
      <c r="A19" s="108" t="s">
        <v>16384</v>
      </c>
      <c r="B19" s="7">
        <v>2020</v>
      </c>
      <c r="C19" s="99" t="s">
        <v>16385</v>
      </c>
      <c r="D19" s="109">
        <f>SUM('Unified sheet'!I236:I238, 'Unified sheet'!I241)</f>
        <v>866.3494666454385</v>
      </c>
      <c r="E19" s="109">
        <f>SUMSQ('Unified sheet'!I236:I239, 'Unified sheet'!I241:I248)</f>
        <v>349707.75278946932</v>
      </c>
      <c r="F19" s="20">
        <v>12.057280635625386</v>
      </c>
      <c r="G19" s="20">
        <v>503.9909636426105</v>
      </c>
      <c r="H19" s="109"/>
      <c r="I19" s="109"/>
      <c r="J19" s="17"/>
      <c r="K19" s="17"/>
    </row>
    <row r="20" spans="1:11" ht="18" hidden="1" customHeight="1" x14ac:dyDescent="0.25">
      <c r="A20" s="108" t="s">
        <v>16384</v>
      </c>
      <c r="B20" s="7">
        <v>2021</v>
      </c>
      <c r="C20" s="99" t="s">
        <v>16385</v>
      </c>
      <c r="D20" s="109">
        <f>SUM('Unified sheet'!I249:I251, 'Unified sheet'!I253)</f>
        <v>748.07761410925434</v>
      </c>
      <c r="E20" s="109">
        <f>SUMSQ('Unified sheet'!I249:I253, 'Unified sheet'!I255:I260)</f>
        <v>248219.18691611558</v>
      </c>
      <c r="F20" s="20">
        <v>11.628342891874595</v>
      </c>
      <c r="G20" s="20">
        <v>468.81472653375147</v>
      </c>
      <c r="H20" s="109"/>
      <c r="I20" s="109"/>
      <c r="J20" s="17"/>
      <c r="K20" s="17"/>
    </row>
    <row r="21" spans="1:11" ht="18" hidden="1" customHeight="1" x14ac:dyDescent="0.25">
      <c r="A21" s="108" t="s">
        <v>16384</v>
      </c>
      <c r="B21" s="7">
        <v>2022</v>
      </c>
      <c r="C21" s="99" t="s">
        <v>16385</v>
      </c>
      <c r="D21" s="109">
        <f>SUM('Unified sheet'!I261:I263, 'Unified sheet'!I266)</f>
        <v>529.18634299349583</v>
      </c>
      <c r="E21" s="109">
        <f>SUMSQ('Unified sheet'!I261:I264, 'Unified sheet'!I266:I273)</f>
        <v>117126.00422883038</v>
      </c>
      <c r="F21" s="20">
        <v>10.706113824081759</v>
      </c>
      <c r="G21" s="20">
        <v>403.01384730871786</v>
      </c>
      <c r="H21" s="109"/>
      <c r="I21" s="109"/>
      <c r="J21" s="17"/>
      <c r="K21" s="17"/>
    </row>
    <row r="22" spans="1:11" ht="18" hidden="1" customHeight="1" x14ac:dyDescent="0.25">
      <c r="A22" s="108" t="s">
        <v>16384</v>
      </c>
      <c r="B22" s="7">
        <v>2023</v>
      </c>
      <c r="C22" s="99" t="s">
        <v>16385</v>
      </c>
      <c r="D22" s="109">
        <f>SUM('Unified sheet'!I274:I275,'Unified sheet'!I278,'Unified sheet'!I277)</f>
        <v>586.48217216171849</v>
      </c>
      <c r="E22" s="109">
        <f>SUMSQ('Unified sheet'!I274:I278, 'Unified sheet'!I280:I285)</f>
        <v>126445.36259570526</v>
      </c>
      <c r="F22" s="231">
        <v>11.676796109816333</v>
      </c>
      <c r="G22" s="32">
        <v>407.53822945569004</v>
      </c>
      <c r="H22" s="109"/>
      <c r="I22" s="109"/>
      <c r="J22" s="17"/>
      <c r="K22" s="17"/>
    </row>
    <row r="23" spans="1:11" ht="18" hidden="1" customHeight="1" x14ac:dyDescent="0.25">
      <c r="A23" s="108" t="s">
        <v>16384</v>
      </c>
      <c r="B23" s="7">
        <v>2024</v>
      </c>
      <c r="C23" s="99" t="s">
        <v>16385</v>
      </c>
      <c r="D23" s="109"/>
      <c r="E23" s="109"/>
      <c r="F23" s="109"/>
      <c r="G23" s="109"/>
      <c r="H23" s="109"/>
      <c r="I23" s="109"/>
      <c r="J23" s="17"/>
      <c r="K23" s="17"/>
    </row>
    <row r="24" spans="1:11" ht="18" hidden="1" customHeight="1" x14ac:dyDescent="0.25">
      <c r="A24" s="108" t="s">
        <v>16384</v>
      </c>
      <c r="B24" s="7">
        <v>1985</v>
      </c>
      <c r="C24" s="108" t="s">
        <v>16396</v>
      </c>
      <c r="D24" s="109">
        <f>SUM('Unified sheet'!I298:I299)</f>
        <v>13.948637726502412</v>
      </c>
      <c r="E24" s="109">
        <f>SUMSQ('Unified sheet'!I298:I299)</f>
        <v>107.02790024185298</v>
      </c>
      <c r="F24" s="109"/>
      <c r="G24" s="109"/>
      <c r="H24" s="109">
        <f>SUM('Unified sheet'!I298:I299)</f>
        <v>13.948637726502412</v>
      </c>
      <c r="I24" s="109">
        <f>SUM('Unified sheet'!I298:I299)</f>
        <v>13.948637726502412</v>
      </c>
      <c r="J24" s="17"/>
      <c r="K24" s="17"/>
    </row>
    <row r="25" spans="1:11" ht="18" hidden="1" customHeight="1" x14ac:dyDescent="0.25">
      <c r="A25" s="108" t="s">
        <v>16384</v>
      </c>
      <c r="B25" s="7">
        <v>1988</v>
      </c>
      <c r="C25" s="108" t="s">
        <v>16396</v>
      </c>
      <c r="D25" s="109">
        <f>SUM('Unified sheet'!I300:I301)</f>
        <v>24.619512662583737</v>
      </c>
      <c r="E25" s="109">
        <f>SUMSQ('Unified sheet'!I300:I301)</f>
        <v>373.66160524670443</v>
      </c>
      <c r="F25" s="20">
        <v>2.4170189953659684</v>
      </c>
      <c r="G25" s="20">
        <v>149.00458591111641</v>
      </c>
      <c r="H25" s="109">
        <f>SUM('Unified sheet'!I300:I301)</f>
        <v>24.619512662583737</v>
      </c>
      <c r="I25" s="109">
        <f>SUM('Unified sheet'!I300:I301)</f>
        <v>24.619512662583737</v>
      </c>
      <c r="J25" s="17"/>
      <c r="K25" s="17"/>
    </row>
    <row r="26" spans="1:11" ht="18" hidden="1" customHeight="1" x14ac:dyDescent="0.25">
      <c r="A26" s="108" t="s">
        <v>16384</v>
      </c>
      <c r="B26" s="7">
        <v>1992</v>
      </c>
      <c r="C26" s="108" t="s">
        <v>16396</v>
      </c>
      <c r="D26" s="109">
        <f>SUM('Unified sheet'!I302:I303)</f>
        <v>45.786841092727968</v>
      </c>
      <c r="E26" s="109">
        <f>SUMSQ('Unified sheet'!I302:I303)</f>
        <v>1350.8648871452424</v>
      </c>
      <c r="F26" s="20">
        <v>3.9616758658058346</v>
      </c>
      <c r="G26" s="20">
        <v>255.27570794622025</v>
      </c>
      <c r="H26" s="109">
        <f>SUM('Unified sheet'!I302:I303)</f>
        <v>45.786841092727968</v>
      </c>
      <c r="I26" s="109">
        <f>SUM('Unified sheet'!I302:I303)</f>
        <v>45.786841092727968</v>
      </c>
      <c r="J26" s="17"/>
      <c r="K26" s="17"/>
    </row>
    <row r="27" spans="1:11" ht="18" hidden="1" customHeight="1" x14ac:dyDescent="0.25">
      <c r="A27" s="108" t="s">
        <v>16384</v>
      </c>
      <c r="B27" s="7">
        <v>1996</v>
      </c>
      <c r="C27" s="108" t="s">
        <v>16396</v>
      </c>
      <c r="D27" s="109">
        <f>SUM('Unified sheet'!I304:I307)</f>
        <v>100.94478753802196</v>
      </c>
      <c r="E27" s="109">
        <f>SUMSQ('Unified sheet'!I304:I307)</f>
        <v>5019.0356181178422</v>
      </c>
      <c r="F27" s="109">
        <v>6.6104898269441783</v>
      </c>
      <c r="G27" s="109">
        <v>325.60129410920609</v>
      </c>
      <c r="H27" s="109">
        <f>SUM('Unified sheet'!I304:I305)</f>
        <v>100.1751313485114</v>
      </c>
      <c r="I27" s="109">
        <f>SUM('Unified sheet'!I304:I306)</f>
        <v>100.89870034104527</v>
      </c>
      <c r="J27" s="17"/>
      <c r="K27" s="17"/>
    </row>
    <row r="28" spans="1:11" ht="18" hidden="1" customHeight="1" x14ac:dyDescent="0.25">
      <c r="A28" s="108" t="s">
        <v>16384</v>
      </c>
      <c r="B28" s="7">
        <v>2000</v>
      </c>
      <c r="C28" s="108" t="s">
        <v>16396</v>
      </c>
      <c r="D28" s="109">
        <f>SUM('Unified sheet'!I308:I309, 'Unified sheet'!I310+'Unified sheet'!I311, 'Unified sheet'!I312)</f>
        <v>237.40382228840906</v>
      </c>
      <c r="E28" s="109">
        <f>SUMSQ('Unified sheet'!I308:I309, 'Unified sheet'!I310+'Unified sheet'!I311, 'Unified sheet'!I312:I314)</f>
        <v>16271.397908053392</v>
      </c>
      <c r="F28" s="20">
        <v>11.395639503002856</v>
      </c>
      <c r="G28" s="20">
        <v>314.3220003835383</v>
      </c>
      <c r="H28" s="109">
        <f>SUM('Unified sheet'!I308:I309)</f>
        <v>149.66952556925258</v>
      </c>
      <c r="I28" s="109">
        <f>SUM('Unified sheet'!I308:I309, 'Unified sheet'!I310+'Unified sheet'!I311)</f>
        <v>217.61672320123552</v>
      </c>
      <c r="J28" s="17"/>
      <c r="K28" s="17"/>
    </row>
    <row r="29" spans="1:11" ht="18" hidden="1" customHeight="1" x14ac:dyDescent="0.25">
      <c r="A29" s="108" t="s">
        <v>16384</v>
      </c>
      <c r="B29" s="7">
        <v>2004</v>
      </c>
      <c r="C29" s="108" t="s">
        <v>16396</v>
      </c>
      <c r="D29" s="109">
        <f>SUM('Unified sheet'!I315, 'Unified sheet'!I316+'Unified sheet'!I317, 'Unified sheet'!I318:'Unified sheet'!I319)</f>
        <v>425.38422699238862</v>
      </c>
      <c r="E29" s="109">
        <f>SUMSQ('Unified sheet'!I315, 'Unified sheet'!I316+'Unified sheet'!I317, 'Unified sheet'!I318:'Unified sheet'!I320)</f>
        <v>58144.695753462271</v>
      </c>
      <c r="F29" s="109">
        <v>17.089666452057283</v>
      </c>
      <c r="G29" s="109">
        <v>538.27586158038469</v>
      </c>
      <c r="H29" s="109">
        <f>SUM('Unified sheet'!I315, 'Unified sheet'!I316+'Unified sheet'!I317)</f>
        <v>284.8918690631798</v>
      </c>
      <c r="I29" s="109">
        <f>SUM('Unified sheet'!I315, 'Unified sheet'!I316+'Unified sheet'!I317, 'Unified sheet'!I318)</f>
        <v>416.23922347689449</v>
      </c>
      <c r="J29" s="17"/>
      <c r="K29" s="17"/>
    </row>
    <row r="30" spans="1:11" ht="18" hidden="1" customHeight="1" x14ac:dyDescent="0.25">
      <c r="A30" s="108" t="s">
        <v>16384</v>
      </c>
      <c r="B30" s="7">
        <v>2008</v>
      </c>
      <c r="C30" s="108" t="s">
        <v>16396</v>
      </c>
      <c r="D30" s="283">
        <f>SUM('Unified sheet'!I321:I322, 'Unified sheet'!I323+'Unified sheet'!I324, 'Unified sheet'!I325)</f>
        <v>704.49299312825917</v>
      </c>
      <c r="E30" s="109">
        <f>SUMSQ('Unified sheet'!I321:I322, 'Unified sheet'!I323+'Unified sheet'!I324, 'Unified sheet'!I325:I327)</f>
        <v>162510.63984498769</v>
      </c>
      <c r="F30" s="109">
        <v>24.720951677979212</v>
      </c>
      <c r="G30" s="109">
        <v>776.66567998743369</v>
      </c>
      <c r="H30" s="109">
        <f>SUM('Unified sheet'!I321:I322)</f>
        <v>487.13597717394669</v>
      </c>
      <c r="I30" s="109">
        <f>SUM('Unified sheet'!I321:I322, 'Unified sheet'!I323+'Unified sheet'!I324)</f>
        <v>688.85767831746466</v>
      </c>
      <c r="J30" s="17"/>
      <c r="K30" s="17"/>
    </row>
    <row r="31" spans="1:11" ht="18" hidden="1" customHeight="1" x14ac:dyDescent="0.25">
      <c r="A31" s="108" t="s">
        <v>16384</v>
      </c>
      <c r="B31" s="7">
        <v>2010</v>
      </c>
      <c r="C31" s="108" t="s">
        <v>16396</v>
      </c>
      <c r="D31" s="109">
        <f>SUM('Unified sheet'!I328:I329, 'Unified sheet'!I330+'Unified sheet'!I331, 'Unified sheet'!I332)</f>
        <v>748.06041704255483</v>
      </c>
      <c r="E31" s="109">
        <f>SUMSQ('Unified sheet'!I328:I329, 'Unified sheet'!I330+'Unified sheet'!I331, 'Unified sheet'!I332:I338)</f>
        <v>183125.50638162979</v>
      </c>
      <c r="F31" s="109">
        <v>25.06049384904561</v>
      </c>
      <c r="G31" s="109">
        <v>796.05732027200793</v>
      </c>
      <c r="H31" s="109">
        <f>SUM('Unified sheet'!I328:I329)</f>
        <v>516.27703172925749</v>
      </c>
      <c r="I31" s="109">
        <f>SUM('Unified sheet'!I328:I329, 'Unified sheet'!I330+'Unified sheet'!I331)</f>
        <v>730.51180933233672</v>
      </c>
      <c r="J31" s="17"/>
      <c r="K31" s="17"/>
    </row>
    <row r="32" spans="1:11" ht="18" hidden="1" customHeight="1" x14ac:dyDescent="0.25">
      <c r="A32" s="108" t="s">
        <v>16384</v>
      </c>
      <c r="B32" s="7">
        <v>2011</v>
      </c>
      <c r="C32" s="108" t="s">
        <v>16396</v>
      </c>
      <c r="D32" s="109">
        <f>SUM('Unified sheet'!I339:I340, 'Unified sheet'!I341+'Unified sheet'!I342, 'Unified sheet'!I343)</f>
        <v>798.09375692359811</v>
      </c>
      <c r="E32" s="283">
        <v>3001.7807478888681</v>
      </c>
      <c r="F32" s="109">
        <v>25.61106278602951</v>
      </c>
      <c r="G32" s="109">
        <v>1591.7367085332316</v>
      </c>
      <c r="H32" s="109">
        <f>SUM('Unified sheet'!I339:I340)</f>
        <v>549.02233362729203</v>
      </c>
      <c r="I32" s="109">
        <f>SUM('Unified sheet'!I339:I340, 'Unified sheet'!I341+'Unified sheet'!I342)</f>
        <v>780.09131547280288</v>
      </c>
      <c r="J32" s="17"/>
      <c r="K32" s="17"/>
    </row>
    <row r="33" spans="1:11" ht="18" customHeight="1" x14ac:dyDescent="0.25">
      <c r="A33" s="108" t="s">
        <v>16384</v>
      </c>
      <c r="B33" s="7">
        <v>2012</v>
      </c>
      <c r="C33" s="108" t="s">
        <v>16396</v>
      </c>
      <c r="D33" s="109">
        <f>SUM('Unified sheet'!I350:I351, 'Unified sheet'!I352+'Unified sheet'!I353, 'Unified sheet'!I354)</f>
        <v>960.35095227905003</v>
      </c>
      <c r="E33" s="283">
        <v>2934.2</v>
      </c>
      <c r="F33" s="109">
        <v>26.226452788061124</v>
      </c>
      <c r="G33" s="109">
        <v>1605.2412256152193</v>
      </c>
      <c r="H33" s="109">
        <f>SUM('Unified sheet'!I350:I351)</f>
        <v>655.22372461294231</v>
      </c>
      <c r="I33" s="109">
        <f>SUM('Unified sheet'!I350:I351, 'Unified sheet'!I352+'Unified sheet'!I353)</f>
        <v>937.89657557766304</v>
      </c>
      <c r="J33" s="17"/>
      <c r="K33" s="17"/>
    </row>
    <row r="34" spans="1:11" ht="18" customHeight="1" x14ac:dyDescent="0.25">
      <c r="A34" s="108" t="s">
        <v>16384</v>
      </c>
      <c r="B34" s="7">
        <v>2013</v>
      </c>
      <c r="C34" s="108" t="s">
        <v>16396</v>
      </c>
      <c r="D34" s="109">
        <f>SUM('Unified sheet'!I361:I362, 'Unified sheet'!I363+'Unified sheet'!I364, 'Unified sheet'!I365)</f>
        <v>1025.7511837695768</v>
      </c>
      <c r="E34" s="283">
        <v>2891.6</v>
      </c>
      <c r="F34" s="44">
        <v>26.56786876309156</v>
      </c>
      <c r="G34" s="44">
        <v>1609.6623156206265</v>
      </c>
      <c r="H34" s="109">
        <f>SUM('Unified sheet'!I361:I362)</f>
        <v>694.35766623119775</v>
      </c>
      <c r="I34" s="109">
        <f>SUM('Unified sheet'!I361:I362, 'Unified sheet'!I363+'Unified sheet'!I364)</f>
        <v>1001.3890251521989</v>
      </c>
      <c r="J34" s="17"/>
      <c r="K34" s="17"/>
    </row>
    <row r="35" spans="1:11" ht="18" hidden="1" customHeight="1" x14ac:dyDescent="0.25">
      <c r="A35" s="108" t="s">
        <v>16384</v>
      </c>
      <c r="B35" s="7">
        <v>2014</v>
      </c>
      <c r="C35" s="108" t="s">
        <v>16396</v>
      </c>
      <c r="D35" s="109">
        <f>SUM('Unified sheet'!I372:I373, 'Unified sheet'!I374+'Unified sheet'!I375, 'Unified sheet'!I376)</f>
        <v>1042.6315894728421</v>
      </c>
      <c r="E35" s="283">
        <v>2877.7</v>
      </c>
      <c r="F35" s="20">
        <v>27.053901778409926</v>
      </c>
      <c r="G35" s="20">
        <v>1632.1308187264335</v>
      </c>
      <c r="H35" s="109">
        <f>SUM('Unified sheet'!I372:I373)</f>
        <v>697.24422046236305</v>
      </c>
      <c r="I35" s="109">
        <f>SUM('Unified sheet'!I372:I373, 'Unified sheet'!I374+'Unified sheet'!I375)</f>
        <v>1018.5185185185185</v>
      </c>
      <c r="J35" s="17"/>
      <c r="K35" s="17"/>
    </row>
    <row r="36" spans="1:11" ht="18" hidden="1" customHeight="1" x14ac:dyDescent="0.25">
      <c r="A36" s="108" t="s">
        <v>16384</v>
      </c>
      <c r="B36" s="7">
        <v>2015</v>
      </c>
      <c r="C36" s="108" t="s">
        <v>16396</v>
      </c>
      <c r="D36" s="109">
        <f>SUM('Unified sheet'!I383:I386)</f>
        <v>1100.9562486246425</v>
      </c>
      <c r="E36" s="109">
        <f>SUMSQ('Unified sheet'!I383:I390)</f>
        <v>388695.84211831255</v>
      </c>
      <c r="F36" s="20">
        <v>27.805571150695599</v>
      </c>
      <c r="G36" s="20">
        <v>844.90288581502284</v>
      </c>
      <c r="H36" s="109">
        <f>SUM('Unified sheet'!I383:I384)</f>
        <v>732.4404345129733</v>
      </c>
      <c r="I36" s="109">
        <f>SUM('Unified sheet'!I383:I385)</f>
        <v>1076.3298457598976</v>
      </c>
      <c r="J36" s="17"/>
      <c r="K36" s="17"/>
    </row>
    <row r="37" spans="1:11" ht="18" hidden="1" customHeight="1" x14ac:dyDescent="0.25">
      <c r="A37" s="108" t="s">
        <v>16384</v>
      </c>
      <c r="B37" s="7">
        <v>2016</v>
      </c>
      <c r="C37" s="108" t="s">
        <v>16396</v>
      </c>
      <c r="D37" s="114">
        <f>SUM('Unified sheet'!I391:I393,'Unified sheet'!I395)</f>
        <v>1126.2134685506971</v>
      </c>
      <c r="E37" s="114">
        <f>SUMSQ('Unified sheet'!I391:I398)</f>
        <v>406659.00363407331</v>
      </c>
      <c r="F37" s="20">
        <v>27.893129185361058</v>
      </c>
      <c r="G37" s="20">
        <v>839.94365580355054</v>
      </c>
      <c r="H37" s="114">
        <f>SUM('Unified sheet'!I391,'Unified sheet'!I393)</f>
        <v>747.37164785075879</v>
      </c>
      <c r="I37" s="114">
        <f>SUM('Unified sheet'!I391:I393)</f>
        <v>1100.1112348794916</v>
      </c>
      <c r="J37" s="17"/>
      <c r="K37" s="17"/>
    </row>
    <row r="38" spans="1:11" ht="18" hidden="1" customHeight="1" x14ac:dyDescent="0.25">
      <c r="A38" s="108" t="s">
        <v>16384</v>
      </c>
      <c r="B38" s="7">
        <v>2017</v>
      </c>
      <c r="C38" s="108" t="s">
        <v>16396</v>
      </c>
      <c r="D38" s="109">
        <f>SUM('Unified sheet'!I399:I402)</f>
        <v>1670.0072567896209</v>
      </c>
      <c r="E38" s="109">
        <f>SUMSQ('Unified sheet'!I399:I405)</f>
        <v>890014.44436844392</v>
      </c>
      <c r="F38" s="20">
        <v>29.081373093979614</v>
      </c>
      <c r="G38" s="20">
        <v>883.05855020470995</v>
      </c>
      <c r="H38" s="109">
        <f>SUM('Unified sheet'!I399:I400)</f>
        <v>1111.8854427703805</v>
      </c>
      <c r="I38" s="109">
        <f>SUM('Unified sheet'!I399:I401)</f>
        <v>1628.2207571593128</v>
      </c>
      <c r="J38" s="17"/>
      <c r="K38" s="17"/>
    </row>
    <row r="39" spans="1:11" ht="18" hidden="1" customHeight="1" x14ac:dyDescent="0.25">
      <c r="A39" s="108" t="s">
        <v>16384</v>
      </c>
      <c r="B39" s="7">
        <v>2018</v>
      </c>
      <c r="C39" s="108" t="s">
        <v>16396</v>
      </c>
      <c r="D39" s="109">
        <f>SUM('Unified sheet'!I406:I409)</f>
        <v>1385.1277630115078</v>
      </c>
      <c r="E39" s="109">
        <f>SUMSQ('Unified sheet'!I406:I413)</f>
        <v>601528.57748386252</v>
      </c>
      <c r="F39" s="20">
        <v>30.111508730480981</v>
      </c>
      <c r="G39" s="20">
        <v>893.47303916086412</v>
      </c>
      <c r="H39" s="109">
        <f>SUM('Unified sheet'!I406:I407)</f>
        <v>920.79516063833194</v>
      </c>
      <c r="I39" s="109">
        <f>SUM('Unified sheet'!I406:I408)</f>
        <v>1336.5276854353588</v>
      </c>
      <c r="J39" s="17"/>
      <c r="K39" s="17"/>
    </row>
    <row r="40" spans="1:11" ht="18" hidden="1" customHeight="1" x14ac:dyDescent="0.25">
      <c r="A40" s="108" t="s">
        <v>16384</v>
      </c>
      <c r="B40" s="7">
        <v>2019</v>
      </c>
      <c r="C40" s="108" t="s">
        <v>16396</v>
      </c>
      <c r="D40" s="109" t="e">
        <f>SUM('Unified sheet'!I414:I417)</f>
        <v>#DIV/0!</v>
      </c>
      <c r="E40" s="109" t="e">
        <f>SUMSQ('Unified sheet'!I414:I421)</f>
        <v>#DIV/0!</v>
      </c>
      <c r="F40" s="20">
        <v>29.432294817758464</v>
      </c>
      <c r="G40" s="20">
        <v>866.46673859567727</v>
      </c>
      <c r="H40" s="109" t="e">
        <f>SUM('Unified sheet'!I414:I415)</f>
        <v>#DIV/0!</v>
      </c>
      <c r="I40" s="109" t="e">
        <f>SUM('Unified sheet'!I414:I416)</f>
        <v>#DIV/0!</v>
      </c>
      <c r="J40" s="17"/>
      <c r="K40" s="17"/>
    </row>
    <row r="41" spans="1:11" ht="18" hidden="1" customHeight="1" x14ac:dyDescent="0.25">
      <c r="A41" s="108" t="s">
        <v>16384</v>
      </c>
      <c r="B41" s="7">
        <v>2020</v>
      </c>
      <c r="C41" s="108" t="s">
        <v>16396</v>
      </c>
      <c r="D41" s="109">
        <f>SUM('Unified sheet'!I422:I425)</f>
        <v>1119.9378247879342</v>
      </c>
      <c r="E41" s="109">
        <f>SUMSQ('Unified sheet'!I422:I429)</f>
        <v>386998.39244171686</v>
      </c>
      <c r="F41" s="20">
        <v>28.868388848185798</v>
      </c>
      <c r="G41" s="20">
        <v>834.47316258355954</v>
      </c>
      <c r="H41" s="109">
        <f>SUM('Unified sheet'!I422:I423)</f>
        <v>733.43059572647667</v>
      </c>
      <c r="I41" s="109">
        <f>SUM('Unified sheet'!I422:I424)</f>
        <v>1070.2556035239436</v>
      </c>
      <c r="J41" s="17"/>
      <c r="K41" s="17"/>
    </row>
    <row r="42" spans="1:11" ht="18" hidden="1" customHeight="1" x14ac:dyDescent="0.25">
      <c r="A42" s="108" t="s">
        <v>16384</v>
      </c>
      <c r="B42" s="7">
        <v>2021</v>
      </c>
      <c r="C42" s="108" t="s">
        <v>16396</v>
      </c>
      <c r="D42" s="109">
        <f>SUM('Unified sheet'!I437:I440)</f>
        <v>1107.8863965244302</v>
      </c>
      <c r="E42" s="109">
        <f>SUMSQ('Unified sheet'!I437:I445)</f>
        <v>377331.09165749844</v>
      </c>
      <c r="F42" s="20">
        <v>27.790798514208721</v>
      </c>
      <c r="G42" s="20">
        <v>797.80541828916182</v>
      </c>
      <c r="H42" s="109">
        <f>SUM('Unified sheet'!I437:I438)</f>
        <v>718.96477489405925</v>
      </c>
      <c r="I42" s="109">
        <f>SUM('Unified sheet'!I437:I439)</f>
        <v>1056.4132612925259</v>
      </c>
      <c r="J42" s="17"/>
      <c r="K42" s="17"/>
    </row>
    <row r="43" spans="1:11" ht="18" hidden="1" customHeight="1" x14ac:dyDescent="0.25">
      <c r="A43" s="108" t="s">
        <v>16384</v>
      </c>
      <c r="B43" s="7">
        <v>2022</v>
      </c>
      <c r="C43" s="108" t="s">
        <v>16396</v>
      </c>
      <c r="D43" s="109" t="e">
        <f>SUM('Unified sheet'!I446:I449)</f>
        <v>#DIV/0!</v>
      </c>
      <c r="E43" s="109" t="e">
        <f>SUMSQ('Unified sheet'!I446:I453)</f>
        <v>#DIV/0!</v>
      </c>
      <c r="F43" s="20">
        <v>27.771947618004877</v>
      </c>
      <c r="G43" s="20">
        <v>798.091603804584</v>
      </c>
      <c r="H43" s="109" t="e">
        <f>SUM('Unified sheet'!I446:I447)</f>
        <v>#DIV/0!</v>
      </c>
      <c r="I43" s="109" t="e">
        <f>SUM('Unified sheet'!I446:I448)</f>
        <v>#DIV/0!</v>
      </c>
      <c r="J43" s="17"/>
      <c r="K43" s="17"/>
    </row>
    <row r="44" spans="1:11" ht="18" hidden="1" customHeight="1" x14ac:dyDescent="0.25">
      <c r="A44" s="108" t="s">
        <v>16384</v>
      </c>
      <c r="B44" s="7">
        <v>2023</v>
      </c>
      <c r="C44" s="108" t="s">
        <v>16396</v>
      </c>
      <c r="D44" s="109">
        <f>SUM('Unified sheet'!I454:I456,'Unified sheet'!I458)</f>
        <v>1052.7905345677514</v>
      </c>
      <c r="E44" s="109">
        <f>SUMSQ('Unified sheet'!I454:I456,'Unified sheet'!I458:I461)</f>
        <v>329050.57741035777</v>
      </c>
      <c r="F44" s="109">
        <v>28.817432876372887</v>
      </c>
      <c r="G44" s="109">
        <v>829.17360248215152</v>
      </c>
      <c r="H44" s="109">
        <f>SUM('Unified sheet'!I454:I455)</f>
        <v>676.50843118741659</v>
      </c>
      <c r="I44" s="109">
        <f>SUM('Unified sheet'!I454:I456)</f>
        <v>984.77847668375409</v>
      </c>
      <c r="J44" s="17"/>
      <c r="K44" s="17"/>
    </row>
    <row r="45" spans="1:11" ht="18" hidden="1" customHeight="1" x14ac:dyDescent="0.25">
      <c r="A45" s="108" t="s">
        <v>16384</v>
      </c>
      <c r="B45" s="7">
        <v>2024</v>
      </c>
      <c r="C45" s="108" t="s">
        <v>16396</v>
      </c>
      <c r="D45" s="109"/>
      <c r="E45" s="109"/>
      <c r="F45" s="109"/>
      <c r="G45" s="109"/>
      <c r="H45" s="109"/>
      <c r="I45" s="109"/>
      <c r="J45" s="17"/>
      <c r="K45" s="17"/>
    </row>
    <row r="46" spans="1:11" ht="18" hidden="1" customHeight="1" x14ac:dyDescent="0.25">
      <c r="A46" s="108" t="s">
        <v>16384</v>
      </c>
      <c r="B46" s="7">
        <v>1996</v>
      </c>
      <c r="C46" s="108" t="s">
        <v>16409</v>
      </c>
      <c r="D46" s="109">
        <f>SUM('Unified sheet'!I470:I473)</f>
        <v>4.3375028005923593</v>
      </c>
      <c r="E46" s="109">
        <f>SUMSQ('Unified sheet'!I470:I486)</f>
        <v>7.053296369320786</v>
      </c>
      <c r="F46" s="109">
        <v>0.38329553395512522</v>
      </c>
      <c r="G46" s="109">
        <v>7.6357583412379997</v>
      </c>
      <c r="H46" s="109"/>
      <c r="I46" s="109" t="s">
        <v>17418</v>
      </c>
      <c r="J46" s="17"/>
      <c r="K46" s="17"/>
    </row>
    <row r="47" spans="1:11" ht="18" hidden="1" customHeight="1" x14ac:dyDescent="0.25">
      <c r="A47" s="108" t="s">
        <v>16384</v>
      </c>
      <c r="B47" s="7">
        <v>2000</v>
      </c>
      <c r="C47" s="108" t="s">
        <v>16409</v>
      </c>
      <c r="D47" s="109">
        <f>SUM('Unified sheet'!I487+'Unified sheet'!I488, 'Unified sheet'!I489:I490)</f>
        <v>18.759037773776502</v>
      </c>
      <c r="E47" s="109">
        <f>SUMSQ('Unified sheet'!I487+'Unified sheet'!I488, 'Unified sheet'!I489:I507)</f>
        <v>171.08609039164151</v>
      </c>
      <c r="F47" s="20">
        <v>1.3191548692649584</v>
      </c>
      <c r="G47" s="20">
        <v>21.303584494265948</v>
      </c>
      <c r="H47" s="109"/>
      <c r="I47" s="109"/>
      <c r="J47" s="17"/>
      <c r="K47" s="17"/>
    </row>
    <row r="48" spans="1:11" ht="18" hidden="1" customHeight="1" x14ac:dyDescent="0.25">
      <c r="A48" s="108" t="s">
        <v>16384</v>
      </c>
      <c r="B48" s="7">
        <v>2004</v>
      </c>
      <c r="C48" s="108" t="s">
        <v>16409</v>
      </c>
      <c r="D48" s="109">
        <f>SUM('Unified sheet'!I508+'Unified sheet'!I509, 'Unified sheet'!I510:I512)</f>
        <v>63.494987724187105</v>
      </c>
      <c r="E48" s="109">
        <f>SUMSQ('Unified sheet'!I508+'Unified sheet'!I509, 'Unified sheet'!I510:I526)</f>
        <v>1296.1565994662374</v>
      </c>
      <c r="F48" s="109">
        <v>4.037921145412823</v>
      </c>
      <c r="G48" s="109">
        <v>65.835881825506405</v>
      </c>
      <c r="H48" s="109"/>
      <c r="I48" s="109"/>
      <c r="J48" s="17"/>
      <c r="K48" s="17"/>
    </row>
    <row r="49" spans="1:11" ht="18" hidden="1" customHeight="1" x14ac:dyDescent="0.25">
      <c r="A49" s="108" t="s">
        <v>16384</v>
      </c>
      <c r="B49" s="7">
        <v>2008</v>
      </c>
      <c r="C49" s="108" t="s">
        <v>16409</v>
      </c>
      <c r="D49" s="109">
        <f>SUM('Unified sheet'!I527+'Unified sheet'!I528, 'Unified sheet'!I529:I531)</f>
        <v>95.084166906276096</v>
      </c>
      <c r="E49" s="109">
        <f>SUMSQ('Unified sheet'!I527+'Unified sheet'!I528, 'Unified sheet'!I529:I543)</f>
        <v>2804.9017239897594</v>
      </c>
      <c r="F49" s="109">
        <v>4.8647877310107761</v>
      </c>
      <c r="G49" s="109">
        <v>77.763109266995457</v>
      </c>
      <c r="H49" s="109"/>
      <c r="I49" s="109"/>
      <c r="J49" s="17"/>
      <c r="K49" s="17"/>
    </row>
    <row r="50" spans="1:11" ht="18" hidden="1" customHeight="1" x14ac:dyDescent="0.25">
      <c r="A50" s="108" t="s">
        <v>16384</v>
      </c>
      <c r="B50" s="7">
        <v>2010</v>
      </c>
      <c r="C50" s="108" t="s">
        <v>16409</v>
      </c>
      <c r="D50" s="109">
        <f>SUM('Unified sheet'!I544+'Unified sheet'!I545, 'Unified sheet'!I546:I548)</f>
        <v>142.28409021453456</v>
      </c>
      <c r="E50" s="109">
        <f>SUMSQ('Unified sheet'!I544+'Unified sheet'!I545, 'Unified sheet'!I546:I558)</f>
        <v>6628.9844012268313</v>
      </c>
      <c r="F50" s="109">
        <v>6.6720047970574754</v>
      </c>
      <c r="G50" s="109">
        <v>154.69577708611541</v>
      </c>
      <c r="H50" s="109"/>
      <c r="I50" s="109"/>
      <c r="J50" s="17"/>
      <c r="K50" s="17"/>
    </row>
    <row r="51" spans="1:11" ht="18" hidden="1" customHeight="1" x14ac:dyDescent="0.25">
      <c r="A51" s="108" t="s">
        <v>16384</v>
      </c>
      <c r="B51" s="7">
        <v>2011</v>
      </c>
      <c r="C51" s="108" t="s">
        <v>16409</v>
      </c>
      <c r="D51" s="109">
        <f>SUM('Unified sheet'!I559+'Unified sheet'!I560, 'Unified sheet'!I561:I563)</f>
        <v>148.40867040139798</v>
      </c>
      <c r="E51" s="109">
        <f>SUMSQ('Unified sheet'!I559+'Unified sheet'!I560, 'Unified sheet'!I561:I574)</f>
        <v>7003.887414642385</v>
      </c>
      <c r="F51" s="109">
        <v>6.4102239841667421</v>
      </c>
      <c r="G51" s="109">
        <v>137.76494041959788</v>
      </c>
      <c r="H51" s="109"/>
      <c r="I51" s="109"/>
      <c r="J51" s="17"/>
      <c r="K51" s="17"/>
    </row>
    <row r="52" spans="1:11" ht="18" customHeight="1" x14ac:dyDescent="0.25">
      <c r="A52" s="108" t="s">
        <v>16384</v>
      </c>
      <c r="B52" s="7">
        <v>2012</v>
      </c>
      <c r="C52" s="108" t="s">
        <v>16409</v>
      </c>
      <c r="D52" s="109">
        <f>SUM('Unified sheet'!I575+'Unified sheet'!I576, 'Unified sheet'!I577:I579)</f>
        <v>155.64900750766907</v>
      </c>
      <c r="E52" s="109">
        <f>SUMSQ('Unified sheet'!I575+'Unified sheet'!I576, 'Unified sheet'!I577:I590)</f>
        <v>7709.1926421354374</v>
      </c>
      <c r="F52" s="109">
        <v>6.4565318299161421</v>
      </c>
      <c r="G52" s="109">
        <v>135.35338329864902</v>
      </c>
      <c r="H52" s="109"/>
      <c r="I52" s="109"/>
      <c r="J52" s="17"/>
      <c r="K52" s="17"/>
    </row>
    <row r="53" spans="1:11" ht="18" customHeight="1" x14ac:dyDescent="0.25">
      <c r="A53" s="108" t="s">
        <v>16384</v>
      </c>
      <c r="B53" s="7">
        <v>2013</v>
      </c>
      <c r="C53" s="108" t="s">
        <v>16409</v>
      </c>
      <c r="D53" s="109">
        <f>SUM('Unified sheet'!I591+'Unified sheet'!I592, 'Unified sheet'!I593:I595)</f>
        <v>208.20287149721818</v>
      </c>
      <c r="E53" s="109">
        <f>SUMSQ('Unified sheet'!I591+'Unified sheet'!I592, 'Unified sheet'!I593:I606)</f>
        <v>14620.733781383777</v>
      </c>
      <c r="F53" s="44">
        <v>7.3937926179850573</v>
      </c>
      <c r="G53" s="44">
        <v>175.62856162715369</v>
      </c>
      <c r="H53" s="109"/>
      <c r="I53" s="109"/>
      <c r="J53" s="17"/>
      <c r="K53" s="17"/>
    </row>
    <row r="54" spans="1:11" ht="18" hidden="1" customHeight="1" x14ac:dyDescent="0.25">
      <c r="A54" s="108" t="s">
        <v>16384</v>
      </c>
      <c r="B54" s="7">
        <v>2014</v>
      </c>
      <c r="C54" s="108" t="s">
        <v>16409</v>
      </c>
      <c r="D54" s="109">
        <f>SUM('Unified sheet'!I607+'Unified sheet'!I608, 'Unified sheet'!I609:I611)</f>
        <v>241.46805168041158</v>
      </c>
      <c r="E54" s="109">
        <f>SUMSQ('Unified sheet'!I607+'Unified sheet'!I608, 'Unified sheet'!I609:I623)</f>
        <v>18978.585756995799</v>
      </c>
      <c r="F54" s="20">
        <v>8.3719296208869043</v>
      </c>
      <c r="G54" s="20">
        <v>205.82509995635974</v>
      </c>
      <c r="H54" s="109"/>
      <c r="I54" s="109"/>
      <c r="J54" s="17"/>
      <c r="K54" s="17"/>
    </row>
    <row r="55" spans="1:11" ht="18" hidden="1" customHeight="1" x14ac:dyDescent="0.25">
      <c r="A55" s="108" t="s">
        <v>16384</v>
      </c>
      <c r="B55" s="7">
        <v>2015</v>
      </c>
      <c r="C55" s="108" t="s">
        <v>16409</v>
      </c>
      <c r="D55" s="109">
        <f>SUM('Unified sheet'!I624:I628)</f>
        <v>295.47221712102089</v>
      </c>
      <c r="E55" s="109">
        <f>SUMSQ('Unified sheet'!I624:I639)</f>
        <v>21161.801367517564</v>
      </c>
      <c r="F55" s="20">
        <v>9.5135943063875708</v>
      </c>
      <c r="G55" s="20">
        <v>187.49889208262601</v>
      </c>
      <c r="H55" s="109"/>
      <c r="I55" s="109"/>
      <c r="J55" s="17"/>
      <c r="K55" s="17"/>
    </row>
    <row r="56" spans="1:11" ht="18" hidden="1" customHeight="1" x14ac:dyDescent="0.25">
      <c r="A56" s="108" t="s">
        <v>16384</v>
      </c>
      <c r="B56" s="7">
        <v>2016</v>
      </c>
      <c r="C56" s="108" t="s">
        <v>16409</v>
      </c>
      <c r="D56" s="109">
        <f>SUM('Unified sheet'!I640:I643)</f>
        <v>273.73870611108993</v>
      </c>
      <c r="E56" s="109">
        <f>SUMSQ('Unified sheet'!I640:I659)</f>
        <v>23310.006593476708</v>
      </c>
      <c r="F56" s="20">
        <v>8.7448609868512595</v>
      </c>
      <c r="G56" s="20">
        <v>189.77090303127454</v>
      </c>
      <c r="H56" s="109"/>
      <c r="I56" s="109"/>
      <c r="J56" s="17"/>
      <c r="K56" s="17"/>
    </row>
    <row r="57" spans="1:11" ht="18" hidden="1" customHeight="1" x14ac:dyDescent="0.25">
      <c r="A57" s="108" t="s">
        <v>16384</v>
      </c>
      <c r="B57" s="7">
        <v>2017</v>
      </c>
      <c r="C57" s="108" t="s">
        <v>16409</v>
      </c>
      <c r="D57" s="109">
        <f>SUM('Unified sheet'!I660:I663)</f>
        <v>298.60419949144352</v>
      </c>
      <c r="E57" s="109">
        <f>SUMSQ('Unified sheet'!I660:I677)</f>
        <v>27679.079168759956</v>
      </c>
      <c r="F57" s="20">
        <v>9.0803457492614008</v>
      </c>
      <c r="G57" s="20">
        <v>194.80240692436294</v>
      </c>
      <c r="H57" s="109"/>
      <c r="I57" s="109"/>
      <c r="J57" s="17"/>
      <c r="K57" s="17"/>
    </row>
    <row r="58" spans="1:11" ht="18" hidden="1" customHeight="1" x14ac:dyDescent="0.25">
      <c r="A58" s="108" t="s">
        <v>16384</v>
      </c>
      <c r="B58" s="7">
        <v>2018</v>
      </c>
      <c r="C58" s="108" t="s">
        <v>16409</v>
      </c>
      <c r="D58" s="109">
        <f>SUM('Unified sheet'!I678:I681)</f>
        <v>363.25962198644947</v>
      </c>
      <c r="E58" s="109">
        <f>SUMSQ('Unified sheet'!I678:I694)</f>
        <v>39467.717504638575</v>
      </c>
      <c r="F58" s="20">
        <v>9.2311704913684594</v>
      </c>
      <c r="G58" s="20">
        <v>194.93001801844355</v>
      </c>
      <c r="H58" s="109"/>
      <c r="I58" s="109"/>
      <c r="J58" s="17"/>
      <c r="K58" s="17"/>
    </row>
    <row r="59" spans="1:11" ht="18" hidden="1" customHeight="1" x14ac:dyDescent="0.25">
      <c r="A59" s="108" t="s">
        <v>16384</v>
      </c>
      <c r="B59" s="7">
        <v>2019</v>
      </c>
      <c r="C59" s="108" t="s">
        <v>16409</v>
      </c>
      <c r="D59" s="109">
        <f>SUM('Unified sheet'!I695:I698)</f>
        <v>343.63675940950657</v>
      </c>
      <c r="E59" s="109">
        <f>SUMSQ('Unified sheet'!I695:I711)</f>
        <v>34837.497032774925</v>
      </c>
      <c r="F59" s="20">
        <v>9.2284779713149412</v>
      </c>
      <c r="G59" s="20">
        <v>182.64934765167794</v>
      </c>
      <c r="H59" s="109"/>
      <c r="I59" s="109"/>
      <c r="J59" s="17"/>
      <c r="K59" s="17"/>
    </row>
    <row r="60" spans="1:11" ht="18" hidden="1" customHeight="1" x14ac:dyDescent="0.25">
      <c r="A60" s="108" t="s">
        <v>16384</v>
      </c>
      <c r="B60" s="7">
        <v>2020</v>
      </c>
      <c r="C60" s="108" t="s">
        <v>16409</v>
      </c>
      <c r="D60" s="109">
        <f>SUM('Unified sheet'!I712:I715)</f>
        <v>355.22413598659114</v>
      </c>
      <c r="E60" s="109">
        <f>SUMSQ('Unified sheet'!I712:I729)</f>
        <v>37004.601693270786</v>
      </c>
      <c r="F60" s="20">
        <v>9.7748777610365227</v>
      </c>
      <c r="G60" s="20">
        <v>192.37482816694109</v>
      </c>
      <c r="H60" s="109"/>
      <c r="I60" s="109"/>
      <c r="J60" s="17"/>
      <c r="K60" s="17"/>
    </row>
    <row r="61" spans="1:11" ht="18" hidden="1" customHeight="1" x14ac:dyDescent="0.25">
      <c r="A61" s="108" t="s">
        <v>16384</v>
      </c>
      <c r="B61" s="7">
        <v>2021</v>
      </c>
      <c r="C61" s="108" t="s">
        <v>16409</v>
      </c>
      <c r="D61" s="109">
        <f>SUM('Unified sheet'!I730:I733)</f>
        <v>410.87390512315034</v>
      </c>
      <c r="E61" s="109">
        <f>SUMSQ('Unified sheet'!I730:I748)</f>
        <v>49617.659812825426</v>
      </c>
      <c r="F61" s="20">
        <v>9.8110512343981249</v>
      </c>
      <c r="G61" s="20">
        <v>191.87239681439007</v>
      </c>
      <c r="H61" s="109"/>
      <c r="I61" s="109"/>
      <c r="J61" s="17"/>
      <c r="K61" s="17"/>
    </row>
    <row r="62" spans="1:11" ht="18" hidden="1" customHeight="1" x14ac:dyDescent="0.25">
      <c r="A62" s="108" t="s">
        <v>16384</v>
      </c>
      <c r="B62" s="7">
        <v>2022</v>
      </c>
      <c r="C62" s="108" t="s">
        <v>16409</v>
      </c>
      <c r="D62" s="109">
        <f>SUM('Unified sheet'!I749:I752)</f>
        <v>416.48771356883981</v>
      </c>
      <c r="E62" s="109">
        <f>SUMSQ('Unified sheet'!I749:I767)</f>
        <v>50482.233096582415</v>
      </c>
      <c r="F62" s="20">
        <v>9.879320162497276</v>
      </c>
      <c r="G62" s="20">
        <v>193.84554591528638</v>
      </c>
      <c r="H62" s="109"/>
      <c r="I62" s="109"/>
      <c r="J62" s="17"/>
      <c r="K62" s="17"/>
    </row>
    <row r="63" spans="1:11" ht="18" hidden="1" customHeight="1" x14ac:dyDescent="0.25">
      <c r="A63" s="108" t="s">
        <v>16384</v>
      </c>
      <c r="B63" s="7">
        <v>2023</v>
      </c>
      <c r="C63" s="108" t="s">
        <v>16409</v>
      </c>
      <c r="D63" s="109">
        <f>SUM('Unified sheet'!I768:I770,'Unified sheet'!I772)</f>
        <v>1279.710624839912</v>
      </c>
      <c r="E63" s="109">
        <f>SUMSQ('Unified sheet'!I768:I770,'Unified sheet'!I772:I784)</f>
        <v>491106.90091716568</v>
      </c>
      <c r="F63" s="109">
        <v>10.450367647981011</v>
      </c>
      <c r="G63" s="109">
        <v>222.91569301580162</v>
      </c>
      <c r="H63" s="109"/>
      <c r="I63" s="109"/>
      <c r="J63" s="17"/>
      <c r="K63" s="17"/>
    </row>
    <row r="64" spans="1:11" ht="18" hidden="1" customHeight="1" x14ac:dyDescent="0.25">
      <c r="A64" s="108" t="s">
        <v>16384</v>
      </c>
      <c r="B64" s="7">
        <v>2024</v>
      </c>
      <c r="C64" s="108" t="s">
        <v>16409</v>
      </c>
      <c r="D64" s="110"/>
      <c r="E64" s="109"/>
      <c r="F64" s="109"/>
      <c r="G64" s="109"/>
      <c r="H64" s="109"/>
      <c r="I64" s="109"/>
      <c r="J64" s="17"/>
      <c r="K64" s="17"/>
    </row>
    <row r="65" spans="1:11" ht="18" hidden="1" customHeight="1" x14ac:dyDescent="0.25">
      <c r="A65" s="108" t="s">
        <v>16384</v>
      </c>
      <c r="B65" s="7">
        <v>1984</v>
      </c>
      <c r="C65" s="108" t="s">
        <v>16414</v>
      </c>
      <c r="D65" s="110">
        <v>41.114058355437663</v>
      </c>
      <c r="E65" s="109">
        <v>760.65637301246863</v>
      </c>
      <c r="F65" s="20">
        <v>1.513880951794689</v>
      </c>
      <c r="G65" s="20">
        <v>28.008502201595753</v>
      </c>
      <c r="H65" s="109"/>
      <c r="I65" s="109"/>
      <c r="J65" s="17"/>
      <c r="K65" s="17"/>
    </row>
    <row r="66" spans="1:11" ht="18" hidden="1" customHeight="1" x14ac:dyDescent="0.25">
      <c r="A66" s="108" t="s">
        <v>16384</v>
      </c>
      <c r="B66" s="7">
        <v>1988</v>
      </c>
      <c r="C66" s="108" t="s">
        <v>16414</v>
      </c>
      <c r="D66" s="111">
        <v>53.809638748089142</v>
      </c>
      <c r="E66" s="109">
        <v>1010.9557777758486</v>
      </c>
      <c r="F66" s="20">
        <v>2.8600536165972392</v>
      </c>
      <c r="G66" s="20">
        <v>53.733639469013681</v>
      </c>
      <c r="H66" s="109"/>
      <c r="I66" s="109"/>
      <c r="J66" s="17"/>
      <c r="K66" s="17"/>
    </row>
    <row r="67" spans="1:11" ht="18" hidden="1" customHeight="1" x14ac:dyDescent="0.25">
      <c r="A67" s="108" t="s">
        <v>16384</v>
      </c>
      <c r="B67" s="7">
        <v>1992</v>
      </c>
      <c r="C67" s="108" t="s">
        <v>16414</v>
      </c>
      <c r="D67" s="111">
        <v>69.171611965604939</v>
      </c>
      <c r="E67" s="109">
        <v>1599.1150978814305</v>
      </c>
      <c r="F67" s="20">
        <v>4.3711217439486187</v>
      </c>
      <c r="G67" s="20">
        <v>101.05195725237301</v>
      </c>
      <c r="H67" s="109"/>
      <c r="I67" s="109"/>
      <c r="J67" s="17"/>
      <c r="K67" s="17"/>
    </row>
    <row r="68" spans="1:11" ht="18" hidden="1" customHeight="1" x14ac:dyDescent="0.25">
      <c r="A68" s="108" t="s">
        <v>16384</v>
      </c>
      <c r="B68" s="7">
        <v>1996</v>
      </c>
      <c r="C68" s="108" t="s">
        <v>16414</v>
      </c>
      <c r="D68" s="111">
        <v>84.976171434974233</v>
      </c>
      <c r="E68" s="109">
        <v>2314.5581864967471</v>
      </c>
      <c r="F68" s="111">
        <v>6.8665795750803831</v>
      </c>
      <c r="G68" s="109">
        <v>187.03005442996957</v>
      </c>
      <c r="H68" s="109"/>
      <c r="I68" s="109"/>
      <c r="J68" s="17"/>
      <c r="K68" s="17"/>
    </row>
    <row r="69" spans="1:11" ht="18" hidden="1" customHeight="1" x14ac:dyDescent="0.25">
      <c r="A69" s="108" t="s">
        <v>16384</v>
      </c>
      <c r="B69" s="7">
        <v>2000</v>
      </c>
      <c r="C69" s="108" t="s">
        <v>16414</v>
      </c>
      <c r="D69" s="111">
        <v>72.122979700000641</v>
      </c>
      <c r="E69" s="109">
        <v>1566.5003047381661</v>
      </c>
      <c r="F69" s="20">
        <v>6.7126141213126136</v>
      </c>
      <c r="G69" s="20">
        <v>145.79697220448912</v>
      </c>
      <c r="H69" s="109"/>
      <c r="I69" s="109"/>
      <c r="J69" s="17"/>
      <c r="K69" s="17"/>
    </row>
    <row r="70" spans="1:11" ht="18" hidden="1" customHeight="1" x14ac:dyDescent="0.25">
      <c r="A70" s="108" t="s">
        <v>16384</v>
      </c>
      <c r="B70" s="7">
        <v>2004</v>
      </c>
      <c r="C70" s="108" t="s">
        <v>16414</v>
      </c>
      <c r="D70" s="111">
        <v>88.554332055515658</v>
      </c>
      <c r="E70" s="109">
        <v>2298.0592420012599</v>
      </c>
      <c r="F70" s="111">
        <v>8.4600114591471094</v>
      </c>
      <c r="G70" s="109">
        <v>219.54439799671718</v>
      </c>
      <c r="H70" s="109"/>
      <c r="I70" s="109"/>
      <c r="J70" s="17"/>
      <c r="K70" s="17"/>
    </row>
    <row r="71" spans="1:11" ht="18" hidden="1" customHeight="1" x14ac:dyDescent="0.25">
      <c r="A71" s="108" t="s">
        <v>16384</v>
      </c>
      <c r="B71" s="7">
        <v>2008</v>
      </c>
      <c r="C71" s="108" t="s">
        <v>16414</v>
      </c>
      <c r="D71" s="111">
        <v>83.329258646724682</v>
      </c>
      <c r="E71" s="109">
        <v>1947.8814498903723</v>
      </c>
      <c r="F71" s="111">
        <v>8.8239837312475711</v>
      </c>
      <c r="G71" s="109">
        <v>206.26697637021601</v>
      </c>
      <c r="H71" s="109"/>
      <c r="I71" s="109"/>
      <c r="J71" s="17"/>
      <c r="K71" s="17"/>
    </row>
    <row r="72" spans="1:11" ht="18" hidden="1" customHeight="1" x14ac:dyDescent="0.25">
      <c r="A72" s="108" t="s">
        <v>16384</v>
      </c>
      <c r="B72" s="7">
        <v>2010</v>
      </c>
      <c r="C72" s="108" t="s">
        <v>16414</v>
      </c>
      <c r="D72" s="111">
        <v>83.386019508235037</v>
      </c>
      <c r="E72" s="109">
        <v>1953.750347380397</v>
      </c>
      <c r="F72" s="111">
        <v>9.7562293566169913</v>
      </c>
      <c r="G72" s="109">
        <v>228.59031534333911</v>
      </c>
      <c r="H72" s="109"/>
      <c r="I72" s="109"/>
      <c r="J72" s="17"/>
      <c r="K72" s="17"/>
    </row>
    <row r="73" spans="1:11" ht="18" hidden="1" customHeight="1" x14ac:dyDescent="0.25">
      <c r="A73" s="108" t="s">
        <v>16384</v>
      </c>
      <c r="B73" s="7">
        <v>2011</v>
      </c>
      <c r="C73" s="108" t="s">
        <v>16414</v>
      </c>
      <c r="D73" s="111">
        <v>84.946389095766676</v>
      </c>
      <c r="E73" s="109">
        <v>1989.8740271404765</v>
      </c>
      <c r="F73" s="111">
        <v>10.017386473625976</v>
      </c>
      <c r="G73" s="109">
        <v>234.65785156829037</v>
      </c>
      <c r="H73" s="109"/>
      <c r="I73" s="109"/>
      <c r="J73" s="17"/>
      <c r="K73" s="17"/>
    </row>
    <row r="74" spans="1:11" ht="18" customHeight="1" x14ac:dyDescent="0.25">
      <c r="A74" s="108" t="s">
        <v>16384</v>
      </c>
      <c r="B74" s="7">
        <v>2012</v>
      </c>
      <c r="C74" s="108" t="s">
        <v>16414</v>
      </c>
      <c r="D74" s="111">
        <v>83.77955331277451</v>
      </c>
      <c r="E74" s="109">
        <v>1885.4099618592265</v>
      </c>
      <c r="F74" s="111">
        <v>9.7476008787251782</v>
      </c>
      <c r="G74" s="109">
        <v>219.36407004182408</v>
      </c>
      <c r="H74" s="109"/>
      <c r="I74" s="109"/>
      <c r="J74" s="17"/>
      <c r="K74" s="17"/>
    </row>
    <row r="75" spans="1:11" ht="18" customHeight="1" x14ac:dyDescent="0.25">
      <c r="A75" s="108" t="s">
        <v>16384</v>
      </c>
      <c r="B75" s="7">
        <v>2013</v>
      </c>
      <c r="C75" s="108" t="s">
        <v>16414</v>
      </c>
      <c r="D75" s="111">
        <v>82.213807298240823</v>
      </c>
      <c r="E75" s="109">
        <v>1815.7051867512866</v>
      </c>
      <c r="F75" s="44">
        <v>9.6693839144315223</v>
      </c>
      <c r="G75" s="44">
        <v>213.54990242008228</v>
      </c>
      <c r="H75" s="109"/>
      <c r="I75" s="109"/>
      <c r="J75" s="17"/>
      <c r="K75" s="17"/>
    </row>
    <row r="76" spans="1:11" ht="18" hidden="1" customHeight="1" x14ac:dyDescent="0.25">
      <c r="A76" s="108" t="s">
        <v>16384</v>
      </c>
      <c r="B76" s="7">
        <v>2014</v>
      </c>
      <c r="C76" s="108" t="s">
        <v>16414</v>
      </c>
      <c r="D76" s="111">
        <v>82.710502773304711</v>
      </c>
      <c r="E76" s="109">
        <v>1850.7491177912013</v>
      </c>
      <c r="F76" s="20">
        <v>9.5950898346748854</v>
      </c>
      <c r="G76" s="20">
        <v>214.7019235915393</v>
      </c>
      <c r="H76" s="109"/>
      <c r="I76" s="109"/>
      <c r="J76" s="17"/>
      <c r="K76" s="17"/>
    </row>
    <row r="77" spans="1:11" ht="18" hidden="1" customHeight="1" x14ac:dyDescent="0.25">
      <c r="A77" s="108" t="s">
        <v>16384</v>
      </c>
      <c r="B77" s="7">
        <v>2015</v>
      </c>
      <c r="C77" s="108" t="s">
        <v>16414</v>
      </c>
      <c r="D77" s="111">
        <v>80.53409803043867</v>
      </c>
      <c r="E77" s="109">
        <v>1849.4012695416891</v>
      </c>
      <c r="F77" s="20">
        <v>9.0900789308512984</v>
      </c>
      <c r="G77" s="20">
        <v>208.74640588383554</v>
      </c>
      <c r="H77" s="109"/>
      <c r="I77" s="109"/>
      <c r="J77" s="17"/>
      <c r="K77" s="17"/>
    </row>
    <row r="78" spans="1:11" ht="18" hidden="1" customHeight="1" x14ac:dyDescent="0.25">
      <c r="A78" s="108" t="s">
        <v>16384</v>
      </c>
      <c r="B78" s="7">
        <v>2016</v>
      </c>
      <c r="C78" s="108" t="s">
        <v>16414</v>
      </c>
      <c r="D78" s="111">
        <v>79.935300885056563</v>
      </c>
      <c r="E78" s="109">
        <v>1848.5416044338417</v>
      </c>
      <c r="F78" s="20">
        <v>8.6167685766376767</v>
      </c>
      <c r="G78" s="20">
        <v>199.26684497750671</v>
      </c>
      <c r="H78" s="109"/>
      <c r="I78" s="109"/>
      <c r="J78" s="17"/>
      <c r="K78" s="17"/>
    </row>
    <row r="79" spans="1:11" ht="18" hidden="1" customHeight="1" x14ac:dyDescent="0.25">
      <c r="A79" s="108" t="s">
        <v>16384</v>
      </c>
      <c r="B79" s="7">
        <v>2017</v>
      </c>
      <c r="C79" s="108" t="s">
        <v>16414</v>
      </c>
      <c r="D79" s="111">
        <v>80.699444127209787</v>
      </c>
      <c r="E79" s="109">
        <v>1903.9686638763726</v>
      </c>
      <c r="F79" s="20">
        <v>8.2633972023281714</v>
      </c>
      <c r="G79" s="20">
        <v>194.96106200676635</v>
      </c>
      <c r="H79" s="109"/>
      <c r="I79" s="109"/>
      <c r="J79" s="17"/>
      <c r="K79" s="17"/>
    </row>
    <row r="80" spans="1:11" ht="18" hidden="1" customHeight="1" x14ac:dyDescent="0.25">
      <c r="A80" s="108" t="s">
        <v>16384</v>
      </c>
      <c r="B80" s="7">
        <v>2018</v>
      </c>
      <c r="C80" s="108" t="s">
        <v>16414</v>
      </c>
      <c r="D80" s="111">
        <v>80.222603390152415</v>
      </c>
      <c r="E80" s="109">
        <v>1899.653525888529</v>
      </c>
      <c r="F80" s="20">
        <v>7.5081831627240962</v>
      </c>
      <c r="G80" s="20">
        <v>177.79211862172676</v>
      </c>
      <c r="H80" s="109"/>
      <c r="I80" s="109"/>
      <c r="J80" s="17"/>
      <c r="K80" s="17"/>
    </row>
    <row r="81" spans="1:11" ht="18" hidden="1" customHeight="1" x14ac:dyDescent="0.25">
      <c r="A81" s="108" t="s">
        <v>16384</v>
      </c>
      <c r="B81" s="7">
        <v>2019</v>
      </c>
      <c r="C81" s="108" t="s">
        <v>16414</v>
      </c>
      <c r="D81" s="111">
        <v>79.682001865091692</v>
      </c>
      <c r="E81" s="109">
        <v>1889.4781640853632</v>
      </c>
      <c r="F81" s="20">
        <v>7.1468371798081218</v>
      </c>
      <c r="G81" s="20">
        <v>169.47105340530877</v>
      </c>
      <c r="H81" s="109"/>
      <c r="I81" s="109"/>
      <c r="J81" s="17"/>
      <c r="K81" s="17"/>
    </row>
    <row r="82" spans="1:11" ht="18" hidden="1" customHeight="1" x14ac:dyDescent="0.25">
      <c r="A82" s="108" t="s">
        <v>16384</v>
      </c>
      <c r="B82" s="7">
        <v>2020</v>
      </c>
      <c r="C82" s="108" t="s">
        <v>16414</v>
      </c>
      <c r="D82" s="111">
        <v>78.323933506514038</v>
      </c>
      <c r="E82" s="109">
        <v>1861.9151629632952</v>
      </c>
      <c r="F82" s="20">
        <v>6.967557646291322</v>
      </c>
      <c r="G82" s="20">
        <v>165.63265721801017</v>
      </c>
      <c r="H82" s="109"/>
      <c r="I82" s="109"/>
      <c r="J82" s="17"/>
      <c r="K82" s="17"/>
    </row>
    <row r="83" spans="1:11" ht="18" hidden="1" customHeight="1" x14ac:dyDescent="0.25">
      <c r="A83" s="108" t="s">
        <v>16384</v>
      </c>
      <c r="B83" s="7">
        <v>2021</v>
      </c>
      <c r="C83" s="108" t="s">
        <v>16414</v>
      </c>
      <c r="D83" s="111">
        <v>76.643258337383557</v>
      </c>
      <c r="E83" s="109">
        <v>1803.5962217847277</v>
      </c>
      <c r="F83" s="20">
        <v>6.0987231149231844</v>
      </c>
      <c r="G83" s="20">
        <v>143.51730610624958</v>
      </c>
      <c r="H83" s="109"/>
      <c r="I83" s="109"/>
      <c r="J83" s="17"/>
      <c r="K83" s="17"/>
    </row>
    <row r="84" spans="1:11" ht="18" hidden="1" customHeight="1" x14ac:dyDescent="0.25">
      <c r="A84" s="108" t="s">
        <v>16384</v>
      </c>
      <c r="B84" s="7">
        <v>2022</v>
      </c>
      <c r="C84" s="108" t="s">
        <v>16414</v>
      </c>
      <c r="D84" s="111">
        <v>76.684762763272602</v>
      </c>
      <c r="E84" s="109">
        <v>1827.4691146295581</v>
      </c>
      <c r="F84" s="20">
        <v>5.4983084683122421</v>
      </c>
      <c r="G84" s="20">
        <v>131.02979713929764</v>
      </c>
      <c r="H84" s="109"/>
      <c r="I84" s="109"/>
      <c r="J84" s="17"/>
      <c r="K84" s="17"/>
    </row>
    <row r="85" spans="1:11" ht="18" hidden="1" customHeight="1" x14ac:dyDescent="0.25">
      <c r="A85" s="108" t="s">
        <v>16384</v>
      </c>
      <c r="B85" s="7">
        <v>2023</v>
      </c>
      <c r="C85" s="108" t="s">
        <v>16414</v>
      </c>
      <c r="D85" s="109">
        <f>SUM('Unified sheet'!I1085+'Unified sheet'!I1086,'Unified sheet'!I1087,'Unified sheet'!I1090:I1091)</f>
        <v>177.98838502047983</v>
      </c>
      <c r="E85" s="109">
        <f>SUMSQ('Unified sheet'!I1085+'Unified sheet'!I1086,'Unified sheet'!I1087,'Unified sheet'!I1090:I1095)</f>
        <v>9882.1962576955539</v>
      </c>
      <c r="F85" s="109">
        <v>5.0758078654591321</v>
      </c>
      <c r="G85" s="109">
        <v>120.99319379587558</v>
      </c>
      <c r="H85" s="109"/>
      <c r="I85" s="109"/>
      <c r="J85" s="17"/>
      <c r="K85" s="17"/>
    </row>
    <row r="86" spans="1:11" ht="18" hidden="1" customHeight="1" x14ac:dyDescent="0.25">
      <c r="A86" s="108" t="s">
        <v>16384</v>
      </c>
      <c r="B86" s="7">
        <v>2024</v>
      </c>
      <c r="C86" s="108" t="s">
        <v>16414</v>
      </c>
      <c r="D86" s="111"/>
      <c r="E86" s="109"/>
      <c r="F86" s="109"/>
      <c r="G86" s="109"/>
      <c r="H86" s="109"/>
      <c r="I86" s="109"/>
      <c r="J86" s="17"/>
      <c r="K86" s="17"/>
    </row>
    <row r="87" spans="1:11" ht="18" hidden="1" customHeight="1" x14ac:dyDescent="0.25">
      <c r="A87" s="108" t="s">
        <v>16384</v>
      </c>
      <c r="B87" s="7">
        <v>1984</v>
      </c>
      <c r="C87" s="108" t="s">
        <v>16423</v>
      </c>
      <c r="D87" s="109">
        <v>77.621883572039906</v>
      </c>
      <c r="E87" s="109">
        <v>3354.4650455511996</v>
      </c>
      <c r="F87" s="20">
        <v>5.8229361754473388</v>
      </c>
      <c r="G87" s="20">
        <v>251.6408384355361</v>
      </c>
      <c r="H87" s="109"/>
      <c r="I87" s="109"/>
      <c r="J87" s="17"/>
      <c r="K87" s="17"/>
    </row>
    <row r="88" spans="1:11" ht="18" hidden="1" customHeight="1" x14ac:dyDescent="0.25">
      <c r="A88" s="108" t="s">
        <v>16384</v>
      </c>
      <c r="B88" s="7">
        <v>1988</v>
      </c>
      <c r="C88" s="108" t="s">
        <v>16423</v>
      </c>
      <c r="D88" s="109">
        <v>74.646448489283713</v>
      </c>
      <c r="E88" s="109">
        <v>2828.2773766313471</v>
      </c>
      <c r="F88" s="20">
        <v>6.2464118365166321</v>
      </c>
      <c r="G88" s="20">
        <v>236.6701382300657</v>
      </c>
      <c r="H88" s="109"/>
      <c r="I88" s="109"/>
      <c r="J88" s="17"/>
      <c r="K88" s="17"/>
    </row>
    <row r="89" spans="1:11" ht="18" hidden="1" customHeight="1" x14ac:dyDescent="0.25">
      <c r="A89" s="108" t="s">
        <v>16384</v>
      </c>
      <c r="B89" s="7">
        <v>1992</v>
      </c>
      <c r="C89" s="108" t="s">
        <v>16423</v>
      </c>
      <c r="D89" s="109">
        <v>70.863379856799284</v>
      </c>
      <c r="E89" s="109">
        <v>2294.2069085459912</v>
      </c>
      <c r="F89" s="20">
        <v>6.3640287637642672</v>
      </c>
      <c r="G89" s="20">
        <v>206.03587897610686</v>
      </c>
      <c r="H89" s="109"/>
      <c r="I89" s="109"/>
      <c r="J89" s="17"/>
      <c r="K89" s="17"/>
    </row>
    <row r="90" spans="1:11" ht="18" hidden="1" customHeight="1" x14ac:dyDescent="0.25">
      <c r="A90" s="108" t="s">
        <v>16384</v>
      </c>
      <c r="B90" s="7">
        <v>1996</v>
      </c>
      <c r="C90" s="108" t="s">
        <v>16423</v>
      </c>
      <c r="D90" s="109">
        <v>75.959375070816037</v>
      </c>
      <c r="E90" s="109">
        <v>2354.9004146360694</v>
      </c>
      <c r="F90" s="109">
        <v>5.6652347510097139</v>
      </c>
      <c r="G90" s="109">
        <v>175.63419461686891</v>
      </c>
      <c r="H90" s="109"/>
      <c r="I90" s="109"/>
      <c r="J90" s="17"/>
      <c r="K90" s="17"/>
    </row>
    <row r="91" spans="1:11" ht="18" hidden="1" customHeight="1" x14ac:dyDescent="0.25">
      <c r="A91" s="108" t="s">
        <v>16384</v>
      </c>
      <c r="B91" s="7">
        <v>2000</v>
      </c>
      <c r="C91" s="108" t="s">
        <v>16423</v>
      </c>
      <c r="D91" s="109">
        <v>92.139531912488366</v>
      </c>
      <c r="E91" s="109">
        <v>2562.2426159876177</v>
      </c>
      <c r="F91" s="20">
        <v>6.0780494686313027</v>
      </c>
      <c r="G91" s="20">
        <v>169.02014854383293</v>
      </c>
      <c r="H91" s="109"/>
      <c r="I91" s="109"/>
      <c r="J91" s="17"/>
      <c r="K91" s="17"/>
    </row>
    <row r="92" spans="1:11" ht="18" hidden="1" customHeight="1" x14ac:dyDescent="0.25">
      <c r="A92" s="108" t="s">
        <v>16384</v>
      </c>
      <c r="B92" s="7">
        <v>2004</v>
      </c>
      <c r="C92" s="108" t="s">
        <v>16423</v>
      </c>
      <c r="D92" s="109">
        <v>92.411009470100595</v>
      </c>
      <c r="E92" s="109">
        <v>2645.9038964681363</v>
      </c>
      <c r="F92" s="109">
        <v>5.1294402478900016</v>
      </c>
      <c r="G92" s="109">
        <v>146.86568209152432</v>
      </c>
      <c r="H92" s="109"/>
      <c r="I92" s="109"/>
      <c r="J92" s="17"/>
      <c r="K92" s="17"/>
    </row>
    <row r="93" spans="1:11" ht="18" hidden="1" customHeight="1" x14ac:dyDescent="0.25">
      <c r="A93" s="108" t="s">
        <v>16384</v>
      </c>
      <c r="B93" s="7">
        <v>2008</v>
      </c>
      <c r="C93" s="108" t="s">
        <v>16423</v>
      </c>
      <c r="D93" s="109">
        <v>89.172178355651482</v>
      </c>
      <c r="E93" s="109">
        <v>2458.0699891876993</v>
      </c>
      <c r="F93" s="109">
        <v>4.3283099875656843</v>
      </c>
      <c r="G93" s="109">
        <v>119.31175261753943</v>
      </c>
      <c r="H93" s="109"/>
      <c r="I93" s="109"/>
      <c r="J93" s="17"/>
      <c r="K93" s="17"/>
    </row>
    <row r="94" spans="1:11" ht="18" hidden="1" customHeight="1" x14ac:dyDescent="0.25">
      <c r="A94" s="108" t="s">
        <v>16384</v>
      </c>
      <c r="B94" s="7">
        <v>2010</v>
      </c>
      <c r="C94" s="108" t="s">
        <v>16423</v>
      </c>
      <c r="D94" s="109">
        <v>88.208995267343226</v>
      </c>
      <c r="E94" s="109">
        <v>2466.6358866993878</v>
      </c>
      <c r="F94" s="109">
        <v>4.2584594105009703</v>
      </c>
      <c r="G94" s="109">
        <v>119.08160581762384</v>
      </c>
      <c r="H94" s="109"/>
      <c r="I94" s="109"/>
      <c r="J94" s="17"/>
      <c r="K94" s="17"/>
    </row>
    <row r="95" spans="1:11" ht="18" hidden="1" customHeight="1" x14ac:dyDescent="0.25">
      <c r="A95" s="108" t="s">
        <v>16384</v>
      </c>
      <c r="B95" s="7">
        <v>2011</v>
      </c>
      <c r="C95" s="108" t="s">
        <v>16423</v>
      </c>
      <c r="D95" s="109">
        <v>87.360706553154301</v>
      </c>
      <c r="E95" s="109">
        <v>2419.0121337055252</v>
      </c>
      <c r="F95" s="109">
        <v>4.0916026692030334</v>
      </c>
      <c r="G95" s="109">
        <v>113.29620482272396</v>
      </c>
      <c r="H95" s="109"/>
      <c r="I95" s="109"/>
      <c r="J95" s="17"/>
      <c r="K95" s="17"/>
    </row>
    <row r="96" spans="1:11" ht="18" customHeight="1" x14ac:dyDescent="0.25">
      <c r="A96" s="108" t="s">
        <v>16384</v>
      </c>
      <c r="B96" s="7">
        <v>2012</v>
      </c>
      <c r="C96" s="108" t="s">
        <v>16423</v>
      </c>
      <c r="D96" s="109">
        <v>87.265448322229688</v>
      </c>
      <c r="E96" s="109">
        <v>2500.2579363468685</v>
      </c>
      <c r="F96" s="109">
        <v>3.8808558474665724</v>
      </c>
      <c r="G96" s="109">
        <v>111.19109360003949</v>
      </c>
      <c r="H96" s="109"/>
      <c r="I96" s="109"/>
      <c r="J96" s="17"/>
      <c r="K96" s="17"/>
    </row>
    <row r="97" spans="1:11" ht="18" customHeight="1" x14ac:dyDescent="0.25">
      <c r="A97" s="108" t="s">
        <v>16384</v>
      </c>
      <c r="B97" s="7">
        <v>2013</v>
      </c>
      <c r="C97" s="108" t="s">
        <v>16423</v>
      </c>
      <c r="D97" s="109">
        <v>86.690283317058118</v>
      </c>
      <c r="E97" s="109">
        <v>2272.6273776031535</v>
      </c>
      <c r="F97" s="44">
        <v>3.6094315007801838</v>
      </c>
      <c r="G97" s="44">
        <v>94.622978866677599</v>
      </c>
      <c r="H97" s="109"/>
      <c r="I97" s="109"/>
      <c r="J97" s="17"/>
      <c r="K97" s="17"/>
    </row>
    <row r="98" spans="1:11" ht="18" hidden="1" customHeight="1" x14ac:dyDescent="0.25">
      <c r="A98" s="108" t="s">
        <v>16384</v>
      </c>
      <c r="B98" s="7">
        <v>2014</v>
      </c>
      <c r="C98" s="108" t="s">
        <v>16423</v>
      </c>
      <c r="D98" s="109">
        <v>87.178935495333363</v>
      </c>
      <c r="E98" s="109">
        <v>2629.0076734247259</v>
      </c>
      <c r="F98" s="20">
        <v>3.4692426162419716</v>
      </c>
      <c r="G98" s="20">
        <v>104.62005996345802</v>
      </c>
      <c r="H98" s="109"/>
      <c r="I98" s="109"/>
      <c r="J98" s="17"/>
      <c r="K98" s="17"/>
    </row>
    <row r="99" spans="1:11" ht="18" hidden="1" customHeight="1" x14ac:dyDescent="0.25">
      <c r="A99" s="108" t="s">
        <v>16384</v>
      </c>
      <c r="B99" s="7">
        <v>2015</v>
      </c>
      <c r="C99" s="108" t="s">
        <v>16423</v>
      </c>
      <c r="D99" s="109">
        <v>86.050852771964628</v>
      </c>
      <c r="E99" s="109">
        <v>2365.7908378168331</v>
      </c>
      <c r="F99" s="20">
        <v>2.9812416592300499</v>
      </c>
      <c r="G99" s="20">
        <v>81.963094792503568</v>
      </c>
      <c r="H99" s="109"/>
      <c r="I99" s="109"/>
      <c r="J99" s="17"/>
      <c r="K99" s="17"/>
    </row>
    <row r="100" spans="1:11" ht="18" hidden="1" customHeight="1" x14ac:dyDescent="0.25">
      <c r="A100" s="108" t="s">
        <v>16384</v>
      </c>
      <c r="B100" s="7">
        <v>2016</v>
      </c>
      <c r="C100" s="108" t="s">
        <v>16423</v>
      </c>
      <c r="D100" s="109">
        <v>86.194247814902553</v>
      </c>
      <c r="E100" s="109">
        <v>2504.3807762428914</v>
      </c>
      <c r="F100" s="20">
        <v>2.9170246860429576</v>
      </c>
      <c r="G100" s="20">
        <v>84.754385968304504</v>
      </c>
      <c r="H100" s="109"/>
      <c r="I100" s="109"/>
      <c r="J100" s="17"/>
      <c r="K100" s="17"/>
    </row>
    <row r="101" spans="1:11" ht="18" hidden="1" customHeight="1" x14ac:dyDescent="0.25">
      <c r="A101" s="108" t="s">
        <v>16384</v>
      </c>
      <c r="B101" s="7">
        <v>2017</v>
      </c>
      <c r="C101" s="108" t="s">
        <v>16423</v>
      </c>
      <c r="D101" s="109">
        <v>87.382927429658793</v>
      </c>
      <c r="E101" s="109">
        <v>2535.5692719939534</v>
      </c>
      <c r="F101" s="20">
        <v>2.6686683566963754</v>
      </c>
      <c r="G101" s="20">
        <v>77.436104298850339</v>
      </c>
      <c r="H101" s="109"/>
      <c r="I101" s="109"/>
      <c r="J101" s="17"/>
      <c r="K101" s="17"/>
    </row>
    <row r="102" spans="1:11" ht="18" hidden="1" customHeight="1" x14ac:dyDescent="0.25">
      <c r="A102" s="108" t="s">
        <v>16384</v>
      </c>
      <c r="B102" s="7">
        <v>2018</v>
      </c>
      <c r="C102" s="108" t="s">
        <v>16423</v>
      </c>
      <c r="D102" s="109">
        <v>85.690976325721479</v>
      </c>
      <c r="E102" s="109">
        <v>2553.6820028933266</v>
      </c>
      <c r="F102" s="20">
        <v>2.4971755041331885</v>
      </c>
      <c r="G102" s="20">
        <v>74.418479242566875</v>
      </c>
      <c r="H102" s="109"/>
      <c r="I102" s="109"/>
      <c r="J102" s="17"/>
      <c r="K102" s="17"/>
    </row>
    <row r="103" spans="1:11" ht="18" hidden="1" customHeight="1" x14ac:dyDescent="0.25">
      <c r="A103" s="108" t="s">
        <v>16384</v>
      </c>
      <c r="B103" s="7">
        <v>2019</v>
      </c>
      <c r="C103" s="108" t="s">
        <v>16423</v>
      </c>
      <c r="D103" s="109">
        <v>85.809946492363849</v>
      </c>
      <c r="E103" s="109">
        <v>2463.0521175506105</v>
      </c>
      <c r="F103" s="20">
        <v>2.3594198024800308</v>
      </c>
      <c r="G103" s="20">
        <v>67.723780030633534</v>
      </c>
      <c r="H103" s="109"/>
      <c r="I103" s="109"/>
      <c r="J103" s="17"/>
      <c r="K103" s="17"/>
    </row>
    <row r="104" spans="1:11" ht="18" hidden="1" customHeight="1" x14ac:dyDescent="0.25">
      <c r="A104" s="108" t="s">
        <v>16384</v>
      </c>
      <c r="B104" s="7">
        <v>2020</v>
      </c>
      <c r="C104" s="108" t="s">
        <v>16423</v>
      </c>
      <c r="D104" s="109">
        <v>87.084752935283404</v>
      </c>
      <c r="E104" s="109">
        <v>2665.0720817981914</v>
      </c>
      <c r="F104" s="20">
        <v>2.214993143742821</v>
      </c>
      <c r="G104" s="20">
        <v>67.785877433105554</v>
      </c>
      <c r="H104" s="109"/>
      <c r="I104" s="109"/>
      <c r="J104" s="17"/>
      <c r="K104" s="17"/>
    </row>
    <row r="105" spans="1:11" ht="18" hidden="1" customHeight="1" x14ac:dyDescent="0.25">
      <c r="A105" s="108" t="s">
        <v>16384</v>
      </c>
      <c r="B105" s="7">
        <v>2021</v>
      </c>
      <c r="C105" s="108" t="s">
        <v>16423</v>
      </c>
      <c r="D105" s="109">
        <v>87.056516404796781</v>
      </c>
      <c r="E105" s="109">
        <v>2722.3037206486397</v>
      </c>
      <c r="F105" s="20">
        <v>2.2328228682653526</v>
      </c>
      <c r="G105" s="20">
        <v>69.821562507332516</v>
      </c>
      <c r="H105" s="109"/>
      <c r="I105" s="109"/>
      <c r="J105" s="17"/>
      <c r="K105" s="17"/>
    </row>
    <row r="106" spans="1:11" ht="18" hidden="1" customHeight="1" x14ac:dyDescent="0.25">
      <c r="A106" s="108" t="s">
        <v>16384</v>
      </c>
      <c r="B106" s="7">
        <v>2022</v>
      </c>
      <c r="C106" s="108" t="s">
        <v>16423</v>
      </c>
      <c r="D106" s="109">
        <v>86.577118568267466</v>
      </c>
      <c r="E106" s="109">
        <v>2626.5613736069222</v>
      </c>
      <c r="F106" s="20">
        <v>2.1508332924071429</v>
      </c>
      <c r="G106" s="20">
        <v>65.251601581656274</v>
      </c>
      <c r="H106" s="109"/>
      <c r="I106" s="109"/>
      <c r="J106" s="17"/>
      <c r="K106" s="17"/>
    </row>
    <row r="107" spans="1:11" ht="18" hidden="1" customHeight="1" x14ac:dyDescent="0.25">
      <c r="A107" s="108" t="s">
        <v>16384</v>
      </c>
      <c r="B107" s="7">
        <v>2023</v>
      </c>
      <c r="C107" s="108" t="s">
        <v>16423</v>
      </c>
      <c r="D107" s="109">
        <f>SUM('Unified sheet'!I1339:I1342)</f>
        <v>17.652523501113436</v>
      </c>
      <c r="E107" s="109">
        <f>SUMSQ('Unified sheet'!I1339:I1346)</f>
        <v>109.46334587451992</v>
      </c>
      <c r="F107" s="109">
        <v>1.9013785037638216</v>
      </c>
      <c r="G107" s="109">
        <v>57.694456980696167</v>
      </c>
      <c r="H107" s="109"/>
      <c r="I107" s="109"/>
      <c r="J107" s="17"/>
      <c r="K107" s="17"/>
    </row>
    <row r="108" spans="1:11" ht="18" hidden="1" customHeight="1" x14ac:dyDescent="0.25">
      <c r="A108" s="108" t="s">
        <v>16384</v>
      </c>
      <c r="B108" s="7">
        <v>2024</v>
      </c>
      <c r="C108" s="108" t="s">
        <v>16423</v>
      </c>
      <c r="D108" s="109"/>
      <c r="E108" s="109"/>
      <c r="F108" s="109"/>
      <c r="G108" s="109"/>
      <c r="H108" s="109"/>
      <c r="I108" s="109"/>
      <c r="J108" s="17"/>
      <c r="K108" s="17"/>
    </row>
    <row r="109" spans="1:11" ht="18" hidden="1" customHeight="1" x14ac:dyDescent="0.25">
      <c r="A109" s="108" t="s">
        <v>16384</v>
      </c>
      <c r="B109" s="7">
        <v>1984</v>
      </c>
      <c r="C109" s="108" t="s">
        <v>16439</v>
      </c>
      <c r="D109" s="109">
        <v>100</v>
      </c>
      <c r="E109" s="109">
        <v>9851.3031855647132</v>
      </c>
      <c r="F109" s="20">
        <v>0.4821800790436056</v>
      </c>
      <c r="G109" s="20">
        <v>47.501021486981173</v>
      </c>
      <c r="H109" s="109"/>
      <c r="I109" s="109"/>
      <c r="J109" s="17"/>
      <c r="K109" s="17"/>
    </row>
    <row r="110" spans="1:11" ht="18" hidden="1" customHeight="1" x14ac:dyDescent="0.25">
      <c r="A110" s="108" t="s">
        <v>16384</v>
      </c>
      <c r="B110" s="7">
        <v>1988</v>
      </c>
      <c r="C110" s="108" t="s">
        <v>16439</v>
      </c>
      <c r="D110" s="109">
        <v>79.49438202247191</v>
      </c>
      <c r="E110" s="109">
        <v>1787.9884168665569</v>
      </c>
      <c r="F110" s="20">
        <v>0.48408802242644661</v>
      </c>
      <c r="G110" s="20">
        <v>10.888112528475885</v>
      </c>
      <c r="H110" s="109"/>
      <c r="I110" s="109"/>
      <c r="J110" s="17"/>
      <c r="K110" s="17"/>
    </row>
    <row r="111" spans="1:11" ht="18" hidden="1" customHeight="1" x14ac:dyDescent="0.25">
      <c r="A111" s="108" t="s">
        <v>16384</v>
      </c>
      <c r="B111" s="7">
        <v>1990</v>
      </c>
      <c r="C111" s="108" t="s">
        <v>16439</v>
      </c>
      <c r="D111" s="109">
        <v>70.351477970921806</v>
      </c>
      <c r="E111" s="109">
        <v>1518.1643168381593</v>
      </c>
      <c r="F111" s="109"/>
      <c r="G111" s="109"/>
      <c r="H111" s="109"/>
      <c r="I111" s="109"/>
      <c r="J111" s="17"/>
      <c r="K111" s="17"/>
    </row>
    <row r="112" spans="1:11" ht="18" hidden="1" customHeight="1" x14ac:dyDescent="0.25">
      <c r="A112" s="108" t="s">
        <v>16384</v>
      </c>
      <c r="B112" s="7">
        <v>1992</v>
      </c>
      <c r="C112" s="108" t="s">
        <v>16439</v>
      </c>
      <c r="D112" s="109">
        <v>66.171707356573137</v>
      </c>
      <c r="E112" s="109">
        <v>1385.5910499881627</v>
      </c>
      <c r="F112" s="20">
        <v>1.0006551134050283</v>
      </c>
      <c r="G112" s="20">
        <v>20.953045110164744</v>
      </c>
      <c r="H112" s="109"/>
      <c r="I112" s="109"/>
      <c r="J112" s="17"/>
      <c r="K112" s="17"/>
    </row>
    <row r="113" spans="1:14" ht="18" hidden="1" customHeight="1" x14ac:dyDescent="0.25">
      <c r="A113" s="108" t="s">
        <v>16384</v>
      </c>
      <c r="B113" s="7">
        <v>1996</v>
      </c>
      <c r="C113" s="108" t="s">
        <v>16439</v>
      </c>
      <c r="D113" s="109">
        <v>64.968095352757047</v>
      </c>
      <c r="E113" s="109">
        <v>1512.4984678858141</v>
      </c>
      <c r="F113" s="109">
        <v>1.3029030079403745</v>
      </c>
      <c r="G113" s="109">
        <v>30.332408432379992</v>
      </c>
      <c r="H113" s="109"/>
      <c r="I113" s="109"/>
      <c r="J113" s="17"/>
      <c r="K113" s="17"/>
    </row>
    <row r="114" spans="1:14" ht="18" hidden="1" customHeight="1" x14ac:dyDescent="0.25">
      <c r="A114" s="108" t="s">
        <v>16384</v>
      </c>
      <c r="B114" s="7">
        <v>1998</v>
      </c>
      <c r="C114" s="108" t="s">
        <v>16439</v>
      </c>
      <c r="D114" s="109">
        <v>63.628007723713381</v>
      </c>
      <c r="E114" s="112">
        <v>1601.1501142750365</v>
      </c>
      <c r="F114" s="112"/>
      <c r="G114" s="112"/>
      <c r="H114" s="109"/>
      <c r="I114" s="109"/>
      <c r="J114" s="17"/>
      <c r="K114" s="17"/>
    </row>
    <row r="115" spans="1:14" ht="18" hidden="1" customHeight="1" x14ac:dyDescent="0.25">
      <c r="A115" s="108" t="s">
        <v>16384</v>
      </c>
      <c r="B115" s="7">
        <v>2000</v>
      </c>
      <c r="C115" s="108" t="s">
        <v>16439</v>
      </c>
      <c r="D115" s="109">
        <v>45.834838727959252</v>
      </c>
      <c r="E115" s="109">
        <v>727.59454274386917</v>
      </c>
      <c r="F115" s="20">
        <v>1.2847148908246817</v>
      </c>
      <c r="G115" s="20">
        <v>20.393909294495362</v>
      </c>
      <c r="H115" s="109"/>
      <c r="I115" s="109"/>
      <c r="J115" s="17"/>
      <c r="K115" s="17"/>
    </row>
    <row r="116" spans="1:14" ht="18" hidden="1" customHeight="1" x14ac:dyDescent="0.25">
      <c r="A116" s="108" t="s">
        <v>16384</v>
      </c>
      <c r="B116" s="7">
        <v>2004</v>
      </c>
      <c r="C116" s="108" t="s">
        <v>16439</v>
      </c>
      <c r="D116" s="109">
        <v>52.910104149668726</v>
      </c>
      <c r="E116" s="109">
        <v>871.33686471178612</v>
      </c>
      <c r="F116" s="109">
        <v>2.0714919556017386</v>
      </c>
      <c r="G116" s="109">
        <v>34.113849044105628</v>
      </c>
      <c r="H116" s="109"/>
      <c r="I116" s="109"/>
      <c r="J116" s="17"/>
      <c r="K116" s="17"/>
    </row>
    <row r="117" spans="1:14" ht="18" hidden="1" customHeight="1" x14ac:dyDescent="0.25">
      <c r="A117" s="108" t="s">
        <v>16384</v>
      </c>
      <c r="B117" s="7">
        <v>2008</v>
      </c>
      <c r="C117" s="108" t="s">
        <v>16439</v>
      </c>
      <c r="D117" s="109">
        <v>71.344230796130248</v>
      </c>
      <c r="E117" s="109">
        <v>1374.7693444230065</v>
      </c>
      <c r="F117" s="109">
        <v>3.184632272886271</v>
      </c>
      <c r="G117" s="109">
        <v>61.366346979546954</v>
      </c>
      <c r="H117" s="109"/>
      <c r="I117" s="109"/>
      <c r="J117" s="17"/>
      <c r="K117" s="17"/>
    </row>
    <row r="118" spans="1:14" ht="18" hidden="1" customHeight="1" x14ac:dyDescent="0.25">
      <c r="A118" s="108" t="s">
        <v>16384</v>
      </c>
      <c r="B118" s="7">
        <v>2010</v>
      </c>
      <c r="C118" s="108" t="s">
        <v>16439</v>
      </c>
      <c r="D118" s="109">
        <v>74.649889772118968</v>
      </c>
      <c r="E118" s="109">
        <v>1599.2412011868464</v>
      </c>
      <c r="F118" s="109">
        <v>3.7328457200249523</v>
      </c>
      <c r="G118" s="109">
        <v>79.969584568194733</v>
      </c>
      <c r="H118" s="109"/>
      <c r="I118" s="109"/>
      <c r="J118" s="17"/>
      <c r="K118" s="17"/>
    </row>
    <row r="119" spans="1:14" ht="18" hidden="1" customHeight="1" x14ac:dyDescent="0.25">
      <c r="A119" s="108" t="s">
        <v>16384</v>
      </c>
      <c r="B119" s="7">
        <v>2011</v>
      </c>
      <c r="C119" s="108" t="s">
        <v>16439</v>
      </c>
      <c r="D119" s="109">
        <v>77.507571052151334</v>
      </c>
      <c r="E119" s="109">
        <v>1710.1645774616143</v>
      </c>
      <c r="F119" s="109">
        <v>4.0498572669825581</v>
      </c>
      <c r="G119" s="109">
        <v>89.358011710997033</v>
      </c>
      <c r="H119" s="109"/>
      <c r="I119" s="109"/>
      <c r="J119" s="17"/>
      <c r="K119" s="17"/>
    </row>
    <row r="120" spans="1:14" ht="18" customHeight="1" x14ac:dyDescent="0.25">
      <c r="A120" s="108" t="s">
        <v>16384</v>
      </c>
      <c r="B120" s="7">
        <v>2012</v>
      </c>
      <c r="C120" s="108" t="s">
        <v>16439</v>
      </c>
      <c r="D120" s="109">
        <v>76.803431153494557</v>
      </c>
      <c r="E120" s="109">
        <v>1681.5097064830932</v>
      </c>
      <c r="F120" s="109">
        <v>4.1414500511850072</v>
      </c>
      <c r="G120" s="109">
        <v>90.671580102520394</v>
      </c>
      <c r="H120" s="109"/>
      <c r="I120" s="109"/>
      <c r="J120" s="17"/>
      <c r="K120" s="17"/>
    </row>
    <row r="121" spans="1:14" ht="18" customHeight="1" x14ac:dyDescent="0.25">
      <c r="A121" s="108" t="s">
        <v>16384</v>
      </c>
      <c r="B121" s="7">
        <v>2013</v>
      </c>
      <c r="C121" s="108" t="s">
        <v>16439</v>
      </c>
      <c r="D121" s="109">
        <v>78.45526050637082</v>
      </c>
      <c r="E121" s="109">
        <v>2122.7455518193206</v>
      </c>
      <c r="F121" s="44">
        <v>4.2926297562532048</v>
      </c>
      <c r="G121" s="44">
        <v>116.14467483609729</v>
      </c>
      <c r="H121" s="109"/>
      <c r="I121" s="109"/>
      <c r="J121" s="17"/>
      <c r="K121" s="17"/>
    </row>
    <row r="122" spans="1:14" ht="18" hidden="1" customHeight="1" x14ac:dyDescent="0.25">
      <c r="A122" s="108" t="s">
        <v>16384</v>
      </c>
      <c r="B122" s="7">
        <v>2014</v>
      </c>
      <c r="C122" s="108" t="s">
        <v>16439</v>
      </c>
      <c r="D122" s="109">
        <v>78.371423174992913</v>
      </c>
      <c r="E122" s="109">
        <v>2117.889847785822</v>
      </c>
      <c r="F122" s="20">
        <v>4.3063266066677741</v>
      </c>
      <c r="G122" s="20">
        <v>116.37309917349822</v>
      </c>
      <c r="H122" s="109"/>
      <c r="I122" s="109"/>
      <c r="J122" s="17"/>
      <c r="K122" s="17"/>
    </row>
    <row r="123" spans="1:14" ht="18" hidden="1" customHeight="1" x14ac:dyDescent="0.25">
      <c r="A123" s="108" t="s">
        <v>16384</v>
      </c>
      <c r="B123" s="7">
        <v>2015</v>
      </c>
      <c r="C123" s="108" t="s">
        <v>16439</v>
      </c>
      <c r="D123" s="109">
        <v>78.150707469562363</v>
      </c>
      <c r="E123" s="109">
        <v>2013.8932832249905</v>
      </c>
      <c r="F123" s="20">
        <v>4.1998748069840595</v>
      </c>
      <c r="G123" s="20">
        <v>108.22806265017188</v>
      </c>
      <c r="H123" s="109"/>
      <c r="I123" s="109"/>
      <c r="J123" s="17"/>
      <c r="K123" s="17"/>
    </row>
    <row r="124" spans="1:14" ht="18" hidden="1" customHeight="1" x14ac:dyDescent="0.25">
      <c r="A124" s="108" t="s">
        <v>16384</v>
      </c>
      <c r="B124" s="7">
        <v>2016</v>
      </c>
      <c r="C124" s="108" t="s">
        <v>16439</v>
      </c>
      <c r="D124" s="109">
        <v>78.002762931424954</v>
      </c>
      <c r="E124" s="109">
        <v>1979.412033595019</v>
      </c>
      <c r="F124" s="20">
        <v>4.2291737689277511</v>
      </c>
      <c r="G124" s="20">
        <v>107.3202683568976</v>
      </c>
      <c r="H124" s="109"/>
      <c r="I124" s="109"/>
      <c r="J124" s="17"/>
      <c r="K124" s="17"/>
      <c r="L124" s="17"/>
      <c r="M124" s="17"/>
      <c r="N124" s="17"/>
    </row>
    <row r="125" spans="1:14" ht="18" hidden="1" customHeight="1" x14ac:dyDescent="0.25">
      <c r="A125" s="108" t="s">
        <v>16384</v>
      </c>
      <c r="B125" s="7">
        <v>2017</v>
      </c>
      <c r="C125" s="108" t="s">
        <v>16439</v>
      </c>
      <c r="D125" s="109">
        <v>78.350286368843072</v>
      </c>
      <c r="E125" s="109">
        <v>1983.1376662410335</v>
      </c>
      <c r="F125" s="20">
        <v>4.0810316102745636</v>
      </c>
      <c r="G125" s="20">
        <v>103.29569780199505</v>
      </c>
      <c r="H125" s="109"/>
      <c r="I125" s="109"/>
      <c r="J125" s="17"/>
      <c r="K125" s="17"/>
    </row>
    <row r="126" spans="1:14" ht="18" hidden="1" customHeight="1" x14ac:dyDescent="0.25">
      <c r="A126" s="108" t="s">
        <v>16384</v>
      </c>
      <c r="B126" s="7">
        <v>2018</v>
      </c>
      <c r="C126" s="108" t="s">
        <v>16439</v>
      </c>
      <c r="D126" s="109">
        <v>79.076135582365609</v>
      </c>
      <c r="E126" s="109">
        <v>2010.0294410914732</v>
      </c>
      <c r="F126" s="20">
        <v>3.7311541084796724</v>
      </c>
      <c r="G126" s="20">
        <v>94.841883104945623</v>
      </c>
      <c r="H126" s="109"/>
      <c r="I126" s="109"/>
      <c r="J126" s="17"/>
      <c r="K126" s="17"/>
      <c r="L126" s="80"/>
      <c r="M126" s="80"/>
      <c r="N126" s="80"/>
    </row>
    <row r="127" spans="1:14" ht="18" hidden="1" customHeight="1" x14ac:dyDescent="0.25">
      <c r="A127" s="108" t="s">
        <v>16384</v>
      </c>
      <c r="B127" s="7">
        <v>2019</v>
      </c>
      <c r="C127" s="108" t="s">
        <v>16439</v>
      </c>
      <c r="D127" s="109">
        <v>76.963872350689044</v>
      </c>
      <c r="E127" s="109">
        <v>1944.4275417202211</v>
      </c>
      <c r="F127" s="20">
        <v>3.49363602107191</v>
      </c>
      <c r="G127" s="20">
        <v>88.263777440471401</v>
      </c>
      <c r="H127" s="109"/>
      <c r="I127" s="109"/>
      <c r="J127" s="17"/>
      <c r="K127" s="17"/>
    </row>
    <row r="128" spans="1:14" ht="18" hidden="1" customHeight="1" x14ac:dyDescent="0.25">
      <c r="A128" s="108" t="s">
        <v>16384</v>
      </c>
      <c r="B128" s="7">
        <v>2020</v>
      </c>
      <c r="C128" s="108" t="s">
        <v>16439</v>
      </c>
      <c r="D128" s="109">
        <v>77.3650454302512</v>
      </c>
      <c r="E128" s="109">
        <v>1960.0390131363069</v>
      </c>
      <c r="F128" s="20">
        <v>3.3386351012506763</v>
      </c>
      <c r="G128" s="20">
        <v>84.584129857162068</v>
      </c>
      <c r="H128" s="109"/>
      <c r="I128" s="109"/>
      <c r="J128" s="17"/>
      <c r="K128" s="17"/>
    </row>
    <row r="129" spans="1:11" ht="18" hidden="1" customHeight="1" x14ac:dyDescent="0.25">
      <c r="A129" s="108" t="s">
        <v>16384</v>
      </c>
      <c r="B129" s="7">
        <v>2021</v>
      </c>
      <c r="C129" s="108" t="s">
        <v>16439</v>
      </c>
      <c r="D129" s="109">
        <v>76.087626262626273</v>
      </c>
      <c r="E129" s="109">
        <v>1894.3689239740215</v>
      </c>
      <c r="F129" s="20">
        <v>3.0585003024036408</v>
      </c>
      <c r="G129" s="20">
        <v>76.14809675938784</v>
      </c>
      <c r="H129" s="109"/>
      <c r="I129" s="109"/>
      <c r="J129" s="17"/>
      <c r="K129" s="17"/>
    </row>
    <row r="130" spans="1:11" ht="18" hidden="1" customHeight="1" x14ac:dyDescent="0.25">
      <c r="A130" s="108" t="s">
        <v>16384</v>
      </c>
      <c r="B130" s="7">
        <v>2022</v>
      </c>
      <c r="C130" s="108" t="s">
        <v>16439</v>
      </c>
      <c r="D130" s="109">
        <v>76.4007654202113</v>
      </c>
      <c r="E130" s="109">
        <v>1934.2666903642353</v>
      </c>
      <c r="F130" s="20">
        <v>3.0202886691142847</v>
      </c>
      <c r="G130" s="20">
        <v>76.46577538615621</v>
      </c>
      <c r="H130" s="109"/>
      <c r="I130" s="109"/>
      <c r="J130" s="17"/>
      <c r="K130" s="17"/>
    </row>
    <row r="131" spans="1:11" ht="18" hidden="1" customHeight="1" x14ac:dyDescent="0.25">
      <c r="A131" s="108" t="s">
        <v>16384</v>
      </c>
      <c r="B131" s="7">
        <v>2023</v>
      </c>
      <c r="C131" s="108" t="s">
        <v>16439</v>
      </c>
      <c r="D131" s="109">
        <f>SUM('Unified sheet'!I1651:I1654)</f>
        <v>254.71208641660286</v>
      </c>
      <c r="E131" s="109">
        <f>SUMSQ('Unified sheet'!I1651:I1664)</f>
        <v>21623.967980478828</v>
      </c>
      <c r="F131" s="109">
        <v>2.7415814685882869</v>
      </c>
      <c r="G131" s="109">
        <v>71.379097039722041</v>
      </c>
      <c r="H131" s="109"/>
      <c r="I131" s="109"/>
      <c r="J131" s="17"/>
      <c r="K131" s="17"/>
    </row>
    <row r="132" spans="1:11" ht="18" hidden="1" customHeight="1" x14ac:dyDescent="0.25">
      <c r="A132" s="108" t="s">
        <v>16384</v>
      </c>
      <c r="B132" s="7">
        <v>2024</v>
      </c>
      <c r="C132" s="108" t="s">
        <v>16439</v>
      </c>
      <c r="D132" s="109"/>
      <c r="E132" s="109"/>
      <c r="F132" s="109"/>
      <c r="G132" s="109"/>
      <c r="H132" s="109"/>
      <c r="I132" s="109"/>
      <c r="J132" s="17"/>
      <c r="K132" s="17"/>
    </row>
    <row r="133" spans="1:11" ht="18" hidden="1" customHeight="1" x14ac:dyDescent="0.25">
      <c r="A133" s="108" t="s">
        <v>16384</v>
      </c>
      <c r="B133" s="7">
        <v>2011</v>
      </c>
      <c r="C133" s="108" t="s">
        <v>16452</v>
      </c>
      <c r="D133" s="109">
        <v>100</v>
      </c>
      <c r="E133" s="109">
        <v>3849.5853841206253</v>
      </c>
      <c r="F133" s="20">
        <v>0.2371317253940157</v>
      </c>
      <c r="G133" s="20">
        <v>9.1285882418810864</v>
      </c>
      <c r="H133" s="109"/>
      <c r="I133" s="109"/>
      <c r="J133" s="17"/>
      <c r="K133" s="17"/>
    </row>
    <row r="134" spans="1:11" ht="18" customHeight="1" x14ac:dyDescent="0.25">
      <c r="A134" s="108" t="s">
        <v>16384</v>
      </c>
      <c r="B134" s="7">
        <v>2012</v>
      </c>
      <c r="C134" s="108" t="s">
        <v>16452</v>
      </c>
      <c r="D134" s="109">
        <v>100.00000000000001</v>
      </c>
      <c r="E134" s="109">
        <v>3784.2338050252615</v>
      </c>
      <c r="F134" s="109">
        <v>0.39296468560199083</v>
      </c>
      <c r="G134" s="109">
        <v>14.870702474361773</v>
      </c>
      <c r="H134" s="109"/>
      <c r="I134" s="109"/>
      <c r="J134" s="17"/>
      <c r="K134" s="17"/>
    </row>
    <row r="135" spans="1:11" ht="18" customHeight="1" x14ac:dyDescent="0.25">
      <c r="A135" s="108" t="s">
        <v>16384</v>
      </c>
      <c r="B135" s="7">
        <v>2013</v>
      </c>
      <c r="C135" s="108" t="s">
        <v>16452</v>
      </c>
      <c r="D135" s="109">
        <v>100</v>
      </c>
      <c r="E135" s="109">
        <v>4283.5126056864083</v>
      </c>
      <c r="F135" s="44">
        <v>0.53116210982551104</v>
      </c>
      <c r="G135" s="44">
        <v>22.752395931005651</v>
      </c>
      <c r="H135" s="109"/>
      <c r="I135" s="109"/>
      <c r="J135" s="17"/>
      <c r="K135" s="17"/>
    </row>
    <row r="136" spans="1:11" ht="18" hidden="1" customHeight="1" x14ac:dyDescent="0.25">
      <c r="A136" s="108" t="s">
        <v>16384</v>
      </c>
      <c r="B136" s="7">
        <v>2014</v>
      </c>
      <c r="C136" s="108" t="s">
        <v>16452</v>
      </c>
      <c r="D136" s="109">
        <v>99.999999999999986</v>
      </c>
      <c r="E136" s="109">
        <v>4243.8904621260244</v>
      </c>
      <c r="F136" s="20">
        <v>0.75292932647805655</v>
      </c>
      <c r="G136" s="20">
        <v>31.953495872951962</v>
      </c>
      <c r="H136" s="109"/>
      <c r="I136" s="109"/>
      <c r="J136" s="17"/>
      <c r="K136" s="80"/>
    </row>
    <row r="137" spans="1:11" ht="18" hidden="1" customHeight="1" x14ac:dyDescent="0.25">
      <c r="A137" s="108" t="s">
        <v>16384</v>
      </c>
      <c r="B137" s="7">
        <v>2015</v>
      </c>
      <c r="C137" s="108" t="s">
        <v>16452</v>
      </c>
      <c r="D137" s="109">
        <v>92.224193716731037</v>
      </c>
      <c r="E137" s="109">
        <v>3345.3885061773308</v>
      </c>
      <c r="F137" s="20">
        <v>0.89287443716117032</v>
      </c>
      <c r="G137" s="20">
        <v>32.388593048730961</v>
      </c>
      <c r="H137" s="109"/>
      <c r="I137" s="109"/>
      <c r="J137" s="17"/>
      <c r="K137" s="17"/>
    </row>
    <row r="138" spans="1:11" ht="18" hidden="1" customHeight="1" x14ac:dyDescent="0.25">
      <c r="A138" s="108" t="s">
        <v>16384</v>
      </c>
      <c r="B138" s="7">
        <v>2016</v>
      </c>
      <c r="C138" s="108" t="s">
        <v>16452</v>
      </c>
      <c r="D138" s="109">
        <v>88.237985397563719</v>
      </c>
      <c r="E138" s="109">
        <v>3124.1795861127412</v>
      </c>
      <c r="F138" s="20">
        <v>1.1366973526756388</v>
      </c>
      <c r="G138" s="20">
        <v>40.246234643925554</v>
      </c>
      <c r="H138" s="109"/>
      <c r="I138" s="109"/>
      <c r="J138" s="17"/>
      <c r="K138" s="17"/>
    </row>
    <row r="139" spans="1:11" ht="18" hidden="1" customHeight="1" x14ac:dyDescent="0.25">
      <c r="A139" s="108" t="s">
        <v>16384</v>
      </c>
      <c r="B139" s="7">
        <v>2017</v>
      </c>
      <c r="C139" s="108" t="s">
        <v>16452</v>
      </c>
      <c r="D139" s="109">
        <v>98.383830684888778</v>
      </c>
      <c r="E139" s="109">
        <v>3268.5857532924251</v>
      </c>
      <c r="F139" s="20">
        <v>1.4906761736203016</v>
      </c>
      <c r="G139" s="20">
        <v>49.524427641707568</v>
      </c>
      <c r="H139" s="109"/>
      <c r="I139" s="109"/>
      <c r="J139" s="17"/>
      <c r="K139" s="17"/>
    </row>
    <row r="140" spans="1:11" ht="18" hidden="1" customHeight="1" x14ac:dyDescent="0.25">
      <c r="A140" s="108" t="s">
        <v>16384</v>
      </c>
      <c r="B140" s="7">
        <v>2018</v>
      </c>
      <c r="C140" s="108" t="s">
        <v>16452</v>
      </c>
      <c r="D140" s="109">
        <v>91.425738400801237</v>
      </c>
      <c r="E140" s="109">
        <v>2920.7254766750943</v>
      </c>
      <c r="F140" s="20">
        <v>1.7571989825755905</v>
      </c>
      <c r="G140" s="20">
        <v>56.136225156821965</v>
      </c>
      <c r="H140" s="113"/>
      <c r="I140" s="113"/>
      <c r="J140" s="17"/>
      <c r="K140" s="17"/>
    </row>
    <row r="141" spans="1:11" ht="18" hidden="1" customHeight="1" x14ac:dyDescent="0.25">
      <c r="A141" s="108" t="s">
        <v>16384</v>
      </c>
      <c r="B141" s="7">
        <v>2019</v>
      </c>
      <c r="C141" s="108" t="s">
        <v>16452</v>
      </c>
      <c r="D141" s="109">
        <v>87.837283484261235</v>
      </c>
      <c r="E141" s="109">
        <v>2546.3230211235814</v>
      </c>
      <c r="F141" s="20">
        <v>2.3701059071572623</v>
      </c>
      <c r="G141" s="20">
        <v>68.707216281078331</v>
      </c>
      <c r="H141" s="113"/>
      <c r="I141" s="113"/>
      <c r="J141" s="17"/>
      <c r="K141" s="17"/>
    </row>
    <row r="142" spans="1:11" ht="18" hidden="1" customHeight="1" x14ac:dyDescent="0.25">
      <c r="A142" s="108" t="s">
        <v>16384</v>
      </c>
      <c r="B142" s="7">
        <v>2020</v>
      </c>
      <c r="C142" s="108" t="s">
        <v>16452</v>
      </c>
      <c r="D142" s="109">
        <v>83.193383846515331</v>
      </c>
      <c r="E142" s="109">
        <v>2237.2377740143411</v>
      </c>
      <c r="F142" s="20">
        <v>2.9556564803408483</v>
      </c>
      <c r="G142" s="20">
        <v>79.483560099302238</v>
      </c>
      <c r="H142" s="113"/>
      <c r="I142" s="113"/>
      <c r="J142" s="17"/>
      <c r="K142" s="17"/>
    </row>
    <row r="143" spans="1:11" ht="18" hidden="1" customHeight="1" x14ac:dyDescent="0.25">
      <c r="A143" s="108" t="s">
        <v>16384</v>
      </c>
      <c r="B143" s="7">
        <v>2021</v>
      </c>
      <c r="C143" s="108" t="s">
        <v>16452</v>
      </c>
      <c r="D143" s="109">
        <v>80.850655699398132</v>
      </c>
      <c r="E143" s="109">
        <v>2079.1422517813626</v>
      </c>
      <c r="F143" s="20">
        <v>3.1970416594965454</v>
      </c>
      <c r="G143" s="20">
        <v>82.214600951145457</v>
      </c>
      <c r="H143" s="113"/>
      <c r="I143" s="113"/>
      <c r="J143" s="17"/>
      <c r="K143" s="17"/>
    </row>
    <row r="144" spans="1:11" ht="18" hidden="1" customHeight="1" x14ac:dyDescent="0.25">
      <c r="A144" s="108" t="s">
        <v>16384</v>
      </c>
      <c r="B144" s="7">
        <v>2022</v>
      </c>
      <c r="C144" s="108" t="s">
        <v>16452</v>
      </c>
      <c r="D144" s="109">
        <v>78.837059931792012</v>
      </c>
      <c r="E144" s="109">
        <v>1940.750082944566</v>
      </c>
      <c r="F144" s="20">
        <v>3.49035703499877</v>
      </c>
      <c r="G144" s="20">
        <v>85.922923952778575</v>
      </c>
      <c r="H144" s="72"/>
      <c r="I144" s="113"/>
      <c r="J144" s="17"/>
      <c r="K144" s="17"/>
    </row>
    <row r="145" spans="1:11" ht="18" hidden="1" customHeight="1" x14ac:dyDescent="0.25">
      <c r="A145" s="108" t="s">
        <v>16384</v>
      </c>
      <c r="B145" s="7">
        <v>2023</v>
      </c>
      <c r="C145" s="108" t="s">
        <v>16452</v>
      </c>
      <c r="D145" s="109">
        <f>SUM('Unified sheet'!I1770:I1773)</f>
        <v>48.153155312030826</v>
      </c>
      <c r="E145" s="109">
        <f>SUMSQ('Unified sheet'!I1770:I1781)</f>
        <v>720.28601551490294</v>
      </c>
      <c r="F145" s="109">
        <v>3.7290661430851881</v>
      </c>
      <c r="G145" s="109">
        <v>91.365176772510878</v>
      </c>
      <c r="H145" s="72"/>
      <c r="I145" s="113"/>
      <c r="J145" s="17"/>
      <c r="K145" s="17"/>
    </row>
    <row r="146" spans="1:11" ht="18" hidden="1" customHeight="1" x14ac:dyDescent="0.25">
      <c r="A146" s="108" t="s">
        <v>16384</v>
      </c>
      <c r="B146" s="7">
        <v>2024</v>
      </c>
      <c r="C146" s="108" t="s">
        <v>16452</v>
      </c>
      <c r="D146" s="109"/>
      <c r="E146" s="109"/>
      <c r="F146" s="109"/>
      <c r="G146" s="109"/>
      <c r="H146" s="72"/>
      <c r="I146" s="113"/>
      <c r="J146" s="17"/>
      <c r="K146" s="17"/>
    </row>
    <row r="147" spans="1:11" ht="18" hidden="1" customHeight="1" x14ac:dyDescent="0.25">
      <c r="A147" s="108" t="s">
        <v>16384</v>
      </c>
      <c r="B147" s="56">
        <v>2011</v>
      </c>
      <c r="C147" s="60" t="s">
        <v>16454</v>
      </c>
      <c r="D147" s="16">
        <v>58.651467721049208</v>
      </c>
      <c r="E147" s="72">
        <v>1088.0638439503705</v>
      </c>
      <c r="F147" s="72">
        <v>0.80892448546226658</v>
      </c>
      <c r="G147" s="72">
        <v>15.00664040163093</v>
      </c>
      <c r="H147" s="72"/>
      <c r="I147" s="72"/>
      <c r="J147" s="17"/>
      <c r="K147" s="17"/>
    </row>
    <row r="148" spans="1:11" ht="18" customHeight="1" x14ac:dyDescent="0.25">
      <c r="A148" s="108" t="s">
        <v>16384</v>
      </c>
      <c r="B148" s="56">
        <v>2012</v>
      </c>
      <c r="C148" s="60" t="s">
        <v>16454</v>
      </c>
      <c r="D148" s="16">
        <v>50.968060885713761</v>
      </c>
      <c r="E148" s="109">
        <v>814.55682421749691</v>
      </c>
      <c r="F148" s="109">
        <v>0.77924269259444356</v>
      </c>
      <c r="G148" s="109">
        <v>12.453631586999157</v>
      </c>
      <c r="H148" s="72"/>
      <c r="I148" s="72"/>
      <c r="J148" s="17"/>
      <c r="K148" s="17"/>
    </row>
    <row r="149" spans="1:11" ht="18" customHeight="1" x14ac:dyDescent="0.25">
      <c r="A149" s="108" t="s">
        <v>16384</v>
      </c>
      <c r="B149" s="56">
        <v>2013</v>
      </c>
      <c r="C149" s="60" t="s">
        <v>16454</v>
      </c>
      <c r="D149" s="16">
        <v>41.709831908387464</v>
      </c>
      <c r="E149" s="109">
        <v>560.05631014660958</v>
      </c>
      <c r="F149" s="44">
        <v>0.72692239690888005</v>
      </c>
      <c r="G149" s="44">
        <v>9.7607076496956342</v>
      </c>
      <c r="H149" s="72"/>
      <c r="I149" s="72"/>
      <c r="J149" s="17"/>
      <c r="K149" s="17"/>
    </row>
    <row r="150" spans="1:11" ht="18" hidden="1" customHeight="1" x14ac:dyDescent="0.25">
      <c r="A150" s="108" t="s">
        <v>16384</v>
      </c>
      <c r="B150" s="56">
        <v>2014</v>
      </c>
      <c r="C150" s="60" t="s">
        <v>16454</v>
      </c>
      <c r="D150" s="16">
        <v>37.328119538132057</v>
      </c>
      <c r="E150" s="109">
        <v>566.88831163838938</v>
      </c>
      <c r="F150" s="109">
        <v>0.75731413862763852</v>
      </c>
      <c r="G150" s="109">
        <v>11.501049041271541</v>
      </c>
      <c r="H150" s="72"/>
      <c r="I150" s="72"/>
      <c r="J150" s="17"/>
      <c r="K150" s="17"/>
    </row>
    <row r="151" spans="1:11" ht="18" hidden="1" customHeight="1" x14ac:dyDescent="0.25">
      <c r="A151" s="108" t="s">
        <v>16384</v>
      </c>
      <c r="B151" s="56">
        <v>2015</v>
      </c>
      <c r="C151" s="60" t="s">
        <v>16454</v>
      </c>
      <c r="D151" s="16">
        <v>35.839906030496252</v>
      </c>
      <c r="E151" s="109">
        <v>485.61112847618898</v>
      </c>
      <c r="F151" s="109">
        <v>0.93993829740424562</v>
      </c>
      <c r="G151" s="109">
        <v>12.735649945958951</v>
      </c>
      <c r="H151" s="72"/>
      <c r="I151" s="72"/>
      <c r="J151" s="17"/>
      <c r="K151" s="17"/>
    </row>
    <row r="152" spans="1:11" ht="18" hidden="1" customHeight="1" x14ac:dyDescent="0.25">
      <c r="A152" s="108" t="s">
        <v>16384</v>
      </c>
      <c r="B152" s="56">
        <v>2016</v>
      </c>
      <c r="C152" s="60" t="s">
        <v>16454</v>
      </c>
      <c r="D152" s="16">
        <v>38.886929447396753</v>
      </c>
      <c r="E152" s="109">
        <v>631.4628206654271</v>
      </c>
      <c r="F152" s="109">
        <v>1.0716197286215752</v>
      </c>
      <c r="G152" s="109">
        <v>17.401425778074632</v>
      </c>
      <c r="H152" s="72"/>
      <c r="I152" s="72"/>
      <c r="J152" s="17"/>
      <c r="K152" s="17"/>
    </row>
    <row r="153" spans="1:11" ht="18" hidden="1" customHeight="1" x14ac:dyDescent="0.25">
      <c r="A153" s="108" t="s">
        <v>16384</v>
      </c>
      <c r="B153" s="56">
        <v>2017</v>
      </c>
      <c r="C153" s="60" t="s">
        <v>16454</v>
      </c>
      <c r="D153" s="16">
        <v>41.516424340232142</v>
      </c>
      <c r="E153" s="109">
        <v>705.47632010966618</v>
      </c>
      <c r="F153" s="109">
        <v>1.1748512925171772</v>
      </c>
      <c r="G153" s="109">
        <v>19.963900545209352</v>
      </c>
      <c r="H153" s="72"/>
      <c r="I153" s="72"/>
      <c r="J153" s="17"/>
      <c r="K153" s="17"/>
    </row>
    <row r="154" spans="1:11" ht="18" hidden="1" customHeight="1" x14ac:dyDescent="0.25">
      <c r="A154" s="108" t="s">
        <v>16384</v>
      </c>
      <c r="B154" s="56">
        <v>2018</v>
      </c>
      <c r="C154" s="60" t="s">
        <v>16454</v>
      </c>
      <c r="D154" s="16">
        <v>32.497198793128348</v>
      </c>
      <c r="E154" s="109">
        <v>496.62958375197172</v>
      </c>
      <c r="F154" s="109">
        <v>1.2662298255111055</v>
      </c>
      <c r="G154" s="109">
        <v>19.350812209416773</v>
      </c>
      <c r="H154" s="72"/>
      <c r="I154" s="72"/>
      <c r="J154" s="17"/>
      <c r="K154" s="17"/>
    </row>
    <row r="155" spans="1:11" ht="18" hidden="1" customHeight="1" x14ac:dyDescent="0.25">
      <c r="A155" s="108" t="s">
        <v>16384</v>
      </c>
      <c r="B155" s="56">
        <v>2019</v>
      </c>
      <c r="C155" s="60" t="s">
        <v>16454</v>
      </c>
      <c r="D155" s="16">
        <v>39.632055182910477</v>
      </c>
      <c r="E155" s="109">
        <v>652.08281616824138</v>
      </c>
      <c r="F155" s="109">
        <v>1.5269309268748743</v>
      </c>
      <c r="G155" s="109">
        <v>25.123234570996843</v>
      </c>
      <c r="H155" s="72"/>
      <c r="I155" s="72"/>
      <c r="J155" s="17"/>
      <c r="K155" s="17"/>
    </row>
    <row r="156" spans="1:11" ht="18" hidden="1" customHeight="1" x14ac:dyDescent="0.25">
      <c r="A156" s="108" t="s">
        <v>16384</v>
      </c>
      <c r="B156" s="56">
        <v>2020</v>
      </c>
      <c r="C156" s="60" t="s">
        <v>16454</v>
      </c>
      <c r="D156" s="16">
        <v>42.171802232061026</v>
      </c>
      <c r="E156" s="109">
        <v>860.32839587712226</v>
      </c>
      <c r="F156" s="109">
        <v>1.6156932285651524</v>
      </c>
      <c r="G156" s="109">
        <v>32.961047192434698</v>
      </c>
      <c r="H156" s="72"/>
      <c r="I156" s="72"/>
      <c r="J156" s="17"/>
      <c r="K156" s="17"/>
    </row>
    <row r="157" spans="1:11" ht="18" hidden="1" customHeight="1" x14ac:dyDescent="0.25">
      <c r="A157" s="108" t="s">
        <v>16384</v>
      </c>
      <c r="B157" s="7">
        <v>2021</v>
      </c>
      <c r="C157" s="60" t="s">
        <v>16454</v>
      </c>
      <c r="D157" s="16">
        <v>45.600824300004973</v>
      </c>
      <c r="E157" s="109">
        <v>932.8627095385126</v>
      </c>
      <c r="F157" s="109">
        <v>1.8202997331828252</v>
      </c>
      <c r="G157" s="109">
        <v>37.238136970891922</v>
      </c>
      <c r="H157" s="72"/>
      <c r="I157" s="72"/>
      <c r="J157" s="17"/>
      <c r="K157" s="17"/>
    </row>
    <row r="158" spans="1:11" ht="18" hidden="1" customHeight="1" x14ac:dyDescent="0.25">
      <c r="A158" s="108" t="s">
        <v>16384</v>
      </c>
      <c r="B158" s="7">
        <v>2022</v>
      </c>
      <c r="C158" s="60" t="s">
        <v>16454</v>
      </c>
      <c r="D158" s="16">
        <v>43.425604029361338</v>
      </c>
      <c r="E158" s="109">
        <v>786.72085121539021</v>
      </c>
      <c r="F158" s="20">
        <v>1.8017807444807574</v>
      </c>
      <c r="G158" s="20">
        <v>32.641998025933923</v>
      </c>
      <c r="H158" s="72"/>
      <c r="I158" s="72"/>
      <c r="J158" s="17"/>
      <c r="K158" s="17"/>
    </row>
    <row r="159" spans="1:11" ht="18" hidden="1" customHeight="1" x14ac:dyDescent="0.25">
      <c r="A159" s="108" t="s">
        <v>16384</v>
      </c>
      <c r="B159" s="7">
        <v>2023</v>
      </c>
      <c r="C159" s="60" t="s">
        <v>16454</v>
      </c>
      <c r="D159" s="109">
        <f>SUM('Unified sheet'!I2030:I2033)</f>
        <v>289.55286564970226</v>
      </c>
      <c r="E159" s="109">
        <f>SUMSQ('Unified sheet'!I2030:I2050)</f>
        <v>33983.662416750834</v>
      </c>
      <c r="F159" s="109">
        <v>1.7672874504814486</v>
      </c>
      <c r="G159" s="109">
        <v>27.937740250746661</v>
      </c>
      <c r="H159" s="72"/>
      <c r="I159" s="72"/>
      <c r="J159" s="17"/>
      <c r="K159" s="17"/>
    </row>
    <row r="160" spans="1:11" ht="18" hidden="1" customHeight="1" x14ac:dyDescent="0.25">
      <c r="A160" s="108" t="s">
        <v>16384</v>
      </c>
      <c r="B160" s="7">
        <v>2024</v>
      </c>
      <c r="C160" s="60" t="s">
        <v>16454</v>
      </c>
      <c r="D160" s="16"/>
      <c r="E160" s="109"/>
      <c r="F160" s="109"/>
      <c r="G160" s="109"/>
      <c r="H160" s="72"/>
      <c r="I160" s="72"/>
      <c r="J160" s="17"/>
      <c r="K160" s="17"/>
    </row>
    <row r="161" spans="1:11" ht="18" hidden="1" customHeight="1" x14ac:dyDescent="0.25">
      <c r="A161" s="108" t="s">
        <v>16384</v>
      </c>
      <c r="B161" s="7">
        <v>1984</v>
      </c>
      <c r="C161" s="108" t="s">
        <v>16458</v>
      </c>
      <c r="D161" s="109">
        <v>49.06396255850234</v>
      </c>
      <c r="E161" s="109">
        <v>1172.557482775635</v>
      </c>
      <c r="F161" s="20">
        <v>1.9400294438278973</v>
      </c>
      <c r="G161" s="20">
        <v>46.363887516281601</v>
      </c>
      <c r="H161" s="109"/>
      <c r="I161" s="109"/>
      <c r="J161" s="17"/>
      <c r="K161" s="17"/>
    </row>
    <row r="162" spans="1:11" ht="18" hidden="1" customHeight="1" x14ac:dyDescent="0.25">
      <c r="A162" s="108" t="s">
        <v>16384</v>
      </c>
      <c r="B162" s="7">
        <v>1988</v>
      </c>
      <c r="C162" s="108" t="s">
        <v>16458</v>
      </c>
      <c r="D162" s="109">
        <v>48.519387641077209</v>
      </c>
      <c r="E162" s="109">
        <v>1068.0311908397166</v>
      </c>
      <c r="F162" s="20">
        <v>1.8568111248901333</v>
      </c>
      <c r="G162" s="20">
        <v>40.872984868463071</v>
      </c>
      <c r="H162" s="109"/>
      <c r="I162" s="109"/>
      <c r="J162" s="17"/>
      <c r="K162" s="17"/>
    </row>
    <row r="163" spans="1:11" ht="18" hidden="1" customHeight="1" x14ac:dyDescent="0.25">
      <c r="A163" s="108" t="s">
        <v>16384</v>
      </c>
      <c r="B163" s="7">
        <v>1992</v>
      </c>
      <c r="C163" s="108" t="s">
        <v>16458</v>
      </c>
      <c r="D163" s="109">
        <v>47.469317374987327</v>
      </c>
      <c r="E163" s="109">
        <v>928.09529777099215</v>
      </c>
      <c r="F163" s="20">
        <v>1.7908473922506816</v>
      </c>
      <c r="G163" s="20">
        <v>35.013712766155926</v>
      </c>
      <c r="H163" s="109"/>
      <c r="I163" s="109"/>
      <c r="J163" s="17"/>
      <c r="K163" s="17"/>
    </row>
    <row r="164" spans="1:11" ht="18" hidden="1" customHeight="1" x14ac:dyDescent="0.25">
      <c r="A164" s="108" t="s">
        <v>16384</v>
      </c>
      <c r="B164" s="7">
        <v>1996</v>
      </c>
      <c r="C164" s="108" t="s">
        <v>16458</v>
      </c>
      <c r="D164" s="109">
        <v>49.39620471535364</v>
      </c>
      <c r="E164" s="109">
        <v>1025.3631459264432</v>
      </c>
      <c r="F164" s="109">
        <v>1.5555158913422953</v>
      </c>
      <c r="G164" s="109">
        <v>32.289295849273074</v>
      </c>
      <c r="H164" s="109"/>
      <c r="I164" s="109"/>
      <c r="J164" s="17"/>
      <c r="K164" s="17"/>
    </row>
    <row r="165" spans="1:11" ht="18" hidden="1" customHeight="1" x14ac:dyDescent="0.25">
      <c r="A165" s="108" t="s">
        <v>16384</v>
      </c>
      <c r="B165" s="7">
        <v>2000</v>
      </c>
      <c r="C165" s="108" t="s">
        <v>16458</v>
      </c>
      <c r="D165" s="109">
        <v>56.073873587008435</v>
      </c>
      <c r="E165" s="109">
        <v>1013.8419061578752</v>
      </c>
      <c r="F165" s="20">
        <v>1.5541012692716911</v>
      </c>
      <c r="G165" s="20">
        <v>28.098879075224669</v>
      </c>
      <c r="H165" s="109"/>
      <c r="I165" s="109"/>
      <c r="J165" s="17"/>
      <c r="K165" s="17"/>
    </row>
    <row r="166" spans="1:11" ht="18" hidden="1" customHeight="1" x14ac:dyDescent="0.25">
      <c r="A166" s="108" t="s">
        <v>16384</v>
      </c>
      <c r="B166" s="7">
        <v>2004</v>
      </c>
      <c r="C166" s="108" t="s">
        <v>16458</v>
      </c>
      <c r="D166" s="109">
        <v>59.534975890085221</v>
      </c>
      <c r="E166" s="109">
        <v>1089.9885688827537</v>
      </c>
      <c r="F166" s="109">
        <v>1.7086443667830578</v>
      </c>
      <c r="G166" s="109">
        <v>31.282499072777874</v>
      </c>
      <c r="H166" s="109"/>
      <c r="I166" s="109"/>
      <c r="J166" s="17"/>
      <c r="K166" s="17"/>
    </row>
    <row r="167" spans="1:11" ht="18" hidden="1" customHeight="1" x14ac:dyDescent="0.25">
      <c r="A167" s="108" t="s">
        <v>16384</v>
      </c>
      <c r="B167" s="7">
        <v>2008</v>
      </c>
      <c r="C167" s="108" t="s">
        <v>16458</v>
      </c>
      <c r="D167" s="109">
        <v>58.470923296001232</v>
      </c>
      <c r="E167" s="109">
        <v>1007.4739352266604</v>
      </c>
      <c r="F167" s="109">
        <v>1.8508999925717164</v>
      </c>
      <c r="G167" s="109">
        <v>31.8916376570156</v>
      </c>
      <c r="H167" s="109"/>
      <c r="I167" s="109"/>
      <c r="J167" s="17"/>
      <c r="K167" s="17"/>
    </row>
    <row r="168" spans="1:11" ht="18" hidden="1" customHeight="1" x14ac:dyDescent="0.25">
      <c r="A168" s="108" t="s">
        <v>16384</v>
      </c>
      <c r="B168" s="7">
        <v>2010</v>
      </c>
      <c r="C168" s="108" t="s">
        <v>16458</v>
      </c>
      <c r="D168" s="109">
        <v>51.980343491607101</v>
      </c>
      <c r="E168" s="109">
        <v>842.4436361152367</v>
      </c>
      <c r="F168" s="109">
        <v>1.6547251171581039</v>
      </c>
      <c r="G168" s="109">
        <v>26.818072964349792</v>
      </c>
      <c r="H168" s="109"/>
      <c r="I168" s="109"/>
      <c r="J168" s="17"/>
      <c r="K168" s="17"/>
    </row>
    <row r="169" spans="1:11" ht="18" hidden="1" customHeight="1" x14ac:dyDescent="0.25">
      <c r="A169" s="108" t="s">
        <v>16384</v>
      </c>
      <c r="B169" s="7">
        <v>2011</v>
      </c>
      <c r="C169" s="108" t="s">
        <v>16458</v>
      </c>
      <c r="D169" s="109">
        <v>50.073304600909971</v>
      </c>
      <c r="E169" s="109">
        <v>813.31435351119967</v>
      </c>
      <c r="F169" s="109">
        <v>1.6064412185242205</v>
      </c>
      <c r="G169" s="109">
        <v>26.092579898831499</v>
      </c>
      <c r="H169" s="109"/>
      <c r="I169" s="109"/>
      <c r="J169" s="17"/>
      <c r="K169" s="17"/>
    </row>
    <row r="170" spans="1:11" ht="18" customHeight="1" x14ac:dyDescent="0.25">
      <c r="A170" s="108" t="s">
        <v>16384</v>
      </c>
      <c r="B170" s="7">
        <v>2012</v>
      </c>
      <c r="C170" s="108" t="s">
        <v>16458</v>
      </c>
      <c r="D170" s="109">
        <v>50.454906829315867</v>
      </c>
      <c r="E170" s="109">
        <v>819.18068080835042</v>
      </c>
      <c r="F170" s="109">
        <v>1.5742418611324898</v>
      </c>
      <c r="G170" s="109">
        <v>25.559229034394463</v>
      </c>
      <c r="H170" s="109"/>
      <c r="I170" s="109"/>
      <c r="J170" s="17"/>
      <c r="K170" s="17"/>
    </row>
    <row r="171" spans="1:11" ht="18" customHeight="1" x14ac:dyDescent="0.25">
      <c r="A171" s="108" t="s">
        <v>16384</v>
      </c>
      <c r="B171" s="7">
        <v>2013</v>
      </c>
      <c r="C171" s="108" t="s">
        <v>16458</v>
      </c>
      <c r="D171" s="109">
        <v>53.488684812854714</v>
      </c>
      <c r="E171" s="109">
        <v>883.71374089593712</v>
      </c>
      <c r="F171" s="44">
        <v>1.6175584102685927</v>
      </c>
      <c r="G171" s="44">
        <v>26.724504422898189</v>
      </c>
      <c r="H171" s="109"/>
      <c r="I171" s="109"/>
      <c r="J171" s="17"/>
      <c r="K171" s="17"/>
    </row>
    <row r="172" spans="1:11" ht="18" hidden="1" customHeight="1" x14ac:dyDescent="0.25">
      <c r="A172" s="108" t="s">
        <v>16384</v>
      </c>
      <c r="B172" s="7">
        <v>2014</v>
      </c>
      <c r="C172" s="108" t="s">
        <v>16458</v>
      </c>
      <c r="D172" s="109">
        <v>53.577684022622947</v>
      </c>
      <c r="E172" s="109">
        <v>905.09774760416769</v>
      </c>
      <c r="F172" s="20">
        <v>1.5081270640711499</v>
      </c>
      <c r="G172" s="20">
        <v>25.477070046837369</v>
      </c>
      <c r="H172" s="109"/>
      <c r="I172" s="109"/>
      <c r="J172" s="17"/>
      <c r="K172" s="17"/>
    </row>
    <row r="173" spans="1:11" ht="18" hidden="1" customHeight="1" x14ac:dyDescent="0.25">
      <c r="A173" s="108" t="s">
        <v>16384</v>
      </c>
      <c r="B173" s="7">
        <v>2015</v>
      </c>
      <c r="C173" s="108" t="s">
        <v>16458</v>
      </c>
      <c r="D173" s="109">
        <v>53.666013991156703</v>
      </c>
      <c r="E173" s="109">
        <v>940.59395297116771</v>
      </c>
      <c r="F173" s="20">
        <v>1.4748065641763959</v>
      </c>
      <c r="G173" s="20">
        <v>25.848652301530901</v>
      </c>
      <c r="H173" s="109"/>
      <c r="I173" s="109"/>
      <c r="J173" s="17"/>
      <c r="K173" s="17"/>
    </row>
    <row r="174" spans="1:11" ht="18" hidden="1" customHeight="1" x14ac:dyDescent="0.25">
      <c r="A174" s="108" t="s">
        <v>16384</v>
      </c>
      <c r="B174" s="7">
        <v>2016</v>
      </c>
      <c r="C174" s="108" t="s">
        <v>16458</v>
      </c>
      <c r="D174" s="109">
        <v>53.692684469066002</v>
      </c>
      <c r="E174" s="109">
        <v>947.00716817361479</v>
      </c>
      <c r="F174" s="20">
        <v>1.3971429156587976</v>
      </c>
      <c r="G174" s="20">
        <v>24.642171818660813</v>
      </c>
      <c r="H174" s="109"/>
      <c r="I174" s="109"/>
      <c r="J174" s="17"/>
      <c r="K174" s="17"/>
    </row>
    <row r="175" spans="1:11" ht="18" hidden="1" customHeight="1" x14ac:dyDescent="0.25">
      <c r="A175" s="108" t="s">
        <v>16384</v>
      </c>
      <c r="B175" s="7">
        <v>2017</v>
      </c>
      <c r="C175" s="108" t="s">
        <v>16458</v>
      </c>
      <c r="D175" s="114">
        <v>56.614548950630677</v>
      </c>
      <c r="E175" s="114">
        <v>998.65974295426054</v>
      </c>
      <c r="F175" s="20">
        <v>1.5248186756561117</v>
      </c>
      <c r="G175" s="20">
        <v>26.897238517443405</v>
      </c>
      <c r="H175" s="109"/>
      <c r="I175" s="109"/>
      <c r="J175" s="17"/>
      <c r="K175" s="17"/>
    </row>
    <row r="176" spans="1:11" ht="18" hidden="1" customHeight="1" x14ac:dyDescent="0.25">
      <c r="A176" s="108" t="s">
        <v>16384</v>
      </c>
      <c r="B176" s="7">
        <v>2018</v>
      </c>
      <c r="C176" s="108" t="s">
        <v>16458</v>
      </c>
      <c r="D176" s="114">
        <v>58.376077188098748</v>
      </c>
      <c r="E176" s="114">
        <v>1038.0725200744146</v>
      </c>
      <c r="F176" s="20">
        <v>1.5096748855801101</v>
      </c>
      <c r="G176" s="20">
        <v>26.845791777298405</v>
      </c>
      <c r="H176" s="109"/>
      <c r="I176" s="109"/>
      <c r="J176" s="17"/>
      <c r="K176" s="17"/>
    </row>
    <row r="177" spans="1:11" ht="18" hidden="1" customHeight="1" x14ac:dyDescent="0.25">
      <c r="A177" s="108" t="s">
        <v>16384</v>
      </c>
      <c r="B177" s="7">
        <v>2019</v>
      </c>
      <c r="C177" s="108" t="s">
        <v>16458</v>
      </c>
      <c r="D177" s="109">
        <v>58.595253506870378</v>
      </c>
      <c r="E177" s="109">
        <v>1082.6273216708448</v>
      </c>
      <c r="F177" s="20">
        <v>1.4463720469683679</v>
      </c>
      <c r="G177" s="20">
        <v>26.72369862117483</v>
      </c>
      <c r="H177" s="109"/>
      <c r="I177" s="109"/>
      <c r="J177" s="17"/>
      <c r="K177" s="17"/>
    </row>
    <row r="178" spans="1:11" ht="18" hidden="1" customHeight="1" x14ac:dyDescent="0.25">
      <c r="A178" s="108" t="s">
        <v>16384</v>
      </c>
      <c r="B178" s="7">
        <v>2020</v>
      </c>
      <c r="C178" s="108" t="s">
        <v>16458</v>
      </c>
      <c r="D178" s="109">
        <v>60.769188659244854</v>
      </c>
      <c r="E178" s="109">
        <v>1188.95660348409</v>
      </c>
      <c r="F178" s="20">
        <v>1.3411543501229342</v>
      </c>
      <c r="G178" s="20">
        <v>26.239848779476709</v>
      </c>
      <c r="H178" s="109"/>
      <c r="I178" s="109"/>
      <c r="J178" s="17"/>
      <c r="K178" s="17"/>
    </row>
    <row r="179" spans="1:11" ht="18" hidden="1" customHeight="1" x14ac:dyDescent="0.25">
      <c r="A179" s="108" t="s">
        <v>16384</v>
      </c>
      <c r="B179" s="7">
        <v>2021</v>
      </c>
      <c r="C179" s="108" t="s">
        <v>16458</v>
      </c>
      <c r="D179" s="109">
        <v>62.065826366692306</v>
      </c>
      <c r="E179" s="109">
        <v>1213.0564627179538</v>
      </c>
      <c r="F179" s="20">
        <v>1.2200960429001022</v>
      </c>
      <c r="G179" s="20">
        <v>23.846381763005716</v>
      </c>
      <c r="H179" s="109"/>
      <c r="I179" s="109"/>
      <c r="J179" s="17"/>
      <c r="K179" s="17"/>
    </row>
    <row r="180" spans="1:11" ht="18" hidden="1" customHeight="1" x14ac:dyDescent="0.25">
      <c r="A180" s="108" t="s">
        <v>16384</v>
      </c>
      <c r="B180" s="7">
        <v>2022</v>
      </c>
      <c r="C180" s="108" t="s">
        <v>16458</v>
      </c>
      <c r="D180" s="109">
        <v>62.10598152147827</v>
      </c>
      <c r="E180" s="109">
        <v>1221.3462069456527</v>
      </c>
      <c r="F180" s="20">
        <v>1.2001266610342449</v>
      </c>
      <c r="G180" s="20">
        <v>23.601110704636639</v>
      </c>
      <c r="H180" s="109"/>
      <c r="I180" s="109"/>
      <c r="J180" s="17"/>
      <c r="K180" s="17"/>
    </row>
    <row r="181" spans="1:11" ht="18" hidden="1" customHeight="1" x14ac:dyDescent="0.25">
      <c r="A181" s="108" t="s">
        <v>16384</v>
      </c>
      <c r="B181" s="7">
        <v>2023</v>
      </c>
      <c r="C181" s="108" t="s">
        <v>16458</v>
      </c>
      <c r="D181" s="109">
        <f>SUM('Unified sheet'!I2441:I2444)</f>
        <v>39.323605536354108</v>
      </c>
      <c r="E181" s="109">
        <f>SUMSQ('Unified sheet'!I2441:I2463)</f>
        <v>482.89753920807016</v>
      </c>
      <c r="F181" s="109">
        <v>1.1363878761246262</v>
      </c>
      <c r="G181" s="109">
        <v>22.030754196359759</v>
      </c>
      <c r="H181" s="109"/>
      <c r="I181" s="109"/>
      <c r="J181" s="17"/>
      <c r="K181" s="17"/>
    </row>
    <row r="182" spans="1:11" ht="18" hidden="1" customHeight="1" x14ac:dyDescent="0.25">
      <c r="A182" s="108" t="s">
        <v>16384</v>
      </c>
      <c r="B182" s="7">
        <v>2024</v>
      </c>
      <c r="C182" s="108" t="s">
        <v>16458</v>
      </c>
      <c r="D182" s="109"/>
      <c r="E182" s="109"/>
      <c r="F182" s="109"/>
      <c r="G182" s="109"/>
      <c r="H182" s="109"/>
      <c r="I182" s="109"/>
      <c r="J182" s="17"/>
      <c r="K182" s="17"/>
    </row>
    <row r="183" spans="1:11" ht="18" hidden="1" customHeight="1" x14ac:dyDescent="0.25">
      <c r="A183" s="108" t="s">
        <v>16384</v>
      </c>
      <c r="B183" s="7">
        <v>2011</v>
      </c>
      <c r="C183" s="108" t="s">
        <v>16474</v>
      </c>
      <c r="D183" s="109">
        <v>75.66020101598869</v>
      </c>
      <c r="E183" s="109">
        <v>5114.9179802655281</v>
      </c>
      <c r="F183" s="109">
        <v>1.4309986510067747</v>
      </c>
      <c r="G183" s="109">
        <v>96.740963300157048</v>
      </c>
      <c r="H183" s="109"/>
      <c r="I183" s="109"/>
      <c r="J183" s="17"/>
      <c r="K183" s="17"/>
    </row>
    <row r="184" spans="1:11" ht="18" customHeight="1" x14ac:dyDescent="0.25">
      <c r="A184" s="108" t="s">
        <v>16384</v>
      </c>
      <c r="B184" s="7">
        <v>2012</v>
      </c>
      <c r="C184" s="108" t="s">
        <v>16474</v>
      </c>
      <c r="D184" s="109">
        <v>79.06336289391794</v>
      </c>
      <c r="E184" s="109">
        <v>4772.255416124678</v>
      </c>
      <c r="F184" s="109">
        <v>1.470974158427069</v>
      </c>
      <c r="G184" s="109">
        <v>88.787829629152213</v>
      </c>
      <c r="H184" s="109"/>
      <c r="I184" s="109"/>
      <c r="J184" s="17"/>
      <c r="K184" s="17"/>
    </row>
    <row r="185" spans="1:11" ht="18" customHeight="1" x14ac:dyDescent="0.25">
      <c r="A185" s="108" t="s">
        <v>16384</v>
      </c>
      <c r="B185" s="7">
        <v>2013</v>
      </c>
      <c r="C185" s="108" t="s">
        <v>16474</v>
      </c>
      <c r="D185" s="109">
        <v>76.316570500479358</v>
      </c>
      <c r="E185" s="109">
        <v>4379.4799607623954</v>
      </c>
      <c r="F185" s="44">
        <v>1.4340948986250288</v>
      </c>
      <c r="G185" s="44">
        <v>82.296542273482316</v>
      </c>
      <c r="H185" s="109"/>
      <c r="I185" s="109"/>
      <c r="J185" s="17"/>
      <c r="K185" s="17"/>
    </row>
    <row r="186" spans="1:11" ht="18" hidden="1" customHeight="1" x14ac:dyDescent="0.25">
      <c r="A186" s="108" t="s">
        <v>16384</v>
      </c>
      <c r="B186" s="7">
        <v>2014</v>
      </c>
      <c r="C186" s="108" t="s">
        <v>16474</v>
      </c>
      <c r="D186" s="109">
        <v>67.790857122504576</v>
      </c>
      <c r="E186" s="109">
        <v>3903.3205115066849</v>
      </c>
      <c r="F186" s="20">
        <v>1.2345775900390077</v>
      </c>
      <c r="G186" s="20">
        <v>71.085574586222464</v>
      </c>
      <c r="H186" s="109"/>
      <c r="I186" s="109"/>
      <c r="J186" s="17"/>
      <c r="K186" s="17"/>
    </row>
    <row r="187" spans="1:11" ht="18" hidden="1" customHeight="1" x14ac:dyDescent="0.25">
      <c r="A187" s="108" t="s">
        <v>16384</v>
      </c>
      <c r="B187" s="7">
        <v>2015</v>
      </c>
      <c r="C187" s="108" t="s">
        <v>16474</v>
      </c>
      <c r="D187" s="109">
        <v>66.015502635981306</v>
      </c>
      <c r="E187" s="109">
        <v>3353.3135391645264</v>
      </c>
      <c r="F187" s="20">
        <v>1.2511079691938765</v>
      </c>
      <c r="G187" s="20">
        <v>63.551092160704229</v>
      </c>
      <c r="H187" s="109"/>
      <c r="I187" s="109"/>
      <c r="J187" s="17"/>
      <c r="K187" s="17"/>
    </row>
    <row r="188" spans="1:11" ht="18" hidden="1" customHeight="1" x14ac:dyDescent="0.25">
      <c r="A188" s="108" t="s">
        <v>16384</v>
      </c>
      <c r="B188" s="7">
        <v>2016</v>
      </c>
      <c r="C188" s="108" t="s">
        <v>16474</v>
      </c>
      <c r="D188" s="109">
        <v>71.56542252511116</v>
      </c>
      <c r="E188" s="109">
        <v>2683.1713594438452</v>
      </c>
      <c r="F188" s="20">
        <v>1.4214524779422384</v>
      </c>
      <c r="G188" s="20">
        <v>53.293901482756233</v>
      </c>
      <c r="H188" s="109"/>
      <c r="I188" s="109"/>
      <c r="J188" s="17"/>
      <c r="K188" s="17"/>
    </row>
    <row r="189" spans="1:11" ht="18" hidden="1" customHeight="1" x14ac:dyDescent="0.25">
      <c r="A189" s="108" t="s">
        <v>16384</v>
      </c>
      <c r="B189" s="7">
        <v>2017</v>
      </c>
      <c r="C189" s="108" t="s">
        <v>16474</v>
      </c>
      <c r="D189" s="109">
        <v>67.950995441035289</v>
      </c>
      <c r="E189" s="109">
        <v>2315.6390220679932</v>
      </c>
      <c r="F189" s="20">
        <v>1.4104181948134713</v>
      </c>
      <c r="G189" s="20">
        <v>48.064335013000218</v>
      </c>
      <c r="H189" s="109"/>
      <c r="I189" s="109"/>
      <c r="J189" s="17"/>
      <c r="K189" s="17"/>
    </row>
    <row r="190" spans="1:11" ht="18" hidden="1" customHeight="1" x14ac:dyDescent="0.25">
      <c r="A190" s="108" t="s">
        <v>16384</v>
      </c>
      <c r="B190" s="7">
        <v>2018</v>
      </c>
      <c r="C190" s="108" t="s">
        <v>16474</v>
      </c>
      <c r="D190" s="109">
        <v>53.533978151313121</v>
      </c>
      <c r="E190" s="109">
        <v>1396.6840085007698</v>
      </c>
      <c r="F190" s="20">
        <v>1.1400134549801901</v>
      </c>
      <c r="G190" s="20">
        <v>29.742578770180337</v>
      </c>
      <c r="H190" s="109"/>
      <c r="I190" s="109"/>
      <c r="J190" s="17"/>
      <c r="K190" s="17"/>
    </row>
    <row r="191" spans="1:11" ht="18" hidden="1" customHeight="1" x14ac:dyDescent="0.25">
      <c r="A191" s="108" t="s">
        <v>16384</v>
      </c>
      <c r="B191" s="7">
        <v>2019</v>
      </c>
      <c r="C191" s="108" t="s">
        <v>16474</v>
      </c>
      <c r="D191" s="109">
        <v>54.695092380399942</v>
      </c>
      <c r="E191" s="109">
        <v>1093.9610826927369</v>
      </c>
      <c r="F191" s="20">
        <v>1.2335892196762115</v>
      </c>
      <c r="G191" s="20">
        <v>24.673120377408331</v>
      </c>
      <c r="H191" s="109"/>
      <c r="I191" s="109"/>
      <c r="J191" s="17"/>
      <c r="K191" s="17"/>
    </row>
    <row r="192" spans="1:11" ht="18" hidden="1" customHeight="1" x14ac:dyDescent="0.25">
      <c r="A192" s="108" t="s">
        <v>16384</v>
      </c>
      <c r="B192" s="7">
        <v>2020</v>
      </c>
      <c r="C192" s="108" t="s">
        <v>16474</v>
      </c>
      <c r="D192" s="109">
        <v>49.081173726465543</v>
      </c>
      <c r="E192" s="109">
        <v>963.25370880147193</v>
      </c>
      <c r="F192" s="20">
        <v>0.83662752386731754</v>
      </c>
      <c r="G192" s="20">
        <v>16.419423254665091</v>
      </c>
      <c r="H192" s="109"/>
      <c r="I192" s="109"/>
      <c r="J192" s="17"/>
      <c r="K192" s="17"/>
    </row>
    <row r="193" spans="1:11" ht="18" hidden="1" customHeight="1" x14ac:dyDescent="0.25">
      <c r="A193" s="108" t="s">
        <v>16384</v>
      </c>
      <c r="B193" s="7">
        <v>2021</v>
      </c>
      <c r="C193" s="108" t="s">
        <v>16474</v>
      </c>
      <c r="D193" s="109">
        <v>46.202832075522011</v>
      </c>
      <c r="E193" s="109">
        <v>939.66647583717076</v>
      </c>
      <c r="F193" s="20">
        <v>0.87944003818549288</v>
      </c>
      <c r="G193" s="20">
        <v>17.885923530425323</v>
      </c>
      <c r="H193" s="109"/>
      <c r="I193" s="109"/>
      <c r="J193" s="17"/>
      <c r="K193" s="17"/>
    </row>
    <row r="194" spans="1:11" ht="18" hidden="1" customHeight="1" x14ac:dyDescent="0.25">
      <c r="A194" s="108" t="s">
        <v>16384</v>
      </c>
      <c r="B194" s="7">
        <v>2022</v>
      </c>
      <c r="C194" s="108" t="s">
        <v>16474</v>
      </c>
      <c r="D194" s="109">
        <v>42.991658673609216</v>
      </c>
      <c r="E194" s="109">
        <v>888.46449025012612</v>
      </c>
      <c r="F194" s="20">
        <v>1.0814927824749376</v>
      </c>
      <c r="G194" s="20">
        <v>22.350101469349045</v>
      </c>
      <c r="H194" s="109"/>
      <c r="I194" s="109"/>
      <c r="J194" s="17"/>
      <c r="K194" s="17"/>
    </row>
    <row r="195" spans="1:11" ht="18" hidden="1" customHeight="1" x14ac:dyDescent="0.25">
      <c r="A195" s="108" t="s">
        <v>16384</v>
      </c>
      <c r="B195" s="7">
        <v>2023</v>
      </c>
      <c r="C195" s="108" t="s">
        <v>16474</v>
      </c>
      <c r="D195" s="109">
        <f>SUM('Unified sheet'!I2585:I2587,'Unified sheet'!I2589)</f>
        <v>108.4558595437698</v>
      </c>
      <c r="E195" s="109">
        <f>SUMSQ('Unified sheet'!I2585:I2592)</f>
        <v>4105.438943499742</v>
      </c>
      <c r="F195" s="109">
        <v>1.753349615734267</v>
      </c>
      <c r="G195" s="109">
        <v>36.755196817283228</v>
      </c>
      <c r="H195" s="109"/>
      <c r="I195" s="109"/>
      <c r="J195" s="17"/>
      <c r="K195" s="17"/>
    </row>
    <row r="196" spans="1:11" ht="18" hidden="1" customHeight="1" x14ac:dyDescent="0.25">
      <c r="A196" s="108" t="s">
        <v>16384</v>
      </c>
      <c r="B196" s="7">
        <v>2024</v>
      </c>
      <c r="C196" s="108" t="s">
        <v>16474</v>
      </c>
      <c r="D196" s="109"/>
      <c r="E196" s="109"/>
      <c r="F196" s="109"/>
      <c r="G196" s="109"/>
      <c r="H196" s="109"/>
      <c r="I196" s="109"/>
      <c r="J196" s="17"/>
      <c r="K196" s="17"/>
    </row>
    <row r="197" spans="1:11" ht="18" hidden="1" customHeight="1" x14ac:dyDescent="0.25">
      <c r="A197" s="108" t="s">
        <v>16384</v>
      </c>
      <c r="B197" s="7">
        <v>1984</v>
      </c>
      <c r="C197" s="108" t="s">
        <v>16477</v>
      </c>
      <c r="D197" s="109">
        <v>64.305128575327984</v>
      </c>
      <c r="E197" s="109">
        <v>1977.4090441890296</v>
      </c>
      <c r="F197" s="20">
        <v>7.2392929461407576</v>
      </c>
      <c r="G197" s="20">
        <v>222.61122343397113</v>
      </c>
      <c r="H197" s="109"/>
      <c r="I197" s="109"/>
      <c r="J197" s="17"/>
      <c r="K197" s="17"/>
    </row>
    <row r="198" spans="1:11" ht="18" hidden="1" customHeight="1" x14ac:dyDescent="0.25">
      <c r="A198" s="108" t="s">
        <v>16384</v>
      </c>
      <c r="B198" s="7">
        <v>1988</v>
      </c>
      <c r="C198" s="108" t="s">
        <v>16477</v>
      </c>
      <c r="D198" s="109">
        <v>67.242100312383243</v>
      </c>
      <c r="E198" s="109">
        <v>1371.157391927869</v>
      </c>
      <c r="F198" s="20">
        <v>8.4109499946789192</v>
      </c>
      <c r="G198" s="20">
        <v>171.51064890541221</v>
      </c>
      <c r="H198" s="109"/>
      <c r="I198" s="109"/>
      <c r="J198" s="17"/>
      <c r="K198" s="17"/>
    </row>
    <row r="199" spans="1:11" ht="18" hidden="1" customHeight="1" x14ac:dyDescent="0.25">
      <c r="A199" s="108" t="s">
        <v>16384</v>
      </c>
      <c r="B199" s="7">
        <v>1992</v>
      </c>
      <c r="C199" s="108" t="s">
        <v>16477</v>
      </c>
      <c r="D199" s="109">
        <v>70.158705239565265</v>
      </c>
      <c r="E199" s="109">
        <v>1562.0762518910769</v>
      </c>
      <c r="F199" s="20">
        <v>7.4902876230399045</v>
      </c>
      <c r="G199" s="20">
        <v>166.77047240013744</v>
      </c>
      <c r="H199" s="109"/>
      <c r="I199" s="109"/>
      <c r="J199" s="17"/>
      <c r="K199" s="17"/>
    </row>
    <row r="200" spans="1:11" ht="18" hidden="1" customHeight="1" x14ac:dyDescent="0.25">
      <c r="A200" s="108" t="s">
        <v>16384</v>
      </c>
      <c r="B200" s="7">
        <v>1996</v>
      </c>
      <c r="C200" s="108" t="s">
        <v>16477</v>
      </c>
      <c r="D200" s="109">
        <v>66.721782477341392</v>
      </c>
      <c r="E200" s="109">
        <v>1497.7897245768745</v>
      </c>
      <c r="F200" s="109">
        <v>6.6653916305518788</v>
      </c>
      <c r="G200" s="109">
        <v>149.62662452717947</v>
      </c>
      <c r="H200" s="109"/>
      <c r="I200" s="109"/>
      <c r="J200" s="17"/>
      <c r="K200" s="17"/>
    </row>
    <row r="201" spans="1:11" ht="18" hidden="1" customHeight="1" x14ac:dyDescent="0.25">
      <c r="A201" s="108" t="s">
        <v>16384</v>
      </c>
      <c r="B201" s="7">
        <v>2000</v>
      </c>
      <c r="C201" s="108" t="s">
        <v>16477</v>
      </c>
      <c r="D201" s="109">
        <v>79.231699917238132</v>
      </c>
      <c r="E201" s="109">
        <v>1811.9589324073902</v>
      </c>
      <c r="F201" s="20">
        <v>6.9922131367157192</v>
      </c>
      <c r="G201" s="20">
        <v>159.90573297811912</v>
      </c>
      <c r="H201" s="109"/>
      <c r="I201" s="109"/>
      <c r="J201" s="17"/>
      <c r="K201" s="17"/>
    </row>
    <row r="202" spans="1:11" ht="18" hidden="1" customHeight="1" x14ac:dyDescent="0.25">
      <c r="A202" s="108" t="s">
        <v>16384</v>
      </c>
      <c r="B202" s="7">
        <v>2004</v>
      </c>
      <c r="C202" s="108" t="s">
        <v>16477</v>
      </c>
      <c r="D202" s="109">
        <v>81.035635876501587</v>
      </c>
      <c r="E202" s="109">
        <v>1980.5127326691518</v>
      </c>
      <c r="F202" s="109">
        <v>6.6322726362757924</v>
      </c>
      <c r="G202" s="109">
        <v>162.09288988236759</v>
      </c>
      <c r="H202" s="109"/>
      <c r="I202" s="109"/>
      <c r="J202" s="17"/>
      <c r="K202" s="17"/>
    </row>
    <row r="203" spans="1:11" ht="18" hidden="1" customHeight="1" x14ac:dyDescent="0.25">
      <c r="A203" s="108" t="s">
        <v>16384</v>
      </c>
      <c r="B203" s="7">
        <v>2008</v>
      </c>
      <c r="C203" s="108" t="s">
        <v>16477</v>
      </c>
      <c r="D203" s="109">
        <v>83.164730980567782</v>
      </c>
      <c r="E203" s="109">
        <v>1985.6115861699006</v>
      </c>
      <c r="F203" s="109">
        <v>5.9383621349783358</v>
      </c>
      <c r="G203" s="109">
        <v>141.78222569902564</v>
      </c>
      <c r="H203" s="109"/>
      <c r="I203" s="109"/>
      <c r="J203" s="17"/>
      <c r="K203" s="17"/>
    </row>
    <row r="204" spans="1:11" ht="18" hidden="1" customHeight="1" x14ac:dyDescent="0.25">
      <c r="A204" s="108" t="s">
        <v>16384</v>
      </c>
      <c r="B204" s="7">
        <v>2010</v>
      </c>
      <c r="C204" s="108" t="s">
        <v>16477</v>
      </c>
      <c r="D204" s="109">
        <v>80.2</v>
      </c>
      <c r="E204" s="109">
        <v>1778.5507161353571</v>
      </c>
      <c r="F204" s="109">
        <v>4.9334157307435973</v>
      </c>
      <c r="G204" s="109">
        <v>111.55107918511034</v>
      </c>
      <c r="H204" s="109"/>
      <c r="I204" s="109"/>
      <c r="J204" s="17"/>
      <c r="K204" s="17"/>
    </row>
    <row r="205" spans="1:11" ht="18" hidden="1" customHeight="1" x14ac:dyDescent="0.25">
      <c r="A205" s="108" t="s">
        <v>16384</v>
      </c>
      <c r="B205" s="7">
        <v>2011</v>
      </c>
      <c r="C205" s="108" t="s">
        <v>16477</v>
      </c>
      <c r="D205" s="109">
        <v>77.119766892569274</v>
      </c>
      <c r="E205" s="109">
        <v>1732.4854786617109</v>
      </c>
      <c r="F205" s="109">
        <v>4.5841044195307372</v>
      </c>
      <c r="G205" s="109">
        <v>102.98130634353875</v>
      </c>
      <c r="H205" s="109"/>
      <c r="I205" s="109"/>
      <c r="J205" s="17"/>
      <c r="K205" s="17"/>
    </row>
    <row r="206" spans="1:11" ht="18" customHeight="1" x14ac:dyDescent="0.25">
      <c r="A206" s="108" t="s">
        <v>16384</v>
      </c>
      <c r="B206" s="7">
        <v>2012</v>
      </c>
      <c r="C206" s="108" t="s">
        <v>16477</v>
      </c>
      <c r="D206" s="109">
        <v>68.067159308151531</v>
      </c>
      <c r="E206" s="109">
        <v>1375.9366198696605</v>
      </c>
      <c r="F206" s="109">
        <v>4.010973662299735</v>
      </c>
      <c r="G206" s="109">
        <v>81.079416261609865</v>
      </c>
      <c r="H206" s="109"/>
      <c r="I206" s="109"/>
      <c r="J206" s="17"/>
      <c r="K206" s="17"/>
    </row>
    <row r="207" spans="1:11" ht="18" customHeight="1" x14ac:dyDescent="0.25">
      <c r="A207" s="108" t="s">
        <v>16384</v>
      </c>
      <c r="B207" s="7">
        <v>2013</v>
      </c>
      <c r="C207" s="108" t="s">
        <v>16477</v>
      </c>
      <c r="D207" s="109">
        <v>72.976287910269335</v>
      </c>
      <c r="E207" s="109">
        <v>1595.2488140901696</v>
      </c>
      <c r="F207" s="44">
        <v>3.6374596393093062</v>
      </c>
      <c r="G207" s="44">
        <v>79.514227731669379</v>
      </c>
      <c r="H207" s="109"/>
      <c r="I207" s="109"/>
      <c r="J207" s="17"/>
      <c r="K207" s="17"/>
    </row>
    <row r="208" spans="1:11" ht="18" hidden="1" customHeight="1" x14ac:dyDescent="0.25">
      <c r="A208" s="108" t="s">
        <v>16384</v>
      </c>
      <c r="B208" s="7">
        <v>2014</v>
      </c>
      <c r="C208" s="108" t="s">
        <v>16477</v>
      </c>
      <c r="D208" s="109">
        <v>68.522800515107605</v>
      </c>
      <c r="E208" s="109">
        <v>1424.4338571951259</v>
      </c>
      <c r="F208" s="20">
        <v>3.1833651044435394</v>
      </c>
      <c r="G208" s="20">
        <v>66.174951994017391</v>
      </c>
      <c r="H208" s="109"/>
      <c r="I208" s="109"/>
      <c r="J208" s="17"/>
      <c r="K208" s="17"/>
    </row>
    <row r="209" spans="1:11" ht="18" hidden="1" customHeight="1" x14ac:dyDescent="0.25">
      <c r="A209" s="108" t="s">
        <v>16384</v>
      </c>
      <c r="B209" s="7">
        <v>2015</v>
      </c>
      <c r="C209" s="108" t="s">
        <v>16477</v>
      </c>
      <c r="D209" s="109">
        <v>69.932446051866222</v>
      </c>
      <c r="E209" s="109">
        <v>1705.4184491641115</v>
      </c>
      <c r="F209" s="20">
        <v>2.8183166465004077</v>
      </c>
      <c r="G209" s="20">
        <v>68.729316302813061</v>
      </c>
      <c r="H209" s="109"/>
      <c r="I209" s="109"/>
      <c r="J209" s="17"/>
      <c r="K209" s="17"/>
    </row>
    <row r="210" spans="1:11" ht="18" hidden="1" customHeight="1" x14ac:dyDescent="0.25">
      <c r="A210" s="108" t="s">
        <v>16384</v>
      </c>
      <c r="B210" s="7">
        <v>2016</v>
      </c>
      <c r="C210" s="108" t="s">
        <v>16477</v>
      </c>
      <c r="D210" s="109">
        <v>66.918146272674832</v>
      </c>
      <c r="E210" s="109">
        <v>1535.2587000429558</v>
      </c>
      <c r="F210" s="20">
        <v>2.3387357627268104</v>
      </c>
      <c r="G210" s="20">
        <v>53.656065309957548</v>
      </c>
      <c r="H210" s="109"/>
      <c r="I210" s="109"/>
      <c r="J210" s="17"/>
      <c r="K210" s="17"/>
    </row>
    <row r="211" spans="1:11" ht="18" hidden="1" customHeight="1" x14ac:dyDescent="0.25">
      <c r="A211" s="108" t="s">
        <v>16384</v>
      </c>
      <c r="B211" s="7">
        <v>2017</v>
      </c>
      <c r="C211" s="108" t="s">
        <v>16477</v>
      </c>
      <c r="D211" s="109">
        <v>63.925101572160393</v>
      </c>
      <c r="E211" s="109">
        <v>1426.1210616160888</v>
      </c>
      <c r="F211" s="20">
        <v>1.9295431503247609</v>
      </c>
      <c r="G211" s="20">
        <v>43.04666020544272</v>
      </c>
      <c r="H211" s="109"/>
      <c r="I211" s="109"/>
      <c r="J211" s="17"/>
    </row>
    <row r="212" spans="1:11" ht="18" hidden="1" customHeight="1" x14ac:dyDescent="0.25">
      <c r="A212" s="108" t="s">
        <v>16384</v>
      </c>
      <c r="B212" s="7">
        <v>2018</v>
      </c>
      <c r="C212" s="108" t="s">
        <v>16477</v>
      </c>
      <c r="D212" s="109">
        <v>58.069898202932627</v>
      </c>
      <c r="E212" s="109">
        <v>1179.6082017083754</v>
      </c>
      <c r="F212" s="20">
        <v>1.5458000570517769</v>
      </c>
      <c r="G212" s="20">
        <v>31.400751196899186</v>
      </c>
      <c r="H212" s="109"/>
      <c r="I212" s="109"/>
      <c r="J212" s="17"/>
    </row>
    <row r="213" spans="1:11" ht="18" hidden="1" customHeight="1" x14ac:dyDescent="0.25">
      <c r="A213" s="108" t="s">
        <v>16384</v>
      </c>
      <c r="B213" s="7">
        <v>2019</v>
      </c>
      <c r="C213" s="108" t="s">
        <v>16477</v>
      </c>
      <c r="D213" s="109">
        <v>59.860394280395965</v>
      </c>
      <c r="E213" s="109">
        <v>1259.9753342861416</v>
      </c>
      <c r="F213" s="20">
        <v>1.3408000310022374</v>
      </c>
      <c r="G213" s="20">
        <v>28.221915134063465</v>
      </c>
      <c r="H213" s="109"/>
      <c r="I213" s="109"/>
      <c r="J213" s="17"/>
      <c r="K213" s="17"/>
    </row>
    <row r="214" spans="1:11" ht="18" hidden="1" customHeight="1" x14ac:dyDescent="0.25">
      <c r="A214" s="108" t="s">
        <v>16384</v>
      </c>
      <c r="B214" s="7">
        <v>2020</v>
      </c>
      <c r="C214" s="108" t="s">
        <v>16477</v>
      </c>
      <c r="D214" s="109">
        <v>61.618654985828393</v>
      </c>
      <c r="E214" s="109">
        <v>1284.9636597535853</v>
      </c>
      <c r="F214" s="20">
        <v>1.147469356384232</v>
      </c>
      <c r="G214" s="20">
        <v>23.928734309012139</v>
      </c>
      <c r="H214" s="109"/>
      <c r="I214" s="109"/>
      <c r="J214" s="17"/>
      <c r="K214" s="17"/>
    </row>
    <row r="215" spans="1:11" ht="18" hidden="1" customHeight="1" x14ac:dyDescent="0.25">
      <c r="A215" s="108" t="s">
        <v>16384</v>
      </c>
      <c r="B215" s="7">
        <v>2021</v>
      </c>
      <c r="C215" s="108" t="s">
        <v>16477</v>
      </c>
      <c r="D215" s="109">
        <v>54.09733726320033</v>
      </c>
      <c r="E215" s="109">
        <v>989.84151580596085</v>
      </c>
      <c r="F215" s="20">
        <v>0.93886544314990295</v>
      </c>
      <c r="G215" s="20">
        <v>17.17881212644286</v>
      </c>
      <c r="H215" s="109"/>
      <c r="I215" s="109"/>
      <c r="J215" s="17"/>
      <c r="K215" s="17"/>
    </row>
    <row r="216" spans="1:11" ht="18" hidden="1" customHeight="1" x14ac:dyDescent="0.25">
      <c r="A216" s="108" t="s">
        <v>16384</v>
      </c>
      <c r="B216" s="7">
        <v>2022</v>
      </c>
      <c r="C216" s="108" t="s">
        <v>16477</v>
      </c>
      <c r="D216" s="109">
        <v>50.431260910735233</v>
      </c>
      <c r="E216" s="109">
        <v>865.31377504340969</v>
      </c>
      <c r="F216" s="20">
        <v>0.83224326718612118</v>
      </c>
      <c r="G216" s="20">
        <v>14.279864319830757</v>
      </c>
      <c r="H216" s="109"/>
      <c r="I216" s="109"/>
      <c r="J216" s="17"/>
      <c r="K216" s="17"/>
    </row>
    <row r="217" spans="1:11" ht="18" hidden="1" customHeight="1" x14ac:dyDescent="0.25">
      <c r="A217" s="108" t="s">
        <v>16384</v>
      </c>
      <c r="B217" s="7">
        <v>2023</v>
      </c>
      <c r="C217" s="108" t="s">
        <v>16477</v>
      </c>
      <c r="D217" s="109">
        <f>SUM('Unified sheet'!I2913:I2916)</f>
        <v>78.956685514805599</v>
      </c>
      <c r="E217" s="109">
        <f>SUMSQ('Unified sheet'!I2913:I2929)</f>
        <v>1986.0374653699068</v>
      </c>
      <c r="F217" s="109">
        <v>0.91832059092082097</v>
      </c>
      <c r="G217" s="109">
        <v>17.368789831359152</v>
      </c>
      <c r="H217" s="109"/>
      <c r="I217" s="109"/>
      <c r="J217" s="17"/>
      <c r="K217" s="17"/>
    </row>
    <row r="218" spans="1:11" ht="18" hidden="1" customHeight="1" x14ac:dyDescent="0.25">
      <c r="A218" s="108" t="s">
        <v>16384</v>
      </c>
      <c r="B218" s="7">
        <v>2024</v>
      </c>
      <c r="C218" s="108" t="s">
        <v>16477</v>
      </c>
      <c r="D218" s="109"/>
      <c r="E218" s="109"/>
      <c r="F218" s="109"/>
      <c r="G218" s="109"/>
      <c r="H218" s="109"/>
      <c r="I218" s="109"/>
      <c r="J218" s="17"/>
      <c r="K218" s="17"/>
    </row>
    <row r="219" spans="1:11" ht="18" customHeight="1" x14ac:dyDescent="0.25">
      <c r="A219" s="108" t="s">
        <v>16384</v>
      </c>
      <c r="B219" s="7">
        <v>2013</v>
      </c>
      <c r="C219" s="108" t="s">
        <v>18201</v>
      </c>
      <c r="D219" s="109">
        <v>32.5</v>
      </c>
      <c r="E219" s="109">
        <v>551.94999999999993</v>
      </c>
      <c r="F219" s="109"/>
      <c r="G219" s="109"/>
      <c r="H219" s="109"/>
      <c r="I219" s="109"/>
      <c r="J219" s="17"/>
      <c r="K219" s="17"/>
    </row>
    <row r="220" spans="1:11" ht="18" hidden="1" customHeight="1" x14ac:dyDescent="0.25">
      <c r="A220" s="108" t="s">
        <v>16384</v>
      </c>
      <c r="B220" s="7">
        <v>2014</v>
      </c>
      <c r="C220" s="108" t="s">
        <v>18201</v>
      </c>
      <c r="D220" s="109">
        <v>30.009999999999998</v>
      </c>
      <c r="E220" s="109">
        <v>434.32709999999997</v>
      </c>
      <c r="F220" s="109"/>
      <c r="G220" s="109"/>
      <c r="H220" s="109"/>
      <c r="I220" s="109"/>
      <c r="J220" s="17"/>
      <c r="K220" s="17"/>
    </row>
    <row r="221" spans="1:11" ht="18" hidden="1" customHeight="1" x14ac:dyDescent="0.25">
      <c r="A221" s="108" t="s">
        <v>16384</v>
      </c>
      <c r="B221" s="7">
        <v>2015</v>
      </c>
      <c r="C221" s="108" t="s">
        <v>18201</v>
      </c>
      <c r="D221" s="109">
        <v>21.5</v>
      </c>
      <c r="E221" s="109">
        <v>299.77999999999992</v>
      </c>
      <c r="F221" s="109"/>
      <c r="G221" s="109"/>
      <c r="H221" s="109"/>
      <c r="I221" s="109"/>
      <c r="J221" s="17"/>
      <c r="K221" s="17"/>
    </row>
    <row r="222" spans="1:11" ht="18" hidden="1" customHeight="1" x14ac:dyDescent="0.25">
      <c r="A222" s="108" t="s">
        <v>16384</v>
      </c>
      <c r="B222" s="7">
        <v>2016</v>
      </c>
      <c r="C222" s="108" t="s">
        <v>18201</v>
      </c>
      <c r="D222" s="109">
        <v>24</v>
      </c>
      <c r="E222" s="109">
        <v>329.79999999999995</v>
      </c>
      <c r="F222" s="109"/>
      <c r="G222" s="109"/>
      <c r="H222" s="109"/>
      <c r="I222" s="109"/>
      <c r="J222" s="17"/>
      <c r="K222" s="17"/>
    </row>
    <row r="223" spans="1:11" ht="18" hidden="1" customHeight="1" x14ac:dyDescent="0.25">
      <c r="A223" s="108" t="s">
        <v>16384</v>
      </c>
      <c r="B223" s="7">
        <v>2017</v>
      </c>
      <c r="C223" s="108" t="s">
        <v>18201</v>
      </c>
      <c r="D223" s="109">
        <v>23.320450240980552</v>
      </c>
      <c r="E223" s="109">
        <v>257.00569059901767</v>
      </c>
      <c r="F223" s="109"/>
      <c r="G223" s="109"/>
      <c r="H223" s="109"/>
      <c r="I223" s="109"/>
      <c r="J223" s="17"/>
      <c r="K223" s="17"/>
    </row>
    <row r="224" spans="1:11" ht="18" hidden="1" customHeight="1" x14ac:dyDescent="0.25">
      <c r="A224" s="108" t="s">
        <v>16384</v>
      </c>
      <c r="B224" s="7">
        <v>2018</v>
      </c>
      <c r="C224" s="108" t="s">
        <v>18201</v>
      </c>
      <c r="D224" s="109">
        <v>23.394408978195163</v>
      </c>
      <c r="E224" s="109">
        <v>305.82822787775541</v>
      </c>
      <c r="F224" s="109"/>
      <c r="G224" s="109"/>
      <c r="H224" s="109"/>
      <c r="I224" s="109"/>
      <c r="J224" s="17"/>
      <c r="K224" s="17"/>
    </row>
    <row r="225" spans="1:11" ht="18" hidden="1" customHeight="1" x14ac:dyDescent="0.25">
      <c r="A225" s="108" t="s">
        <v>16384</v>
      </c>
      <c r="B225" s="7">
        <v>2019</v>
      </c>
      <c r="C225" s="108" t="s">
        <v>18201</v>
      </c>
      <c r="D225" s="109">
        <v>24.089424124015114</v>
      </c>
      <c r="E225" s="109">
        <v>342.04548652826941</v>
      </c>
      <c r="F225" s="109"/>
      <c r="G225" s="109"/>
      <c r="H225" s="109"/>
      <c r="I225" s="109"/>
      <c r="J225" s="17"/>
      <c r="K225" s="17"/>
    </row>
    <row r="226" spans="1:11" ht="18" hidden="1" customHeight="1" x14ac:dyDescent="0.25">
      <c r="A226" s="108" t="s">
        <v>16384</v>
      </c>
      <c r="B226" s="7">
        <v>2020</v>
      </c>
      <c r="C226" s="108" t="s">
        <v>18201</v>
      </c>
      <c r="D226" s="109">
        <v>25.453669194190979</v>
      </c>
      <c r="E226" s="109">
        <v>348.8361481667842</v>
      </c>
      <c r="F226" s="109"/>
      <c r="G226" s="109"/>
      <c r="H226" s="109"/>
      <c r="I226" s="109"/>
      <c r="J226" s="17"/>
      <c r="K226" s="17"/>
    </row>
    <row r="227" spans="1:11" ht="18" hidden="1" customHeight="1" x14ac:dyDescent="0.25">
      <c r="A227" s="108" t="s">
        <v>16384</v>
      </c>
      <c r="B227" s="7">
        <v>2021</v>
      </c>
      <c r="C227" s="108" t="s">
        <v>18201</v>
      </c>
      <c r="D227" s="109">
        <v>27.404941691613423</v>
      </c>
      <c r="E227" s="109">
        <v>398.85246452369626</v>
      </c>
      <c r="F227" s="109"/>
      <c r="G227" s="109"/>
      <c r="H227" s="109"/>
      <c r="I227" s="109"/>
      <c r="J227" s="17"/>
      <c r="K227" s="17"/>
    </row>
    <row r="228" spans="1:11" ht="18" hidden="1" customHeight="1" x14ac:dyDescent="0.25">
      <c r="A228" s="108" t="s">
        <v>16384</v>
      </c>
      <c r="B228" s="7">
        <v>2022</v>
      </c>
      <c r="C228" s="108" t="s">
        <v>18201</v>
      </c>
      <c r="D228" s="109">
        <v>28.563883281601587</v>
      </c>
      <c r="E228" s="109">
        <v>415.14947687653665</v>
      </c>
      <c r="F228" s="109"/>
      <c r="G228" s="109"/>
      <c r="H228" s="109"/>
      <c r="I228" s="109"/>
      <c r="J228" s="17"/>
      <c r="K228" s="17"/>
    </row>
    <row r="229" spans="1:11" ht="18" hidden="1" customHeight="1" x14ac:dyDescent="0.25">
      <c r="A229" s="108" t="s">
        <v>16384</v>
      </c>
      <c r="B229" s="7">
        <v>2023</v>
      </c>
      <c r="C229" s="108" t="s">
        <v>18201</v>
      </c>
      <c r="D229" s="109">
        <f>SUM('Unified sheet'!Z3326:Z3328,'Unified sheet'!Z3330)</f>
        <v>28.865600000000001</v>
      </c>
      <c r="E229" s="109">
        <f>SUMSQ('Unified sheet'!Z3326:Z3371)</f>
        <v>410.47498104999994</v>
      </c>
      <c r="F229" s="109"/>
      <c r="G229" s="109"/>
      <c r="H229" s="109"/>
      <c r="I229" s="109"/>
      <c r="J229" s="17"/>
      <c r="K229" s="17"/>
    </row>
    <row r="230" spans="1:11" ht="18" hidden="1" customHeight="1" x14ac:dyDescent="0.25">
      <c r="A230" s="108" t="s">
        <v>16384</v>
      </c>
      <c r="B230" s="7">
        <v>2024</v>
      </c>
      <c r="C230" s="108" t="s">
        <v>18201</v>
      </c>
      <c r="D230" s="109"/>
      <c r="E230" s="109"/>
      <c r="F230" s="109"/>
      <c r="G230" s="109"/>
      <c r="H230" s="109"/>
      <c r="I230" s="109"/>
      <c r="J230" s="17"/>
      <c r="K230" s="17"/>
    </row>
    <row r="231" spans="1:11" ht="18" hidden="1" customHeight="1" x14ac:dyDescent="0.25">
      <c r="A231" s="108" t="s">
        <v>16384</v>
      </c>
      <c r="B231" s="7">
        <v>1984</v>
      </c>
      <c r="C231" s="108" t="s">
        <v>16486</v>
      </c>
      <c r="D231" s="109">
        <v>40.54474708171206</v>
      </c>
      <c r="E231" s="109">
        <v>529.88555634621434</v>
      </c>
      <c r="F231" s="20">
        <v>1.606924229307368</v>
      </c>
      <c r="G231" s="20">
        <v>21.001140728210732</v>
      </c>
      <c r="H231" s="109"/>
      <c r="I231" s="109"/>
      <c r="J231" s="17"/>
      <c r="K231" s="17"/>
    </row>
    <row r="232" spans="1:11" ht="18" hidden="1" customHeight="1" x14ac:dyDescent="0.25">
      <c r="A232" s="108" t="s">
        <v>16384</v>
      </c>
      <c r="B232" s="7">
        <v>1988</v>
      </c>
      <c r="C232" s="108" t="s">
        <v>16486</v>
      </c>
      <c r="D232" s="109">
        <v>74.56774193548388</v>
      </c>
      <c r="E232" s="109">
        <v>2314.6444120707597</v>
      </c>
      <c r="F232" s="20">
        <v>2.4713292240304199</v>
      </c>
      <c r="G232" s="20">
        <v>76.712104058861613</v>
      </c>
      <c r="H232" s="109"/>
      <c r="I232" s="109"/>
      <c r="J232" s="17"/>
      <c r="K232" s="17"/>
    </row>
    <row r="233" spans="1:11" ht="18" hidden="1" customHeight="1" x14ac:dyDescent="0.25">
      <c r="A233" s="108" t="s">
        <v>16384</v>
      </c>
      <c r="B233" s="7">
        <v>1992</v>
      </c>
      <c r="C233" s="108" t="s">
        <v>16486</v>
      </c>
      <c r="D233" s="109">
        <v>66.737096287352855</v>
      </c>
      <c r="E233" s="109">
        <v>1785.920066838836</v>
      </c>
      <c r="F233" s="20">
        <v>2.5381817847860622</v>
      </c>
      <c r="G233" s="20">
        <v>67.923089779278769</v>
      </c>
      <c r="H233" s="109"/>
      <c r="I233" s="109"/>
      <c r="J233" s="17"/>
      <c r="K233" s="17"/>
    </row>
    <row r="234" spans="1:11" ht="18" hidden="1" customHeight="1" x14ac:dyDescent="0.25">
      <c r="A234" s="108" t="s">
        <v>16384</v>
      </c>
      <c r="B234" s="7">
        <v>1996</v>
      </c>
      <c r="C234" s="108" t="s">
        <v>16486</v>
      </c>
      <c r="D234" s="109">
        <v>47.280458860759488</v>
      </c>
      <c r="E234" s="109">
        <v>782.18798526882711</v>
      </c>
      <c r="F234" s="109">
        <v>1.4429416912121682</v>
      </c>
      <c r="G234" s="109">
        <v>23.871419218529763</v>
      </c>
      <c r="H234" s="109"/>
      <c r="I234" s="109"/>
      <c r="J234" s="17"/>
      <c r="K234" s="17"/>
    </row>
    <row r="235" spans="1:11" ht="18" hidden="1" customHeight="1" x14ac:dyDescent="0.25">
      <c r="A235" s="108" t="s">
        <v>16384</v>
      </c>
      <c r="B235" s="7">
        <v>2000</v>
      </c>
      <c r="C235" s="108" t="s">
        <v>16486</v>
      </c>
      <c r="D235" s="109">
        <v>43.123076923076923</v>
      </c>
      <c r="E235" s="109">
        <v>733.80639053254458</v>
      </c>
      <c r="F235" s="20">
        <v>1.2368386876117405</v>
      </c>
      <c r="G235" s="20">
        <v>21.046738725215754</v>
      </c>
      <c r="H235" s="109"/>
      <c r="I235" s="109"/>
      <c r="J235" s="17"/>
      <c r="K235" s="17"/>
    </row>
    <row r="236" spans="1:11" ht="18" hidden="1" customHeight="1" x14ac:dyDescent="0.25">
      <c r="A236" s="108" t="s">
        <v>16384</v>
      </c>
      <c r="B236" s="7">
        <v>2004</v>
      </c>
      <c r="C236" s="108" t="s">
        <v>16486</v>
      </c>
      <c r="D236" s="109">
        <v>32.770288560446112</v>
      </c>
      <c r="E236" s="109">
        <v>386.5900540709502</v>
      </c>
      <c r="F236" s="109">
        <v>1.1475007602505103</v>
      </c>
      <c r="G236" s="109">
        <v>13.537030048833422</v>
      </c>
      <c r="H236" s="109"/>
      <c r="I236" s="109"/>
      <c r="J236" s="17"/>
      <c r="K236" s="17"/>
    </row>
    <row r="237" spans="1:11" ht="18" hidden="1" customHeight="1" x14ac:dyDescent="0.25">
      <c r="A237" s="108" t="s">
        <v>16384</v>
      </c>
      <c r="B237" s="7">
        <v>2008</v>
      </c>
      <c r="C237" s="108" t="s">
        <v>16486</v>
      </c>
      <c r="D237" s="109">
        <v>26.724858002004673</v>
      </c>
      <c r="E237" s="109">
        <v>265.09125689645134</v>
      </c>
      <c r="F237" s="109">
        <v>0.97448651081671989</v>
      </c>
      <c r="G237" s="109">
        <v>9.6662011810002522</v>
      </c>
      <c r="H237" s="109"/>
      <c r="I237" s="109"/>
      <c r="J237" s="17"/>
      <c r="K237" s="17"/>
    </row>
    <row r="238" spans="1:11" ht="18" hidden="1" customHeight="1" x14ac:dyDescent="0.25">
      <c r="A238" s="108" t="s">
        <v>16384</v>
      </c>
      <c r="B238" s="7">
        <v>2010</v>
      </c>
      <c r="C238" s="108" t="s">
        <v>16486</v>
      </c>
      <c r="D238" s="109">
        <v>28.305926446474583</v>
      </c>
      <c r="E238" s="109">
        <v>291.81162318696653</v>
      </c>
      <c r="F238" s="109">
        <v>0.8695150187300007</v>
      </c>
      <c r="G238" s="109">
        <v>8.9640093384984034</v>
      </c>
      <c r="H238" s="109"/>
      <c r="I238" s="109"/>
      <c r="J238" s="17"/>
      <c r="K238" s="17"/>
    </row>
    <row r="239" spans="1:11" ht="18" hidden="1" customHeight="1" x14ac:dyDescent="0.25">
      <c r="A239" s="108" t="s">
        <v>16384</v>
      </c>
      <c r="B239" s="7">
        <v>2011</v>
      </c>
      <c r="C239" s="108" t="s">
        <v>16486</v>
      </c>
      <c r="D239" s="109">
        <v>28.231321839080458</v>
      </c>
      <c r="E239" s="109">
        <v>284.36079525593254</v>
      </c>
      <c r="F239" s="109">
        <v>0.82176389281605189</v>
      </c>
      <c r="G239" s="109">
        <v>8.2772402725509338</v>
      </c>
      <c r="H239" s="109"/>
      <c r="I239" s="109"/>
      <c r="J239" s="17"/>
      <c r="K239" s="17"/>
    </row>
    <row r="240" spans="1:11" ht="18" customHeight="1" x14ac:dyDescent="0.25">
      <c r="A240" s="108" t="s">
        <v>16384</v>
      </c>
      <c r="B240" s="7">
        <v>2012</v>
      </c>
      <c r="C240" s="108" t="s">
        <v>16486</v>
      </c>
      <c r="D240" s="109">
        <v>27.39854318418314</v>
      </c>
      <c r="E240" s="109">
        <v>263.00777694377547</v>
      </c>
      <c r="F240" s="109">
        <v>0.71569206418346931</v>
      </c>
      <c r="G240" s="109">
        <v>6.8701674213781043</v>
      </c>
      <c r="H240" s="109"/>
      <c r="I240" s="109"/>
      <c r="J240" s="17"/>
      <c r="K240" s="17"/>
    </row>
    <row r="241" spans="1:16" ht="18" customHeight="1" x14ac:dyDescent="0.25">
      <c r="A241" s="108" t="s">
        <v>16384</v>
      </c>
      <c r="B241" s="7">
        <v>2013</v>
      </c>
      <c r="C241" s="108" t="s">
        <v>16486</v>
      </c>
      <c r="D241" s="109">
        <v>27.397886608412925</v>
      </c>
      <c r="E241" s="109">
        <v>265.5600016534359</v>
      </c>
      <c r="F241" s="44">
        <v>0.72127842333853243</v>
      </c>
      <c r="G241" s="44">
        <v>6.9911486981463851</v>
      </c>
      <c r="H241" s="109"/>
      <c r="I241" s="109"/>
      <c r="J241" s="17"/>
      <c r="K241" s="17"/>
    </row>
    <row r="242" spans="1:16" ht="18" hidden="1" customHeight="1" x14ac:dyDescent="0.25">
      <c r="A242" s="108" t="s">
        <v>16384</v>
      </c>
      <c r="B242" s="7">
        <v>2014</v>
      </c>
      <c r="C242" s="108" t="s">
        <v>16486</v>
      </c>
      <c r="D242" s="109">
        <v>26.624784013222147</v>
      </c>
      <c r="E242" s="109">
        <v>245.59967769696442</v>
      </c>
      <c r="F242" s="109">
        <v>0.614774702846274</v>
      </c>
      <c r="G242" s="109">
        <v>5.6709744124237593</v>
      </c>
      <c r="H242" s="109"/>
      <c r="I242" s="109"/>
      <c r="J242" s="17"/>
      <c r="K242" s="17"/>
    </row>
    <row r="243" spans="1:16" ht="18" hidden="1" customHeight="1" x14ac:dyDescent="0.25">
      <c r="A243" s="108" t="s">
        <v>16384</v>
      </c>
      <c r="B243" s="7">
        <v>2015</v>
      </c>
      <c r="C243" s="108" t="s">
        <v>16486</v>
      </c>
      <c r="D243" s="109">
        <v>29.653763981400026</v>
      </c>
      <c r="E243" s="109">
        <v>284.80664742023833</v>
      </c>
      <c r="F243" s="109">
        <v>0.5960790737334879</v>
      </c>
      <c r="G243" s="109">
        <v>5.7249825922227027</v>
      </c>
      <c r="H243" s="109"/>
      <c r="I243" s="109"/>
      <c r="J243" s="17"/>
      <c r="K243" s="17"/>
    </row>
    <row r="244" spans="1:16" ht="18" hidden="1" customHeight="1" x14ac:dyDescent="0.25">
      <c r="A244" s="108" t="s">
        <v>16384</v>
      </c>
      <c r="B244" s="7">
        <v>2016</v>
      </c>
      <c r="C244" s="108" t="s">
        <v>16486</v>
      </c>
      <c r="D244" s="109">
        <v>31.947985134074369</v>
      </c>
      <c r="E244" s="109">
        <v>336.0509164711853</v>
      </c>
      <c r="F244" s="109">
        <v>0.56857472473370718</v>
      </c>
      <c r="G244" s="109">
        <v>5.9806606434571981</v>
      </c>
      <c r="H244" s="109"/>
      <c r="I244" s="109"/>
      <c r="J244" s="17"/>
      <c r="K244" s="17"/>
    </row>
    <row r="245" spans="1:16" ht="18" hidden="1" customHeight="1" x14ac:dyDescent="0.25">
      <c r="A245" s="108" t="s">
        <v>16384</v>
      </c>
      <c r="B245" s="7">
        <v>2017</v>
      </c>
      <c r="C245" s="108" t="s">
        <v>16486</v>
      </c>
      <c r="D245" s="109">
        <v>39.109249258385944</v>
      </c>
      <c r="E245" s="109">
        <v>441.25887994465387</v>
      </c>
      <c r="F245" s="109">
        <v>0.6135518426465415</v>
      </c>
      <c r="G245" s="109">
        <v>6.9225363311247765</v>
      </c>
      <c r="H245" s="109"/>
      <c r="I245" s="109"/>
      <c r="J245" s="17"/>
      <c r="K245" s="17"/>
    </row>
    <row r="246" spans="1:16" ht="18" hidden="1" customHeight="1" x14ac:dyDescent="0.25">
      <c r="A246" s="108" t="s">
        <v>16384</v>
      </c>
      <c r="B246" s="7">
        <v>2018</v>
      </c>
      <c r="C246" s="108" t="s">
        <v>16486</v>
      </c>
      <c r="D246" s="109">
        <v>37.315568183458282</v>
      </c>
      <c r="E246" s="109">
        <v>423.16585357517243</v>
      </c>
      <c r="F246" s="109">
        <v>0.51702063586960667</v>
      </c>
      <c r="G246" s="109">
        <v>5.8631152986363082</v>
      </c>
      <c r="H246" s="109"/>
      <c r="I246" s="109"/>
      <c r="J246" s="17"/>
      <c r="K246" s="17"/>
      <c r="L246" s="17"/>
      <c r="M246" s="17"/>
      <c r="N246" s="17"/>
      <c r="O246" s="17"/>
      <c r="P246" s="17"/>
    </row>
    <row r="247" spans="1:16" ht="18" hidden="1" customHeight="1" x14ac:dyDescent="0.25">
      <c r="A247" s="108" t="s">
        <v>16384</v>
      </c>
      <c r="B247" s="7">
        <v>2019</v>
      </c>
      <c r="C247" s="108" t="s">
        <v>16486</v>
      </c>
      <c r="D247" s="109">
        <v>22.265143347017663</v>
      </c>
      <c r="E247" s="109">
        <v>155.22957441579871</v>
      </c>
      <c r="F247" s="109">
        <v>0.28070571617458018</v>
      </c>
      <c r="G247" s="109">
        <v>1.9570423679171427</v>
      </c>
      <c r="H247" s="109"/>
      <c r="I247" s="109"/>
      <c r="J247" s="17"/>
      <c r="K247" s="17"/>
      <c r="L247" s="17"/>
      <c r="M247" s="17"/>
      <c r="N247" s="17"/>
      <c r="O247" s="17"/>
      <c r="P247" s="17"/>
    </row>
    <row r="248" spans="1:16" ht="18" hidden="1" customHeight="1" x14ac:dyDescent="0.25">
      <c r="A248" s="108" t="s">
        <v>16384</v>
      </c>
      <c r="B248" s="7">
        <v>2020</v>
      </c>
      <c r="C248" s="108" t="s">
        <v>16486</v>
      </c>
      <c r="D248" s="109">
        <v>23.265230484132495</v>
      </c>
      <c r="E248" s="109">
        <v>170.25708246384301</v>
      </c>
      <c r="F248" s="109">
        <v>0.27577856322823663</v>
      </c>
      <c r="G248" s="109">
        <v>2.0181727240283904</v>
      </c>
      <c r="H248" s="109"/>
      <c r="I248" s="109"/>
      <c r="J248" s="17"/>
      <c r="K248" s="17"/>
    </row>
    <row r="249" spans="1:16" ht="18" hidden="1" customHeight="1" x14ac:dyDescent="0.25">
      <c r="A249" s="108" t="s">
        <v>16384</v>
      </c>
      <c r="B249" s="7">
        <v>2021</v>
      </c>
      <c r="C249" s="108" t="s">
        <v>16486</v>
      </c>
      <c r="D249" s="109">
        <v>24.745692409442412</v>
      </c>
      <c r="E249" s="109">
        <v>191.94407055449523</v>
      </c>
      <c r="F249" s="109">
        <v>0.24686758271373271</v>
      </c>
      <c r="G249" s="109">
        <v>1.9148693813045785</v>
      </c>
      <c r="H249" s="109"/>
      <c r="I249" s="109"/>
      <c r="J249" s="17"/>
      <c r="K249" s="17"/>
    </row>
    <row r="250" spans="1:16" ht="18" hidden="1" customHeight="1" x14ac:dyDescent="0.25">
      <c r="A250" s="108" t="s">
        <v>16384</v>
      </c>
      <c r="B250" s="7">
        <v>2022</v>
      </c>
      <c r="C250" s="108" t="s">
        <v>16486</v>
      </c>
      <c r="D250" s="109">
        <v>24.373417174923418</v>
      </c>
      <c r="E250" s="109">
        <v>188.62113955771451</v>
      </c>
      <c r="F250" s="20">
        <v>0.22292445586390752</v>
      </c>
      <c r="G250" s="20">
        <v>1.7251690478426231</v>
      </c>
      <c r="H250" s="109"/>
      <c r="I250" s="109"/>
      <c r="J250" s="17"/>
      <c r="K250" s="17"/>
    </row>
    <row r="251" spans="1:16" ht="18" hidden="1" customHeight="1" x14ac:dyDescent="0.25">
      <c r="A251" s="108" t="s">
        <v>16384</v>
      </c>
      <c r="B251" s="7">
        <v>2023</v>
      </c>
      <c r="C251" s="108" t="s">
        <v>16486</v>
      </c>
      <c r="D251" s="114">
        <f>SUM('Unified sheet'!I3932,'Unified sheet'!I3934,'Unified sheet'!I3935,'Unified sheet'!I3933)</f>
        <v>10.114469720993153</v>
      </c>
      <c r="E251" s="109">
        <f>SUMSQ('Unified sheet'!I3932:I3960)</f>
        <v>32.794434557837008</v>
      </c>
      <c r="F251" s="109">
        <v>1.4461925160356854</v>
      </c>
      <c r="G251" s="109">
        <v>1.5852556465667405</v>
      </c>
      <c r="H251" s="109"/>
      <c r="I251" s="109"/>
      <c r="J251" s="17"/>
      <c r="K251" s="17"/>
    </row>
    <row r="252" spans="1:16" ht="18" hidden="1" customHeight="1" x14ac:dyDescent="0.25">
      <c r="A252" s="108" t="s">
        <v>16384</v>
      </c>
      <c r="B252" s="7">
        <v>2024</v>
      </c>
      <c r="C252" s="108" t="s">
        <v>16486</v>
      </c>
      <c r="D252" s="109"/>
      <c r="E252" s="109"/>
      <c r="F252" s="109"/>
      <c r="G252" s="109"/>
      <c r="H252" s="109"/>
      <c r="I252" s="109"/>
      <c r="J252" s="17"/>
      <c r="K252" s="17"/>
    </row>
    <row r="253" spans="1:16" ht="18" hidden="1" customHeight="1" x14ac:dyDescent="0.25">
      <c r="A253" s="108" t="s">
        <v>16384</v>
      </c>
      <c r="B253" s="7">
        <v>2008</v>
      </c>
      <c r="C253" s="108" t="s">
        <v>16498</v>
      </c>
      <c r="D253" s="110">
        <v>49.720323182100685</v>
      </c>
      <c r="E253" s="110">
        <v>2472.110537332539</v>
      </c>
      <c r="F253" s="110">
        <v>1.2182984976611595</v>
      </c>
      <c r="G253" s="110">
        <v>60.574195035980594</v>
      </c>
      <c r="H253" s="110">
        <v>49.720323182100685</v>
      </c>
      <c r="I253" s="109"/>
      <c r="J253" s="17"/>
      <c r="K253" s="17"/>
    </row>
    <row r="254" spans="1:16" ht="18" hidden="1" customHeight="1" x14ac:dyDescent="0.25">
      <c r="A254" s="108" t="s">
        <v>16384</v>
      </c>
      <c r="B254" s="7">
        <v>2010</v>
      </c>
      <c r="C254" s="108" t="s">
        <v>16498</v>
      </c>
      <c r="D254" s="110">
        <v>44.545853444493197</v>
      </c>
      <c r="E254" s="110">
        <v>1984.3330590982664</v>
      </c>
      <c r="F254" s="110">
        <v>1.4610166454504323</v>
      </c>
      <c r="G254" s="110">
        <v>65.082233368200036</v>
      </c>
      <c r="H254" s="110">
        <v>44.545853444493197</v>
      </c>
      <c r="I254" s="109"/>
      <c r="J254" s="17"/>
      <c r="K254" s="17"/>
    </row>
    <row r="255" spans="1:16" ht="18" hidden="1" customHeight="1" x14ac:dyDescent="0.25">
      <c r="A255" s="108" t="s">
        <v>16384</v>
      </c>
      <c r="B255" s="7">
        <v>2011</v>
      </c>
      <c r="C255" s="108" t="s">
        <v>16498</v>
      </c>
      <c r="D255" s="110">
        <v>48.637995512341071</v>
      </c>
      <c r="E255" s="110">
        <v>1735.696692547253</v>
      </c>
      <c r="F255" s="110">
        <v>1.8131027596293297</v>
      </c>
      <c r="G255" s="110">
        <v>64.702429242554359</v>
      </c>
      <c r="H255" s="110">
        <v>47.882572924457747</v>
      </c>
      <c r="I255" s="109"/>
      <c r="J255" s="17"/>
      <c r="K255" s="17"/>
    </row>
    <row r="256" spans="1:16" ht="18" customHeight="1" x14ac:dyDescent="0.25">
      <c r="A256" s="108" t="s">
        <v>16384</v>
      </c>
      <c r="B256" s="7">
        <v>2012</v>
      </c>
      <c r="C256" s="108" t="s">
        <v>16498</v>
      </c>
      <c r="D256" s="110">
        <v>47.600648298217173</v>
      </c>
      <c r="E256" s="110">
        <v>1677.0151450659193</v>
      </c>
      <c r="F256" s="110">
        <v>1.9957832936045214</v>
      </c>
      <c r="G256" s="110">
        <v>70.313303059985458</v>
      </c>
      <c r="H256" s="110">
        <v>47.600648298217173</v>
      </c>
      <c r="I256" s="109"/>
      <c r="J256" s="17"/>
      <c r="K256" s="17"/>
    </row>
    <row r="257" spans="1:16" ht="18" customHeight="1" x14ac:dyDescent="0.25">
      <c r="A257" s="108" t="s">
        <v>16384</v>
      </c>
      <c r="B257" s="7">
        <v>2013</v>
      </c>
      <c r="C257" s="108" t="s">
        <v>16498</v>
      </c>
      <c r="D257" s="110">
        <v>49.311293153891164</v>
      </c>
      <c r="E257" s="110">
        <v>1778.5255250402217</v>
      </c>
      <c r="F257" s="44">
        <v>2.2541923445209768</v>
      </c>
      <c r="G257" s="44">
        <v>81.302646243104178</v>
      </c>
      <c r="H257" s="110">
        <v>49.311293153891164</v>
      </c>
      <c r="I257" s="109"/>
      <c r="J257" s="17"/>
      <c r="K257" s="17"/>
    </row>
    <row r="258" spans="1:16" ht="18" hidden="1" customHeight="1" x14ac:dyDescent="0.25">
      <c r="A258" s="108" t="s">
        <v>16384</v>
      </c>
      <c r="B258" s="7">
        <v>2014</v>
      </c>
      <c r="C258" s="108" t="s">
        <v>16498</v>
      </c>
      <c r="D258" s="109">
        <v>72.858159767993683</v>
      </c>
      <c r="E258" s="109">
        <v>3067.6027186641081</v>
      </c>
      <c r="F258" s="109">
        <v>3.5850509536955748</v>
      </c>
      <c r="G258" s="109">
        <v>150.94413703455993</v>
      </c>
      <c r="H258" s="109">
        <v>66.21935143685738</v>
      </c>
      <c r="I258" s="109"/>
      <c r="J258" s="17"/>
      <c r="K258" s="17"/>
    </row>
    <row r="259" spans="1:16" ht="18" hidden="1" customHeight="1" x14ac:dyDescent="0.25">
      <c r="A259" s="108" t="s">
        <v>16384</v>
      </c>
      <c r="B259" s="7">
        <v>2015</v>
      </c>
      <c r="C259" s="108" t="s">
        <v>16498</v>
      </c>
      <c r="D259" s="109">
        <v>73.901694178974793</v>
      </c>
      <c r="E259" s="109">
        <v>3084.0131263495045</v>
      </c>
      <c r="F259" s="109">
        <v>4.2976832598574424</v>
      </c>
      <c r="G259" s="109">
        <v>179.34787197427616</v>
      </c>
      <c r="H259" s="109">
        <v>68.849478714161592</v>
      </c>
      <c r="I259" s="109"/>
      <c r="J259" s="17"/>
      <c r="K259" s="17"/>
      <c r="L259" s="17"/>
      <c r="M259" s="17"/>
      <c r="N259" s="17"/>
      <c r="O259" s="17"/>
      <c r="P259" s="17"/>
    </row>
    <row r="260" spans="1:16" ht="18" hidden="1" customHeight="1" x14ac:dyDescent="0.25">
      <c r="A260" s="108" t="s">
        <v>16384</v>
      </c>
      <c r="B260" s="7">
        <v>2016</v>
      </c>
      <c r="C260" s="108" t="s">
        <v>16498</v>
      </c>
      <c r="D260" s="109">
        <v>75.748604557885145</v>
      </c>
      <c r="E260" s="109">
        <v>3003.5742008073012</v>
      </c>
      <c r="F260" s="109">
        <v>5.1016080315204366</v>
      </c>
      <c r="G260" s="109">
        <v>202.28832406274381</v>
      </c>
      <c r="H260" s="109">
        <v>71.074202370100281</v>
      </c>
      <c r="I260" s="109"/>
      <c r="J260" s="17"/>
      <c r="K260" s="17"/>
      <c r="L260" s="17"/>
      <c r="M260" s="17"/>
      <c r="N260" s="17"/>
      <c r="O260" s="17"/>
      <c r="P260" s="17"/>
    </row>
    <row r="261" spans="1:16" ht="18" hidden="1" customHeight="1" x14ac:dyDescent="0.25">
      <c r="A261" s="108" t="s">
        <v>16384</v>
      </c>
      <c r="B261" s="7">
        <v>2017</v>
      </c>
      <c r="C261" s="108" t="s">
        <v>16498</v>
      </c>
      <c r="D261" s="109">
        <v>81.722386400876857</v>
      </c>
      <c r="E261" s="109">
        <v>3274.1373390647832</v>
      </c>
      <c r="F261" s="109">
        <v>6.6029647137174132</v>
      </c>
      <c r="G261" s="109">
        <v>264.54211960552124</v>
      </c>
      <c r="H261" s="109">
        <v>76.635504356815829</v>
      </c>
      <c r="I261" s="109"/>
      <c r="J261" s="17"/>
      <c r="K261" s="17"/>
    </row>
    <row r="262" spans="1:16" ht="18" hidden="1" customHeight="1" x14ac:dyDescent="0.25">
      <c r="A262" s="108" t="s">
        <v>16384</v>
      </c>
      <c r="B262" s="7">
        <v>2018</v>
      </c>
      <c r="C262" s="108" t="s">
        <v>16498</v>
      </c>
      <c r="D262" s="109">
        <v>84.98452845100104</v>
      </c>
      <c r="E262" s="109">
        <v>3275.2988206254727</v>
      </c>
      <c r="F262" s="109">
        <v>7.1679537766154446</v>
      </c>
      <c r="G262" s="109">
        <v>276.25252476846487</v>
      </c>
      <c r="H262" s="109">
        <v>77.121443624868277</v>
      </c>
      <c r="I262" s="109"/>
      <c r="J262" s="17"/>
      <c r="K262" s="17"/>
    </row>
    <row r="263" spans="1:16" ht="18" hidden="1" customHeight="1" x14ac:dyDescent="0.25">
      <c r="A263" s="108" t="s">
        <v>16384</v>
      </c>
      <c r="B263" s="7">
        <v>2019</v>
      </c>
      <c r="C263" s="108" t="s">
        <v>16498</v>
      </c>
      <c r="D263" s="109">
        <v>89.105586073059357</v>
      </c>
      <c r="E263" s="109">
        <v>3425.1450577678875</v>
      </c>
      <c r="F263" s="109">
        <v>8.3702471169498214</v>
      </c>
      <c r="G263" s="109">
        <v>321.74537880722852</v>
      </c>
      <c r="H263" s="109">
        <v>79.624543378995426</v>
      </c>
      <c r="I263" s="109"/>
      <c r="J263" s="17"/>
      <c r="K263" s="17"/>
    </row>
    <row r="264" spans="1:16" ht="18" hidden="1" customHeight="1" x14ac:dyDescent="0.25">
      <c r="A264" s="108" t="s">
        <v>16384</v>
      </c>
      <c r="B264" s="7">
        <v>2020</v>
      </c>
      <c r="C264" s="108" t="s">
        <v>16498</v>
      </c>
      <c r="D264" s="109">
        <v>90.245885286783036</v>
      </c>
      <c r="E264" s="109">
        <v>3421.1745621292007</v>
      </c>
      <c r="F264" s="109">
        <v>9.5392473900909138</v>
      </c>
      <c r="G264" s="109">
        <v>361.62790590537901</v>
      </c>
      <c r="H264" s="109">
        <v>79.519742310889441</v>
      </c>
      <c r="I264" s="109"/>
      <c r="J264" s="17"/>
      <c r="K264" s="17"/>
    </row>
    <row r="265" spans="1:16" ht="18" hidden="1" customHeight="1" x14ac:dyDescent="0.25">
      <c r="A265" s="108" t="s">
        <v>16384</v>
      </c>
      <c r="B265" s="7">
        <v>2021</v>
      </c>
      <c r="C265" s="108" t="s">
        <v>16498</v>
      </c>
      <c r="D265" s="109">
        <v>91.313874908795924</v>
      </c>
      <c r="E265" s="109">
        <v>3428.6991900472835</v>
      </c>
      <c r="F265" s="109">
        <v>11.92881808545294</v>
      </c>
      <c r="G265" s="109">
        <v>447.90924652650034</v>
      </c>
      <c r="H265" s="109">
        <v>79.531900642527404</v>
      </c>
      <c r="I265" s="109"/>
      <c r="J265" s="17"/>
      <c r="K265" s="17"/>
    </row>
    <row r="266" spans="1:16" ht="18" hidden="1" customHeight="1" x14ac:dyDescent="0.25">
      <c r="A266" s="108" t="s">
        <v>16384</v>
      </c>
      <c r="B266" s="7">
        <v>2022</v>
      </c>
      <c r="C266" s="108" t="s">
        <v>16498</v>
      </c>
      <c r="D266" s="109">
        <v>90.447630396775764</v>
      </c>
      <c r="E266" s="109">
        <v>3403.0025141731066</v>
      </c>
      <c r="F266" s="20">
        <v>12.5752631772997</v>
      </c>
      <c r="G266" s="20">
        <v>473.13182248127595</v>
      </c>
      <c r="H266" s="109">
        <v>77.274894030991604</v>
      </c>
      <c r="I266" s="109"/>
      <c r="J266" s="17"/>
      <c r="K266" s="17"/>
    </row>
    <row r="267" spans="1:16" ht="18" hidden="1" customHeight="1" x14ac:dyDescent="0.25">
      <c r="A267" s="108" t="s">
        <v>16384</v>
      </c>
      <c r="B267" s="7">
        <v>2023</v>
      </c>
      <c r="C267" s="108" t="s">
        <v>16498</v>
      </c>
      <c r="D267" s="109">
        <f>SUM('Unified sheet'!I4192:I4194,'Unified sheet'!I4196)</f>
        <v>46.950267384388219</v>
      </c>
      <c r="E267" s="109">
        <f>SUMSQ('Unified sheet'!I4192:I4214)</f>
        <v>866.66861159002951</v>
      </c>
      <c r="F267" s="109">
        <v>13.959887668994309</v>
      </c>
      <c r="G267" s="109">
        <v>505.65201665823997</v>
      </c>
      <c r="H267" s="109">
        <f>SUM('Unified sheet'!I4192:I4193)</f>
        <v>38.236574080602722</v>
      </c>
      <c r="I267" s="109"/>
      <c r="J267" s="17"/>
      <c r="K267" s="17"/>
    </row>
    <row r="268" spans="1:16" ht="18" hidden="1" customHeight="1" x14ac:dyDescent="0.25">
      <c r="A268" s="108" t="s">
        <v>16384</v>
      </c>
      <c r="B268" s="7">
        <v>2024</v>
      </c>
      <c r="C268" s="108" t="s">
        <v>16498</v>
      </c>
      <c r="D268" s="109"/>
      <c r="E268" s="109"/>
      <c r="F268" s="109"/>
      <c r="G268" s="109"/>
      <c r="H268" s="109"/>
      <c r="I268" s="109"/>
      <c r="J268" s="17"/>
      <c r="K268" s="17"/>
    </row>
    <row r="269" spans="1:16" ht="18" hidden="1" customHeight="1" x14ac:dyDescent="0.25">
      <c r="A269" s="108" t="s">
        <v>16384</v>
      </c>
      <c r="B269" s="7">
        <v>2011</v>
      </c>
      <c r="C269" s="108" t="s">
        <v>16511</v>
      </c>
      <c r="D269" s="109">
        <f>SUM('Unified sheet'!I4238:I4239)</f>
        <v>9.5696659644899165E-3</v>
      </c>
      <c r="E269" s="109">
        <f>SUMSQ('Unified sheet'!I4194:I4216)</f>
        <v>58.715338715856262</v>
      </c>
      <c r="F269" s="230">
        <v>4.4331504218281595E-3</v>
      </c>
      <c r="G269" s="230">
        <v>1.0085479261069126E-2</v>
      </c>
      <c r="H269" s="109">
        <f>SUM('Unified sheet'!I4238:I4239)</f>
        <v>9.5696659644899165E-3</v>
      </c>
      <c r="I269" s="109"/>
      <c r="J269" s="17"/>
      <c r="K269" s="17"/>
    </row>
    <row r="270" spans="1:16" ht="18" customHeight="1" x14ac:dyDescent="0.25">
      <c r="A270" s="108" t="s">
        <v>16384</v>
      </c>
      <c r="B270" s="7">
        <v>2012</v>
      </c>
      <c r="C270" s="108" t="s">
        <v>16511</v>
      </c>
      <c r="D270" s="109">
        <f>SUM('Unified sheet'!I4240:I4241)</f>
        <v>8.7588957534996487E-2</v>
      </c>
      <c r="E270" s="109">
        <f>SUMSQ('Unified sheet'!I4240:I4241)</f>
        <v>7.0049564555099671E-3</v>
      </c>
      <c r="F270" s="16">
        <v>1.5221707403826164E-2</v>
      </c>
      <c r="G270" s="109">
        <v>1.3898569224697979</v>
      </c>
      <c r="H270" s="109">
        <f>SUM('Unified sheet'!I4240:I4241)</f>
        <v>8.7588957534996487E-2</v>
      </c>
      <c r="I270" s="109"/>
      <c r="J270" s="17"/>
      <c r="K270" s="17"/>
    </row>
    <row r="271" spans="1:16" ht="18" customHeight="1" x14ac:dyDescent="0.25">
      <c r="A271" s="108" t="s">
        <v>16384</v>
      </c>
      <c r="B271" s="7">
        <v>2013</v>
      </c>
      <c r="C271" s="108" t="s">
        <v>16511</v>
      </c>
      <c r="D271" s="109">
        <f>SUM('Unified sheet'!I4242:I4243)</f>
        <v>8.4886128364389232E-2</v>
      </c>
      <c r="E271" s="109">
        <f>SUMSQ('Unified sheet'!I4242:I4243)</f>
        <v>5.8979831953700559E-3</v>
      </c>
      <c r="F271" s="44">
        <v>1.5902096149629424E-2</v>
      </c>
      <c r="G271" s="44">
        <v>0.66881030167057642</v>
      </c>
      <c r="H271" s="109">
        <f>SUM('Unified sheet'!I4242:I4243)</f>
        <v>8.4886128364389232E-2</v>
      </c>
      <c r="I271" s="109"/>
      <c r="J271" s="17"/>
      <c r="K271" s="17"/>
    </row>
    <row r="272" spans="1:16" ht="18" hidden="1" customHeight="1" x14ac:dyDescent="0.25">
      <c r="A272" s="108" t="s">
        <v>16384</v>
      </c>
      <c r="B272" s="7">
        <v>2014</v>
      </c>
      <c r="C272" s="108" t="s">
        <v>16511</v>
      </c>
      <c r="D272" s="109">
        <f>SUM('Unified sheet'!I4244:I4245)</f>
        <v>0.17244897959183675</v>
      </c>
      <c r="E272" s="109">
        <f>SUMSQ('Unified sheet'!I4244:I4245)</f>
        <v>2.2814183904854464E-2</v>
      </c>
      <c r="F272" s="16">
        <v>3.2886091121864157E-2</v>
      </c>
      <c r="G272" s="109">
        <v>1.2445010920107571</v>
      </c>
      <c r="H272" s="109">
        <v>49.328663164039696</v>
      </c>
      <c r="I272" s="109"/>
      <c r="J272" s="17"/>
      <c r="K272" s="17"/>
    </row>
    <row r="273" spans="1:16" ht="18" hidden="1" customHeight="1" x14ac:dyDescent="0.25">
      <c r="A273" s="108" t="s">
        <v>16384</v>
      </c>
      <c r="B273" s="7">
        <v>2015</v>
      </c>
      <c r="C273" s="108" t="s">
        <v>16511</v>
      </c>
      <c r="D273" s="109">
        <f>SUM('Unified sheet'!I4246:I4247)</f>
        <v>0.30463687150837987</v>
      </c>
      <c r="E273" s="109">
        <f>SUMSQ('Unified sheet'!I4246:I4247)</f>
        <v>7.3186944851908478E-2</v>
      </c>
      <c r="F273" s="109">
        <v>6.8877946834538559E-2</v>
      </c>
      <c r="G273" s="109">
        <v>3.3277107850578314</v>
      </c>
      <c r="H273" s="109">
        <v>61.262779462981698</v>
      </c>
      <c r="I273" s="109"/>
      <c r="J273" s="17"/>
      <c r="K273" s="17"/>
    </row>
    <row r="274" spans="1:16" ht="18" hidden="1" customHeight="1" x14ac:dyDescent="0.25">
      <c r="A274" s="108" t="s">
        <v>16384</v>
      </c>
      <c r="B274" s="7">
        <v>2016</v>
      </c>
      <c r="C274" s="108" t="s">
        <v>16511</v>
      </c>
      <c r="D274" s="109">
        <f>SUM('Unified sheet'!I4248:I4249)</f>
        <v>0.43466981132075466</v>
      </c>
      <c r="E274" s="109">
        <f>SUMSQ('Unified sheet'!I4248:I4249)</f>
        <v>0.15338082280170878</v>
      </c>
      <c r="F274" s="109">
        <v>0.11314911427513136</v>
      </c>
      <c r="G274" s="109">
        <v>7.1787357101491676</v>
      </c>
      <c r="H274" s="109">
        <v>78.152828428462385</v>
      </c>
      <c r="I274" s="109"/>
      <c r="J274" s="17"/>
      <c r="K274" s="17"/>
    </row>
    <row r="275" spans="1:16" ht="18" hidden="1" customHeight="1" x14ac:dyDescent="0.25">
      <c r="A275" s="108" t="s">
        <v>16384</v>
      </c>
      <c r="B275" s="7">
        <v>2017</v>
      </c>
      <c r="C275" s="108" t="s">
        <v>16511</v>
      </c>
      <c r="D275" s="109">
        <f>SUM('Unified sheet'!I4250:I4251)</f>
        <v>0.92737373737373741</v>
      </c>
      <c r="E275" s="109">
        <f>SUMSQ('Unified sheet'!I4250:I4251)</f>
        <v>0.56515850423426173</v>
      </c>
      <c r="F275" s="109">
        <v>0.21911146648926325</v>
      </c>
      <c r="G275" s="109">
        <v>14.398783012444362</v>
      </c>
      <c r="H275" s="109">
        <v>100</v>
      </c>
      <c r="I275" s="109"/>
      <c r="J275" s="17"/>
      <c r="K275" s="17"/>
    </row>
    <row r="276" spans="1:16" ht="18" hidden="1" customHeight="1" x14ac:dyDescent="0.25">
      <c r="A276" s="108" t="s">
        <v>16384</v>
      </c>
      <c r="B276" s="7">
        <v>2018</v>
      </c>
      <c r="C276" s="108" t="s">
        <v>16511</v>
      </c>
      <c r="D276" s="109">
        <f>SUM('Unified sheet'!I4252:I4253)</f>
        <v>1.3349444444444445</v>
      </c>
      <c r="E276" s="109">
        <f>SUMSQ('Unified sheet'!I4252:I4253)</f>
        <v>1.0630294598765431</v>
      </c>
      <c r="F276" s="109">
        <v>0.26695301183763565</v>
      </c>
      <c r="G276" s="109">
        <v>15.924057634708662</v>
      </c>
      <c r="H276" s="109">
        <v>100</v>
      </c>
      <c r="I276" s="109"/>
      <c r="J276" s="17"/>
      <c r="K276" s="17"/>
    </row>
    <row r="277" spans="1:16" ht="18" hidden="1" customHeight="1" x14ac:dyDescent="0.25">
      <c r="A277" s="108" t="s">
        <v>16384</v>
      </c>
      <c r="B277" s="7">
        <v>2019</v>
      </c>
      <c r="C277" s="108" t="s">
        <v>16511</v>
      </c>
      <c r="D277" s="109">
        <f>SUM('Unified sheet'!I4254:I4255)</f>
        <v>1.8072781065088757</v>
      </c>
      <c r="E277" s="109">
        <f>SUMSQ('Unified sheet'!I4254:I4255)</f>
        <v>2.0349911592731349</v>
      </c>
      <c r="F277" s="109">
        <v>0.32752234510831668</v>
      </c>
      <c r="G277" s="109">
        <v>20.405793464946846</v>
      </c>
      <c r="H277" s="109">
        <v>100</v>
      </c>
      <c r="I277" s="109"/>
      <c r="J277" s="17"/>
      <c r="K277" s="17"/>
    </row>
    <row r="278" spans="1:16" ht="18" hidden="1" customHeight="1" x14ac:dyDescent="0.25">
      <c r="A278" s="108" t="s">
        <v>16384</v>
      </c>
      <c r="B278" s="7">
        <v>2020</v>
      </c>
      <c r="C278" s="108" t="s">
        <v>16511</v>
      </c>
      <c r="D278" s="109">
        <f>SUM('Unified sheet'!I4256:I4257)</f>
        <v>2.2965853658536588</v>
      </c>
      <c r="E278" s="109">
        <f>SUMSQ('Unified sheet'!I4256:I4257)</f>
        <v>3.0627115481856046</v>
      </c>
      <c r="F278" s="109">
        <v>0.41367333647012261</v>
      </c>
      <c r="G278" s="109">
        <v>24.021406852418785</v>
      </c>
      <c r="H278" s="109">
        <v>100</v>
      </c>
      <c r="I278" s="109"/>
      <c r="J278" s="17"/>
      <c r="K278" s="17"/>
    </row>
    <row r="279" spans="1:16" ht="18" hidden="1" customHeight="1" x14ac:dyDescent="0.25">
      <c r="A279" s="108" t="s">
        <v>16384</v>
      </c>
      <c r="B279" s="7">
        <v>2021</v>
      </c>
      <c r="C279" s="108" t="s">
        <v>16511</v>
      </c>
      <c r="D279" s="109">
        <f>SUM('Unified sheet'!I4258:I4259)</f>
        <v>3.1952830188679249</v>
      </c>
      <c r="E279" s="109">
        <f>SUMSQ('Unified sheet'!I4258:I4259)</f>
        <v>5.3206049483802067</v>
      </c>
      <c r="F279" s="109">
        <v>0.51571024856248604</v>
      </c>
      <c r="G279" s="109">
        <v>26.874977750034347</v>
      </c>
      <c r="H279" s="109">
        <v>100</v>
      </c>
      <c r="I279" s="109"/>
      <c r="J279" s="17"/>
      <c r="K279" s="17"/>
    </row>
    <row r="280" spans="1:16" ht="18" hidden="1" customHeight="1" x14ac:dyDescent="0.25">
      <c r="A280" s="108" t="s">
        <v>16384</v>
      </c>
      <c r="B280" s="7">
        <v>2022</v>
      </c>
      <c r="C280" s="108" t="s">
        <v>16511</v>
      </c>
      <c r="D280" s="109">
        <f>SUM('Unified sheet'!I4260:I4261)</f>
        <v>2.8509710034246876</v>
      </c>
      <c r="E280" s="109">
        <f>SUMSQ('Unified sheet'!I4260:I4261)</f>
        <v>4.3375877041451201</v>
      </c>
      <c r="F280" s="20">
        <v>0.42968116292143443</v>
      </c>
      <c r="G280" s="20">
        <v>22.9303363568979</v>
      </c>
      <c r="H280" s="109">
        <v>100.00033199196207</v>
      </c>
      <c r="I280" s="109"/>
      <c r="J280" s="17"/>
      <c r="K280" s="17"/>
    </row>
    <row r="281" spans="1:16" ht="18" hidden="1" customHeight="1" x14ac:dyDescent="0.25">
      <c r="A281" s="108" t="s">
        <v>16384</v>
      </c>
      <c r="B281" s="7">
        <v>2023</v>
      </c>
      <c r="C281" s="108" t="s">
        <v>16511</v>
      </c>
      <c r="D281" s="109">
        <f>SUM('Unified sheet'!I4262:I4263)</f>
        <v>3.4362361838207383</v>
      </c>
      <c r="E281" s="109">
        <f>SUMSQ('Unified sheet'!I4262:I4263)</f>
        <v>5.9885100402188982</v>
      </c>
      <c r="F281" s="109">
        <v>0.4876068400997105</v>
      </c>
      <c r="G281" s="109">
        <v>24.729753786892488</v>
      </c>
      <c r="H281" s="109">
        <v>99.999363240624547</v>
      </c>
      <c r="I281" s="109"/>
      <c r="J281" s="17"/>
      <c r="K281" s="17"/>
    </row>
    <row r="282" spans="1:16" ht="18" hidden="1" customHeight="1" x14ac:dyDescent="0.25">
      <c r="A282" s="108" t="s">
        <v>16384</v>
      </c>
      <c r="B282" s="7">
        <v>2024</v>
      </c>
      <c r="C282" s="108" t="s">
        <v>16511</v>
      </c>
      <c r="D282" s="109">
        <f>SUM('Unified sheet'!I4264:I4265)</f>
        <v>0</v>
      </c>
      <c r="E282" s="109">
        <f>SUMSQ('Unified sheet'!I4264:I4265)</f>
        <v>0</v>
      </c>
      <c r="F282" s="109"/>
      <c r="G282" s="109"/>
      <c r="H282" s="109">
        <v>0</v>
      </c>
      <c r="I282" s="109"/>
      <c r="J282" s="17"/>
      <c r="K282" s="17"/>
    </row>
    <row r="283" spans="1:16" ht="18" hidden="1" customHeight="1" x14ac:dyDescent="0.25">
      <c r="A283" s="108" t="s">
        <v>16384</v>
      </c>
      <c r="B283" s="7">
        <v>2009</v>
      </c>
      <c r="C283" s="64" t="s">
        <v>18683</v>
      </c>
      <c r="D283" s="110">
        <v>99.79</v>
      </c>
      <c r="E283" s="109">
        <v>9906.2548999999999</v>
      </c>
      <c r="F283" s="109"/>
      <c r="G283" s="109"/>
      <c r="H283" s="109">
        <v>99.65</v>
      </c>
      <c r="I283" s="109"/>
      <c r="J283" s="17"/>
      <c r="K283" s="17"/>
    </row>
    <row r="284" spans="1:16" ht="18" hidden="1" customHeight="1" x14ac:dyDescent="0.25">
      <c r="A284" s="108" t="s">
        <v>16384</v>
      </c>
      <c r="B284" s="7">
        <v>2010</v>
      </c>
      <c r="C284" s="64" t="s">
        <v>18683</v>
      </c>
      <c r="D284" s="110">
        <v>99.82</v>
      </c>
      <c r="E284" s="109">
        <v>9894.3462</v>
      </c>
      <c r="F284" s="109"/>
      <c r="G284" s="109"/>
      <c r="H284" s="109">
        <v>99.69</v>
      </c>
      <c r="I284" s="109"/>
      <c r="J284" s="17"/>
      <c r="K284" s="17"/>
    </row>
    <row r="285" spans="1:16" ht="18" hidden="1" customHeight="1" x14ac:dyDescent="0.25">
      <c r="A285" s="108" t="s">
        <v>16384</v>
      </c>
      <c r="B285" s="7">
        <v>2011</v>
      </c>
      <c r="C285" s="64" t="s">
        <v>18683</v>
      </c>
      <c r="D285" s="109">
        <v>99.899999999999991</v>
      </c>
      <c r="E285" s="109">
        <v>9625.8571999999986</v>
      </c>
      <c r="F285" s="109"/>
      <c r="G285" s="109"/>
      <c r="H285" s="109">
        <v>99.559999999999988</v>
      </c>
      <c r="I285" s="109"/>
      <c r="J285" s="17"/>
      <c r="K285" s="17"/>
    </row>
    <row r="286" spans="1:16" ht="18" customHeight="1" x14ac:dyDescent="0.25">
      <c r="A286" s="108" t="s">
        <v>16384</v>
      </c>
      <c r="B286" s="7">
        <v>2012</v>
      </c>
      <c r="C286" s="64" t="s">
        <v>18683</v>
      </c>
      <c r="D286" s="109">
        <v>99.820000000000007</v>
      </c>
      <c r="E286" s="109">
        <v>9621.7619999999988</v>
      </c>
      <c r="F286" s="109"/>
      <c r="G286" s="109"/>
      <c r="H286" s="109">
        <v>99.48</v>
      </c>
      <c r="I286" s="109"/>
      <c r="J286" s="17"/>
      <c r="K286" s="17"/>
    </row>
    <row r="287" spans="1:16" ht="18" customHeight="1" x14ac:dyDescent="0.25">
      <c r="A287" s="108" t="s">
        <v>16384</v>
      </c>
      <c r="B287" s="7">
        <v>2013</v>
      </c>
      <c r="C287" s="64" t="s">
        <v>18683</v>
      </c>
      <c r="D287" s="109">
        <v>99.749999999999986</v>
      </c>
      <c r="E287" s="109">
        <v>8668.0729999999985</v>
      </c>
      <c r="F287" s="109"/>
      <c r="G287" s="109"/>
      <c r="H287" s="109">
        <v>97.669999999999987</v>
      </c>
      <c r="I287" s="109"/>
      <c r="J287" s="17"/>
      <c r="K287" s="17"/>
      <c r="L287" s="17"/>
      <c r="M287" s="17"/>
      <c r="N287" s="17"/>
      <c r="O287" s="17"/>
      <c r="P287" s="17"/>
    </row>
    <row r="288" spans="1:16" ht="18" hidden="1" customHeight="1" x14ac:dyDescent="0.25">
      <c r="A288" s="108" t="s">
        <v>16384</v>
      </c>
      <c r="B288" s="7">
        <v>2014</v>
      </c>
      <c r="C288" s="64" t="s">
        <v>18683</v>
      </c>
      <c r="D288" s="109">
        <v>99.67</v>
      </c>
      <c r="E288" s="109">
        <v>8347.8402999999998</v>
      </c>
      <c r="F288" s="109"/>
      <c r="G288" s="109"/>
      <c r="H288" s="109">
        <v>97.05</v>
      </c>
      <c r="I288" s="109"/>
      <c r="J288" s="17"/>
      <c r="K288" s="17"/>
      <c r="L288" s="17"/>
      <c r="M288" s="17"/>
      <c r="N288" s="17"/>
      <c r="O288" s="17"/>
      <c r="P288" s="17"/>
    </row>
    <row r="289" spans="1:20" ht="18" hidden="1" customHeight="1" x14ac:dyDescent="0.25">
      <c r="A289" s="108" t="s">
        <v>16384</v>
      </c>
      <c r="B289" s="7">
        <v>2015</v>
      </c>
      <c r="C289" s="64" t="s">
        <v>18683</v>
      </c>
      <c r="D289" s="109">
        <v>99.8</v>
      </c>
      <c r="E289" s="109">
        <v>9040.9566999999988</v>
      </c>
      <c r="F289" s="109"/>
      <c r="G289" s="109"/>
      <c r="H289" s="109">
        <v>98.19</v>
      </c>
      <c r="I289" s="109"/>
      <c r="J289" s="17"/>
      <c r="K289" s="17"/>
    </row>
    <row r="290" spans="1:20" ht="18" hidden="1" customHeight="1" x14ac:dyDescent="0.25">
      <c r="A290" s="108" t="s">
        <v>16384</v>
      </c>
      <c r="B290" s="7">
        <v>2016</v>
      </c>
      <c r="C290" s="64" t="s">
        <v>18683</v>
      </c>
      <c r="D290" s="109">
        <v>99.830000000000013</v>
      </c>
      <c r="E290" s="109">
        <v>9420.9442000000017</v>
      </c>
      <c r="F290" s="109"/>
      <c r="G290" s="109"/>
      <c r="H290" s="109">
        <v>98.95</v>
      </c>
      <c r="I290" s="109"/>
      <c r="J290" s="17"/>
      <c r="K290" s="17"/>
    </row>
    <row r="291" spans="1:20" ht="18" hidden="1" customHeight="1" x14ac:dyDescent="0.25">
      <c r="A291" s="108" t="s">
        <v>16384</v>
      </c>
      <c r="B291" s="7">
        <v>2017</v>
      </c>
      <c r="C291" s="64" t="s">
        <v>18683</v>
      </c>
      <c r="D291" s="109">
        <v>99.800000000000011</v>
      </c>
      <c r="E291" s="109">
        <v>9663.7099999999991</v>
      </c>
      <c r="F291" s="109"/>
      <c r="G291" s="109"/>
      <c r="H291" s="109">
        <v>99</v>
      </c>
      <c r="I291" s="109"/>
      <c r="J291" s="17"/>
      <c r="K291" s="17"/>
    </row>
    <row r="292" spans="1:20" ht="18" hidden="1" customHeight="1" x14ac:dyDescent="0.25">
      <c r="A292" s="108" t="s">
        <v>16384</v>
      </c>
      <c r="B292" s="7">
        <v>2018</v>
      </c>
      <c r="C292" s="64" t="s">
        <v>18683</v>
      </c>
      <c r="D292" s="109">
        <v>99.801666699999998</v>
      </c>
      <c r="E292" s="109">
        <v>9465.0458196793879</v>
      </c>
      <c r="F292" s="109"/>
      <c r="G292" s="109"/>
      <c r="H292" s="109">
        <v>98.754166699999999</v>
      </c>
      <c r="I292" s="109"/>
      <c r="J292" s="17"/>
      <c r="K292" s="17"/>
    </row>
    <row r="293" spans="1:20" ht="18" hidden="1" customHeight="1" x14ac:dyDescent="0.25">
      <c r="A293" s="108" t="s">
        <v>16384</v>
      </c>
      <c r="B293" s="7">
        <v>2019</v>
      </c>
      <c r="C293" s="64" t="s">
        <v>18683</v>
      </c>
      <c r="D293" s="109">
        <v>99.9</v>
      </c>
      <c r="E293" s="109">
        <v>9450.52</v>
      </c>
      <c r="F293" s="109"/>
      <c r="G293" s="109"/>
      <c r="H293" s="109">
        <v>98.5</v>
      </c>
      <c r="I293" s="109"/>
      <c r="J293" s="17"/>
      <c r="K293" s="17"/>
      <c r="L293" s="80"/>
      <c r="M293" s="80"/>
      <c r="N293" s="80"/>
      <c r="O293" s="80"/>
      <c r="P293" s="80"/>
      <c r="Q293" s="80"/>
      <c r="R293" s="80"/>
      <c r="S293" s="80"/>
      <c r="T293" s="80"/>
    </row>
    <row r="294" spans="1:20" ht="18" hidden="1" customHeight="1" x14ac:dyDescent="0.25">
      <c r="A294" s="108" t="s">
        <v>16384</v>
      </c>
      <c r="B294" s="7">
        <v>2020</v>
      </c>
      <c r="C294" s="64" t="s">
        <v>18683</v>
      </c>
      <c r="D294" s="109">
        <v>99.82</v>
      </c>
      <c r="E294" s="109">
        <v>9450.2404000000006</v>
      </c>
      <c r="F294" s="109"/>
      <c r="G294" s="109"/>
      <c r="H294" s="109">
        <v>98.2</v>
      </c>
      <c r="I294" s="109"/>
      <c r="J294" s="17"/>
      <c r="K294" s="17"/>
      <c r="L294" s="80"/>
      <c r="M294" s="80"/>
      <c r="N294" s="80"/>
      <c r="O294" s="80"/>
      <c r="P294" s="80"/>
      <c r="Q294" s="80"/>
      <c r="R294" s="80"/>
      <c r="S294" s="80"/>
      <c r="T294" s="80"/>
    </row>
    <row r="295" spans="1:20" ht="18" hidden="1" customHeight="1" x14ac:dyDescent="0.25">
      <c r="A295" s="108" t="s">
        <v>16384</v>
      </c>
      <c r="B295" s="7">
        <v>2021</v>
      </c>
      <c r="C295" s="64" t="s">
        <v>18683</v>
      </c>
      <c r="D295" s="109">
        <v>99.799999999999983</v>
      </c>
      <c r="E295" s="109">
        <v>9442.5391499999987</v>
      </c>
      <c r="F295" s="109"/>
      <c r="G295" s="109"/>
      <c r="H295" s="109">
        <v>98.274999999999991</v>
      </c>
      <c r="I295" s="109"/>
      <c r="J295" s="17"/>
      <c r="K295" s="17"/>
      <c r="L295" s="80"/>
      <c r="M295" s="80"/>
      <c r="N295" s="80"/>
      <c r="O295" s="80"/>
      <c r="P295" s="80"/>
      <c r="Q295" s="80"/>
      <c r="R295" s="80"/>
      <c r="S295" s="80"/>
      <c r="T295" s="80"/>
    </row>
    <row r="296" spans="1:20" ht="18" hidden="1" customHeight="1" x14ac:dyDescent="0.25">
      <c r="A296" s="108" t="s">
        <v>16384</v>
      </c>
      <c r="B296" s="7">
        <v>2022</v>
      </c>
      <c r="C296" s="64" t="s">
        <v>18683</v>
      </c>
      <c r="D296" s="109">
        <v>99.74</v>
      </c>
      <c r="E296" s="109">
        <v>9364.2764999999999</v>
      </c>
      <c r="F296" s="109"/>
      <c r="G296" s="109"/>
      <c r="H296" s="109">
        <v>98.16</v>
      </c>
      <c r="I296" s="109"/>
      <c r="J296" s="17"/>
      <c r="K296" s="17"/>
      <c r="L296" s="80"/>
      <c r="M296" s="80"/>
      <c r="N296" s="80"/>
      <c r="O296" s="80"/>
      <c r="P296" s="80"/>
      <c r="Q296" s="80"/>
      <c r="R296" s="80"/>
      <c r="S296" s="80"/>
      <c r="T296" s="80"/>
    </row>
    <row r="297" spans="1:20" ht="18" hidden="1" customHeight="1" x14ac:dyDescent="0.25">
      <c r="A297" s="108" t="s">
        <v>16384</v>
      </c>
      <c r="B297" s="7">
        <v>2023</v>
      </c>
      <c r="C297" s="64" t="s">
        <v>18683</v>
      </c>
      <c r="D297" s="109">
        <v>99.74</v>
      </c>
      <c r="E297" s="109">
        <v>9469.34</v>
      </c>
      <c r="F297" s="109"/>
      <c r="G297" s="109"/>
      <c r="H297" s="109">
        <v>98.07</v>
      </c>
      <c r="I297" s="109"/>
      <c r="J297" s="17"/>
      <c r="K297" s="17"/>
      <c r="L297" s="80"/>
      <c r="M297" s="80"/>
      <c r="N297" s="80"/>
      <c r="O297" s="80"/>
      <c r="P297" s="80"/>
      <c r="Q297" s="80"/>
      <c r="R297" s="80"/>
      <c r="S297" s="80"/>
      <c r="T297" s="80"/>
    </row>
    <row r="298" spans="1:20" ht="18" hidden="1" customHeight="1" x14ac:dyDescent="0.25">
      <c r="A298" s="108" t="s">
        <v>16384</v>
      </c>
      <c r="B298" s="7">
        <v>2024</v>
      </c>
      <c r="C298" s="64" t="s">
        <v>18683</v>
      </c>
      <c r="D298" s="109"/>
      <c r="E298" s="109"/>
      <c r="F298" s="109"/>
      <c r="G298" s="109"/>
      <c r="H298" s="109"/>
      <c r="I298" s="109"/>
      <c r="J298" s="17"/>
      <c r="K298" s="17"/>
      <c r="L298" s="80"/>
      <c r="M298" s="80"/>
      <c r="N298" s="80"/>
      <c r="O298" s="80"/>
      <c r="P298" s="80"/>
      <c r="Q298" s="80"/>
      <c r="R298" s="80"/>
      <c r="S298" s="80"/>
      <c r="T298" s="80"/>
    </row>
    <row r="299" spans="1:20" ht="18" hidden="1" customHeight="1" x14ac:dyDescent="0.25">
      <c r="A299" s="108" t="s">
        <v>16384</v>
      </c>
      <c r="B299" s="7">
        <v>2009</v>
      </c>
      <c r="C299" s="108" t="s">
        <v>18691</v>
      </c>
      <c r="D299" s="17">
        <v>98.34</v>
      </c>
      <c r="E299" s="17">
        <v>8407.7999999999993</v>
      </c>
      <c r="F299" s="109"/>
      <c r="G299" s="109"/>
      <c r="H299" s="17">
        <v>95.1</v>
      </c>
      <c r="I299" s="109"/>
      <c r="J299" s="17"/>
      <c r="K299" s="17"/>
    </row>
    <row r="300" spans="1:20" ht="18" hidden="1" customHeight="1" x14ac:dyDescent="0.25">
      <c r="A300" s="108" t="s">
        <v>16384</v>
      </c>
      <c r="B300" s="7">
        <v>2010</v>
      </c>
      <c r="C300" s="108" t="s">
        <v>18691</v>
      </c>
      <c r="D300" s="17">
        <v>99.75</v>
      </c>
      <c r="E300" s="17">
        <v>8608.7999999999993</v>
      </c>
      <c r="F300" s="109"/>
      <c r="G300" s="109"/>
      <c r="H300" s="17">
        <v>96.62</v>
      </c>
      <c r="I300" s="109"/>
      <c r="J300" s="17"/>
      <c r="K300" s="17"/>
    </row>
    <row r="301" spans="1:20" ht="18" hidden="1" customHeight="1" x14ac:dyDescent="0.25">
      <c r="A301" s="108" t="s">
        <v>16384</v>
      </c>
      <c r="B301" s="7">
        <v>2011</v>
      </c>
      <c r="C301" s="108" t="s">
        <v>18691</v>
      </c>
      <c r="D301" s="17">
        <v>99.64</v>
      </c>
      <c r="E301" s="17">
        <v>8462.7000000000007</v>
      </c>
      <c r="F301" s="109"/>
      <c r="G301" s="109"/>
      <c r="H301" s="17">
        <v>96.62</v>
      </c>
      <c r="I301" s="109"/>
      <c r="J301" s="17"/>
      <c r="K301" s="17"/>
    </row>
    <row r="302" spans="1:20" ht="18" customHeight="1" x14ac:dyDescent="0.25">
      <c r="A302" s="108" t="s">
        <v>16384</v>
      </c>
      <c r="B302" s="7">
        <v>2012</v>
      </c>
      <c r="C302" s="108" t="s">
        <v>18691</v>
      </c>
      <c r="D302" s="17">
        <v>99.64</v>
      </c>
      <c r="E302" s="17">
        <v>8357.1</v>
      </c>
      <c r="F302" s="109"/>
      <c r="G302" s="109"/>
      <c r="H302" s="17">
        <v>96.85</v>
      </c>
      <c r="I302" s="109"/>
      <c r="J302" s="17"/>
      <c r="K302" s="17"/>
    </row>
    <row r="303" spans="1:20" ht="18" customHeight="1" x14ac:dyDescent="0.25">
      <c r="A303" s="108" t="s">
        <v>16384</v>
      </c>
      <c r="B303" s="7">
        <v>2013</v>
      </c>
      <c r="C303" s="108" t="s">
        <v>18691</v>
      </c>
      <c r="D303" s="17">
        <v>99.37</v>
      </c>
      <c r="E303" s="17">
        <v>7990.9</v>
      </c>
      <c r="F303" s="109"/>
      <c r="G303" s="109"/>
      <c r="H303" s="17">
        <v>96.21</v>
      </c>
      <c r="I303" s="109"/>
      <c r="J303" s="17"/>
      <c r="K303" s="17"/>
      <c r="L303" s="17"/>
      <c r="M303" s="17"/>
      <c r="N303" s="17"/>
      <c r="O303" s="17"/>
      <c r="P303" s="17"/>
    </row>
    <row r="304" spans="1:20" ht="18" hidden="1" customHeight="1" x14ac:dyDescent="0.25">
      <c r="A304" s="108" t="s">
        <v>16384</v>
      </c>
      <c r="B304" s="7">
        <v>2014</v>
      </c>
      <c r="C304" s="108" t="s">
        <v>18691</v>
      </c>
      <c r="D304" s="17">
        <v>98.99</v>
      </c>
      <c r="E304" s="17">
        <v>7799.9</v>
      </c>
      <c r="F304" s="109"/>
      <c r="G304" s="109"/>
      <c r="H304" s="17">
        <v>94.99</v>
      </c>
      <c r="I304" s="109"/>
      <c r="J304" s="17"/>
      <c r="K304" s="17"/>
      <c r="L304" s="17"/>
      <c r="M304" s="17"/>
      <c r="N304" s="17"/>
      <c r="O304" s="17"/>
      <c r="P304" s="17"/>
    </row>
    <row r="305" spans="1:20" ht="18" hidden="1" customHeight="1" x14ac:dyDescent="0.25">
      <c r="A305" s="108" t="s">
        <v>16384</v>
      </c>
      <c r="B305" s="7">
        <v>2015</v>
      </c>
      <c r="C305" s="108" t="s">
        <v>18691</v>
      </c>
      <c r="D305" s="17">
        <v>99.2</v>
      </c>
      <c r="E305" s="17">
        <v>7739</v>
      </c>
      <c r="F305" s="109"/>
      <c r="G305" s="109"/>
      <c r="H305" s="17">
        <v>94.28</v>
      </c>
      <c r="I305" s="109"/>
      <c r="J305" s="17"/>
      <c r="K305" s="17"/>
    </row>
    <row r="306" spans="1:20" ht="18" hidden="1" customHeight="1" x14ac:dyDescent="0.25">
      <c r="A306" s="108" t="s">
        <v>16384</v>
      </c>
      <c r="B306" s="7">
        <v>2016</v>
      </c>
      <c r="C306" s="108" t="s">
        <v>18691</v>
      </c>
      <c r="D306" s="17">
        <v>99.07</v>
      </c>
      <c r="E306" s="17">
        <v>7799.7</v>
      </c>
      <c r="F306" s="109"/>
      <c r="G306" s="109"/>
      <c r="H306" s="17">
        <v>95.67</v>
      </c>
      <c r="I306" s="109"/>
      <c r="J306" s="17"/>
      <c r="K306" s="17"/>
    </row>
    <row r="307" spans="1:20" ht="18" hidden="1" customHeight="1" x14ac:dyDescent="0.25">
      <c r="A307" s="108" t="s">
        <v>16384</v>
      </c>
      <c r="B307" s="7">
        <v>2017</v>
      </c>
      <c r="C307" s="108" t="s">
        <v>18691</v>
      </c>
      <c r="D307" s="17">
        <v>99.34</v>
      </c>
      <c r="E307" s="17">
        <v>7483.6</v>
      </c>
      <c r="F307" s="109"/>
      <c r="G307" s="109"/>
      <c r="H307" s="17">
        <v>94.98</v>
      </c>
      <c r="I307" s="109"/>
      <c r="J307" s="17"/>
      <c r="K307" s="17"/>
    </row>
    <row r="308" spans="1:20" ht="18" hidden="1" customHeight="1" x14ac:dyDescent="0.25">
      <c r="A308" s="108" t="s">
        <v>16384</v>
      </c>
      <c r="B308" s="7">
        <v>2018</v>
      </c>
      <c r="C308" s="108" t="s">
        <v>18691</v>
      </c>
      <c r="D308" s="17">
        <v>99.09</v>
      </c>
      <c r="E308" s="17">
        <v>7587.8</v>
      </c>
      <c r="F308" s="109"/>
      <c r="G308" s="109"/>
      <c r="H308" s="17">
        <v>95.46</v>
      </c>
      <c r="I308" s="109"/>
      <c r="J308" s="17"/>
      <c r="K308" s="17"/>
    </row>
    <row r="309" spans="1:20" ht="18" hidden="1" customHeight="1" x14ac:dyDescent="0.25">
      <c r="A309" s="108" t="s">
        <v>16384</v>
      </c>
      <c r="B309" s="7">
        <v>2019</v>
      </c>
      <c r="C309" s="108" t="s">
        <v>18691</v>
      </c>
      <c r="D309" s="17">
        <v>99.48</v>
      </c>
      <c r="E309" s="17">
        <v>7802.6</v>
      </c>
      <c r="F309" s="109"/>
      <c r="G309" s="109"/>
      <c r="H309" s="17">
        <v>95.8</v>
      </c>
      <c r="I309" s="109"/>
      <c r="J309" s="17"/>
      <c r="K309" s="17"/>
      <c r="L309" s="80"/>
      <c r="M309" s="80"/>
      <c r="N309" s="80"/>
      <c r="O309" s="80"/>
      <c r="P309" s="80"/>
      <c r="Q309" s="80"/>
      <c r="R309" s="80"/>
      <c r="S309" s="80"/>
      <c r="T309" s="80"/>
    </row>
    <row r="310" spans="1:20" ht="18" hidden="1" customHeight="1" x14ac:dyDescent="0.25">
      <c r="A310" s="108" t="s">
        <v>16384</v>
      </c>
      <c r="B310" s="7">
        <v>2020</v>
      </c>
      <c r="C310" s="108" t="s">
        <v>18691</v>
      </c>
      <c r="D310" s="17">
        <v>99.46</v>
      </c>
      <c r="E310" s="17">
        <v>7609.1</v>
      </c>
      <c r="F310" s="109"/>
      <c r="G310" s="109"/>
      <c r="H310" s="17">
        <v>95.77</v>
      </c>
      <c r="I310" s="109"/>
      <c r="J310" s="17"/>
      <c r="K310" s="17"/>
      <c r="L310" s="80"/>
      <c r="M310" s="80"/>
      <c r="N310" s="80"/>
      <c r="O310" s="80"/>
      <c r="P310" s="80"/>
      <c r="Q310" s="80"/>
      <c r="R310" s="80"/>
      <c r="S310" s="80"/>
      <c r="T310" s="80"/>
    </row>
    <row r="311" spans="1:20" ht="18" hidden="1" customHeight="1" x14ac:dyDescent="0.25">
      <c r="A311" s="108" t="s">
        <v>16384</v>
      </c>
      <c r="B311" s="7">
        <v>2021</v>
      </c>
      <c r="C311" s="108" t="s">
        <v>18691</v>
      </c>
      <c r="D311" s="17">
        <v>99.57</v>
      </c>
      <c r="E311" s="17">
        <v>7604.3</v>
      </c>
      <c r="F311" s="109"/>
      <c r="G311" s="109"/>
      <c r="H311" s="17">
        <v>95.79</v>
      </c>
      <c r="I311" s="109"/>
      <c r="J311" s="17"/>
      <c r="K311" s="17"/>
      <c r="L311" s="80"/>
      <c r="M311" s="80"/>
      <c r="N311" s="80"/>
      <c r="O311" s="80"/>
      <c r="P311" s="80"/>
      <c r="Q311" s="80"/>
      <c r="R311" s="80"/>
      <c r="S311" s="80"/>
      <c r="T311" s="80"/>
    </row>
    <row r="312" spans="1:20" ht="18" hidden="1" customHeight="1" x14ac:dyDescent="0.25">
      <c r="A312" s="108" t="s">
        <v>16384</v>
      </c>
      <c r="B312" s="7">
        <v>2022</v>
      </c>
      <c r="C312" s="108" t="s">
        <v>18691</v>
      </c>
      <c r="D312" s="17">
        <v>99.51</v>
      </c>
      <c r="E312" s="17">
        <v>7300.1</v>
      </c>
      <c r="F312" s="109"/>
      <c r="G312" s="109"/>
      <c r="H312" s="17">
        <v>95.7</v>
      </c>
      <c r="I312" s="109"/>
      <c r="J312" s="17"/>
      <c r="K312" s="17"/>
      <c r="L312" s="80"/>
      <c r="M312" s="80"/>
      <c r="N312" s="80"/>
      <c r="O312" s="80"/>
      <c r="P312" s="80"/>
      <c r="Q312" s="80"/>
      <c r="R312" s="80"/>
      <c r="S312" s="80"/>
      <c r="T312" s="80"/>
    </row>
    <row r="313" spans="1:20" ht="18" hidden="1" customHeight="1" x14ac:dyDescent="0.25">
      <c r="A313" s="108" t="s">
        <v>16384</v>
      </c>
      <c r="B313" s="7">
        <v>2023</v>
      </c>
      <c r="C313" s="108" t="s">
        <v>18691</v>
      </c>
      <c r="D313" s="17">
        <v>99.55</v>
      </c>
      <c r="E313" s="17">
        <v>7422.8</v>
      </c>
      <c r="F313" s="109"/>
      <c r="G313" s="109"/>
      <c r="H313" s="17">
        <v>96.06</v>
      </c>
      <c r="I313" s="109"/>
      <c r="J313" s="17"/>
      <c r="K313" s="17"/>
      <c r="L313" s="80"/>
      <c r="M313" s="80"/>
      <c r="N313" s="80"/>
      <c r="O313" s="80"/>
      <c r="P313" s="80"/>
      <c r="Q313" s="80"/>
      <c r="R313" s="80"/>
      <c r="S313" s="80"/>
      <c r="T313" s="80"/>
    </row>
    <row r="314" spans="1:20" ht="18" hidden="1" customHeight="1" x14ac:dyDescent="0.25">
      <c r="A314" s="108" t="s">
        <v>16384</v>
      </c>
      <c r="B314" s="7">
        <v>2024</v>
      </c>
      <c r="C314" s="108" t="s">
        <v>18691</v>
      </c>
      <c r="D314" s="109"/>
      <c r="E314" s="109"/>
      <c r="F314" s="109"/>
      <c r="G314" s="109"/>
      <c r="H314" s="109"/>
      <c r="I314" s="109"/>
      <c r="J314" s="17"/>
      <c r="K314" s="17"/>
      <c r="L314" s="80"/>
      <c r="M314" s="80"/>
      <c r="N314" s="80"/>
      <c r="O314" s="80"/>
      <c r="P314" s="80"/>
      <c r="Q314" s="80"/>
      <c r="R314" s="80"/>
      <c r="S314" s="80"/>
      <c r="T314" s="80"/>
    </row>
    <row r="315" spans="1:20" ht="18" hidden="1" customHeight="1" x14ac:dyDescent="0.25">
      <c r="A315" s="108" t="s">
        <v>16384</v>
      </c>
      <c r="B315" s="7">
        <v>2011</v>
      </c>
      <c r="C315" s="108" t="s">
        <v>18703</v>
      </c>
      <c r="D315" s="32">
        <v>72.5</v>
      </c>
      <c r="E315" s="17">
        <v>2778.8</v>
      </c>
      <c r="F315" s="109"/>
      <c r="G315" s="109"/>
      <c r="H315" s="256">
        <v>63.5</v>
      </c>
      <c r="I315" s="109"/>
      <c r="J315" s="17"/>
      <c r="K315" s="17"/>
    </row>
    <row r="316" spans="1:20" ht="18" customHeight="1" x14ac:dyDescent="0.25">
      <c r="A316" s="108" t="s">
        <v>16384</v>
      </c>
      <c r="B316" s="7">
        <v>2012</v>
      </c>
      <c r="C316" s="108" t="s">
        <v>18703</v>
      </c>
      <c r="D316" s="32">
        <v>77.599999999999994</v>
      </c>
      <c r="E316" s="17">
        <v>3041.6</v>
      </c>
      <c r="F316" s="109"/>
      <c r="G316" s="109"/>
      <c r="H316" s="256">
        <v>69.5</v>
      </c>
      <c r="I316" s="109"/>
      <c r="J316" s="17"/>
      <c r="K316" s="17"/>
    </row>
    <row r="317" spans="1:20" ht="18" customHeight="1" x14ac:dyDescent="0.25">
      <c r="A317" s="108" t="s">
        <v>16384</v>
      </c>
      <c r="B317" s="7">
        <v>2013</v>
      </c>
      <c r="C317" s="108" t="s">
        <v>18703</v>
      </c>
      <c r="D317" s="32">
        <v>80.900000000000006</v>
      </c>
      <c r="E317" s="17">
        <v>3236.1</v>
      </c>
      <c r="F317" s="109"/>
      <c r="G317" s="109"/>
      <c r="H317" s="256">
        <v>72.7</v>
      </c>
      <c r="I317" s="109"/>
      <c r="J317" s="17"/>
      <c r="K317" s="17"/>
    </row>
    <row r="318" spans="1:20" ht="18" hidden="1" customHeight="1" x14ac:dyDescent="0.25">
      <c r="A318" s="108" t="s">
        <v>16384</v>
      </c>
      <c r="B318" s="7">
        <v>2014</v>
      </c>
      <c r="C318" s="108" t="s">
        <v>18703</v>
      </c>
      <c r="D318" s="32">
        <v>97.9</v>
      </c>
      <c r="E318" s="17">
        <v>3763.7</v>
      </c>
      <c r="F318" s="109"/>
      <c r="G318" s="109"/>
      <c r="H318" s="256">
        <v>75.599999999999994</v>
      </c>
      <c r="I318" s="109"/>
      <c r="J318" s="17"/>
      <c r="K318" s="17"/>
      <c r="L318" s="17"/>
      <c r="M318" s="17"/>
      <c r="N318" s="17"/>
      <c r="O318" s="17"/>
      <c r="P318" s="17"/>
    </row>
    <row r="319" spans="1:20" ht="18" hidden="1" customHeight="1" x14ac:dyDescent="0.25">
      <c r="A319" s="108" t="s">
        <v>16384</v>
      </c>
      <c r="B319" s="7">
        <v>2015</v>
      </c>
      <c r="C319" s="108" t="s">
        <v>18703</v>
      </c>
      <c r="D319" s="32">
        <v>89</v>
      </c>
      <c r="E319" s="17">
        <v>3204.3</v>
      </c>
      <c r="F319" s="109"/>
      <c r="G319" s="109"/>
      <c r="H319" s="256">
        <v>70.2</v>
      </c>
      <c r="I319" s="109"/>
      <c r="J319" s="17"/>
      <c r="K319" s="17"/>
      <c r="L319" s="17"/>
      <c r="M319" s="17"/>
      <c r="N319" s="17"/>
      <c r="O319" s="17"/>
      <c r="P319" s="17"/>
    </row>
    <row r="320" spans="1:20" ht="18" hidden="1" customHeight="1" x14ac:dyDescent="0.25">
      <c r="A320" s="108" t="s">
        <v>16384</v>
      </c>
      <c r="B320" s="7">
        <v>2016</v>
      </c>
      <c r="C320" s="108" t="s">
        <v>18703</v>
      </c>
      <c r="D320" s="32">
        <v>88.6</v>
      </c>
      <c r="E320" s="17">
        <v>3407.2</v>
      </c>
      <c r="F320" s="109"/>
      <c r="G320" s="109"/>
      <c r="H320" s="256">
        <v>68.3</v>
      </c>
      <c r="I320" s="115"/>
      <c r="J320" s="17"/>
      <c r="K320" s="17"/>
    </row>
    <row r="321" spans="1:20" ht="18" hidden="1" customHeight="1" x14ac:dyDescent="0.25">
      <c r="A321" s="108" t="s">
        <v>16384</v>
      </c>
      <c r="B321" s="7">
        <v>2017</v>
      </c>
      <c r="C321" s="108" t="s">
        <v>18703</v>
      </c>
      <c r="D321" s="32">
        <v>86.7</v>
      </c>
      <c r="E321" s="17">
        <v>3009.5</v>
      </c>
      <c r="F321" s="109"/>
      <c r="G321" s="109"/>
      <c r="H321" s="256">
        <v>65.900000000000006</v>
      </c>
      <c r="I321" s="109"/>
      <c r="J321" s="17"/>
      <c r="K321" s="17"/>
    </row>
    <row r="322" spans="1:20" ht="18" hidden="1" customHeight="1" x14ac:dyDescent="0.25">
      <c r="A322" s="108" t="s">
        <v>16384</v>
      </c>
      <c r="B322" s="7">
        <v>2018</v>
      </c>
      <c r="C322" s="108" t="s">
        <v>18703</v>
      </c>
      <c r="D322" s="32">
        <v>88</v>
      </c>
      <c r="E322" s="17">
        <v>3130.4</v>
      </c>
      <c r="F322" s="115"/>
      <c r="G322" s="115"/>
      <c r="H322" s="256">
        <v>65.5</v>
      </c>
      <c r="I322" s="109"/>
      <c r="K322" s="17"/>
    </row>
    <row r="323" spans="1:20" ht="18" hidden="1" customHeight="1" x14ac:dyDescent="0.25">
      <c r="A323" s="108" t="s">
        <v>16384</v>
      </c>
      <c r="B323" s="7">
        <v>2019</v>
      </c>
      <c r="C323" s="108" t="s">
        <v>18703</v>
      </c>
      <c r="D323" s="32">
        <v>87.2</v>
      </c>
      <c r="E323" s="17">
        <v>3284.2</v>
      </c>
      <c r="F323" s="112"/>
      <c r="G323" s="112"/>
      <c r="H323" s="256">
        <v>68.2</v>
      </c>
      <c r="I323" s="109"/>
      <c r="J323" s="17"/>
      <c r="K323" s="17"/>
    </row>
    <row r="324" spans="1:20" ht="18" hidden="1" customHeight="1" x14ac:dyDescent="0.25">
      <c r="A324" s="108" t="s">
        <v>16384</v>
      </c>
      <c r="B324" s="7">
        <v>2020</v>
      </c>
      <c r="C324" s="108" t="s">
        <v>18703</v>
      </c>
      <c r="D324" s="32">
        <v>86.9</v>
      </c>
      <c r="E324" s="17">
        <v>3104.1</v>
      </c>
      <c r="F324" s="112"/>
      <c r="G324" s="112"/>
      <c r="H324" s="256">
        <v>66.400000000000006</v>
      </c>
      <c r="I324" s="109"/>
      <c r="J324" s="17"/>
      <c r="K324" s="17"/>
      <c r="L324" s="80"/>
      <c r="M324" s="80"/>
      <c r="N324" s="80"/>
      <c r="O324" s="80"/>
      <c r="P324" s="80"/>
      <c r="Q324" s="80"/>
      <c r="R324" s="80"/>
      <c r="S324" s="80"/>
      <c r="T324" s="80"/>
    </row>
    <row r="325" spans="1:20" ht="18" hidden="1" customHeight="1" x14ac:dyDescent="0.25">
      <c r="A325" s="108" t="s">
        <v>16384</v>
      </c>
      <c r="B325" s="7">
        <v>2021</v>
      </c>
      <c r="C325" s="108" t="s">
        <v>18703</v>
      </c>
      <c r="D325" s="32">
        <v>80.900000000000006</v>
      </c>
      <c r="E325" s="17">
        <v>2814.4</v>
      </c>
      <c r="F325" s="112"/>
      <c r="G325" s="112"/>
      <c r="H325" s="256">
        <v>61.7</v>
      </c>
      <c r="I325" s="109"/>
      <c r="J325" s="17"/>
      <c r="K325" s="17"/>
      <c r="L325" s="80"/>
      <c r="M325" s="80"/>
      <c r="N325" s="80"/>
      <c r="O325" s="80"/>
      <c r="P325" s="80"/>
      <c r="Q325" s="80"/>
      <c r="R325" s="80"/>
      <c r="S325" s="80"/>
      <c r="T325" s="80"/>
    </row>
    <row r="326" spans="1:20" ht="18" hidden="1" customHeight="1" x14ac:dyDescent="0.25">
      <c r="A326" s="108" t="s">
        <v>16384</v>
      </c>
      <c r="B326" s="7">
        <v>2022</v>
      </c>
      <c r="C326" s="108" t="s">
        <v>18703</v>
      </c>
      <c r="D326" s="32">
        <v>75.400000000000006</v>
      </c>
      <c r="E326" s="17">
        <v>2402.1</v>
      </c>
      <c r="F326" s="112"/>
      <c r="G326" s="112"/>
      <c r="H326" s="256">
        <v>54.8</v>
      </c>
      <c r="I326" s="109"/>
      <c r="J326" s="17"/>
      <c r="K326" s="17"/>
      <c r="L326" s="80"/>
      <c r="M326" s="80"/>
      <c r="N326" s="80"/>
      <c r="O326" s="80"/>
      <c r="P326" s="80"/>
      <c r="Q326" s="80"/>
      <c r="R326" s="80"/>
      <c r="S326" s="80"/>
      <c r="T326" s="80"/>
    </row>
    <row r="327" spans="1:20" ht="18" hidden="1" customHeight="1" x14ac:dyDescent="0.25">
      <c r="A327" s="108" t="s">
        <v>16384</v>
      </c>
      <c r="B327" s="7">
        <v>2023</v>
      </c>
      <c r="C327" s="108" t="s">
        <v>18703</v>
      </c>
      <c r="D327" s="32">
        <v>76.099999999999994</v>
      </c>
      <c r="E327" s="17">
        <v>2323.6999999999998</v>
      </c>
      <c r="F327" s="109"/>
      <c r="G327" s="109"/>
      <c r="H327" s="256">
        <v>54.9</v>
      </c>
      <c r="I327" s="109"/>
      <c r="J327" s="17"/>
      <c r="K327" s="17"/>
      <c r="L327" s="80"/>
      <c r="M327" s="80"/>
      <c r="N327" s="80"/>
      <c r="O327" s="80"/>
      <c r="P327" s="80"/>
      <c r="Q327" s="80"/>
      <c r="R327" s="80"/>
      <c r="S327" s="80"/>
      <c r="T327" s="80"/>
    </row>
    <row r="328" spans="1:20" ht="18" hidden="1" customHeight="1" x14ac:dyDescent="0.25">
      <c r="A328" s="108" t="s">
        <v>16384</v>
      </c>
      <c r="B328" s="7">
        <v>2024</v>
      </c>
      <c r="C328" s="108" t="s">
        <v>18703</v>
      </c>
      <c r="D328" s="109"/>
      <c r="E328" s="112"/>
      <c r="F328" s="112"/>
      <c r="G328" s="112"/>
      <c r="H328" s="109"/>
      <c r="I328" s="109"/>
      <c r="J328" s="17"/>
      <c r="K328" s="17"/>
      <c r="L328" s="80"/>
      <c r="M328" s="80"/>
      <c r="N328" s="80"/>
      <c r="O328" s="80"/>
      <c r="P328" s="80"/>
      <c r="Q328" s="80"/>
      <c r="R328" s="80"/>
      <c r="S328" s="80"/>
      <c r="T328" s="80"/>
    </row>
    <row r="329" spans="1:20" ht="18" hidden="1" customHeight="1" x14ac:dyDescent="0.25">
      <c r="A329" s="108" t="s">
        <v>16384</v>
      </c>
      <c r="B329" s="7">
        <v>2010</v>
      </c>
      <c r="C329" s="108" t="s">
        <v>18733</v>
      </c>
      <c r="D329" s="109">
        <v>96.06</v>
      </c>
      <c r="E329" s="109">
        <v>6941.5006000000003</v>
      </c>
      <c r="F329" s="109"/>
      <c r="G329" s="109"/>
      <c r="H329" s="109">
        <v>90.78</v>
      </c>
      <c r="I329" s="109"/>
      <c r="J329" s="17"/>
      <c r="K329" s="80"/>
      <c r="L329" s="17"/>
      <c r="M329" s="17"/>
      <c r="N329" s="17"/>
      <c r="O329" s="17"/>
      <c r="P329" s="17"/>
      <c r="Q329" s="17"/>
      <c r="R329" s="17"/>
      <c r="S329" s="17"/>
      <c r="T329" s="17"/>
    </row>
    <row r="330" spans="1:20" ht="18" hidden="1" customHeight="1" x14ac:dyDescent="0.25">
      <c r="A330" s="108" t="s">
        <v>16384</v>
      </c>
      <c r="B330" s="7">
        <v>2011</v>
      </c>
      <c r="C330" s="108" t="s">
        <v>18733</v>
      </c>
      <c r="D330" s="109">
        <v>98.179999999999993</v>
      </c>
      <c r="E330" s="109">
        <v>3624.1124</v>
      </c>
      <c r="F330" s="109"/>
      <c r="G330" s="109"/>
      <c r="H330" s="109">
        <v>79.66</v>
      </c>
      <c r="I330" s="109"/>
      <c r="J330" s="17"/>
      <c r="K330" s="80"/>
    </row>
    <row r="331" spans="1:20" ht="18" customHeight="1" x14ac:dyDescent="0.25">
      <c r="A331" s="108" t="s">
        <v>16384</v>
      </c>
      <c r="B331" s="7">
        <v>2012</v>
      </c>
      <c r="C331" s="108" t="s">
        <v>18733</v>
      </c>
      <c r="D331" s="109">
        <v>98.78</v>
      </c>
      <c r="E331" s="109">
        <v>4404.1574000000001</v>
      </c>
      <c r="F331" s="109"/>
      <c r="G331" s="109"/>
      <c r="H331" s="109">
        <v>84.7</v>
      </c>
      <c r="I331" s="109"/>
      <c r="J331" s="17"/>
      <c r="K331" s="17"/>
    </row>
    <row r="332" spans="1:20" ht="18" customHeight="1" x14ac:dyDescent="0.25">
      <c r="A332" s="108" t="s">
        <v>16384</v>
      </c>
      <c r="B332" s="7">
        <v>2013</v>
      </c>
      <c r="C332" s="108" t="s">
        <v>18733</v>
      </c>
      <c r="D332" s="109">
        <v>99.490000000000009</v>
      </c>
      <c r="E332" s="109">
        <v>4993.4805000000006</v>
      </c>
      <c r="F332" s="109"/>
      <c r="G332" s="109"/>
      <c r="H332" s="109">
        <v>94.28</v>
      </c>
      <c r="I332" s="109"/>
      <c r="J332" s="17"/>
      <c r="K332" s="17"/>
    </row>
    <row r="333" spans="1:20" ht="18" hidden="1" customHeight="1" x14ac:dyDescent="0.25">
      <c r="A333" s="108" t="s">
        <v>16384</v>
      </c>
      <c r="B333" s="7">
        <v>2014</v>
      </c>
      <c r="C333" s="108" t="s">
        <v>18733</v>
      </c>
      <c r="D333" s="109">
        <v>99.7</v>
      </c>
      <c r="E333" s="109">
        <v>7508.1126000000013</v>
      </c>
      <c r="F333" s="109"/>
      <c r="G333" s="109"/>
      <c r="H333" s="109">
        <v>96.580000000000013</v>
      </c>
      <c r="I333" s="109"/>
      <c r="J333" s="17"/>
      <c r="K333" s="17"/>
      <c r="L333" s="17"/>
      <c r="M333" s="17"/>
      <c r="N333" s="17"/>
      <c r="O333" s="17"/>
      <c r="P333" s="17"/>
    </row>
    <row r="334" spans="1:20" ht="18" hidden="1" customHeight="1" x14ac:dyDescent="0.25">
      <c r="A334" s="108" t="s">
        <v>16384</v>
      </c>
      <c r="B334" s="7">
        <v>2015</v>
      </c>
      <c r="C334" s="108" t="s">
        <v>18733</v>
      </c>
      <c r="D334" s="109">
        <v>99.70999999999998</v>
      </c>
      <c r="E334" s="109">
        <v>4641.2650999999987</v>
      </c>
      <c r="F334" s="109"/>
      <c r="G334" s="109"/>
      <c r="H334" s="109">
        <v>95.72999999999999</v>
      </c>
      <c r="I334" s="109"/>
      <c r="J334" s="17"/>
      <c r="K334" s="17"/>
      <c r="L334" s="17"/>
      <c r="M334" s="17"/>
      <c r="N334" s="17"/>
      <c r="O334" s="17"/>
      <c r="P334" s="17"/>
    </row>
    <row r="335" spans="1:20" ht="18" hidden="1" customHeight="1" x14ac:dyDescent="0.25">
      <c r="A335" s="108" t="s">
        <v>16384</v>
      </c>
      <c r="B335" s="7">
        <v>2016</v>
      </c>
      <c r="C335" s="108" t="s">
        <v>18733</v>
      </c>
      <c r="D335" s="109">
        <v>99.53</v>
      </c>
      <c r="E335" s="109">
        <v>4586.6112000000003</v>
      </c>
      <c r="F335" s="109"/>
      <c r="G335" s="109"/>
      <c r="H335" s="109">
        <v>95.11</v>
      </c>
      <c r="I335" s="109"/>
      <c r="J335" s="17"/>
      <c r="K335" s="17"/>
    </row>
    <row r="336" spans="1:20" ht="18" hidden="1" customHeight="1" x14ac:dyDescent="0.25">
      <c r="A336" s="108" t="s">
        <v>16384</v>
      </c>
      <c r="B336" s="7">
        <v>2017</v>
      </c>
      <c r="C336" s="108" t="s">
        <v>18733</v>
      </c>
      <c r="D336" s="109">
        <v>99.51</v>
      </c>
      <c r="E336" s="109">
        <v>4833.6206999999995</v>
      </c>
      <c r="F336" s="109"/>
      <c r="G336" s="109"/>
      <c r="H336" s="109">
        <v>98.31</v>
      </c>
      <c r="I336" s="109"/>
      <c r="J336" s="17"/>
      <c r="K336" s="17"/>
    </row>
    <row r="337" spans="1:20" ht="18" hidden="1" customHeight="1" x14ac:dyDescent="0.25">
      <c r="A337" s="108" t="s">
        <v>16384</v>
      </c>
      <c r="B337" s="7">
        <v>2018</v>
      </c>
      <c r="C337" s="108" t="s">
        <v>18733</v>
      </c>
      <c r="D337" s="109">
        <v>99.575833340000003</v>
      </c>
      <c r="E337" s="109">
        <v>4937.9963617909552</v>
      </c>
      <c r="F337" s="109"/>
      <c r="G337" s="109"/>
      <c r="H337" s="109">
        <v>98.857500000000002</v>
      </c>
      <c r="I337" s="109"/>
      <c r="J337" s="17"/>
      <c r="K337" s="17"/>
    </row>
    <row r="338" spans="1:20" ht="18" hidden="1" customHeight="1" x14ac:dyDescent="0.25">
      <c r="A338" s="108" t="s">
        <v>16384</v>
      </c>
      <c r="B338" s="7">
        <v>2019</v>
      </c>
      <c r="C338" s="108" t="s">
        <v>18733</v>
      </c>
      <c r="D338" s="109">
        <v>99.91</v>
      </c>
      <c r="E338" s="109">
        <v>4961.9524999999994</v>
      </c>
      <c r="F338" s="109"/>
      <c r="G338" s="109"/>
      <c r="H338" s="109">
        <v>99.59</v>
      </c>
      <c r="I338" s="109"/>
      <c r="J338" s="17"/>
      <c r="K338" s="17"/>
    </row>
    <row r="339" spans="1:20" ht="18" hidden="1" customHeight="1" x14ac:dyDescent="0.25">
      <c r="A339" s="108" t="s">
        <v>16384</v>
      </c>
      <c r="B339" s="7">
        <v>2020</v>
      </c>
      <c r="C339" s="108" t="s">
        <v>18733</v>
      </c>
      <c r="D339" s="109">
        <v>99.919999999999987</v>
      </c>
      <c r="E339" s="109">
        <v>4964.0429999999997</v>
      </c>
      <c r="F339" s="109"/>
      <c r="G339" s="109"/>
      <c r="H339" s="109">
        <v>99.61</v>
      </c>
      <c r="I339" s="109"/>
      <c r="J339" s="17"/>
      <c r="K339" s="17"/>
      <c r="L339" s="80"/>
      <c r="M339" s="80"/>
      <c r="N339" s="80"/>
      <c r="O339" s="80"/>
      <c r="P339" s="80"/>
      <c r="Q339" s="80"/>
      <c r="R339" s="80"/>
      <c r="S339" s="80"/>
      <c r="T339" s="80"/>
    </row>
    <row r="340" spans="1:20" ht="18" hidden="1" customHeight="1" x14ac:dyDescent="0.25">
      <c r="A340" s="108" t="s">
        <v>16384</v>
      </c>
      <c r="B340" s="7">
        <v>2021</v>
      </c>
      <c r="C340" s="108" t="s">
        <v>18733</v>
      </c>
      <c r="D340" s="109">
        <v>99.95</v>
      </c>
      <c r="E340" s="109">
        <v>4967.8314</v>
      </c>
      <c r="F340" s="109"/>
      <c r="G340" s="109"/>
      <c r="H340" s="109">
        <v>99.4</v>
      </c>
      <c r="I340" s="109"/>
      <c r="J340" s="17"/>
      <c r="K340" s="17"/>
      <c r="L340" s="80"/>
      <c r="M340" s="80"/>
      <c r="N340" s="80"/>
      <c r="O340" s="80"/>
      <c r="P340" s="80"/>
      <c r="Q340" s="80"/>
      <c r="R340" s="80"/>
      <c r="S340" s="80"/>
      <c r="T340" s="80"/>
    </row>
    <row r="341" spans="1:20" ht="18" hidden="1" customHeight="1" x14ac:dyDescent="0.25">
      <c r="A341" s="108" t="s">
        <v>16384</v>
      </c>
      <c r="B341" s="7">
        <v>2022</v>
      </c>
      <c r="C341" s="108" t="s">
        <v>18733</v>
      </c>
      <c r="D341" s="109">
        <v>99.990000000000009</v>
      </c>
      <c r="E341" s="109">
        <v>5070.5556000000006</v>
      </c>
      <c r="F341" s="109"/>
      <c r="G341" s="109"/>
      <c r="H341" s="109">
        <v>99.37</v>
      </c>
      <c r="I341" s="109"/>
      <c r="J341" s="17"/>
      <c r="K341" s="17"/>
      <c r="L341" s="80"/>
      <c r="M341" s="80"/>
      <c r="N341" s="80"/>
      <c r="O341" s="80"/>
      <c r="P341" s="80"/>
      <c r="Q341" s="80"/>
      <c r="R341" s="80"/>
      <c r="S341" s="80"/>
      <c r="T341" s="80"/>
    </row>
    <row r="342" spans="1:20" ht="18" hidden="1" customHeight="1" x14ac:dyDescent="0.25">
      <c r="A342" s="108" t="s">
        <v>16384</v>
      </c>
      <c r="B342" s="7">
        <v>2023</v>
      </c>
      <c r="C342" s="108" t="s">
        <v>18733</v>
      </c>
      <c r="D342" s="109">
        <f>SUM('Unified sheet'!Z4764:Z4766,'Unified sheet'!Z4769)</f>
        <v>99.98</v>
      </c>
      <c r="E342" s="109">
        <f>SUMSQ('Unified sheet'!Z4764:Z4769)</f>
        <v>5170.9242999999997</v>
      </c>
      <c r="F342" s="109"/>
      <c r="G342" s="109"/>
      <c r="H342" s="109">
        <f>SUM('Unified sheet'!Z4764:Z4765)</f>
        <v>99.38</v>
      </c>
      <c r="I342" s="109"/>
      <c r="J342" s="17"/>
      <c r="K342" s="17"/>
      <c r="L342" s="80"/>
      <c r="M342" s="80"/>
      <c r="N342" s="80"/>
      <c r="O342" s="80"/>
      <c r="P342" s="80"/>
      <c r="Q342" s="80"/>
      <c r="R342" s="80"/>
      <c r="S342" s="80"/>
      <c r="T342" s="80"/>
    </row>
    <row r="343" spans="1:20" ht="18" hidden="1" customHeight="1" x14ac:dyDescent="0.25">
      <c r="A343" s="108" t="s">
        <v>16384</v>
      </c>
      <c r="B343" s="7">
        <v>2024</v>
      </c>
      <c r="C343" s="108" t="s">
        <v>18733</v>
      </c>
      <c r="D343" s="109"/>
      <c r="E343" s="109"/>
      <c r="F343" s="109"/>
      <c r="G343" s="109"/>
      <c r="H343" s="109"/>
      <c r="I343" s="109"/>
      <c r="J343" s="17"/>
      <c r="K343" s="17"/>
      <c r="L343" s="80"/>
      <c r="M343" s="80"/>
      <c r="N343" s="80"/>
      <c r="O343" s="80"/>
      <c r="P343" s="80"/>
      <c r="Q343" s="80"/>
      <c r="R343" s="80"/>
      <c r="S343" s="80"/>
      <c r="T343" s="80"/>
    </row>
    <row r="344" spans="1:20" ht="18" hidden="1" customHeight="1" x14ac:dyDescent="0.25">
      <c r="A344" s="108" t="s">
        <v>16384</v>
      </c>
      <c r="B344" s="7">
        <v>2010</v>
      </c>
      <c r="C344" s="108" t="s">
        <v>18726</v>
      </c>
      <c r="D344" s="109">
        <v>99.995833270000006</v>
      </c>
      <c r="E344" s="109">
        <v>7602.9051246742674</v>
      </c>
      <c r="F344" s="109"/>
      <c r="G344" s="109"/>
      <c r="H344" s="109">
        <v>98.714166599999999</v>
      </c>
      <c r="I344" s="109"/>
      <c r="J344" s="17"/>
      <c r="K344" s="80"/>
      <c r="L344" s="80"/>
      <c r="M344" s="80"/>
      <c r="N344" s="80"/>
      <c r="O344" s="80"/>
      <c r="P344" s="80"/>
      <c r="Q344" s="80"/>
      <c r="R344" s="80"/>
      <c r="S344" s="80"/>
      <c r="T344" s="80"/>
    </row>
    <row r="345" spans="1:20" ht="18" hidden="1" customHeight="1" x14ac:dyDescent="0.25">
      <c r="A345" s="108" t="s">
        <v>16384</v>
      </c>
      <c r="B345" s="7">
        <v>2011</v>
      </c>
      <c r="C345" s="108" t="s">
        <v>18726</v>
      </c>
      <c r="D345" s="109">
        <v>99.485833299999996</v>
      </c>
      <c r="E345" s="109">
        <v>7126.0697173923663</v>
      </c>
      <c r="F345" s="109"/>
      <c r="G345" s="109"/>
      <c r="H345" s="109">
        <v>98.655833299999998</v>
      </c>
      <c r="I345" s="109"/>
      <c r="J345" s="17"/>
      <c r="K345" s="17"/>
    </row>
    <row r="346" spans="1:20" ht="18" customHeight="1" x14ac:dyDescent="0.25">
      <c r="A346" s="108" t="s">
        <v>16384</v>
      </c>
      <c r="B346" s="7">
        <v>2012</v>
      </c>
      <c r="C346" s="108" t="s">
        <v>18726</v>
      </c>
      <c r="D346" s="109">
        <v>99.553333330000001</v>
      </c>
      <c r="E346" s="109">
        <v>6881.5993980705389</v>
      </c>
      <c r="F346" s="109"/>
      <c r="G346" s="109"/>
      <c r="H346" s="109">
        <v>98.580833330000004</v>
      </c>
      <c r="I346" s="109"/>
      <c r="J346" s="17"/>
      <c r="K346" s="17"/>
    </row>
    <row r="347" spans="1:20" ht="18" customHeight="1" x14ac:dyDescent="0.25">
      <c r="A347" s="108" t="s">
        <v>16384</v>
      </c>
      <c r="B347" s="7">
        <v>2013</v>
      </c>
      <c r="C347" s="108" t="s">
        <v>18726</v>
      </c>
      <c r="D347" s="109">
        <v>99.936666630000005</v>
      </c>
      <c r="E347" s="109">
        <v>7041.6457458939276</v>
      </c>
      <c r="F347" s="109"/>
      <c r="G347" s="109"/>
      <c r="H347" s="109">
        <v>98.560833299999999</v>
      </c>
      <c r="I347" s="109"/>
      <c r="J347" s="17"/>
      <c r="K347" s="17"/>
    </row>
    <row r="348" spans="1:20" ht="18" hidden="1" customHeight="1" x14ac:dyDescent="0.25">
      <c r="A348" s="108" t="s">
        <v>16384</v>
      </c>
      <c r="B348" s="7">
        <v>2014</v>
      </c>
      <c r="C348" s="108" t="s">
        <v>18726</v>
      </c>
      <c r="D348" s="109">
        <v>99.668333260000011</v>
      </c>
      <c r="E348" s="109">
        <v>6713.3555670688056</v>
      </c>
      <c r="F348" s="109"/>
      <c r="G348" s="109"/>
      <c r="H348" s="109">
        <v>97.964166599999999</v>
      </c>
      <c r="I348" s="109"/>
      <c r="J348" s="17"/>
      <c r="K348" s="17"/>
      <c r="L348" s="17"/>
      <c r="M348" s="17"/>
      <c r="N348" s="17"/>
      <c r="O348" s="17"/>
      <c r="P348" s="17"/>
    </row>
    <row r="349" spans="1:20" ht="18" hidden="1" customHeight="1" x14ac:dyDescent="0.25">
      <c r="A349" s="108" t="s">
        <v>16384</v>
      </c>
      <c r="B349" s="7">
        <v>2015</v>
      </c>
      <c r="C349" s="108" t="s">
        <v>18726</v>
      </c>
      <c r="D349" s="109">
        <v>99.330000000000013</v>
      </c>
      <c r="E349" s="109">
        <v>6321.0295227231782</v>
      </c>
      <c r="F349" s="109"/>
      <c r="G349" s="109"/>
      <c r="H349" s="109">
        <v>97.286666670000002</v>
      </c>
      <c r="I349" s="109"/>
      <c r="J349" s="17"/>
      <c r="K349" s="17"/>
      <c r="L349" s="17"/>
      <c r="M349" s="17"/>
      <c r="N349" s="17"/>
      <c r="O349" s="17"/>
      <c r="P349" s="17"/>
    </row>
    <row r="350" spans="1:20" ht="18" hidden="1" customHeight="1" x14ac:dyDescent="0.25">
      <c r="A350" s="108" t="s">
        <v>16384</v>
      </c>
      <c r="B350" s="7">
        <v>2016</v>
      </c>
      <c r="C350" s="108" t="s">
        <v>18726</v>
      </c>
      <c r="D350" s="109">
        <v>97.844166669999993</v>
      </c>
      <c r="E350" s="109">
        <v>6241.6193024276654</v>
      </c>
      <c r="F350" s="109"/>
      <c r="G350" s="109"/>
      <c r="H350" s="109">
        <v>95.8</v>
      </c>
      <c r="I350" s="109"/>
      <c r="J350" s="17"/>
      <c r="K350" s="17"/>
    </row>
    <row r="351" spans="1:20" ht="18" hidden="1" customHeight="1" x14ac:dyDescent="0.25">
      <c r="A351" s="108" t="s">
        <v>16384</v>
      </c>
      <c r="B351" s="7">
        <v>2017</v>
      </c>
      <c r="C351" s="108" t="s">
        <v>18726</v>
      </c>
      <c r="D351" s="109">
        <v>99.203333369999996</v>
      </c>
      <c r="E351" s="109">
        <v>6245.128452759076</v>
      </c>
      <c r="F351" s="109"/>
      <c r="G351" s="109"/>
      <c r="H351" s="109">
        <v>96.756666699999997</v>
      </c>
      <c r="I351" s="109"/>
      <c r="J351" s="17"/>
      <c r="K351" s="17"/>
    </row>
    <row r="352" spans="1:20" ht="18" hidden="1" customHeight="1" x14ac:dyDescent="0.25">
      <c r="A352" s="108" t="s">
        <v>16384</v>
      </c>
      <c r="B352" s="7">
        <v>2018</v>
      </c>
      <c r="C352" s="108" t="s">
        <v>18726</v>
      </c>
      <c r="D352" s="109">
        <v>97.68666666</v>
      </c>
      <c r="E352" s="109">
        <v>5973.2827116494555</v>
      </c>
      <c r="F352" s="109"/>
      <c r="G352" s="109"/>
      <c r="H352" s="109">
        <v>94.905000000000001</v>
      </c>
      <c r="I352" s="109"/>
      <c r="J352" s="17"/>
      <c r="K352" s="17"/>
    </row>
    <row r="353" spans="1:16" ht="18" hidden="1" customHeight="1" x14ac:dyDescent="0.25">
      <c r="A353" s="108" t="s">
        <v>16384</v>
      </c>
      <c r="B353" s="7">
        <v>2019</v>
      </c>
      <c r="C353" s="108" t="s">
        <v>18726</v>
      </c>
      <c r="D353" s="109">
        <v>98.259999999999991</v>
      </c>
      <c r="E353" s="109">
        <v>5542.2883999999995</v>
      </c>
      <c r="F353" s="109"/>
      <c r="G353" s="109"/>
      <c r="H353" s="109">
        <v>95.06</v>
      </c>
      <c r="I353" s="109"/>
      <c r="J353" s="17"/>
      <c r="K353" s="17"/>
    </row>
    <row r="354" spans="1:16" ht="18" hidden="1" customHeight="1" x14ac:dyDescent="0.25">
      <c r="A354" s="108" t="s">
        <v>16384</v>
      </c>
      <c r="B354" s="7">
        <v>2020</v>
      </c>
      <c r="C354" s="108" t="s">
        <v>18726</v>
      </c>
      <c r="D354" s="109">
        <v>98.7</v>
      </c>
      <c r="E354" s="109">
        <v>5520.2699999999986</v>
      </c>
      <c r="F354" s="109"/>
      <c r="G354" s="109"/>
      <c r="H354" s="109">
        <v>95.5</v>
      </c>
      <c r="I354" s="109"/>
      <c r="J354" s="17"/>
      <c r="K354" s="17"/>
    </row>
    <row r="355" spans="1:16" ht="18" hidden="1" customHeight="1" x14ac:dyDescent="0.25">
      <c r="A355" s="108" t="s">
        <v>16384</v>
      </c>
      <c r="B355" s="7">
        <v>2021</v>
      </c>
      <c r="C355" s="108" t="s">
        <v>18726</v>
      </c>
      <c r="D355" s="109">
        <v>97.49</v>
      </c>
      <c r="E355" s="109">
        <v>5401.3509000000004</v>
      </c>
      <c r="F355" s="109"/>
      <c r="G355" s="109"/>
      <c r="H355" s="109">
        <v>93.39</v>
      </c>
      <c r="I355" s="109"/>
      <c r="J355" s="17"/>
      <c r="K355" s="17"/>
    </row>
    <row r="356" spans="1:16" ht="18" hidden="1" customHeight="1" x14ac:dyDescent="0.25">
      <c r="A356" s="108" t="s">
        <v>16384</v>
      </c>
      <c r="B356" s="7">
        <v>2022</v>
      </c>
      <c r="C356" s="108" t="s">
        <v>18726</v>
      </c>
      <c r="D356" s="109">
        <v>98.29</v>
      </c>
      <c r="E356" s="109">
        <v>5173.2055</v>
      </c>
      <c r="F356" s="109"/>
      <c r="G356" s="109"/>
      <c r="H356" s="109">
        <v>91.8</v>
      </c>
      <c r="I356" s="109"/>
      <c r="J356" s="17"/>
      <c r="K356" s="17"/>
    </row>
    <row r="357" spans="1:16" ht="18" hidden="1" customHeight="1" x14ac:dyDescent="0.25">
      <c r="A357" s="108" t="s">
        <v>16384</v>
      </c>
      <c r="B357" s="7">
        <v>2023</v>
      </c>
      <c r="C357" s="108" t="s">
        <v>18726</v>
      </c>
      <c r="D357" s="109">
        <f>SUM('Unified sheet'!Z4665:Z4668)</f>
        <v>96.98</v>
      </c>
      <c r="E357" s="109">
        <f>SUMSQ('Unified sheet'!Z4665:Z4668)</f>
        <v>4971.8964000000005</v>
      </c>
      <c r="F357" s="109"/>
      <c r="G357" s="109"/>
      <c r="H357" s="109">
        <f>SUM('Unified sheet'!Z4665:Z4666)</f>
        <v>91.48</v>
      </c>
      <c r="I357" s="109"/>
      <c r="J357" s="17"/>
      <c r="K357" s="17"/>
    </row>
    <row r="358" spans="1:16" ht="18" hidden="1" customHeight="1" x14ac:dyDescent="0.25">
      <c r="A358" s="108" t="s">
        <v>16384</v>
      </c>
      <c r="B358" s="7">
        <v>2024</v>
      </c>
      <c r="C358" s="108" t="s">
        <v>18726</v>
      </c>
      <c r="D358" s="109"/>
      <c r="E358" s="109"/>
      <c r="F358" s="109"/>
      <c r="G358" s="109"/>
      <c r="H358" s="109"/>
      <c r="I358" s="109"/>
      <c r="J358" s="17"/>
      <c r="K358" s="17"/>
    </row>
    <row r="359" spans="1:16" ht="18" hidden="1" customHeight="1" x14ac:dyDescent="0.25">
      <c r="A359" s="108" t="s">
        <v>16384</v>
      </c>
      <c r="B359" s="7">
        <v>2010</v>
      </c>
      <c r="C359" s="108" t="s">
        <v>18742</v>
      </c>
      <c r="D359" s="235">
        <v>95.13</v>
      </c>
      <c r="E359" s="235">
        <v>7128.8</v>
      </c>
      <c r="F359" s="109"/>
      <c r="G359" s="109"/>
      <c r="H359" s="235">
        <v>88.87</v>
      </c>
      <c r="I359" s="109"/>
      <c r="J359" s="17"/>
      <c r="K359" s="80"/>
    </row>
    <row r="360" spans="1:16" ht="18" hidden="1" customHeight="1" x14ac:dyDescent="0.25">
      <c r="A360" s="108" t="s">
        <v>16384</v>
      </c>
      <c r="B360" s="7">
        <v>2011</v>
      </c>
      <c r="C360" s="108" t="s">
        <v>18742</v>
      </c>
      <c r="D360" s="235">
        <v>94.21</v>
      </c>
      <c r="E360" s="235">
        <v>3610</v>
      </c>
      <c r="F360" s="109"/>
      <c r="G360" s="109"/>
      <c r="H360" s="235">
        <v>73.87</v>
      </c>
      <c r="I360" s="109"/>
      <c r="J360" s="17"/>
      <c r="K360" s="80"/>
    </row>
    <row r="361" spans="1:16" ht="18" customHeight="1" x14ac:dyDescent="0.25">
      <c r="A361" s="108" t="s">
        <v>16384</v>
      </c>
      <c r="B361" s="7">
        <v>2012</v>
      </c>
      <c r="C361" s="108" t="s">
        <v>18742</v>
      </c>
      <c r="D361" s="235">
        <v>96.87</v>
      </c>
      <c r="E361" s="235">
        <v>3703</v>
      </c>
      <c r="F361" s="109"/>
      <c r="G361" s="109"/>
      <c r="H361" s="235">
        <v>74.55</v>
      </c>
      <c r="I361" s="109"/>
      <c r="J361" s="17"/>
      <c r="K361" s="17"/>
    </row>
    <row r="362" spans="1:16" ht="18" customHeight="1" x14ac:dyDescent="0.25">
      <c r="A362" s="108" t="s">
        <v>16384</v>
      </c>
      <c r="B362" s="7">
        <v>2013</v>
      </c>
      <c r="C362" s="108" t="s">
        <v>18742</v>
      </c>
      <c r="D362" s="235">
        <v>97.95</v>
      </c>
      <c r="E362" s="235">
        <v>4517.6000000000004</v>
      </c>
      <c r="F362" s="109"/>
      <c r="G362" s="109"/>
      <c r="H362" s="235">
        <v>87.28</v>
      </c>
      <c r="I362" s="109"/>
      <c r="J362" s="17"/>
      <c r="K362" s="17"/>
    </row>
    <row r="363" spans="1:16" ht="18" hidden="1" customHeight="1" x14ac:dyDescent="0.25">
      <c r="A363" s="108" t="s">
        <v>16384</v>
      </c>
      <c r="B363" s="7">
        <v>2014</v>
      </c>
      <c r="C363" s="108" t="s">
        <v>18742</v>
      </c>
      <c r="D363" s="235">
        <v>97.98</v>
      </c>
      <c r="E363" s="235">
        <v>4732.8</v>
      </c>
      <c r="F363" s="109"/>
      <c r="G363" s="109"/>
      <c r="H363" s="235">
        <v>95.08</v>
      </c>
      <c r="I363" s="109"/>
      <c r="J363" s="17"/>
      <c r="K363" s="17"/>
      <c r="L363" s="17"/>
      <c r="M363" s="17"/>
      <c r="N363" s="17"/>
      <c r="O363" s="17"/>
      <c r="P363" s="17"/>
    </row>
    <row r="364" spans="1:16" ht="18" hidden="1" customHeight="1" x14ac:dyDescent="0.25">
      <c r="A364" s="108" t="s">
        <v>16384</v>
      </c>
      <c r="B364" s="7">
        <v>2015</v>
      </c>
      <c r="C364" s="108" t="s">
        <v>18742</v>
      </c>
      <c r="D364" s="235">
        <v>98.42</v>
      </c>
      <c r="E364" s="235">
        <v>4552.5</v>
      </c>
      <c r="F364" s="109"/>
      <c r="G364" s="109"/>
      <c r="H364" s="235">
        <v>94.76</v>
      </c>
      <c r="I364" s="109"/>
      <c r="J364" s="17"/>
      <c r="K364" s="17"/>
      <c r="L364" s="17"/>
      <c r="M364" s="17"/>
      <c r="N364" s="17"/>
      <c r="O364" s="17"/>
      <c r="P364" s="17"/>
    </row>
    <row r="365" spans="1:16" ht="18" hidden="1" customHeight="1" x14ac:dyDescent="0.25">
      <c r="A365" s="108" t="s">
        <v>16384</v>
      </c>
      <c r="B365" s="7">
        <v>2016</v>
      </c>
      <c r="C365" s="108" t="s">
        <v>18742</v>
      </c>
      <c r="D365" s="235">
        <v>95.77</v>
      </c>
      <c r="E365" s="235">
        <v>3652.5</v>
      </c>
      <c r="F365" s="109"/>
      <c r="G365" s="109"/>
      <c r="H365" s="235">
        <v>83.4</v>
      </c>
      <c r="I365" s="109"/>
      <c r="J365" s="17"/>
      <c r="K365" s="17"/>
    </row>
    <row r="366" spans="1:16" ht="18" hidden="1" customHeight="1" x14ac:dyDescent="0.25">
      <c r="A366" s="108" t="s">
        <v>16384</v>
      </c>
      <c r="B366" s="7">
        <v>2017</v>
      </c>
      <c r="C366" s="108" t="s">
        <v>18742</v>
      </c>
      <c r="D366" s="235">
        <v>97.42</v>
      </c>
      <c r="E366" s="235">
        <v>3942.1</v>
      </c>
      <c r="F366" s="109"/>
      <c r="G366" s="109"/>
      <c r="H366" s="235">
        <v>87.36</v>
      </c>
      <c r="I366" s="109"/>
      <c r="J366" s="17"/>
      <c r="K366" s="17"/>
    </row>
    <row r="367" spans="1:16" ht="18" hidden="1" customHeight="1" x14ac:dyDescent="0.25">
      <c r="A367" s="108" t="s">
        <v>16384</v>
      </c>
      <c r="B367" s="7">
        <v>2018</v>
      </c>
      <c r="C367" s="108" t="s">
        <v>18742</v>
      </c>
      <c r="D367" s="235">
        <v>97.95</v>
      </c>
      <c r="E367" s="235">
        <v>4144.5</v>
      </c>
      <c r="F367" s="109"/>
      <c r="G367" s="109"/>
      <c r="H367" s="235">
        <v>89.62</v>
      </c>
      <c r="I367" s="109"/>
      <c r="J367" s="17"/>
      <c r="K367" s="17"/>
    </row>
    <row r="368" spans="1:16" ht="18" hidden="1" customHeight="1" x14ac:dyDescent="0.25">
      <c r="A368" s="108" t="s">
        <v>16384</v>
      </c>
      <c r="B368" s="7">
        <v>2019</v>
      </c>
      <c r="C368" s="108" t="s">
        <v>18742</v>
      </c>
      <c r="D368" s="235">
        <v>98.55</v>
      </c>
      <c r="E368" s="235">
        <v>4026.1</v>
      </c>
      <c r="F368" s="109"/>
      <c r="G368" s="109"/>
      <c r="H368" s="235">
        <v>87.98</v>
      </c>
      <c r="I368" s="109"/>
      <c r="J368" s="17"/>
      <c r="K368" s="17"/>
    </row>
    <row r="369" spans="1:20" ht="18" hidden="1" customHeight="1" x14ac:dyDescent="0.25">
      <c r="A369" s="108" t="s">
        <v>16384</v>
      </c>
      <c r="B369" s="7">
        <v>2020</v>
      </c>
      <c r="C369" s="108" t="s">
        <v>18742</v>
      </c>
      <c r="D369" s="235">
        <v>98.63</v>
      </c>
      <c r="E369" s="235">
        <v>4020.9</v>
      </c>
      <c r="F369" s="109"/>
      <c r="G369" s="109"/>
      <c r="H369" s="235">
        <v>88.49</v>
      </c>
      <c r="I369" s="109"/>
      <c r="J369" s="17"/>
      <c r="K369" s="17"/>
      <c r="L369" s="80"/>
      <c r="M369" s="80"/>
      <c r="N369" s="80"/>
      <c r="O369" s="80"/>
      <c r="P369" s="80"/>
      <c r="Q369" s="80"/>
      <c r="R369" s="80"/>
      <c r="S369" s="80"/>
      <c r="T369" s="80"/>
    </row>
    <row r="370" spans="1:20" ht="18" hidden="1" customHeight="1" x14ac:dyDescent="0.25">
      <c r="A370" s="108" t="s">
        <v>16384</v>
      </c>
      <c r="B370" s="7">
        <v>2021</v>
      </c>
      <c r="C370" s="108" t="s">
        <v>18742</v>
      </c>
      <c r="D370" s="235">
        <v>98.67</v>
      </c>
      <c r="E370" s="235">
        <v>4078.2</v>
      </c>
      <c r="F370" s="109"/>
      <c r="G370" s="109"/>
      <c r="H370" s="235">
        <v>89.06</v>
      </c>
      <c r="I370" s="109"/>
      <c r="J370" s="17"/>
      <c r="K370" s="17"/>
      <c r="L370" s="80"/>
      <c r="M370" s="80"/>
      <c r="N370" s="80"/>
      <c r="O370" s="80"/>
      <c r="P370" s="80"/>
      <c r="Q370" s="80"/>
      <c r="R370" s="80"/>
      <c r="S370" s="80"/>
      <c r="T370" s="80"/>
    </row>
    <row r="371" spans="1:20" ht="18" hidden="1" customHeight="1" x14ac:dyDescent="0.25">
      <c r="A371" s="108" t="s">
        <v>16384</v>
      </c>
      <c r="B371" s="7">
        <v>2022</v>
      </c>
      <c r="C371" s="108" t="s">
        <v>18742</v>
      </c>
      <c r="D371" s="235">
        <v>98.69</v>
      </c>
      <c r="E371" s="235">
        <v>4227.8999999999996</v>
      </c>
      <c r="F371" s="109"/>
      <c r="G371" s="109"/>
      <c r="H371" s="235">
        <v>90.12</v>
      </c>
      <c r="I371" s="109"/>
      <c r="J371" s="17"/>
      <c r="K371" s="17"/>
      <c r="L371" s="80"/>
      <c r="M371" s="80"/>
      <c r="N371" s="80"/>
      <c r="O371" s="80"/>
      <c r="P371" s="80"/>
      <c r="Q371" s="80"/>
      <c r="R371" s="80"/>
      <c r="S371" s="80"/>
      <c r="T371" s="80"/>
    </row>
    <row r="372" spans="1:20" ht="18" hidden="1" customHeight="1" x14ac:dyDescent="0.25">
      <c r="A372" s="108" t="s">
        <v>16384</v>
      </c>
      <c r="B372" s="7">
        <v>2023</v>
      </c>
      <c r="C372" s="108" t="s">
        <v>18742</v>
      </c>
      <c r="D372" s="235">
        <v>98.7</v>
      </c>
      <c r="E372" s="235">
        <v>4309.7</v>
      </c>
      <c r="F372" s="109"/>
      <c r="G372" s="109"/>
      <c r="H372" s="235">
        <v>90.62</v>
      </c>
      <c r="I372" s="109"/>
      <c r="J372" s="17"/>
      <c r="K372" s="17"/>
      <c r="L372" s="80"/>
      <c r="M372" s="80"/>
      <c r="N372" s="80"/>
      <c r="O372" s="80"/>
      <c r="P372" s="80"/>
      <c r="Q372" s="80"/>
      <c r="R372" s="80"/>
      <c r="S372" s="80"/>
      <c r="T372" s="80"/>
    </row>
    <row r="373" spans="1:20" ht="18" hidden="1" customHeight="1" x14ac:dyDescent="0.25">
      <c r="A373" s="108" t="s">
        <v>16384</v>
      </c>
      <c r="B373" s="7">
        <v>2024</v>
      </c>
      <c r="C373" s="108" t="s">
        <v>18742</v>
      </c>
      <c r="D373" s="109"/>
      <c r="E373" s="109"/>
      <c r="F373" s="109"/>
      <c r="G373" s="109"/>
      <c r="H373" s="109"/>
      <c r="I373" s="109"/>
      <c r="J373" s="17"/>
      <c r="K373" s="17"/>
      <c r="L373" s="80"/>
      <c r="M373" s="80"/>
      <c r="N373" s="80"/>
      <c r="O373" s="80"/>
      <c r="P373" s="80"/>
      <c r="Q373" s="80"/>
      <c r="R373" s="80"/>
      <c r="S373" s="80"/>
      <c r="T373" s="80"/>
    </row>
    <row r="374" spans="1:20" ht="18" hidden="1" customHeight="1" x14ac:dyDescent="0.25">
      <c r="A374" s="108" t="s">
        <v>16384</v>
      </c>
      <c r="B374" s="7">
        <v>2010</v>
      </c>
      <c r="C374" s="108" t="s">
        <v>18753</v>
      </c>
      <c r="D374" s="235">
        <v>98.6</v>
      </c>
      <c r="E374" s="235">
        <v>3569.6</v>
      </c>
      <c r="F374" s="109"/>
      <c r="G374" s="109"/>
      <c r="H374" s="235">
        <v>80.3</v>
      </c>
      <c r="I374" s="109"/>
      <c r="J374" s="17"/>
      <c r="K374" s="17"/>
      <c r="L374" s="80"/>
      <c r="M374" s="80"/>
      <c r="N374" s="80"/>
      <c r="O374" s="80"/>
      <c r="P374" s="80"/>
      <c r="Q374" s="80"/>
      <c r="R374" s="80"/>
      <c r="S374" s="80"/>
      <c r="T374" s="80"/>
    </row>
    <row r="375" spans="1:20" ht="18" hidden="1" customHeight="1" x14ac:dyDescent="0.25">
      <c r="A375" s="108" t="s">
        <v>16384</v>
      </c>
      <c r="B375" s="7">
        <v>2011</v>
      </c>
      <c r="C375" s="108" t="s">
        <v>18753</v>
      </c>
      <c r="D375" s="235">
        <v>98.6</v>
      </c>
      <c r="E375" s="235">
        <v>3062.9</v>
      </c>
      <c r="F375" s="109"/>
      <c r="G375" s="109"/>
      <c r="H375" s="235">
        <v>70.599999999999994</v>
      </c>
      <c r="I375" s="109"/>
      <c r="J375" s="17"/>
      <c r="K375" s="17"/>
    </row>
    <row r="376" spans="1:20" ht="18" customHeight="1" x14ac:dyDescent="0.25">
      <c r="A376" s="108" t="s">
        <v>16384</v>
      </c>
      <c r="B376" s="7">
        <v>2012</v>
      </c>
      <c r="C376" s="108" t="s">
        <v>18753</v>
      </c>
      <c r="D376" s="235">
        <v>98.4</v>
      </c>
      <c r="E376" s="235">
        <v>2763.2</v>
      </c>
      <c r="F376" s="109"/>
      <c r="G376" s="109"/>
      <c r="H376" s="235">
        <v>63.3</v>
      </c>
      <c r="I376" s="109"/>
      <c r="J376" s="17"/>
      <c r="K376" s="17"/>
    </row>
    <row r="377" spans="1:20" ht="18" customHeight="1" x14ac:dyDescent="0.25">
      <c r="A377" s="108" t="s">
        <v>16384</v>
      </c>
      <c r="B377" s="7">
        <v>2013</v>
      </c>
      <c r="C377" s="108" t="s">
        <v>18753</v>
      </c>
      <c r="D377" s="235">
        <v>99.1</v>
      </c>
      <c r="E377" s="235">
        <v>2930.8</v>
      </c>
      <c r="F377" s="109"/>
      <c r="G377" s="109"/>
      <c r="H377" s="235">
        <v>70.3</v>
      </c>
      <c r="I377" s="109"/>
      <c r="J377" s="17"/>
      <c r="K377" s="17"/>
    </row>
    <row r="378" spans="1:20" ht="18" hidden="1" customHeight="1" x14ac:dyDescent="0.25">
      <c r="A378" s="108" t="s">
        <v>16384</v>
      </c>
      <c r="B378" s="7">
        <v>2014</v>
      </c>
      <c r="C378" s="108" t="s">
        <v>18753</v>
      </c>
      <c r="D378" s="235">
        <v>98.4</v>
      </c>
      <c r="E378" s="235">
        <v>2941.8</v>
      </c>
      <c r="F378" s="109"/>
      <c r="G378" s="109"/>
      <c r="H378" s="235">
        <v>70</v>
      </c>
      <c r="I378" s="109"/>
      <c r="J378" s="17"/>
      <c r="K378" s="17"/>
    </row>
    <row r="379" spans="1:20" ht="18" hidden="1" customHeight="1" x14ac:dyDescent="0.25">
      <c r="A379" s="108" t="s">
        <v>16384</v>
      </c>
      <c r="B379" s="7">
        <v>2015</v>
      </c>
      <c r="C379" s="108" t="s">
        <v>18753</v>
      </c>
      <c r="D379" s="235">
        <v>98.6</v>
      </c>
      <c r="E379" s="235">
        <v>2999.8</v>
      </c>
      <c r="F379" s="109"/>
      <c r="G379" s="109"/>
      <c r="H379" s="235">
        <v>69.7</v>
      </c>
      <c r="I379" s="109"/>
      <c r="J379" s="17"/>
      <c r="K379" s="17"/>
    </row>
    <row r="380" spans="1:20" ht="18" hidden="1" customHeight="1" x14ac:dyDescent="0.25">
      <c r="A380" s="108" t="s">
        <v>16384</v>
      </c>
      <c r="B380" s="7">
        <v>2016</v>
      </c>
      <c r="C380" s="108" t="s">
        <v>18753</v>
      </c>
      <c r="D380" s="235">
        <v>98.5</v>
      </c>
      <c r="E380" s="235">
        <v>3508.5</v>
      </c>
      <c r="F380" s="109"/>
      <c r="G380" s="109"/>
      <c r="H380" s="235">
        <v>74.8</v>
      </c>
      <c r="I380" s="109"/>
      <c r="J380" s="17"/>
      <c r="K380" s="17"/>
    </row>
    <row r="381" spans="1:20" ht="18" hidden="1" customHeight="1" x14ac:dyDescent="0.25">
      <c r="A381" s="108" t="s">
        <v>16384</v>
      </c>
      <c r="B381" s="7">
        <v>2017</v>
      </c>
      <c r="C381" s="108" t="s">
        <v>18753</v>
      </c>
      <c r="D381" s="235">
        <v>98.3</v>
      </c>
      <c r="E381" s="235">
        <v>3674.6</v>
      </c>
      <c r="F381" s="109"/>
      <c r="G381" s="109"/>
      <c r="H381" s="235">
        <v>75.8</v>
      </c>
      <c r="I381" s="109"/>
      <c r="J381" s="17"/>
      <c r="K381" s="17"/>
    </row>
    <row r="382" spans="1:20" ht="18" hidden="1" customHeight="1" x14ac:dyDescent="0.25">
      <c r="A382" s="108" t="s">
        <v>16384</v>
      </c>
      <c r="B382" s="7">
        <v>2018</v>
      </c>
      <c r="C382" s="108" t="s">
        <v>18753</v>
      </c>
      <c r="D382" s="235">
        <v>98.4</v>
      </c>
      <c r="E382" s="235">
        <v>4291</v>
      </c>
      <c r="F382" s="109"/>
      <c r="G382" s="109"/>
      <c r="H382" s="235">
        <v>79</v>
      </c>
      <c r="I382" s="109"/>
      <c r="J382" s="17"/>
      <c r="K382" s="17"/>
    </row>
    <row r="383" spans="1:20" ht="18" hidden="1" customHeight="1" x14ac:dyDescent="0.25">
      <c r="A383" s="108" t="s">
        <v>16384</v>
      </c>
      <c r="B383" s="7">
        <v>2019</v>
      </c>
      <c r="C383" s="108" t="s">
        <v>18753</v>
      </c>
      <c r="D383" s="235">
        <v>98.4</v>
      </c>
      <c r="E383" s="235">
        <v>4496.7</v>
      </c>
      <c r="F383" s="109"/>
      <c r="G383" s="109"/>
      <c r="H383" s="235">
        <v>79.8</v>
      </c>
      <c r="I383" s="109"/>
      <c r="J383" s="17"/>
      <c r="K383" s="17"/>
    </row>
    <row r="384" spans="1:20" ht="18" hidden="1" customHeight="1" x14ac:dyDescent="0.25">
      <c r="A384" s="108" t="s">
        <v>16384</v>
      </c>
      <c r="B384" s="7">
        <v>2020</v>
      </c>
      <c r="C384" s="108" t="s">
        <v>18753</v>
      </c>
      <c r="D384" s="235">
        <v>98.2</v>
      </c>
      <c r="E384" s="235">
        <v>4212.7</v>
      </c>
      <c r="F384" s="109"/>
      <c r="G384" s="109"/>
      <c r="H384" s="235">
        <v>75.400000000000006</v>
      </c>
      <c r="I384" s="109"/>
      <c r="J384" s="17"/>
      <c r="K384" s="17"/>
    </row>
    <row r="385" spans="1:11" ht="18" hidden="1" customHeight="1" x14ac:dyDescent="0.25">
      <c r="A385" s="108" t="s">
        <v>16384</v>
      </c>
      <c r="B385" s="7">
        <v>2021</v>
      </c>
      <c r="C385" s="108" t="s">
        <v>18753</v>
      </c>
      <c r="D385" s="235">
        <v>98.3</v>
      </c>
      <c r="E385" s="235">
        <v>4402.3</v>
      </c>
      <c r="F385" s="16"/>
      <c r="G385" s="16"/>
      <c r="H385" s="235">
        <v>77.400000000000006</v>
      </c>
      <c r="I385" s="17"/>
      <c r="J385" s="17"/>
      <c r="K385" s="80"/>
    </row>
    <row r="386" spans="1:11" ht="18" hidden="1" customHeight="1" x14ac:dyDescent="0.25">
      <c r="A386" s="108" t="s">
        <v>16384</v>
      </c>
      <c r="B386" s="7">
        <v>2022</v>
      </c>
      <c r="C386" s="108" t="s">
        <v>18753</v>
      </c>
      <c r="D386" s="235">
        <v>98.4</v>
      </c>
      <c r="E386" s="235">
        <v>4287.8</v>
      </c>
      <c r="F386" s="16"/>
      <c r="G386" s="16"/>
      <c r="H386" s="235">
        <v>76.3</v>
      </c>
      <c r="I386" s="17"/>
      <c r="J386" s="17"/>
      <c r="K386" s="80"/>
    </row>
    <row r="387" spans="1:11" ht="18" hidden="1" customHeight="1" x14ac:dyDescent="0.25">
      <c r="A387" s="108" t="s">
        <v>16384</v>
      </c>
      <c r="B387" s="7">
        <v>2023</v>
      </c>
      <c r="C387" s="108" t="s">
        <v>18753</v>
      </c>
      <c r="D387" s="235">
        <v>98.1</v>
      </c>
      <c r="E387" s="235">
        <v>4235.8</v>
      </c>
      <c r="F387" s="16"/>
      <c r="G387" s="16"/>
      <c r="H387" s="235">
        <v>76.900000000000006</v>
      </c>
      <c r="I387" s="17"/>
      <c r="J387" s="17"/>
      <c r="K387" s="17"/>
    </row>
    <row r="388" spans="1:11" ht="18" hidden="1" customHeight="1" x14ac:dyDescent="0.25">
      <c r="A388" s="108" t="s">
        <v>16384</v>
      </c>
      <c r="B388" s="7">
        <v>2024</v>
      </c>
      <c r="C388" s="108" t="s">
        <v>18753</v>
      </c>
      <c r="D388" s="235"/>
      <c r="E388" s="16"/>
      <c r="F388" s="16"/>
      <c r="G388" s="16"/>
      <c r="H388" s="235">
        <v>76.3</v>
      </c>
      <c r="I388" s="17"/>
      <c r="J388" s="17"/>
      <c r="K388" s="17"/>
    </row>
    <row r="389" spans="1:11" ht="18" customHeight="1" x14ac:dyDescent="0.25">
      <c r="A389" s="108"/>
      <c r="B389" s="7"/>
      <c r="C389" s="108"/>
      <c r="D389" s="16"/>
      <c r="E389" s="16"/>
      <c r="F389" s="16"/>
      <c r="G389" s="16"/>
      <c r="H389" s="235"/>
      <c r="I389" s="17"/>
      <c r="J389" s="17"/>
      <c r="K389" s="17"/>
    </row>
    <row r="390" spans="1:11" ht="18" customHeight="1" x14ac:dyDescent="0.25">
      <c r="A390" s="108"/>
      <c r="B390" s="7"/>
      <c r="C390" s="108"/>
      <c r="D390" s="16"/>
      <c r="E390" s="16"/>
      <c r="F390" s="16"/>
      <c r="G390" s="16"/>
      <c r="H390" s="18"/>
      <c r="I390" s="17"/>
      <c r="J390" s="17"/>
      <c r="K390" s="17"/>
    </row>
    <row r="391" spans="1:11" ht="18" customHeight="1" x14ac:dyDescent="0.25">
      <c r="A391" s="108"/>
      <c r="B391" s="7"/>
      <c r="C391" s="108"/>
      <c r="D391" s="16"/>
      <c r="E391" s="16"/>
      <c r="F391" s="16"/>
      <c r="G391" s="16"/>
      <c r="H391" s="18"/>
      <c r="I391" s="17"/>
      <c r="J391" s="17"/>
      <c r="K391" s="17"/>
    </row>
    <row r="392" spans="1:11" ht="18" customHeight="1" x14ac:dyDescent="0.25">
      <c r="A392" s="108"/>
      <c r="B392" s="7"/>
      <c r="C392" s="108"/>
      <c r="D392" s="16"/>
      <c r="E392" s="16"/>
      <c r="F392" s="16"/>
      <c r="G392" s="16"/>
      <c r="H392" s="18"/>
      <c r="I392" s="17"/>
      <c r="J392" s="17"/>
      <c r="K392" s="17"/>
    </row>
    <row r="393" spans="1:11" ht="18" customHeight="1" x14ac:dyDescent="0.25">
      <c r="A393" s="108"/>
      <c r="B393" s="7"/>
      <c r="C393" s="108"/>
      <c r="D393" s="16"/>
      <c r="E393" s="16"/>
      <c r="F393" s="16"/>
      <c r="G393" s="16"/>
      <c r="H393" s="18"/>
      <c r="I393" s="17"/>
      <c r="J393" s="17"/>
      <c r="K393" s="17"/>
    </row>
    <row r="394" spans="1:11" ht="18" customHeight="1" x14ac:dyDescent="0.25">
      <c r="A394" s="108"/>
      <c r="B394" s="7"/>
      <c r="C394" s="108"/>
      <c r="D394" s="16"/>
      <c r="E394" s="16"/>
      <c r="F394" s="16"/>
      <c r="G394" s="16"/>
      <c r="H394" s="18"/>
      <c r="I394" s="17"/>
      <c r="J394" s="17"/>
      <c r="K394" s="17"/>
    </row>
    <row r="395" spans="1:11" ht="18" customHeight="1" x14ac:dyDescent="0.25">
      <c r="A395" s="108"/>
      <c r="B395" s="7"/>
      <c r="C395" s="108"/>
      <c r="D395" s="16"/>
      <c r="E395" s="16"/>
      <c r="F395" s="16"/>
      <c r="G395" s="16"/>
      <c r="H395" s="18"/>
      <c r="I395" s="17"/>
      <c r="J395" s="17"/>
      <c r="K395" s="17"/>
    </row>
    <row r="396" spans="1:11" ht="18" customHeight="1" x14ac:dyDescent="0.25">
      <c r="A396" s="108"/>
      <c r="B396" s="7"/>
      <c r="C396" s="108"/>
      <c r="D396" s="16"/>
      <c r="E396" s="16"/>
      <c r="F396" s="16"/>
      <c r="G396" s="16"/>
      <c r="H396" s="18"/>
      <c r="I396" s="17"/>
      <c r="J396" s="17"/>
      <c r="K396" s="17"/>
    </row>
    <row r="397" spans="1:11" ht="18" customHeight="1" x14ac:dyDescent="0.25">
      <c r="A397" s="108"/>
      <c r="B397" s="7"/>
      <c r="C397" s="108"/>
      <c r="D397" s="16"/>
      <c r="E397" s="16"/>
      <c r="F397" s="16"/>
      <c r="G397" s="16"/>
      <c r="H397" s="18"/>
      <c r="I397" s="17"/>
      <c r="J397" s="17"/>
      <c r="K397" s="17"/>
    </row>
    <row r="398" spans="1:11" ht="18" customHeight="1" x14ac:dyDescent="0.25">
      <c r="A398" s="108"/>
      <c r="B398" s="7"/>
      <c r="C398" s="108"/>
      <c r="D398" s="16"/>
      <c r="E398" s="16"/>
      <c r="F398" s="16"/>
      <c r="G398" s="16"/>
      <c r="H398" s="18"/>
      <c r="I398" s="17"/>
      <c r="J398" s="17"/>
      <c r="K398" s="17"/>
    </row>
    <row r="399" spans="1:11" ht="18" customHeight="1" x14ac:dyDescent="0.25">
      <c r="A399" s="108"/>
      <c r="B399" s="7"/>
      <c r="C399" s="108"/>
      <c r="D399" s="16"/>
      <c r="E399" s="16"/>
      <c r="F399" s="16"/>
      <c r="G399" s="16"/>
      <c r="H399" s="18"/>
      <c r="I399" s="17"/>
      <c r="J399" s="17"/>
      <c r="K399" s="17"/>
    </row>
    <row r="400" spans="1:11" ht="18" customHeight="1" x14ac:dyDescent="0.25">
      <c r="A400" s="108"/>
      <c r="B400" s="7"/>
      <c r="C400" s="108"/>
      <c r="D400" s="16"/>
      <c r="E400" s="16"/>
      <c r="F400" s="16"/>
      <c r="G400" s="16"/>
      <c r="H400" s="18"/>
      <c r="I400" s="17"/>
      <c r="J400" s="17"/>
      <c r="K400" s="17"/>
    </row>
    <row r="401" spans="1:11" ht="18" customHeight="1" x14ac:dyDescent="0.25">
      <c r="A401" s="108"/>
      <c r="B401" s="7"/>
      <c r="C401" s="108"/>
      <c r="D401" s="16"/>
      <c r="E401" s="16"/>
      <c r="F401" s="16"/>
      <c r="G401" s="16"/>
      <c r="H401" s="18"/>
      <c r="I401" s="17"/>
      <c r="J401" s="17"/>
      <c r="K401" s="17"/>
    </row>
    <row r="402" spans="1:11" ht="18" customHeight="1" x14ac:dyDescent="0.25">
      <c r="A402" s="108"/>
      <c r="B402" s="7"/>
      <c r="C402" s="108"/>
      <c r="D402" s="16"/>
      <c r="E402" s="16"/>
      <c r="F402" s="16"/>
      <c r="G402" s="16"/>
      <c r="H402" s="18"/>
      <c r="I402" s="17"/>
      <c r="J402" s="17"/>
      <c r="K402" s="17"/>
    </row>
    <row r="403" spans="1:11" ht="18" customHeight="1" x14ac:dyDescent="0.25"/>
    <row r="404" spans="1:11" ht="18" customHeight="1" x14ac:dyDescent="0.25"/>
  </sheetData>
  <autoFilter ref="A1:K388" xr:uid="{E9E77017-D0FF-47B3-B372-F128DE07E14B}">
    <filterColumn colId="1">
      <filters>
        <filter val="2012"/>
        <filter val="2013"/>
      </filters>
    </filterColumn>
  </autoFilter>
  <phoneticPr fontId="15" type="noConversion"/>
  <pageMargins left="0.7" right="0.7" top="0.75" bottom="0.75" header="0.3" footer="0.3"/>
  <headerFooter>
    <oddHeader>&amp;R&amp;"Aptos"&amp;12&amp;K000000 Unclassified / Non classifié&amp;1#_x000D_</oddHead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4C3BB-74A9-4899-9736-3EC479195A62}">
  <dimension ref="A1:I132"/>
  <sheetViews>
    <sheetView workbookViewId="0">
      <selection activeCell="C27" sqref="C27"/>
    </sheetView>
  </sheetViews>
  <sheetFormatPr defaultColWidth="10.28515625" defaultRowHeight="15.75" x14ac:dyDescent="0.25"/>
  <cols>
    <col min="1" max="1" width="10.7109375" style="60" customWidth="1"/>
    <col min="2" max="2" width="10.28515625" style="60"/>
    <col min="3" max="3" width="49.140625" style="31" bestFit="1" customWidth="1"/>
    <col min="4" max="4" width="35.28515625" style="68" bestFit="1" customWidth="1"/>
    <col min="5" max="5" width="17.7109375" style="68" bestFit="1" customWidth="1"/>
    <col min="6" max="6" width="41" style="31" customWidth="1"/>
    <col min="7" max="7" width="40.140625" style="31" customWidth="1"/>
    <col min="8" max="8" width="29.85546875" style="31" bestFit="1" customWidth="1"/>
    <col min="9" max="9" width="257.85546875" style="31" bestFit="1" customWidth="1"/>
    <col min="10" max="16384" width="10.28515625" style="31"/>
  </cols>
  <sheetData>
    <row r="1" spans="1:9" s="103" customFormat="1" x14ac:dyDescent="0.25">
      <c r="A1" s="102" t="s">
        <v>0</v>
      </c>
      <c r="B1" s="102" t="s">
        <v>1</v>
      </c>
      <c r="C1" s="102" t="s">
        <v>2</v>
      </c>
      <c r="D1" s="2" t="s">
        <v>18776</v>
      </c>
      <c r="E1" s="2" t="s">
        <v>18777</v>
      </c>
      <c r="F1" s="102" t="s">
        <v>18778</v>
      </c>
      <c r="G1" s="103" t="s">
        <v>18779</v>
      </c>
      <c r="H1" s="102" t="s">
        <v>18780</v>
      </c>
      <c r="I1" s="104" t="s">
        <v>20</v>
      </c>
    </row>
    <row r="2" spans="1:9" x14ac:dyDescent="0.25">
      <c r="A2" s="60" t="s">
        <v>16384</v>
      </c>
      <c r="B2" s="60">
        <v>1992</v>
      </c>
      <c r="C2" s="60" t="s">
        <v>16385</v>
      </c>
      <c r="D2" s="68" t="s">
        <v>16540</v>
      </c>
      <c r="E2" s="68" t="s">
        <v>16562</v>
      </c>
      <c r="F2" s="68"/>
      <c r="I2" s="68" t="s">
        <v>18781</v>
      </c>
    </row>
    <row r="3" spans="1:9" x14ac:dyDescent="0.25">
      <c r="A3" s="60" t="s">
        <v>16384</v>
      </c>
      <c r="B3" s="60">
        <v>2000</v>
      </c>
      <c r="C3" s="60" t="s">
        <v>16385</v>
      </c>
      <c r="D3" s="68" t="s">
        <v>16546</v>
      </c>
      <c r="E3" s="68" t="s">
        <v>16572</v>
      </c>
      <c r="F3" s="68"/>
    </row>
    <row r="4" spans="1:9" x14ac:dyDescent="0.25">
      <c r="A4" s="60" t="s">
        <v>16384</v>
      </c>
      <c r="B4" s="60">
        <v>2000</v>
      </c>
      <c r="C4" s="60" t="s">
        <v>16385</v>
      </c>
      <c r="D4" s="68" t="s">
        <v>16554</v>
      </c>
      <c r="E4" s="68" t="s">
        <v>16572</v>
      </c>
      <c r="F4" s="68"/>
    </row>
    <row r="5" spans="1:9" x14ac:dyDescent="0.25">
      <c r="A5" s="60" t="s">
        <v>16384</v>
      </c>
      <c r="B5" s="60">
        <v>2000</v>
      </c>
      <c r="C5" s="60" t="s">
        <v>16385</v>
      </c>
      <c r="D5" s="68" t="s">
        <v>16559</v>
      </c>
      <c r="E5" s="68" t="s">
        <v>16572</v>
      </c>
      <c r="F5" s="68"/>
    </row>
    <row r="6" spans="1:9" x14ac:dyDescent="0.25">
      <c r="A6" s="60" t="s">
        <v>16384</v>
      </c>
      <c r="B6" s="60">
        <v>2000</v>
      </c>
      <c r="C6" s="60" t="s">
        <v>16385</v>
      </c>
      <c r="D6" s="68" t="s">
        <v>16560</v>
      </c>
      <c r="E6" s="68" t="s">
        <v>16572</v>
      </c>
      <c r="F6" s="68"/>
    </row>
    <row r="7" spans="1:9" x14ac:dyDescent="0.25">
      <c r="A7" s="60" t="s">
        <v>16384</v>
      </c>
      <c r="B7" s="60">
        <v>2000</v>
      </c>
      <c r="C7" s="60" t="s">
        <v>16385</v>
      </c>
      <c r="D7" s="68" t="s">
        <v>16537</v>
      </c>
      <c r="E7" s="68" t="s">
        <v>16562</v>
      </c>
      <c r="F7" s="68"/>
    </row>
    <row r="8" spans="1:9" x14ac:dyDescent="0.25">
      <c r="A8" s="60" t="s">
        <v>16384</v>
      </c>
      <c r="B8" s="60">
        <v>2000</v>
      </c>
      <c r="C8" s="60" t="s">
        <v>16385</v>
      </c>
      <c r="D8" s="68" t="s">
        <v>16567</v>
      </c>
      <c r="E8" s="68" t="s">
        <v>16580</v>
      </c>
      <c r="F8" s="68"/>
    </row>
    <row r="9" spans="1:9" x14ac:dyDescent="0.25">
      <c r="A9" s="60" t="s">
        <v>16384</v>
      </c>
      <c r="B9" s="60">
        <v>2004</v>
      </c>
      <c r="C9" s="60" t="s">
        <v>16385</v>
      </c>
      <c r="D9" s="68" t="s">
        <v>16575</v>
      </c>
      <c r="E9" s="68" t="s">
        <v>16551</v>
      </c>
      <c r="F9" s="68"/>
    </row>
    <row r="10" spans="1:9" x14ac:dyDescent="0.25">
      <c r="A10" s="60" t="s">
        <v>16384</v>
      </c>
      <c r="B10" s="60">
        <v>2004</v>
      </c>
      <c r="C10" s="60" t="s">
        <v>16385</v>
      </c>
      <c r="D10" s="68" t="s">
        <v>16582</v>
      </c>
      <c r="E10" s="68" t="s">
        <v>16579</v>
      </c>
      <c r="F10" s="68"/>
    </row>
    <row r="11" spans="1:9" x14ac:dyDescent="0.25">
      <c r="A11" s="60" t="s">
        <v>16384</v>
      </c>
      <c r="B11" s="60">
        <v>2000</v>
      </c>
      <c r="C11" s="60" t="s">
        <v>16385</v>
      </c>
      <c r="D11" s="68" t="s">
        <v>18782</v>
      </c>
      <c r="E11" s="68" t="s">
        <v>18783</v>
      </c>
      <c r="F11" s="68"/>
    </row>
    <row r="12" spans="1:9" x14ac:dyDescent="0.25">
      <c r="A12" s="60" t="s">
        <v>16384</v>
      </c>
      <c r="B12" s="60">
        <v>2002</v>
      </c>
      <c r="C12" s="60" t="s">
        <v>16385</v>
      </c>
      <c r="D12" s="68" t="s">
        <v>18784</v>
      </c>
      <c r="E12" s="68" t="s">
        <v>16562</v>
      </c>
      <c r="F12" s="68"/>
    </row>
    <row r="13" spans="1:9" x14ac:dyDescent="0.25">
      <c r="A13" s="60" t="s">
        <v>16384</v>
      </c>
      <c r="B13" s="60">
        <v>2004</v>
      </c>
      <c r="C13" s="60" t="s">
        <v>16385</v>
      </c>
      <c r="D13" s="68" t="s">
        <v>18785</v>
      </c>
      <c r="E13" s="68" t="s">
        <v>16602</v>
      </c>
      <c r="F13" s="68"/>
    </row>
    <row r="14" spans="1:9" x14ac:dyDescent="0.25">
      <c r="A14" s="60" t="s">
        <v>16384</v>
      </c>
      <c r="B14" s="60">
        <v>2008</v>
      </c>
      <c r="C14" s="60" t="s">
        <v>16385</v>
      </c>
      <c r="D14" s="68" t="s">
        <v>16579</v>
      </c>
      <c r="E14" s="68" t="s">
        <v>16533</v>
      </c>
      <c r="F14" s="68"/>
    </row>
    <row r="15" spans="1:9" x14ac:dyDescent="0.25">
      <c r="A15" s="60" t="s">
        <v>16384</v>
      </c>
      <c r="B15" s="60">
        <v>2015</v>
      </c>
      <c r="C15" s="60" t="s">
        <v>16385</v>
      </c>
      <c r="D15" s="68" t="s">
        <v>16598</v>
      </c>
      <c r="E15" s="68" t="s">
        <v>16532</v>
      </c>
      <c r="F15" s="68"/>
    </row>
    <row r="16" spans="1:9" x14ac:dyDescent="0.25">
      <c r="A16" s="60" t="s">
        <v>16384</v>
      </c>
      <c r="B16" s="60">
        <v>2017</v>
      </c>
      <c r="C16" s="60" t="s">
        <v>16385</v>
      </c>
      <c r="D16" s="68" t="s">
        <v>16551</v>
      </c>
      <c r="E16" s="68" t="s">
        <v>16532</v>
      </c>
      <c r="F16" s="68"/>
    </row>
    <row r="17" spans="1:6" x14ac:dyDescent="0.25">
      <c r="A17" s="60" t="s">
        <v>16384</v>
      </c>
      <c r="B17" s="60">
        <v>2000</v>
      </c>
      <c r="C17" s="60" t="s">
        <v>16396</v>
      </c>
      <c r="D17" s="68" t="s">
        <v>16736</v>
      </c>
      <c r="E17" s="68" t="s">
        <v>16562</v>
      </c>
      <c r="F17" s="68"/>
    </row>
    <row r="18" spans="1:6" x14ac:dyDescent="0.25">
      <c r="A18" s="60" t="s">
        <v>16384</v>
      </c>
      <c r="B18" s="60">
        <v>2004</v>
      </c>
      <c r="C18" s="60" t="s">
        <v>16396</v>
      </c>
      <c r="D18" s="68" t="s">
        <v>16739</v>
      </c>
      <c r="E18" s="68" t="s">
        <v>16602</v>
      </c>
      <c r="F18" s="68"/>
    </row>
    <row r="19" spans="1:6" x14ac:dyDescent="0.25">
      <c r="A19" s="60" t="s">
        <v>16384</v>
      </c>
      <c r="B19" s="60">
        <v>2015</v>
      </c>
      <c r="C19" s="60" t="s">
        <v>16396</v>
      </c>
      <c r="D19" s="68" t="s">
        <v>16598</v>
      </c>
      <c r="E19" s="68" t="s">
        <v>16532</v>
      </c>
      <c r="F19" s="68"/>
    </row>
    <row r="20" spans="1:6" x14ac:dyDescent="0.25">
      <c r="A20" s="60" t="s">
        <v>16384</v>
      </c>
      <c r="B20" s="60">
        <v>2015</v>
      </c>
      <c r="C20" s="60" t="s">
        <v>16396</v>
      </c>
      <c r="D20" s="68" t="s">
        <v>18786</v>
      </c>
      <c r="E20" s="68" t="s">
        <v>18787</v>
      </c>
      <c r="F20" s="68"/>
    </row>
    <row r="21" spans="1:6" x14ac:dyDescent="0.25">
      <c r="A21" s="60" t="s">
        <v>16384</v>
      </c>
      <c r="B21" s="60">
        <v>2015</v>
      </c>
      <c r="C21" s="60" t="s">
        <v>16396</v>
      </c>
      <c r="D21" s="68" t="s">
        <v>16770</v>
      </c>
      <c r="E21" s="68" t="s">
        <v>16602</v>
      </c>
      <c r="F21" s="68"/>
    </row>
    <row r="22" spans="1:6" x14ac:dyDescent="0.25">
      <c r="A22" s="60" t="s">
        <v>16384</v>
      </c>
      <c r="B22" s="60">
        <v>2016</v>
      </c>
      <c r="C22" s="60" t="s">
        <v>16396</v>
      </c>
      <c r="D22" s="68" t="s">
        <v>16767</v>
      </c>
      <c r="E22" s="68" t="s">
        <v>16568</v>
      </c>
      <c r="F22" s="68"/>
    </row>
    <row r="23" spans="1:6" x14ac:dyDescent="0.25">
      <c r="A23" s="60" t="s">
        <v>16384</v>
      </c>
      <c r="B23" s="60">
        <v>2017</v>
      </c>
      <c r="C23" s="60" t="s">
        <v>16396</v>
      </c>
      <c r="D23" s="68" t="s">
        <v>16551</v>
      </c>
      <c r="E23" s="68" t="s">
        <v>16532</v>
      </c>
      <c r="F23" s="68"/>
    </row>
    <row r="24" spans="1:6" x14ac:dyDescent="0.25">
      <c r="A24" s="60" t="s">
        <v>16384</v>
      </c>
      <c r="B24" s="60">
        <v>2000</v>
      </c>
      <c r="C24" s="60" t="s">
        <v>16409</v>
      </c>
      <c r="D24" s="68" t="s">
        <v>18788</v>
      </c>
      <c r="E24" s="68" t="s">
        <v>16598</v>
      </c>
      <c r="F24" s="68"/>
    </row>
    <row r="25" spans="1:6" x14ac:dyDescent="0.25">
      <c r="A25" s="60" t="s">
        <v>16384</v>
      </c>
      <c r="B25" s="60">
        <v>2000</v>
      </c>
      <c r="C25" s="60" t="s">
        <v>16409</v>
      </c>
      <c r="D25" s="68" t="s">
        <v>18789</v>
      </c>
      <c r="E25" s="68" t="s">
        <v>16598</v>
      </c>
      <c r="F25" s="68"/>
    </row>
    <row r="26" spans="1:6" x14ac:dyDescent="0.25">
      <c r="A26" s="60" t="s">
        <v>16384</v>
      </c>
      <c r="B26" s="60">
        <v>2000</v>
      </c>
      <c r="C26" s="60" t="s">
        <v>16409</v>
      </c>
      <c r="D26" s="68" t="s">
        <v>18790</v>
      </c>
      <c r="E26" s="68" t="s">
        <v>16598</v>
      </c>
      <c r="F26" s="68"/>
    </row>
    <row r="27" spans="1:6" x14ac:dyDescent="0.25">
      <c r="A27" s="60" t="s">
        <v>16384</v>
      </c>
      <c r="B27" s="60">
        <v>2000</v>
      </c>
      <c r="C27" s="60" t="s">
        <v>16409</v>
      </c>
      <c r="D27" s="68" t="s">
        <v>16560</v>
      </c>
      <c r="E27" s="68" t="s">
        <v>16598</v>
      </c>
      <c r="F27" s="68"/>
    </row>
    <row r="28" spans="1:6" ht="18" customHeight="1" x14ac:dyDescent="0.25">
      <c r="A28" s="60" t="s">
        <v>16384</v>
      </c>
      <c r="B28" s="60">
        <v>2000</v>
      </c>
      <c r="C28" s="60" t="s">
        <v>16409</v>
      </c>
      <c r="D28" s="68" t="s">
        <v>16537</v>
      </c>
      <c r="E28" s="68" t="s">
        <v>16562</v>
      </c>
      <c r="F28" s="68"/>
    </row>
    <row r="29" spans="1:6" x14ac:dyDescent="0.25">
      <c r="A29" s="60" t="s">
        <v>16384</v>
      </c>
      <c r="B29" s="60">
        <v>2000</v>
      </c>
      <c r="C29" s="60" t="s">
        <v>16409</v>
      </c>
      <c r="D29" s="68" t="s">
        <v>18791</v>
      </c>
      <c r="E29" s="68" t="s">
        <v>16879</v>
      </c>
      <c r="F29" s="68"/>
    </row>
    <row r="30" spans="1:6" x14ac:dyDescent="0.25">
      <c r="A30" s="60" t="s">
        <v>16384</v>
      </c>
      <c r="B30" s="60">
        <v>2000</v>
      </c>
      <c r="C30" s="60" t="s">
        <v>16409</v>
      </c>
      <c r="D30" s="68" t="s">
        <v>16867</v>
      </c>
      <c r="E30" s="68" t="s">
        <v>16877</v>
      </c>
      <c r="F30" s="68"/>
    </row>
    <row r="31" spans="1:6" x14ac:dyDescent="0.25">
      <c r="A31" s="60" t="s">
        <v>16384</v>
      </c>
      <c r="B31" s="60">
        <v>1997</v>
      </c>
      <c r="C31" s="60" t="s">
        <v>16409</v>
      </c>
      <c r="D31" s="68" t="s">
        <v>16868</v>
      </c>
      <c r="E31" s="68" t="s">
        <v>18792</v>
      </c>
      <c r="F31" s="68"/>
    </row>
    <row r="32" spans="1:6" x14ac:dyDescent="0.25">
      <c r="A32" s="60" t="s">
        <v>16384</v>
      </c>
      <c r="B32" s="60">
        <v>2001</v>
      </c>
      <c r="C32" s="60" t="s">
        <v>16409</v>
      </c>
      <c r="D32" s="68" t="s">
        <v>18793</v>
      </c>
      <c r="E32" s="68" t="s">
        <v>16568</v>
      </c>
      <c r="F32" s="68"/>
    </row>
    <row r="33" spans="1:6" x14ac:dyDescent="0.25">
      <c r="A33" s="60" t="s">
        <v>16384</v>
      </c>
      <c r="B33" s="60">
        <v>2004</v>
      </c>
      <c r="C33" s="60" t="s">
        <v>16409</v>
      </c>
      <c r="D33" s="68" t="s">
        <v>16594</v>
      </c>
      <c r="E33" s="68" t="s">
        <v>16593</v>
      </c>
      <c r="F33" s="68"/>
    </row>
    <row r="34" spans="1:6" x14ac:dyDescent="0.25">
      <c r="A34" s="60" t="s">
        <v>16384</v>
      </c>
      <c r="B34" s="60">
        <v>2004</v>
      </c>
      <c r="C34" s="60" t="s">
        <v>16409</v>
      </c>
      <c r="D34" s="68" t="s">
        <v>18794</v>
      </c>
      <c r="E34" s="68" t="s">
        <v>18795</v>
      </c>
      <c r="F34" s="68"/>
    </row>
    <row r="35" spans="1:6" x14ac:dyDescent="0.25">
      <c r="A35" s="60" t="s">
        <v>16384</v>
      </c>
      <c r="B35" s="60">
        <v>2001</v>
      </c>
      <c r="C35" s="60" t="s">
        <v>16409</v>
      </c>
      <c r="D35" s="68" t="s">
        <v>16888</v>
      </c>
      <c r="E35" s="68" t="s">
        <v>18796</v>
      </c>
      <c r="F35" s="68"/>
    </row>
    <row r="36" spans="1:6" x14ac:dyDescent="0.25">
      <c r="A36" s="60" t="s">
        <v>16384</v>
      </c>
      <c r="B36" s="60">
        <v>2015</v>
      </c>
      <c r="C36" s="60" t="s">
        <v>16409</v>
      </c>
      <c r="D36" s="68" t="s">
        <v>16598</v>
      </c>
      <c r="E36" s="68" t="s">
        <v>16532</v>
      </c>
      <c r="F36" s="68"/>
    </row>
    <row r="37" spans="1:6" x14ac:dyDescent="0.25">
      <c r="A37" s="60" t="s">
        <v>16384</v>
      </c>
      <c r="B37" s="60">
        <v>2017</v>
      </c>
      <c r="C37" s="60" t="s">
        <v>16409</v>
      </c>
      <c r="D37" s="68" t="s">
        <v>16551</v>
      </c>
      <c r="E37" s="68" t="s">
        <v>16532</v>
      </c>
      <c r="F37" s="68"/>
    </row>
    <row r="38" spans="1:6" x14ac:dyDescent="0.25">
      <c r="A38" s="60" t="s">
        <v>16384</v>
      </c>
      <c r="B38" s="60">
        <v>2018</v>
      </c>
      <c r="C38" s="60" t="s">
        <v>16409</v>
      </c>
      <c r="D38" s="68" t="s">
        <v>16897</v>
      </c>
      <c r="E38" s="68" t="s">
        <v>16886</v>
      </c>
      <c r="F38" s="68"/>
    </row>
    <row r="39" spans="1:6" x14ac:dyDescent="0.25">
      <c r="A39" s="60" t="s">
        <v>16384</v>
      </c>
      <c r="B39" s="60">
        <v>1988</v>
      </c>
      <c r="C39" s="60" t="s">
        <v>16414</v>
      </c>
      <c r="D39" s="68" t="s">
        <v>17054</v>
      </c>
      <c r="E39" s="68" t="s">
        <v>17050</v>
      </c>
      <c r="F39" s="68"/>
    </row>
    <row r="40" spans="1:6" x14ac:dyDescent="0.25">
      <c r="A40" s="60" t="s">
        <v>16384</v>
      </c>
      <c r="B40" s="60">
        <v>1990</v>
      </c>
      <c r="C40" s="60" t="s">
        <v>16414</v>
      </c>
      <c r="D40" s="68" t="s">
        <v>17074</v>
      </c>
      <c r="E40" s="68" t="s">
        <v>18797</v>
      </c>
      <c r="F40" s="68"/>
    </row>
    <row r="41" spans="1:6" x14ac:dyDescent="0.25">
      <c r="A41" s="60" t="s">
        <v>16384</v>
      </c>
      <c r="B41" s="60">
        <v>1990</v>
      </c>
      <c r="C41" s="60" t="s">
        <v>16414</v>
      </c>
      <c r="D41" s="68" t="s">
        <v>17059</v>
      </c>
      <c r="E41" s="68" t="s">
        <v>16602</v>
      </c>
      <c r="F41" s="68"/>
    </row>
    <row r="42" spans="1:6" x14ac:dyDescent="0.25">
      <c r="A42" s="60" t="s">
        <v>16384</v>
      </c>
      <c r="B42" s="60">
        <v>1989</v>
      </c>
      <c r="C42" s="60" t="s">
        <v>16414</v>
      </c>
      <c r="D42" s="68" t="s">
        <v>17062</v>
      </c>
      <c r="E42" s="68" t="s">
        <v>16594</v>
      </c>
      <c r="F42" s="68"/>
    </row>
    <row r="43" spans="1:6" x14ac:dyDescent="0.25">
      <c r="A43" s="60" t="s">
        <v>16384</v>
      </c>
      <c r="B43" s="60">
        <v>1995</v>
      </c>
      <c r="C43" s="60" t="s">
        <v>16414</v>
      </c>
      <c r="D43" s="68" t="s">
        <v>17082</v>
      </c>
      <c r="E43" s="68" t="s">
        <v>18798</v>
      </c>
      <c r="F43" s="68"/>
    </row>
    <row r="44" spans="1:6" x14ac:dyDescent="0.25">
      <c r="A44" s="60" t="s">
        <v>16384</v>
      </c>
      <c r="B44" s="60">
        <v>1995</v>
      </c>
      <c r="C44" s="60" t="s">
        <v>16414</v>
      </c>
      <c r="D44" s="68" t="s">
        <v>17078</v>
      </c>
      <c r="E44" s="68" t="s">
        <v>17076</v>
      </c>
      <c r="F44" s="68"/>
    </row>
    <row r="45" spans="1:6" x14ac:dyDescent="0.25">
      <c r="A45" s="60" t="s">
        <v>16384</v>
      </c>
      <c r="B45" s="60">
        <v>1994</v>
      </c>
      <c r="C45" s="60" t="s">
        <v>16414</v>
      </c>
      <c r="D45" s="68" t="s">
        <v>17077</v>
      </c>
      <c r="E45" s="68" t="s">
        <v>16568</v>
      </c>
      <c r="F45" s="68"/>
    </row>
    <row r="46" spans="1:6" x14ac:dyDescent="0.25">
      <c r="A46" s="60" t="s">
        <v>16384</v>
      </c>
      <c r="B46" s="60">
        <v>1995</v>
      </c>
      <c r="C46" s="60" t="s">
        <v>16414</v>
      </c>
      <c r="D46" s="68" t="s">
        <v>17063</v>
      </c>
      <c r="E46" s="68" t="s">
        <v>16568</v>
      </c>
      <c r="F46" s="68"/>
    </row>
    <row r="47" spans="1:6" x14ac:dyDescent="0.25">
      <c r="A47" s="60" t="s">
        <v>16384</v>
      </c>
      <c r="B47" s="60">
        <v>1993</v>
      </c>
      <c r="C47" s="60" t="s">
        <v>16414</v>
      </c>
      <c r="D47" s="68" t="s">
        <v>17075</v>
      </c>
      <c r="E47" s="68" t="s">
        <v>16568</v>
      </c>
      <c r="F47" s="68"/>
    </row>
    <row r="48" spans="1:6" x14ac:dyDescent="0.25">
      <c r="A48" s="60" t="s">
        <v>16384</v>
      </c>
      <c r="B48" s="60">
        <v>1994</v>
      </c>
      <c r="C48" s="60" t="s">
        <v>16414</v>
      </c>
      <c r="D48" s="68" t="s">
        <v>17050</v>
      </c>
      <c r="E48" s="68" t="s">
        <v>16602</v>
      </c>
      <c r="F48" s="68"/>
    </row>
    <row r="49" spans="1:6" x14ac:dyDescent="0.25">
      <c r="A49" s="60" t="s">
        <v>16384</v>
      </c>
      <c r="B49" s="60">
        <v>1993</v>
      </c>
      <c r="C49" s="60" t="s">
        <v>16414</v>
      </c>
      <c r="D49" s="68" t="s">
        <v>17060</v>
      </c>
      <c r="E49" s="68" t="s">
        <v>17057</v>
      </c>
      <c r="F49" s="68"/>
    </row>
    <row r="50" spans="1:6" x14ac:dyDescent="0.25">
      <c r="A50" s="60" t="s">
        <v>16384</v>
      </c>
      <c r="B50" s="60">
        <v>1994</v>
      </c>
      <c r="C50" s="60" t="s">
        <v>16414</v>
      </c>
      <c r="D50" s="68" t="s">
        <v>17080</v>
      </c>
      <c r="E50" s="68" t="s">
        <v>17057</v>
      </c>
      <c r="F50" s="68"/>
    </row>
    <row r="51" spans="1:6" x14ac:dyDescent="0.25">
      <c r="A51" s="60" t="s">
        <v>16384</v>
      </c>
      <c r="B51" s="60">
        <v>1998</v>
      </c>
      <c r="C51" s="60" t="s">
        <v>16414</v>
      </c>
      <c r="D51" s="68" t="s">
        <v>17086</v>
      </c>
      <c r="E51" s="68" t="s">
        <v>16568</v>
      </c>
      <c r="F51" s="68"/>
    </row>
    <row r="52" spans="1:6" x14ac:dyDescent="0.25">
      <c r="A52" s="60" t="s">
        <v>16384</v>
      </c>
      <c r="B52" s="60">
        <v>1999</v>
      </c>
      <c r="C52" s="60" t="s">
        <v>16414</v>
      </c>
      <c r="D52" s="68" t="s">
        <v>17066</v>
      </c>
      <c r="E52" s="68" t="s">
        <v>16568</v>
      </c>
      <c r="F52" s="68"/>
    </row>
    <row r="53" spans="1:6" x14ac:dyDescent="0.25">
      <c r="A53" s="60" t="s">
        <v>16384</v>
      </c>
      <c r="B53" s="60">
        <v>1999</v>
      </c>
      <c r="C53" s="60" t="s">
        <v>16414</v>
      </c>
      <c r="D53" s="68" t="s">
        <v>17076</v>
      </c>
      <c r="E53" s="68" t="s">
        <v>16568</v>
      </c>
      <c r="F53" s="68"/>
    </row>
    <row r="54" spans="1:6" x14ac:dyDescent="0.25">
      <c r="A54" s="60" t="s">
        <v>16384</v>
      </c>
      <c r="B54" s="60">
        <v>1997</v>
      </c>
      <c r="C54" s="60" t="s">
        <v>16414</v>
      </c>
      <c r="D54" s="68" t="s">
        <v>17057</v>
      </c>
      <c r="E54" s="68" t="s">
        <v>16594</v>
      </c>
      <c r="F54" s="68"/>
    </row>
    <row r="55" spans="1:6" x14ac:dyDescent="0.25">
      <c r="A55" s="60" t="s">
        <v>16384</v>
      </c>
      <c r="B55" s="60">
        <v>2000</v>
      </c>
      <c r="C55" s="60" t="s">
        <v>16414</v>
      </c>
      <c r="D55" s="68" t="s">
        <v>17079</v>
      </c>
      <c r="E55" s="68" t="s">
        <v>16608</v>
      </c>
      <c r="F55" s="68"/>
    </row>
    <row r="56" spans="1:6" x14ac:dyDescent="0.25">
      <c r="A56" s="60" t="s">
        <v>16384</v>
      </c>
      <c r="B56" s="60">
        <v>2001</v>
      </c>
      <c r="C56" s="60" t="s">
        <v>16414</v>
      </c>
      <c r="D56" s="68" t="s">
        <v>16884</v>
      </c>
      <c r="E56" s="68" t="s">
        <v>16568</v>
      </c>
      <c r="F56" s="68"/>
    </row>
    <row r="57" spans="1:6" x14ac:dyDescent="0.25">
      <c r="A57" s="60" t="s">
        <v>16384</v>
      </c>
      <c r="B57" s="60">
        <v>2001</v>
      </c>
      <c r="C57" s="60" t="s">
        <v>16414</v>
      </c>
      <c r="D57" s="68" t="s">
        <v>18799</v>
      </c>
      <c r="E57" s="68" t="s">
        <v>16568</v>
      </c>
      <c r="F57" s="68"/>
    </row>
    <row r="58" spans="1:6" x14ac:dyDescent="0.25">
      <c r="A58" s="60" t="s">
        <v>16384</v>
      </c>
      <c r="B58" s="60">
        <v>2001</v>
      </c>
      <c r="C58" s="60" t="s">
        <v>16414</v>
      </c>
      <c r="D58" s="68" t="s">
        <v>17070</v>
      </c>
      <c r="E58" s="68" t="s">
        <v>18800</v>
      </c>
      <c r="F58" s="68"/>
    </row>
    <row r="59" spans="1:6" x14ac:dyDescent="0.25">
      <c r="A59" s="60" t="s">
        <v>16384</v>
      </c>
      <c r="B59" s="60">
        <v>2000</v>
      </c>
      <c r="C59" s="60" t="s">
        <v>16414</v>
      </c>
      <c r="D59" s="68" t="s">
        <v>17050</v>
      </c>
      <c r="E59" s="68" t="s">
        <v>18801</v>
      </c>
      <c r="F59" s="68"/>
    </row>
    <row r="60" spans="1:6" x14ac:dyDescent="0.25">
      <c r="A60" s="60" t="s">
        <v>16384</v>
      </c>
      <c r="B60" s="60">
        <v>2000</v>
      </c>
      <c r="C60" s="60" t="s">
        <v>16414</v>
      </c>
      <c r="D60" s="68" t="s">
        <v>16594</v>
      </c>
      <c r="E60" s="68" t="s">
        <v>16593</v>
      </c>
      <c r="F60" s="68"/>
    </row>
    <row r="61" spans="1:6" x14ac:dyDescent="0.25">
      <c r="A61" s="60" t="s">
        <v>16384</v>
      </c>
      <c r="B61" s="60">
        <v>2001</v>
      </c>
      <c r="C61" s="60" t="s">
        <v>16414</v>
      </c>
      <c r="D61" s="68" t="s">
        <v>18802</v>
      </c>
      <c r="E61" s="68" t="s">
        <v>18803</v>
      </c>
      <c r="F61" s="68"/>
    </row>
    <row r="62" spans="1:6" x14ac:dyDescent="0.25">
      <c r="A62" s="60" t="s">
        <v>16384</v>
      </c>
      <c r="B62" s="60">
        <v>2009</v>
      </c>
      <c r="C62" s="60" t="s">
        <v>16414</v>
      </c>
      <c r="D62" s="68" t="s">
        <v>18804</v>
      </c>
      <c r="E62" s="68" t="s">
        <v>16568</v>
      </c>
      <c r="F62" s="68"/>
    </row>
    <row r="63" spans="1:6" x14ac:dyDescent="0.25">
      <c r="A63" s="60" t="s">
        <v>16384</v>
      </c>
      <c r="B63" s="60">
        <v>2009</v>
      </c>
      <c r="C63" s="60" t="s">
        <v>16414</v>
      </c>
      <c r="D63" s="68" t="s">
        <v>16879</v>
      </c>
      <c r="E63" s="68" t="s">
        <v>18805</v>
      </c>
      <c r="F63" s="68"/>
    </row>
    <row r="64" spans="1:6" x14ac:dyDescent="0.25">
      <c r="A64" s="60" t="s">
        <v>16384</v>
      </c>
      <c r="B64" s="60">
        <v>2017</v>
      </c>
      <c r="C64" s="60" t="s">
        <v>16414</v>
      </c>
      <c r="D64" s="68" t="s">
        <v>16551</v>
      </c>
      <c r="E64" s="68" t="s">
        <v>16532</v>
      </c>
      <c r="F64" s="68"/>
    </row>
    <row r="65" spans="1:6" x14ac:dyDescent="0.25">
      <c r="A65" s="60" t="s">
        <v>16384</v>
      </c>
      <c r="B65" s="60">
        <v>1987</v>
      </c>
      <c r="C65" s="60" t="s">
        <v>16423</v>
      </c>
      <c r="D65" s="68" t="s">
        <v>16594</v>
      </c>
      <c r="E65" s="68" t="s">
        <v>16594</v>
      </c>
      <c r="F65" s="68"/>
    </row>
    <row r="66" spans="1:6" x14ac:dyDescent="0.25">
      <c r="A66" s="60" t="s">
        <v>16384</v>
      </c>
      <c r="B66" s="60">
        <v>1989</v>
      </c>
      <c r="C66" s="60" t="s">
        <v>16423</v>
      </c>
      <c r="D66" s="68" t="s">
        <v>18806</v>
      </c>
      <c r="E66" s="68" t="s">
        <v>17234</v>
      </c>
      <c r="F66" s="68"/>
    </row>
    <row r="67" spans="1:6" x14ac:dyDescent="0.25">
      <c r="A67" s="60" t="s">
        <v>16384</v>
      </c>
      <c r="B67" s="60">
        <v>1989</v>
      </c>
      <c r="C67" s="60" t="s">
        <v>16423</v>
      </c>
      <c r="D67" s="68" t="s">
        <v>17250</v>
      </c>
      <c r="E67" s="68" t="s">
        <v>17234</v>
      </c>
      <c r="F67" s="68"/>
    </row>
    <row r="68" spans="1:6" x14ac:dyDescent="0.25">
      <c r="A68" s="60" t="s">
        <v>16384</v>
      </c>
      <c r="B68" s="60">
        <v>1989</v>
      </c>
      <c r="C68" s="60" t="s">
        <v>16423</v>
      </c>
      <c r="D68" s="68" t="s">
        <v>17259</v>
      </c>
      <c r="E68" s="68" t="s">
        <v>17234</v>
      </c>
      <c r="F68" s="68"/>
    </row>
    <row r="69" spans="1:6" x14ac:dyDescent="0.25">
      <c r="A69" s="60" t="s">
        <v>16384</v>
      </c>
      <c r="B69" s="60">
        <v>1990</v>
      </c>
      <c r="C69" s="60" t="s">
        <v>16423</v>
      </c>
      <c r="D69" s="68" t="s">
        <v>17258</v>
      </c>
      <c r="E69" s="68" t="s">
        <v>17248</v>
      </c>
      <c r="F69" s="68"/>
    </row>
    <row r="70" spans="1:6" x14ac:dyDescent="0.25">
      <c r="A70" s="60" t="s">
        <v>16384</v>
      </c>
      <c r="B70" s="60">
        <v>1988</v>
      </c>
      <c r="C70" s="60" t="s">
        <v>16423</v>
      </c>
      <c r="D70" s="68" t="s">
        <v>17054</v>
      </c>
      <c r="E70" s="68" t="s">
        <v>17050</v>
      </c>
      <c r="F70" s="68"/>
    </row>
    <row r="71" spans="1:6" x14ac:dyDescent="0.25">
      <c r="A71" s="60" t="s">
        <v>16384</v>
      </c>
      <c r="B71" s="60">
        <v>1990</v>
      </c>
      <c r="C71" s="60" t="s">
        <v>16423</v>
      </c>
      <c r="D71" s="68" t="s">
        <v>18807</v>
      </c>
      <c r="E71" s="68" t="s">
        <v>16594</v>
      </c>
      <c r="F71" s="68"/>
    </row>
    <row r="72" spans="1:6" x14ac:dyDescent="0.25">
      <c r="A72" s="60" t="s">
        <v>16384</v>
      </c>
      <c r="B72" s="60">
        <v>1993</v>
      </c>
      <c r="C72" s="60" t="s">
        <v>16423</v>
      </c>
      <c r="D72" s="68" t="s">
        <v>18808</v>
      </c>
      <c r="E72" s="68" t="s">
        <v>18809</v>
      </c>
      <c r="F72" s="68"/>
    </row>
    <row r="73" spans="1:6" x14ac:dyDescent="0.25">
      <c r="A73" s="60" t="s">
        <v>16384</v>
      </c>
      <c r="B73" s="60">
        <v>1994</v>
      </c>
      <c r="C73" s="60" t="s">
        <v>16423</v>
      </c>
      <c r="D73" s="68" t="s">
        <v>17050</v>
      </c>
      <c r="E73" s="68" t="s">
        <v>16602</v>
      </c>
      <c r="F73" s="68"/>
    </row>
    <row r="74" spans="1:6" x14ac:dyDescent="0.25">
      <c r="A74" s="60" t="s">
        <v>16384</v>
      </c>
      <c r="B74" s="60">
        <v>1997</v>
      </c>
      <c r="C74" s="60" t="s">
        <v>16423</v>
      </c>
      <c r="D74" s="68" t="s">
        <v>17234</v>
      </c>
      <c r="E74" s="68" t="s">
        <v>17234</v>
      </c>
      <c r="F74" s="68"/>
    </row>
    <row r="75" spans="1:6" x14ac:dyDescent="0.25">
      <c r="A75" s="60" t="s">
        <v>16384</v>
      </c>
      <c r="B75" s="60">
        <v>1997</v>
      </c>
      <c r="C75" s="60" t="s">
        <v>16423</v>
      </c>
      <c r="D75" s="68" t="s">
        <v>17248</v>
      </c>
      <c r="E75" s="68" t="s">
        <v>17234</v>
      </c>
      <c r="F75" s="68"/>
    </row>
    <row r="76" spans="1:6" x14ac:dyDescent="0.25">
      <c r="A76" s="60" t="s">
        <v>16384</v>
      </c>
      <c r="B76" s="60">
        <v>1997</v>
      </c>
      <c r="C76" s="60" t="s">
        <v>16423</v>
      </c>
      <c r="D76" s="68" t="s">
        <v>16593</v>
      </c>
      <c r="E76" s="68" t="s">
        <v>18810</v>
      </c>
      <c r="F76" s="68"/>
    </row>
    <row r="77" spans="1:6" x14ac:dyDescent="0.25">
      <c r="A77" s="60" t="s">
        <v>16384</v>
      </c>
      <c r="B77" s="60">
        <v>1998</v>
      </c>
      <c r="C77" s="60" t="s">
        <v>16423</v>
      </c>
      <c r="D77" s="68" t="s">
        <v>17240</v>
      </c>
      <c r="E77" s="68" t="s">
        <v>17240</v>
      </c>
      <c r="F77" s="68"/>
    </row>
    <row r="78" spans="1:6" x14ac:dyDescent="0.25">
      <c r="A78" s="60" t="s">
        <v>16384</v>
      </c>
      <c r="B78" s="60">
        <v>1999</v>
      </c>
      <c r="C78" s="60" t="s">
        <v>16423</v>
      </c>
      <c r="D78" s="68" t="s">
        <v>18811</v>
      </c>
      <c r="E78" s="68" t="s">
        <v>17790</v>
      </c>
      <c r="F78" s="68"/>
    </row>
    <row r="79" spans="1:6" x14ac:dyDescent="0.25">
      <c r="A79" s="60" t="s">
        <v>16384</v>
      </c>
      <c r="B79" s="60">
        <v>2008</v>
      </c>
      <c r="C79" s="60" t="s">
        <v>16423</v>
      </c>
      <c r="D79" s="68" t="s">
        <v>17254</v>
      </c>
      <c r="E79" s="68" t="s">
        <v>18812</v>
      </c>
      <c r="F79" s="68"/>
    </row>
    <row r="80" spans="1:6" x14ac:dyDescent="0.25">
      <c r="A80" s="60" t="s">
        <v>16384</v>
      </c>
      <c r="B80" s="60">
        <v>2008</v>
      </c>
      <c r="C80" s="60" t="s">
        <v>16423</v>
      </c>
      <c r="D80" s="68" t="s">
        <v>17242</v>
      </c>
      <c r="E80" s="68" t="s">
        <v>18813</v>
      </c>
      <c r="F80" s="68"/>
    </row>
    <row r="81" spans="1:6" x14ac:dyDescent="0.25">
      <c r="A81" s="60" t="s">
        <v>16384</v>
      </c>
      <c r="B81" s="60">
        <v>2008</v>
      </c>
      <c r="C81" s="60" t="s">
        <v>16423</v>
      </c>
      <c r="D81" s="68" t="s">
        <v>18814</v>
      </c>
      <c r="E81" s="68" t="s">
        <v>17308</v>
      </c>
      <c r="F81" s="68"/>
    </row>
    <row r="82" spans="1:6" x14ac:dyDescent="0.25">
      <c r="A82" s="60" t="s">
        <v>16384</v>
      </c>
      <c r="B82" s="60">
        <v>2010</v>
      </c>
      <c r="C82" s="60" t="s">
        <v>16423</v>
      </c>
      <c r="D82" s="68" t="s">
        <v>17292</v>
      </c>
      <c r="E82" s="68" t="s">
        <v>16568</v>
      </c>
      <c r="F82" s="68"/>
    </row>
    <row r="83" spans="1:6" x14ac:dyDescent="0.25">
      <c r="A83" s="60" t="s">
        <v>16384</v>
      </c>
      <c r="B83" s="60">
        <v>2011</v>
      </c>
      <c r="C83" s="60" t="s">
        <v>16423</v>
      </c>
      <c r="D83" s="68" t="s">
        <v>17301</v>
      </c>
      <c r="E83" s="68" t="s">
        <v>16533</v>
      </c>
      <c r="F83" s="68"/>
    </row>
    <row r="84" spans="1:6" x14ac:dyDescent="0.25">
      <c r="A84" s="60" t="s">
        <v>16384</v>
      </c>
      <c r="B84" s="60">
        <v>1991</v>
      </c>
      <c r="C84" s="60" t="s">
        <v>16439</v>
      </c>
      <c r="D84" s="68" t="s">
        <v>17415</v>
      </c>
      <c r="E84" s="68" t="s">
        <v>18815</v>
      </c>
      <c r="F84" s="68"/>
    </row>
    <row r="85" spans="1:6" x14ac:dyDescent="0.25">
      <c r="A85" s="60" t="s">
        <v>16384</v>
      </c>
      <c r="B85" s="60">
        <v>1998</v>
      </c>
      <c r="C85" s="60" t="s">
        <v>16439</v>
      </c>
      <c r="D85" s="68" t="s">
        <v>18816</v>
      </c>
      <c r="E85" s="68" t="s">
        <v>18817</v>
      </c>
      <c r="F85" s="68"/>
    </row>
    <row r="86" spans="1:6" x14ac:dyDescent="0.25">
      <c r="A86" s="60" t="s">
        <v>16384</v>
      </c>
      <c r="B86" s="60">
        <v>2000</v>
      </c>
      <c r="C86" s="60" t="s">
        <v>16439</v>
      </c>
      <c r="D86" s="68" t="s">
        <v>17242</v>
      </c>
      <c r="E86" s="68" t="s">
        <v>16533</v>
      </c>
      <c r="F86" s="68"/>
    </row>
    <row r="87" spans="1:6" x14ac:dyDescent="0.25">
      <c r="A87" s="60" t="s">
        <v>16384</v>
      </c>
      <c r="B87" s="60">
        <v>2000</v>
      </c>
      <c r="C87" s="60" t="s">
        <v>16439</v>
      </c>
      <c r="D87" s="68" t="s">
        <v>17287</v>
      </c>
      <c r="E87" s="68" t="s">
        <v>17287</v>
      </c>
      <c r="F87" s="68"/>
    </row>
    <row r="88" spans="1:6" x14ac:dyDescent="0.25">
      <c r="A88" s="60" t="s">
        <v>16384</v>
      </c>
      <c r="B88" s="60">
        <v>2000</v>
      </c>
      <c r="C88" s="60" t="s">
        <v>16439</v>
      </c>
      <c r="D88" s="68" t="s">
        <v>17420</v>
      </c>
      <c r="E88" s="68" t="s">
        <v>18818</v>
      </c>
      <c r="F88" s="68"/>
    </row>
    <row r="89" spans="1:6" x14ac:dyDescent="0.25">
      <c r="A89" s="60" t="s">
        <v>16384</v>
      </c>
      <c r="B89" s="60">
        <v>2000</v>
      </c>
      <c r="C89" s="60" t="s">
        <v>16439</v>
      </c>
      <c r="D89" s="68" t="s">
        <v>16908</v>
      </c>
      <c r="E89" s="68" t="s">
        <v>18819</v>
      </c>
      <c r="F89" s="68"/>
    </row>
    <row r="90" spans="1:6" x14ac:dyDescent="0.25">
      <c r="A90" s="60" t="s">
        <v>16384</v>
      </c>
      <c r="B90" s="60">
        <v>2007</v>
      </c>
      <c r="C90" s="60" t="s">
        <v>16439</v>
      </c>
      <c r="D90" s="68" t="s">
        <v>17424</v>
      </c>
      <c r="E90" s="68" t="s">
        <v>18820</v>
      </c>
      <c r="F90" s="68"/>
    </row>
    <row r="91" spans="1:6" x14ac:dyDescent="0.25">
      <c r="A91" s="60" t="s">
        <v>16384</v>
      </c>
      <c r="B91" s="60">
        <v>2007</v>
      </c>
      <c r="C91" s="60" t="s">
        <v>16439</v>
      </c>
      <c r="D91" s="68" t="s">
        <v>17240</v>
      </c>
      <c r="E91" s="68" t="s">
        <v>17240</v>
      </c>
      <c r="F91" s="68"/>
    </row>
    <row r="92" spans="1:6" x14ac:dyDescent="0.25">
      <c r="A92" s="60" t="s">
        <v>16384</v>
      </c>
      <c r="B92" s="60">
        <v>2008</v>
      </c>
      <c r="C92" s="60" t="s">
        <v>16439</v>
      </c>
      <c r="D92" s="68" t="s">
        <v>16593</v>
      </c>
      <c r="E92" s="68" t="s">
        <v>18813</v>
      </c>
      <c r="F92" s="68"/>
    </row>
    <row r="93" spans="1:6" x14ac:dyDescent="0.25">
      <c r="A93" s="60" t="s">
        <v>16384</v>
      </c>
      <c r="B93" s="60">
        <v>2010</v>
      </c>
      <c r="C93" s="60" t="s">
        <v>16439</v>
      </c>
      <c r="D93" s="68" t="s">
        <v>17292</v>
      </c>
      <c r="E93" s="68" t="s">
        <v>16568</v>
      </c>
      <c r="F93" s="68"/>
    </row>
    <row r="94" spans="1:6" x14ac:dyDescent="0.25">
      <c r="A94" s="60" t="s">
        <v>16384</v>
      </c>
      <c r="B94" s="60">
        <v>2008</v>
      </c>
      <c r="C94" s="60" t="s">
        <v>16439</v>
      </c>
      <c r="D94" s="68" t="s">
        <v>17445</v>
      </c>
      <c r="E94" s="68" t="s">
        <v>18821</v>
      </c>
      <c r="F94" s="68"/>
    </row>
    <row r="95" spans="1:6" x14ac:dyDescent="0.25">
      <c r="A95" s="60" t="s">
        <v>16384</v>
      </c>
      <c r="B95" s="60">
        <v>2011</v>
      </c>
      <c r="C95" s="60" t="s">
        <v>16439</v>
      </c>
      <c r="D95" s="68" t="s">
        <v>18822</v>
      </c>
      <c r="E95" s="68" t="s">
        <v>16532</v>
      </c>
      <c r="F95" s="68"/>
    </row>
    <row r="96" spans="1:6" x14ac:dyDescent="0.25">
      <c r="A96" s="60" t="s">
        <v>16384</v>
      </c>
      <c r="B96" s="60">
        <v>2012</v>
      </c>
      <c r="C96" s="60" t="s">
        <v>16439</v>
      </c>
      <c r="D96" s="68" t="s">
        <v>16608</v>
      </c>
      <c r="E96" s="68" t="s">
        <v>18823</v>
      </c>
      <c r="F96" s="68"/>
    </row>
    <row r="97" spans="1:6" x14ac:dyDescent="0.25">
      <c r="A97" s="60" t="s">
        <v>16384</v>
      </c>
      <c r="B97" s="60">
        <v>2013</v>
      </c>
      <c r="C97" s="60" t="s">
        <v>16439</v>
      </c>
      <c r="D97" s="68" t="s">
        <v>17408</v>
      </c>
      <c r="E97" s="68" t="s">
        <v>16532</v>
      </c>
      <c r="F97" s="68"/>
    </row>
    <row r="98" spans="1:6" x14ac:dyDescent="0.25">
      <c r="A98" s="60" t="s">
        <v>16384</v>
      </c>
      <c r="B98" s="60">
        <v>2016</v>
      </c>
      <c r="C98" s="60" t="s">
        <v>16439</v>
      </c>
      <c r="D98" s="68" t="s">
        <v>18824</v>
      </c>
      <c r="E98" s="68" t="s">
        <v>17292</v>
      </c>
      <c r="F98" s="68"/>
    </row>
    <row r="99" spans="1:6" x14ac:dyDescent="0.25">
      <c r="A99" s="60" t="s">
        <v>16384</v>
      </c>
      <c r="B99" s="60">
        <v>2016</v>
      </c>
      <c r="C99" s="60" t="s">
        <v>16439</v>
      </c>
      <c r="D99" s="68" t="s">
        <v>16568</v>
      </c>
      <c r="E99" s="68" t="s">
        <v>17292</v>
      </c>
      <c r="F99" s="68"/>
    </row>
    <row r="100" spans="1:6" x14ac:dyDescent="0.25">
      <c r="A100" s="60" t="s">
        <v>16384</v>
      </c>
      <c r="B100" s="60">
        <v>2016</v>
      </c>
      <c r="C100" s="60" t="s">
        <v>16439</v>
      </c>
      <c r="D100" s="68" t="s">
        <v>18825</v>
      </c>
      <c r="E100" s="68" t="s">
        <v>17292</v>
      </c>
      <c r="F100" s="68"/>
    </row>
    <row r="101" spans="1:6" x14ac:dyDescent="0.25">
      <c r="A101" s="60" t="s">
        <v>16384</v>
      </c>
      <c r="B101" s="60">
        <v>1989</v>
      </c>
      <c r="C101" s="60" t="s">
        <v>16458</v>
      </c>
      <c r="D101" s="68" t="s">
        <v>17054</v>
      </c>
      <c r="E101" s="68" t="s">
        <v>18826</v>
      </c>
      <c r="F101" s="68"/>
    </row>
    <row r="102" spans="1:6" x14ac:dyDescent="0.25">
      <c r="A102" s="60" t="s">
        <v>16384</v>
      </c>
      <c r="B102" s="60">
        <v>1994</v>
      </c>
      <c r="C102" s="60" t="s">
        <v>16458</v>
      </c>
      <c r="D102" s="68" t="s">
        <v>17050</v>
      </c>
      <c r="E102" s="68" t="s">
        <v>16602</v>
      </c>
      <c r="F102" s="68"/>
    </row>
    <row r="103" spans="1:6" x14ac:dyDescent="0.25">
      <c r="A103" s="60" t="s">
        <v>16384</v>
      </c>
      <c r="B103" s="60">
        <v>1999</v>
      </c>
      <c r="C103" s="60" t="s">
        <v>16458</v>
      </c>
      <c r="D103" s="68" t="s">
        <v>17069</v>
      </c>
      <c r="E103" s="68" t="s">
        <v>17790</v>
      </c>
      <c r="F103" s="68"/>
    </row>
    <row r="104" spans="1:6" x14ac:dyDescent="0.25">
      <c r="A104" s="60" t="s">
        <v>16384</v>
      </c>
      <c r="B104" s="60">
        <v>2000</v>
      </c>
      <c r="C104" s="60" t="s">
        <v>16458</v>
      </c>
      <c r="D104" s="68" t="s">
        <v>17791</v>
      </c>
      <c r="E104" s="68" t="s">
        <v>17408</v>
      </c>
      <c r="F104" s="68"/>
    </row>
    <row r="105" spans="1:6" x14ac:dyDescent="0.25">
      <c r="A105" s="60" t="s">
        <v>16384</v>
      </c>
      <c r="B105" s="60">
        <v>2000</v>
      </c>
      <c r="C105" s="60" t="s">
        <v>16458</v>
      </c>
      <c r="D105" s="68" t="s">
        <v>18827</v>
      </c>
      <c r="E105" s="68" t="s">
        <v>16568</v>
      </c>
      <c r="F105" s="68"/>
    </row>
    <row r="106" spans="1:6" x14ac:dyDescent="0.25">
      <c r="A106" s="60" t="s">
        <v>16384</v>
      </c>
      <c r="B106" s="60">
        <v>2002</v>
      </c>
      <c r="C106" s="60" t="s">
        <v>16458</v>
      </c>
      <c r="D106" s="68" t="s">
        <v>17790</v>
      </c>
      <c r="E106" s="68" t="s">
        <v>18828</v>
      </c>
      <c r="F106" s="68"/>
    </row>
    <row r="107" spans="1:6" x14ac:dyDescent="0.25">
      <c r="A107" s="60" t="s">
        <v>16384</v>
      </c>
      <c r="B107" s="60">
        <v>2001</v>
      </c>
      <c r="C107" s="60" t="s">
        <v>16458</v>
      </c>
      <c r="D107" s="68" t="s">
        <v>17793</v>
      </c>
      <c r="E107" s="68" t="s">
        <v>16568</v>
      </c>
      <c r="F107" s="68"/>
    </row>
    <row r="108" spans="1:6" x14ac:dyDescent="0.25">
      <c r="A108" s="60" t="s">
        <v>16384</v>
      </c>
      <c r="B108" s="60">
        <v>2007</v>
      </c>
      <c r="C108" s="60" t="s">
        <v>16458</v>
      </c>
      <c r="D108" s="68" t="s">
        <v>17788</v>
      </c>
      <c r="E108" s="68" t="s">
        <v>17408</v>
      </c>
      <c r="F108" s="68"/>
    </row>
    <row r="109" spans="1:6" x14ac:dyDescent="0.25">
      <c r="A109" s="60" t="s">
        <v>16384</v>
      </c>
      <c r="B109" s="60">
        <v>2008</v>
      </c>
      <c r="C109" s="60" t="s">
        <v>16458</v>
      </c>
      <c r="D109" s="68" t="s">
        <v>17242</v>
      </c>
      <c r="E109" s="68" t="s">
        <v>18829</v>
      </c>
      <c r="F109" s="68"/>
    </row>
    <row r="110" spans="1:6" x14ac:dyDescent="0.25">
      <c r="A110" s="60" t="s">
        <v>16384</v>
      </c>
      <c r="B110" s="60">
        <v>2011</v>
      </c>
      <c r="C110" s="60" t="s">
        <v>16458</v>
      </c>
      <c r="D110" s="68" t="s">
        <v>18066</v>
      </c>
      <c r="E110" s="68" t="s">
        <v>16533</v>
      </c>
      <c r="F110" s="68"/>
    </row>
    <row r="111" spans="1:6" x14ac:dyDescent="0.25">
      <c r="A111" s="60" t="s">
        <v>16384</v>
      </c>
      <c r="B111" s="60">
        <v>2013</v>
      </c>
      <c r="C111" s="60" t="s">
        <v>16458</v>
      </c>
      <c r="D111" s="68" t="s">
        <v>17409</v>
      </c>
      <c r="E111" s="68" t="s">
        <v>16532</v>
      </c>
      <c r="F111" s="68"/>
    </row>
    <row r="112" spans="1:6" x14ac:dyDescent="0.25">
      <c r="A112" s="60" t="s">
        <v>16384</v>
      </c>
      <c r="B112" s="60">
        <v>2019</v>
      </c>
      <c r="C112" s="60" t="s">
        <v>16458</v>
      </c>
      <c r="D112" s="68" t="s">
        <v>17800</v>
      </c>
      <c r="E112" s="68" t="s">
        <v>17485</v>
      </c>
      <c r="F112" s="68"/>
    </row>
    <row r="113" spans="1:6" x14ac:dyDescent="0.25">
      <c r="A113" s="60" t="s">
        <v>16384</v>
      </c>
      <c r="B113" s="60">
        <v>1986</v>
      </c>
      <c r="C113" s="60" t="s">
        <v>16477</v>
      </c>
      <c r="D113" s="68" t="s">
        <v>18024</v>
      </c>
      <c r="E113" s="68" t="s">
        <v>18830</v>
      </c>
      <c r="F113" s="68"/>
    </row>
    <row r="114" spans="1:6" x14ac:dyDescent="0.25">
      <c r="A114" s="60" t="s">
        <v>16384</v>
      </c>
      <c r="B114" s="60">
        <v>1987</v>
      </c>
      <c r="C114" s="60" t="s">
        <v>16477</v>
      </c>
      <c r="D114" s="68" t="s">
        <v>18016</v>
      </c>
      <c r="E114" s="68" t="s">
        <v>18033</v>
      </c>
      <c r="F114" s="68"/>
    </row>
    <row r="115" spans="1:6" x14ac:dyDescent="0.25">
      <c r="A115" s="60" t="s">
        <v>16384</v>
      </c>
      <c r="B115" s="60">
        <v>1987</v>
      </c>
      <c r="C115" s="60" t="s">
        <v>16477</v>
      </c>
      <c r="D115" s="68" t="s">
        <v>18831</v>
      </c>
      <c r="E115" s="68" t="s">
        <v>18832</v>
      </c>
      <c r="F115" s="68"/>
    </row>
    <row r="116" spans="1:6" x14ac:dyDescent="0.25">
      <c r="A116" s="60" t="s">
        <v>16384</v>
      </c>
      <c r="B116" s="60">
        <v>1996</v>
      </c>
      <c r="C116" s="60" t="s">
        <v>16477</v>
      </c>
      <c r="D116" s="68" t="s">
        <v>18026</v>
      </c>
      <c r="E116" s="68" t="s">
        <v>18833</v>
      </c>
      <c r="F116" s="68"/>
    </row>
    <row r="117" spans="1:6" x14ac:dyDescent="0.25">
      <c r="A117" s="60" t="s">
        <v>16384</v>
      </c>
      <c r="B117" s="60">
        <v>1996</v>
      </c>
      <c r="C117" s="60" t="s">
        <v>16477</v>
      </c>
      <c r="D117" s="68" t="s">
        <v>18021</v>
      </c>
      <c r="E117" s="68" t="s">
        <v>18033</v>
      </c>
      <c r="F117" s="68"/>
    </row>
    <row r="118" spans="1:6" x14ac:dyDescent="0.25">
      <c r="A118" s="60" t="s">
        <v>16384</v>
      </c>
      <c r="B118" s="60">
        <v>2000</v>
      </c>
      <c r="C118" s="60" t="s">
        <v>16477</v>
      </c>
      <c r="D118" s="68" t="s">
        <v>18001</v>
      </c>
      <c r="E118" s="68" t="s">
        <v>18033</v>
      </c>
      <c r="F118" s="68"/>
    </row>
    <row r="119" spans="1:6" x14ac:dyDescent="0.25">
      <c r="A119" s="60" t="s">
        <v>16384</v>
      </c>
      <c r="B119" s="60">
        <v>1997</v>
      </c>
      <c r="C119" s="60" t="s">
        <v>16477</v>
      </c>
      <c r="D119" s="68" t="s">
        <v>17050</v>
      </c>
      <c r="E119" s="68" t="s">
        <v>16593</v>
      </c>
      <c r="F119" s="68"/>
    </row>
    <row r="120" spans="1:6" x14ac:dyDescent="0.25">
      <c r="A120" s="60" t="s">
        <v>16384</v>
      </c>
      <c r="B120" s="60">
        <v>2000</v>
      </c>
      <c r="C120" s="60" t="s">
        <v>16477</v>
      </c>
      <c r="D120" s="68" t="s">
        <v>18834</v>
      </c>
      <c r="E120" s="68" t="s">
        <v>18049</v>
      </c>
      <c r="F120" s="68"/>
    </row>
    <row r="121" spans="1:6" x14ac:dyDescent="0.25">
      <c r="A121" s="60" t="s">
        <v>16384</v>
      </c>
      <c r="B121" s="60">
        <v>1997</v>
      </c>
      <c r="C121" s="60" t="s">
        <v>16477</v>
      </c>
      <c r="D121" s="68" t="s">
        <v>18835</v>
      </c>
      <c r="E121" s="68" t="s">
        <v>18033</v>
      </c>
      <c r="F121" s="68"/>
    </row>
    <row r="122" spans="1:6" x14ac:dyDescent="0.25">
      <c r="A122" s="60" t="s">
        <v>16384</v>
      </c>
      <c r="B122" s="60">
        <v>2004</v>
      </c>
      <c r="C122" s="60" t="s">
        <v>16477</v>
      </c>
      <c r="D122" s="68" t="s">
        <v>18033</v>
      </c>
      <c r="E122" s="68" t="s">
        <v>17240</v>
      </c>
      <c r="F122" s="68"/>
    </row>
    <row r="123" spans="1:6" x14ac:dyDescent="0.25">
      <c r="A123" s="60" t="s">
        <v>16384</v>
      </c>
      <c r="B123" s="60">
        <v>2003</v>
      </c>
      <c r="C123" s="60" t="s">
        <v>16477</v>
      </c>
      <c r="D123" s="68" t="s">
        <v>18053</v>
      </c>
      <c r="E123" s="68" t="s">
        <v>18819</v>
      </c>
      <c r="F123" s="68"/>
    </row>
    <row r="124" spans="1:6" x14ac:dyDescent="0.25">
      <c r="A124" s="60" t="s">
        <v>16384</v>
      </c>
      <c r="B124" s="60">
        <v>2008</v>
      </c>
      <c r="C124" s="60" t="s">
        <v>16477</v>
      </c>
      <c r="D124" s="68" t="s">
        <v>16532</v>
      </c>
      <c r="E124" s="68" t="s">
        <v>18066</v>
      </c>
      <c r="F124" s="68"/>
    </row>
    <row r="125" spans="1:6" x14ac:dyDescent="0.25">
      <c r="A125" s="60" t="s">
        <v>16384</v>
      </c>
      <c r="B125" s="60">
        <v>2007</v>
      </c>
      <c r="C125" s="60" t="s">
        <v>16477</v>
      </c>
      <c r="D125" s="68" t="s">
        <v>18052</v>
      </c>
      <c r="E125" s="68" t="s">
        <v>16593</v>
      </c>
      <c r="F125" s="68"/>
    </row>
    <row r="126" spans="1:6" x14ac:dyDescent="0.25">
      <c r="A126" s="60" t="s">
        <v>16384</v>
      </c>
      <c r="B126" s="60">
        <v>2008</v>
      </c>
      <c r="C126" s="60" t="s">
        <v>16477</v>
      </c>
      <c r="D126" s="68" t="s">
        <v>18836</v>
      </c>
      <c r="E126" s="68" t="s">
        <v>18837</v>
      </c>
      <c r="F126" s="68"/>
    </row>
    <row r="127" spans="1:6" x14ac:dyDescent="0.25">
      <c r="A127" s="60" t="s">
        <v>16384</v>
      </c>
      <c r="B127" s="60">
        <v>2010</v>
      </c>
      <c r="C127" s="60" t="s">
        <v>16477</v>
      </c>
      <c r="D127" s="68" t="s">
        <v>17240</v>
      </c>
      <c r="E127" s="68" t="s">
        <v>18838</v>
      </c>
      <c r="F127" s="68"/>
    </row>
    <row r="128" spans="1:6" x14ac:dyDescent="0.25">
      <c r="A128" s="60" t="s">
        <v>16384</v>
      </c>
      <c r="B128" s="60">
        <v>2011</v>
      </c>
      <c r="C128" s="60" t="s">
        <v>16477</v>
      </c>
      <c r="D128" s="68" t="s">
        <v>18066</v>
      </c>
      <c r="E128" s="68" t="s">
        <v>18839</v>
      </c>
      <c r="F128" s="68"/>
    </row>
    <row r="129" spans="1:6" x14ac:dyDescent="0.25">
      <c r="A129" s="60" t="s">
        <v>16384</v>
      </c>
      <c r="B129" s="60">
        <v>2015</v>
      </c>
      <c r="C129" s="60" t="s">
        <v>16477</v>
      </c>
      <c r="D129" s="68" t="s">
        <v>18027</v>
      </c>
      <c r="E129" s="68" t="s">
        <v>18840</v>
      </c>
      <c r="F129" s="68"/>
    </row>
    <row r="130" spans="1:6" x14ac:dyDescent="0.25">
      <c r="A130" s="60" t="s">
        <v>16384</v>
      </c>
      <c r="B130" s="60">
        <v>2017</v>
      </c>
      <c r="C130" s="60" t="s">
        <v>16477</v>
      </c>
      <c r="D130" s="68" t="s">
        <v>18023</v>
      </c>
      <c r="E130" s="68" t="s">
        <v>18300</v>
      </c>
      <c r="F130" s="68"/>
    </row>
    <row r="131" spans="1:6" x14ac:dyDescent="0.25">
      <c r="A131" s="60" t="s">
        <v>16384</v>
      </c>
      <c r="B131" s="60">
        <v>1994</v>
      </c>
      <c r="C131" s="60" t="s">
        <v>16486</v>
      </c>
      <c r="D131" s="68" t="s">
        <v>17050</v>
      </c>
      <c r="E131" s="68" t="s">
        <v>16602</v>
      </c>
      <c r="F131" s="68"/>
    </row>
    <row r="132" spans="1:6" x14ac:dyDescent="0.25">
      <c r="A132" s="60" t="s">
        <v>16384</v>
      </c>
      <c r="B132" s="60">
        <v>2018</v>
      </c>
      <c r="C132" s="60" t="s">
        <v>16486</v>
      </c>
      <c r="D132" s="68" t="s">
        <v>18841</v>
      </c>
      <c r="E132" s="68" t="s">
        <v>18238</v>
      </c>
      <c r="F132" s="68"/>
    </row>
  </sheetData>
  <conditionalFormatting sqref="D96:D99">
    <cfRule type="cellIs" dxfId="0" priority="1" operator="equal">
      <formula>0</formula>
    </cfRule>
  </conditionalFormatting>
  <pageMargins left="0.7" right="0.7" top="0.75" bottom="0.75" header="0.3" footer="0.3"/>
  <headerFooter>
    <oddHeader>&amp;R&amp;"Aptos"&amp;12&amp;K000000 Unclassified / Non classifié&amp;1#_x000D_</oddHeader>
  </headerFooter>
  <legacy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E711ED7D1A26046AC814D07D89ABFF1" ma:contentTypeVersion="13" ma:contentTypeDescription="Create a new document." ma:contentTypeScope="" ma:versionID="c511f79cce1f28b7e19b58073a071cc3">
  <xsd:schema xmlns:xsd="http://www.w3.org/2001/XMLSchema" xmlns:xs="http://www.w3.org/2001/XMLSchema" xmlns:p="http://schemas.microsoft.com/office/2006/metadata/properties" xmlns:ns2="b9dbf7df-a516-4db8-aaeb-66783b09db73" xmlns:ns3="109a6d28-da74-407d-a009-d6fc2725ed2d" targetNamespace="http://schemas.microsoft.com/office/2006/metadata/properties" ma:root="true" ma:fieldsID="ddfb1b5e07486cfebbd49828f803b913" ns2:_="" ns3:_="">
    <xsd:import namespace="b9dbf7df-a516-4db8-aaeb-66783b09db73"/>
    <xsd:import namespace="109a6d28-da74-407d-a009-d6fc2725ed2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dbf7df-a516-4db8-aaeb-66783b09db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f643bf9-c92d-4565-8aae-71318312e3e4"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09a6d28-da74-407d-a009-d6fc2725ed2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c01763e4-ca84-4e75-a49c-1b3b43ed91bb}" ma:internalName="TaxCatchAll" ma:showField="CatchAllData" ma:web="109a6d28-da74-407d-a009-d6fc2725ed2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9dbf7df-a516-4db8-aaeb-66783b09db73">
      <Terms xmlns="http://schemas.microsoft.com/office/infopath/2007/PartnerControls"/>
    </lcf76f155ced4ddcb4097134ff3c332f>
    <TaxCatchAll xmlns="109a6d28-da74-407d-a009-d6fc2725ed2d" xsi:nil="true"/>
  </documentManagement>
</p:properties>
</file>

<file path=customXml/itemProps1.xml><?xml version="1.0" encoding="utf-8"?>
<ds:datastoreItem xmlns:ds="http://schemas.openxmlformats.org/officeDocument/2006/customXml" ds:itemID="{137A8001-9B17-4A07-86C1-10410D70E1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dbf7df-a516-4db8-aaeb-66783b09db73"/>
    <ds:schemaRef ds:uri="109a6d28-da74-407d-a009-d6fc2725ed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3E82A7F-4D33-4339-BCB0-5BA1832E4575}">
  <ds:schemaRefs>
    <ds:schemaRef ds:uri="http://schemas.microsoft.com/sharepoint/v3/contenttype/forms"/>
  </ds:schemaRefs>
</ds:datastoreItem>
</file>

<file path=customXml/itemProps3.xml><?xml version="1.0" encoding="utf-8"?>
<ds:datastoreItem xmlns:ds="http://schemas.openxmlformats.org/officeDocument/2006/customXml" ds:itemID="{4FB9F5CA-04A8-4731-90ED-0AEA1B4496FC}">
  <ds:schemaRefs>
    <ds:schemaRef ds:uri="http://purl.org/dc/dcmitype/"/>
    <ds:schemaRef ds:uri="http://schemas.microsoft.com/office/2006/metadata/properties"/>
    <ds:schemaRef ds:uri="http://purl.org/dc/terms/"/>
    <ds:schemaRef ds:uri="http://schemas.openxmlformats.org/package/2006/metadata/core-properties"/>
    <ds:schemaRef ds:uri="http://purl.org/dc/elements/1.1/"/>
    <ds:schemaRef ds:uri="http://schemas.microsoft.com/office/2006/documentManagement/types"/>
    <ds:schemaRef ds:uri="http://schemas.microsoft.com/office/infopath/2007/PartnerControls"/>
    <ds:schemaRef ds:uri="109a6d28-da74-407d-a009-d6fc2725ed2d"/>
    <ds:schemaRef ds:uri="b9dbf7df-a516-4db8-aaeb-66783b09db73"/>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Total Revenue (Millions)</vt:lpstr>
      <vt:lpstr>Unified sheet</vt:lpstr>
      <vt:lpstr>Concentration metrics</vt:lpstr>
      <vt:lpstr>Mergers &amp; Acquisitions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Dong Blue</dc:creator>
  <cp:keywords/>
  <dc:description/>
  <cp:lastModifiedBy>Malkinson, Agnes (HC/SC)</cp:lastModifiedBy>
  <cp:revision/>
  <dcterms:created xsi:type="dcterms:W3CDTF">2015-06-05T18:17:20Z</dcterms:created>
  <dcterms:modified xsi:type="dcterms:W3CDTF">2026-02-25T15:19:59Z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9694e0f-943f-4e6f-bf55-6e34fbc91307_Enabled">
    <vt:lpwstr>true</vt:lpwstr>
  </property>
  <property fmtid="{D5CDD505-2E9C-101B-9397-08002B2CF9AE}" pid="3" name="MSIP_Label_a9694e0f-943f-4e6f-bf55-6e34fbc91307_SetDate">
    <vt:lpwstr>2024-08-22T20:35:32Z</vt:lpwstr>
  </property>
  <property fmtid="{D5CDD505-2E9C-101B-9397-08002B2CF9AE}" pid="4" name="MSIP_Label_a9694e0f-943f-4e6f-bf55-6e34fbc91307_Method">
    <vt:lpwstr>Standard</vt:lpwstr>
  </property>
  <property fmtid="{D5CDD505-2E9C-101B-9397-08002B2CF9AE}" pid="5" name="MSIP_Label_a9694e0f-943f-4e6f-bf55-6e34fbc91307_Name">
    <vt:lpwstr>Usage interne</vt:lpwstr>
  </property>
  <property fmtid="{D5CDD505-2E9C-101B-9397-08002B2CF9AE}" pid="6" name="MSIP_Label_a9694e0f-943f-4e6f-bf55-6e34fbc91307_SiteId">
    <vt:lpwstr>728d20a5-0b44-47dd-9470-20f37cbf2d9a</vt:lpwstr>
  </property>
  <property fmtid="{D5CDD505-2E9C-101B-9397-08002B2CF9AE}" pid="7" name="MSIP_Label_a9694e0f-943f-4e6f-bf55-6e34fbc91307_ActionId">
    <vt:lpwstr>96de0413-7fa4-4702-a64b-1689daa7c6f8</vt:lpwstr>
  </property>
  <property fmtid="{D5CDD505-2E9C-101B-9397-08002B2CF9AE}" pid="8" name="MSIP_Label_a9694e0f-943f-4e6f-bf55-6e34fbc91307_ContentBits">
    <vt:lpwstr>0</vt:lpwstr>
  </property>
  <property fmtid="{D5CDD505-2E9C-101B-9397-08002B2CF9AE}" pid="9" name="ContentTypeId">
    <vt:lpwstr>0x010100DE711ED7D1A26046AC814D07D89ABFF1</vt:lpwstr>
  </property>
  <property fmtid="{D5CDD505-2E9C-101B-9397-08002B2CF9AE}" pid="10" name="MediaServiceImageTags">
    <vt:lpwstr/>
  </property>
  <property fmtid="{D5CDD505-2E9C-101B-9397-08002B2CF9AE}" pid="11" name="MSIP_Label_05d8ed60-cd71-485b-a85b-277aaf32f506_Enabled">
    <vt:lpwstr>true</vt:lpwstr>
  </property>
  <property fmtid="{D5CDD505-2E9C-101B-9397-08002B2CF9AE}" pid="12" name="MSIP_Label_05d8ed60-cd71-485b-a85b-277aaf32f506_SetDate">
    <vt:lpwstr>2026-02-25T15:19:58Z</vt:lpwstr>
  </property>
  <property fmtid="{D5CDD505-2E9C-101B-9397-08002B2CF9AE}" pid="13" name="MSIP_Label_05d8ed60-cd71-485b-a85b-277aaf32f506_Method">
    <vt:lpwstr>Standard</vt:lpwstr>
  </property>
  <property fmtid="{D5CDD505-2E9C-101B-9397-08002B2CF9AE}" pid="14" name="MSIP_Label_05d8ed60-cd71-485b-a85b-277aaf32f506_Name">
    <vt:lpwstr>Unclassified</vt:lpwstr>
  </property>
  <property fmtid="{D5CDD505-2E9C-101B-9397-08002B2CF9AE}" pid="15" name="MSIP_Label_05d8ed60-cd71-485b-a85b-277aaf32f506_SiteId">
    <vt:lpwstr>42fd9015-de4d-4223-a368-baeacab48927</vt:lpwstr>
  </property>
  <property fmtid="{D5CDD505-2E9C-101B-9397-08002B2CF9AE}" pid="16" name="MSIP_Label_05d8ed60-cd71-485b-a85b-277aaf32f506_ActionId">
    <vt:lpwstr>fd6f7a0a-be92-4211-94dd-955c14770e08</vt:lpwstr>
  </property>
  <property fmtid="{D5CDD505-2E9C-101B-9397-08002B2CF9AE}" pid="17" name="MSIP_Label_05d8ed60-cd71-485b-a85b-277aaf32f506_ContentBits">
    <vt:lpwstr>1</vt:lpwstr>
  </property>
  <property fmtid="{D5CDD505-2E9C-101B-9397-08002B2CF9AE}" pid="18" name="MSIP_Label_05d8ed60-cd71-485b-a85b-277aaf32f506_Tag">
    <vt:lpwstr>10, 3, 0, 1</vt:lpwstr>
  </property>
</Properties>
</file>