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gnesmalkinson/Documents/GMCIP/2025 Reports/Czech Republic/"/>
    </mc:Choice>
  </mc:AlternateContent>
  <xr:revisionPtr revIDLastSave="0" documentId="8_{BEF5C48D-E3AC-EE46-B842-83EF864687E2}" xr6:coauthVersionLast="47" xr6:coauthVersionMax="47" xr10:uidLastSave="{00000000-0000-0000-0000-000000000000}"/>
  <bookViews>
    <workbookView xWindow="0" yWindow="500" windowWidth="28800" windowHeight="16140" tabRatio="818" xr2:uid="{F2DF9E62-5AFE-0D4E-8C21-E53BFEAD3B02}"/>
  </bookViews>
  <sheets>
    <sheet name="1. Wireless" sheetId="11" r:id="rId1"/>
    <sheet name="2. ISP" sheetId="10" r:id="rId2"/>
    <sheet name="3. Wireline" sheetId="12" r:id="rId3"/>
    <sheet name="4. Multichannel Video Distrib." sheetId="5" r:id="rId4"/>
    <sheet name="5. Total revenues Telecom" sheetId="22" r:id="rId5"/>
    <sheet name="6. CR3 Telecom " sheetId="18" r:id="rId6"/>
    <sheet name="7. HHI Telecom" sheetId="19" r:id="rId7"/>
    <sheet name="8. Broadcast TV" sheetId="3" r:id="rId8"/>
    <sheet name="9. Online Video Services" sheetId="2" r:id="rId9"/>
    <sheet name="10. Broadcast Radio" sheetId="14" r:id="rId10"/>
    <sheet name="11. Film TV OVS Distribution" sheetId="6" r:id="rId11"/>
    <sheet name="12. Film Exhibiton" sheetId="7" r:id="rId12"/>
    <sheet name="13. Newspapers" sheetId="8" r:id="rId13"/>
    <sheet name="14. Magazines" sheetId="9" r:id="rId14"/>
    <sheet name="15. Books" sheetId="13" r:id="rId15"/>
    <sheet name="16. Total revenues media serv." sheetId="20" r:id="rId16"/>
    <sheet name="17. CR4 for media services" sheetId="24" r:id="rId17"/>
    <sheet name="18. HHI for media services" sheetId="23" r:id="rId18"/>
    <sheet name="19. Internet Advertising" sheetId="4" r:id="rId19"/>
    <sheet name="20. App distribution" sheetId="25" r:id="rId20"/>
    <sheet name="21. C4 Core internet app." sheetId="34" r:id="rId21"/>
    <sheet name="22. HHI Core Internet App." sheetId="35" r:id="rId22"/>
    <sheet name="23. Network Media - revenue" sheetId="39" r:id="rId23"/>
    <sheet name="24. Network Media Econ. - HHI" sheetId="40" r:id="rId24"/>
    <sheet name="25. HHI all sectors" sheetId="41" r:id="rId25"/>
    <sheet name="26. Big players 2022" sheetId="43" r:id="rId26"/>
    <sheet name="27. International comparison" sheetId="44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" l="1" a="1"/>
  <c r="E16" i="4" s="1"/>
  <c r="F4" i="20"/>
  <c r="F5" i="20"/>
  <c r="F6" i="20"/>
  <c r="F7" i="20"/>
  <c r="F8" i="20"/>
  <c r="F9" i="20"/>
  <c r="F10" i="20"/>
  <c r="F11" i="20"/>
  <c r="F12" i="20"/>
  <c r="F13" i="20"/>
  <c r="F3" i="20"/>
  <c r="B23" i="43" l="1"/>
  <c r="O3" i="43"/>
  <c r="O18" i="43"/>
  <c r="B19" i="43"/>
  <c r="B20" i="43"/>
  <c r="F6" i="39"/>
  <c r="F4" i="39"/>
  <c r="B19" i="40"/>
  <c r="F19" i="40" l="1"/>
  <c r="D19" i="40"/>
  <c r="D18" i="40"/>
  <c r="D20" i="40" s="1"/>
  <c r="C18" i="40"/>
  <c r="C20" i="40" s="1"/>
  <c r="D17" i="40"/>
  <c r="C17" i="40"/>
  <c r="B17" i="40"/>
  <c r="F14" i="40"/>
  <c r="F18" i="40" s="1"/>
  <c r="E14" i="40"/>
  <c r="E19" i="40" s="1"/>
  <c r="D14" i="40"/>
  <c r="C14" i="40"/>
  <c r="C19" i="40" s="1"/>
  <c r="B14" i="40"/>
  <c r="B18" i="40" s="1"/>
  <c r="B20" i="40" s="1"/>
  <c r="F12" i="40"/>
  <c r="F11" i="40"/>
  <c r="F17" i="40" s="1"/>
  <c r="F20" i="40" s="1"/>
  <c r="E17" i="4"/>
  <c r="D17" i="4"/>
  <c r="C17" i="4"/>
  <c r="B17" i="4"/>
  <c r="D16" i="4" a="1"/>
  <c r="D16" i="4" s="1"/>
  <c r="C16" i="4" a="1"/>
  <c r="C16" i="4" s="1"/>
  <c r="B16" i="4" a="1"/>
  <c r="B16" i="4" s="1"/>
  <c r="E18" i="40" l="1"/>
  <c r="E20" i="40" s="1"/>
  <c r="E17" i="40"/>
  <c r="E18" i="7" l="1" a="1"/>
  <c r="E18" i="7" s="1"/>
  <c r="D18" i="7" a="1"/>
  <c r="D18" i="7" s="1"/>
  <c r="C18" i="7" a="1"/>
  <c r="C18" i="7" s="1"/>
  <c r="B18" i="7" a="1"/>
  <c r="B18" i="7" s="1"/>
  <c r="E17" i="7" a="1"/>
  <c r="E17" i="7" s="1"/>
  <c r="D17" i="7" a="1"/>
  <c r="D17" i="7"/>
  <c r="C17" i="7" a="1"/>
  <c r="C17" i="7" s="1"/>
  <c r="B17" i="7" a="1"/>
  <c r="B17" i="7"/>
  <c r="E26" i="6" a="1"/>
  <c r="E26" i="6" s="1"/>
  <c r="D26" i="6" a="1"/>
  <c r="D26" i="6" s="1"/>
  <c r="C26" i="6" a="1"/>
  <c r="C26" i="6" s="1"/>
  <c r="B26" i="6" a="1"/>
  <c r="B26" i="6" s="1"/>
  <c r="E25" i="6" a="1"/>
  <c r="E25" i="6" s="1"/>
  <c r="D25" i="6" a="1"/>
  <c r="D25" i="6" s="1"/>
  <c r="C25" i="6" a="1"/>
  <c r="C25" i="6" s="1"/>
  <c r="B25" i="6" a="1"/>
  <c r="B25" i="6" s="1"/>
  <c r="E14" i="20"/>
  <c r="D14" i="20"/>
  <c r="C14" i="20"/>
  <c r="B14" i="20"/>
  <c r="F14" i="20" s="1"/>
  <c r="C27" i="43" l="1"/>
  <c r="C26" i="43" l="1"/>
  <c r="G26" i="43" s="1"/>
  <c r="C37" i="43"/>
  <c r="G37" i="43" s="1"/>
  <c r="C36" i="43"/>
  <c r="G36" i="43" s="1"/>
  <c r="C35" i="43"/>
  <c r="G35" i="43" s="1"/>
  <c r="C34" i="43"/>
  <c r="G34" i="43" s="1"/>
  <c r="C33" i="43"/>
  <c r="G33" i="43" s="1"/>
  <c r="C32" i="43"/>
  <c r="F32" i="43" s="1"/>
  <c r="C31" i="43"/>
  <c r="C30" i="43"/>
  <c r="C29" i="43"/>
  <c r="G29" i="43" s="1"/>
  <c r="C28" i="43"/>
  <c r="G28" i="43" s="1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F26" i="43"/>
  <c r="G27" i="43"/>
  <c r="F27" i="43"/>
  <c r="F28" i="43"/>
  <c r="G30" i="43"/>
  <c r="F30" i="43"/>
  <c r="G31" i="43" l="1"/>
  <c r="F31" i="43"/>
  <c r="B21" i="43"/>
  <c r="F35" i="43"/>
  <c r="G32" i="43"/>
  <c r="G38" i="43" s="1"/>
  <c r="F29" i="43"/>
  <c r="F36" i="43"/>
  <c r="F34" i="43"/>
  <c r="F37" i="43"/>
  <c r="F33" i="43"/>
  <c r="B22" i="43"/>
  <c r="F38" i="43" l="1"/>
  <c r="C5" i="25"/>
  <c r="D5" i="25"/>
  <c r="E5" i="25"/>
  <c r="B5" i="25"/>
  <c r="B29" i="5" l="1" a="1"/>
  <c r="B29" i="5" s="1"/>
  <c r="E22" i="2" a="1"/>
  <c r="E22" i="2" s="1"/>
  <c r="C22" i="2" a="1"/>
  <c r="C22" i="2" s="1"/>
  <c r="D22" i="2" a="1"/>
  <c r="D22" i="2"/>
  <c r="B22" i="2" a="1"/>
  <c r="B22" i="2" s="1"/>
  <c r="C21" i="2" a="1"/>
  <c r="C21" i="2" s="1"/>
  <c r="D21" i="2" a="1"/>
  <c r="D21" i="2"/>
  <c r="E21" i="2" a="1"/>
  <c r="E21" i="2" s="1"/>
  <c r="B21" i="2" a="1"/>
  <c r="B21" i="2" s="1"/>
  <c r="C12" i="25" a="1"/>
  <c r="C12" i="25" s="1"/>
  <c r="D12" i="25" a="1"/>
  <c r="D12" i="25" s="1"/>
  <c r="E12" i="25" a="1"/>
  <c r="E12" i="25" s="1"/>
  <c r="B12" i="25" a="1"/>
  <c r="B12" i="25" s="1"/>
  <c r="C28" i="9"/>
  <c r="D28" i="9"/>
  <c r="E28" i="9"/>
  <c r="B28" i="9"/>
  <c r="E27" i="9" a="1"/>
  <c r="E27" i="9" s="1"/>
  <c r="D27" i="9" a="1"/>
  <c r="D27" i="9" s="1"/>
  <c r="C27" i="9" a="1"/>
  <c r="C27" i="9" s="1"/>
  <c r="B27" i="9" a="1"/>
  <c r="B27" i="9" s="1"/>
  <c r="C17" i="8" a="1"/>
  <c r="C17" i="8" s="1"/>
  <c r="D17" i="8" a="1"/>
  <c r="D17" i="8" s="1"/>
  <c r="E17" i="8" a="1"/>
  <c r="E17" i="8" s="1"/>
  <c r="B17" i="8" a="1"/>
  <c r="B17" i="8" s="1"/>
  <c r="C18" i="8"/>
  <c r="D18" i="8"/>
  <c r="E18" i="8"/>
  <c r="B18" i="8"/>
  <c r="C20" i="14"/>
  <c r="D20" i="14"/>
  <c r="E20" i="14"/>
  <c r="B20" i="14"/>
  <c r="B19" i="14" a="1"/>
  <c r="B19" i="14" s="1"/>
  <c r="E19" i="14" a="1"/>
  <c r="E19" i="14" s="1"/>
  <c r="D19" i="14" a="1"/>
  <c r="D19" i="14" s="1"/>
  <c r="C19" i="14" a="1"/>
  <c r="C19" i="14" s="1"/>
  <c r="C19" i="3" a="1"/>
  <c r="C19" i="3" s="1"/>
  <c r="D19" i="3" a="1"/>
  <c r="D19" i="3" s="1"/>
  <c r="E19" i="3" a="1"/>
  <c r="E19" i="3" s="1"/>
  <c r="B19" i="3" a="1"/>
  <c r="B19" i="3" s="1"/>
  <c r="D18" i="3" a="1"/>
  <c r="D18" i="3" s="1"/>
  <c r="E18" i="3" a="1"/>
  <c r="E18" i="3" s="1"/>
  <c r="C18" i="3" a="1"/>
  <c r="C18" i="3" s="1"/>
  <c r="B18" i="3" a="1"/>
  <c r="B18" i="3" s="1"/>
  <c r="E30" i="5" a="1"/>
  <c r="E30" i="5" s="1"/>
  <c r="D30" i="5" a="1"/>
  <c r="D30" i="5" s="1"/>
  <c r="C30" i="5" a="1"/>
  <c r="C30" i="5" s="1"/>
  <c r="E16" i="11" a="1"/>
  <c r="E16" i="11" s="1"/>
  <c r="D16" i="11" a="1"/>
  <c r="D16" i="11" s="1"/>
  <c r="C16" i="11" a="1"/>
  <c r="C16" i="11" s="1"/>
  <c r="B16" i="11" a="1"/>
  <c r="B16" i="11" s="1"/>
  <c r="E17" i="12" a="1"/>
  <c r="E17" i="12" s="1"/>
  <c r="D17" i="12" a="1"/>
  <c r="D17" i="12" s="1"/>
  <c r="C17" i="12" a="1"/>
  <c r="C17" i="12" s="1"/>
  <c r="B17" i="12" a="1"/>
  <c r="B17" i="12" s="1"/>
  <c r="E17" i="10" a="1"/>
  <c r="E17" i="10" s="1"/>
  <c r="D17" i="10" a="1"/>
  <c r="D17" i="10" s="1"/>
  <c r="C17" i="10" a="1"/>
  <c r="C17" i="10" s="1"/>
  <c r="B17" i="10" a="1"/>
  <c r="B17" i="10" s="1"/>
  <c r="E29" i="5" a="1"/>
  <c r="E29" i="5" s="1"/>
  <c r="D29" i="5" a="1"/>
  <c r="D29" i="5" s="1"/>
  <c r="C29" i="5" a="1"/>
  <c r="C29" i="5" s="1"/>
  <c r="E28" i="5" a="1"/>
  <c r="E28" i="5" s="1"/>
  <c r="D28" i="5" a="1"/>
  <c r="D28" i="5" s="1"/>
  <c r="C28" i="5" a="1"/>
  <c r="C28" i="5" s="1"/>
  <c r="B28" i="5" a="1"/>
  <c r="B28" i="5" s="1"/>
  <c r="E15" i="11" a="1"/>
  <c r="E15" i="11" s="1"/>
  <c r="D15" i="11" a="1"/>
  <c r="D15" i="11" s="1"/>
  <c r="C15" i="11" a="1"/>
  <c r="C15" i="11" s="1"/>
  <c r="B15" i="11" a="1"/>
  <c r="B15" i="11" s="1"/>
  <c r="E16" i="12" a="1"/>
  <c r="E16" i="12" s="1"/>
  <c r="D16" i="12" a="1"/>
  <c r="D16" i="12" s="1"/>
  <c r="C16" i="12" a="1"/>
  <c r="C16" i="12" s="1"/>
  <c r="B16" i="12" a="1"/>
  <c r="B16" i="12" s="1"/>
  <c r="E16" i="10" a="1"/>
  <c r="E16" i="10" s="1"/>
  <c r="D16" i="10" a="1"/>
  <c r="D16" i="10" s="1"/>
  <c r="C16" i="10" a="1"/>
  <c r="C16" i="10" s="1"/>
  <c r="B16" i="10" a="1"/>
  <c r="B16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<sst xmlns="http://schemas.openxmlformats.org/spreadsheetml/2006/main" count="717" uniqueCount="463">
  <si>
    <t>Netflix</t>
  </si>
  <si>
    <t>692.54</t>
  </si>
  <si>
    <t>1,123.22</t>
  </si>
  <si>
    <t>1,272.3</t>
  </si>
  <si>
    <t>1,562.5</t>
  </si>
  <si>
    <t>HBO</t>
  </si>
  <si>
    <t>Voyo</t>
  </si>
  <si>
    <t>33.62</t>
  </si>
  <si>
    <t>59.31</t>
  </si>
  <si>
    <t>125.58</t>
  </si>
  <si>
    <t>357.01</t>
  </si>
  <si>
    <t>Amazon Prime Video</t>
  </si>
  <si>
    <t>43.3</t>
  </si>
  <si>
    <t>87.54</t>
  </si>
  <si>
    <t>125.04</t>
  </si>
  <si>
    <t>184.64</t>
  </si>
  <si>
    <t>Apple TV+</t>
  </si>
  <si>
    <t>0.96</t>
  </si>
  <si>
    <t>12.94</t>
  </si>
  <si>
    <t>46.07</t>
  </si>
  <si>
    <t>116.01</t>
  </si>
  <si>
    <t>Disney+</t>
  </si>
  <si>
    <t>189.19</t>
  </si>
  <si>
    <t>Total revenue:</t>
  </si>
  <si>
    <t>Česká televize</t>
  </si>
  <si>
    <t>6,654.91</t>
  </si>
  <si>
    <t>6,464.12</t>
  </si>
  <si>
    <t>6,778.71</t>
  </si>
  <si>
    <t>7,175.00</t>
  </si>
  <si>
    <t>TV Nova</t>
  </si>
  <si>
    <t>5,453.98</t>
  </si>
  <si>
    <t>5,237.17</t>
  </si>
  <si>
    <t>6,137.01</t>
  </si>
  <si>
    <t>7,068.58</t>
  </si>
  <si>
    <t>FTV Prima</t>
  </si>
  <si>
    <t>3,275.13</t>
  </si>
  <si>
    <t>3,519.87</t>
  </si>
  <si>
    <t>3,757.81</t>
  </si>
  <si>
    <t>3,975.33</t>
  </si>
  <si>
    <t>Barrandov televizní studio</t>
  </si>
  <si>
    <t>559.52</t>
  </si>
  <si>
    <t>446.02</t>
  </si>
  <si>
    <t>312.42</t>
  </si>
  <si>
    <t>271.22</t>
  </si>
  <si>
    <t>Total revenue</t>
  </si>
  <si>
    <t>17,988.37</t>
  </si>
  <si>
    <t>18,378.58</t>
  </si>
  <si>
    <t>19,626.12</t>
  </si>
  <si>
    <t>20,321.78</t>
  </si>
  <si>
    <t>Google</t>
  </si>
  <si>
    <t>MAFRA</t>
  </si>
  <si>
    <t>Seznam.cz</t>
  </si>
  <si>
    <t>2019 (%)</t>
  </si>
  <si>
    <t>2020 (%)</t>
  </si>
  <si>
    <t>2021 (%)</t>
  </si>
  <si>
    <t>2022 (%)</t>
  </si>
  <si>
    <t>Others</t>
  </si>
  <si>
    <t>Vodafone</t>
  </si>
  <si>
    <t>2,276.25</t>
  </si>
  <si>
    <t>2,262.42</t>
  </si>
  <si>
    <t>2,802.27</t>
  </si>
  <si>
    <t>Skylink TV (M7 Group)</t>
  </si>
  <si>
    <t>2,214.23</t>
  </si>
  <si>
    <t>2,464.39</t>
  </si>
  <si>
    <t>2,516.22</t>
  </si>
  <si>
    <t>3,097.84</t>
  </si>
  <si>
    <t>UPC</t>
  </si>
  <si>
    <t>2,323.6</t>
  </si>
  <si>
    <t>O2 TV</t>
  </si>
  <si>
    <t>1,218.09</t>
  </si>
  <si>
    <t>1,523.21</t>
  </si>
  <si>
    <t>1,556.75</t>
  </si>
  <si>
    <t>1,643.96</t>
  </si>
  <si>
    <t>T-Mobile Czech Republic</t>
  </si>
  <si>
    <t>560.42</t>
  </si>
  <si>
    <t>883.98</t>
  </si>
  <si>
    <t>1,007.91</t>
  </si>
  <si>
    <t>1,396.83</t>
  </si>
  <si>
    <t>Nej TV</t>
  </si>
  <si>
    <t>355.87</t>
  </si>
  <si>
    <t>368.68</t>
  </si>
  <si>
    <t>345.35</t>
  </si>
  <si>
    <t>430.01</t>
  </si>
  <si>
    <t>Telly</t>
  </si>
  <si>
    <t>337.84</t>
  </si>
  <si>
    <t>339.47</t>
  </si>
  <si>
    <t>320.66</t>
  </si>
  <si>
    <t>382.19</t>
  </si>
  <si>
    <t>FreeSAT (M7 Group)</t>
  </si>
  <si>
    <t>241.04</t>
  </si>
  <si>
    <t>385.42</t>
  </si>
  <si>
    <t>355.45</t>
  </si>
  <si>
    <t>407.09</t>
  </si>
  <si>
    <t>Poda</t>
  </si>
  <si>
    <t>103.32</t>
  </si>
  <si>
    <t>119.71</t>
  </si>
  <si>
    <t>125.26</t>
  </si>
  <si>
    <t>143.08</t>
  </si>
  <si>
    <t>1,172.83</t>
  </si>
  <si>
    <t>1,214.12</t>
  </si>
  <si>
    <t>1,383.42</t>
  </si>
  <si>
    <t>1,756.18</t>
  </si>
  <si>
    <t>9,575.23</t>
  </si>
  <si>
    <t>9,873.44</t>
  </si>
  <si>
    <t>12,059.45</t>
  </si>
  <si>
    <t>2,044.83</t>
  </si>
  <si>
    <t>2,711.4</t>
  </si>
  <si>
    <t>2,640.17</t>
  </si>
  <si>
    <t>1,831.65</t>
  </si>
  <si>
    <t>106.58</t>
  </si>
  <si>
    <t>171.23</t>
  </si>
  <si>
    <t>69.5</t>
  </si>
  <si>
    <t>CinemArt</t>
  </si>
  <si>
    <t>853.15</t>
  </si>
  <si>
    <t>214.42</t>
  </si>
  <si>
    <t>173.74</t>
  </si>
  <si>
    <t>685.02</t>
  </si>
  <si>
    <t>Falcon</t>
  </si>
  <si>
    <t>985.48</t>
  </si>
  <si>
    <t>163.12</t>
  </si>
  <si>
    <t>377.56</t>
  </si>
  <si>
    <t>645.25</t>
  </si>
  <si>
    <t>Bioscop/AQS</t>
  </si>
  <si>
    <t>112.23</t>
  </si>
  <si>
    <t>107.48</t>
  </si>
  <si>
    <t>76.68</t>
  </si>
  <si>
    <t>266.39</t>
  </si>
  <si>
    <t>Bontonfilm</t>
  </si>
  <si>
    <t>132.00</t>
  </si>
  <si>
    <t>143.99</t>
  </si>
  <si>
    <t>232.46</t>
  </si>
  <si>
    <t>199.58</t>
  </si>
  <si>
    <t>Vertical Entertainment</t>
  </si>
  <si>
    <t>345.58</t>
  </si>
  <si>
    <t>99</t>
  </si>
  <si>
    <t>101.62</t>
  </si>
  <si>
    <t>163.51</t>
  </si>
  <si>
    <t>Aerofilms</t>
  </si>
  <si>
    <t>76.39</t>
  </si>
  <si>
    <t>105.52</t>
  </si>
  <si>
    <t>10.54</t>
  </si>
  <si>
    <t>65.35</t>
  </si>
  <si>
    <t>Forum Film</t>
  </si>
  <si>
    <t>31.82</t>
  </si>
  <si>
    <t>-</t>
  </si>
  <si>
    <t>94.12</t>
  </si>
  <si>
    <t>32.55</t>
  </si>
  <si>
    <t>Bohemia MP</t>
  </si>
  <si>
    <t>57.27</t>
  </si>
  <si>
    <t>55.68</t>
  </si>
  <si>
    <t>11.7</t>
  </si>
  <si>
    <t>22.68</t>
  </si>
  <si>
    <t>16.78</t>
  </si>
  <si>
    <t>10.44</t>
  </si>
  <si>
    <t>2,616.60</t>
  </si>
  <si>
    <t>905.99</t>
  </si>
  <si>
    <t>1,088.86</t>
  </si>
  <si>
    <t>2,115.47</t>
  </si>
  <si>
    <t>Cinema City</t>
  </si>
  <si>
    <t>431.7</t>
  </si>
  <si>
    <t>CineStar</t>
  </si>
  <si>
    <t>Premiere Cinemas</t>
  </si>
  <si>
    <t>139.27</t>
  </si>
  <si>
    <t>49.18</t>
  </si>
  <si>
    <t>61.39</t>
  </si>
  <si>
    <t>121.52</t>
  </si>
  <si>
    <t>Golden Apple Cinema</t>
  </si>
  <si>
    <t>73.32</t>
  </si>
  <si>
    <t>28.12</t>
  </si>
  <si>
    <t>35.54</t>
  </si>
  <si>
    <t>65.69</t>
  </si>
  <si>
    <t>Vltava Labe Media</t>
  </si>
  <si>
    <t>826.79</t>
  </si>
  <si>
    <t>767.31</t>
  </si>
  <si>
    <t>762.74</t>
  </si>
  <si>
    <t>747.99</t>
  </si>
  <si>
    <t>Mafra</t>
  </si>
  <si>
    <t>1,714.7</t>
  </si>
  <si>
    <t>1,383.83</t>
  </si>
  <si>
    <t>1,380.00</t>
  </si>
  <si>
    <t>1,400.84</t>
  </si>
  <si>
    <t>Economia</t>
  </si>
  <si>
    <t>419.57</t>
  </si>
  <si>
    <t>348.41</t>
  </si>
  <si>
    <t>333.79</t>
  </si>
  <si>
    <t>Czech News Center</t>
  </si>
  <si>
    <t>1,154.74</t>
  </si>
  <si>
    <t>1,151.92</t>
  </si>
  <si>
    <t>1,189.89</t>
  </si>
  <si>
    <t>1,150.22</t>
  </si>
  <si>
    <t>Borgis</t>
  </si>
  <si>
    <t>348.26</t>
  </si>
  <si>
    <t>309.51</t>
  </si>
  <si>
    <t>314.96</t>
  </si>
  <si>
    <t>299.84</t>
  </si>
  <si>
    <t>4,464.06</t>
  </si>
  <si>
    <t>3,955.57</t>
  </si>
  <si>
    <t>3,995.74</t>
  </si>
  <si>
    <t>3,932.68</t>
  </si>
  <si>
    <t>Burda</t>
  </si>
  <si>
    <t>Business Media CZ</t>
  </si>
  <si>
    <t>RF Hobby</t>
  </si>
  <si>
    <t>Extra Publishing</t>
  </si>
  <si>
    <t>3,279.87</t>
  </si>
  <si>
    <t>3,498.73</t>
  </si>
  <si>
    <t>3,390.39</t>
  </si>
  <si>
    <t>116.97</t>
  </si>
  <si>
    <t>173.7</t>
  </si>
  <si>
    <t>184.53</t>
  </si>
  <si>
    <t>199.3</t>
  </si>
  <si>
    <t>53.77</t>
  </si>
  <si>
    <t>941.16</t>
  </si>
  <si>
    <t>1,563.29</t>
  </si>
  <si>
    <t>1,924.75</t>
  </si>
  <si>
    <t>O2</t>
  </si>
  <si>
    <t>T-Mobile</t>
  </si>
  <si>
    <t>9,719.48</t>
  </si>
  <si>
    <t>7,586.34</t>
  </si>
  <si>
    <t>8,091.67</t>
  </si>
  <si>
    <t>8,137.46</t>
  </si>
  <si>
    <t>Total Revenue</t>
  </si>
  <si>
    <t>15,829.50</t>
  </si>
  <si>
    <t>16,434.65</t>
  </si>
  <si>
    <t>16,976.90</t>
  </si>
  <si>
    <t>17,536.59</t>
  </si>
  <si>
    <t>11,981.95</t>
  </si>
  <si>
    <t>12,358.43</t>
  </si>
  <si>
    <t>11,476.26</t>
  </si>
  <si>
    <t>11,903.02</t>
  </si>
  <si>
    <t>13,660.24</t>
  </si>
  <si>
    <t>13,584.84</t>
  </si>
  <si>
    <t>13,141.45</t>
  </si>
  <si>
    <t>14,255.40</t>
  </si>
  <si>
    <t>18,275.81</t>
  </si>
  <si>
    <t>18,631.98</t>
  </si>
  <si>
    <t>17,641.95</t>
  </si>
  <si>
    <t>18,254.44</t>
  </si>
  <si>
    <t>2,535.27</t>
  </si>
  <si>
    <t>2,656.77</t>
  </si>
  <si>
    <t>2,760.62</t>
  </si>
  <si>
    <t>2,622.27</t>
  </si>
  <si>
    <t>46,621.98</t>
  </si>
  <si>
    <t>47,169.58</t>
  </si>
  <si>
    <t>45,004.98</t>
  </si>
  <si>
    <t>47,047.54</t>
  </si>
  <si>
    <t>3,832.32</t>
  </si>
  <si>
    <t>Euromedia Group</t>
  </si>
  <si>
    <t>Albatros Media</t>
  </si>
  <si>
    <t>Wolters Kluwer ČR</t>
  </si>
  <si>
    <t>Grada Publishing</t>
  </si>
  <si>
    <t>Svojtka &amp; Co.</t>
  </si>
  <si>
    <t>Host</t>
  </si>
  <si>
    <t>Český rozhlas</t>
  </si>
  <si>
    <t>2,295.49</t>
  </si>
  <si>
    <t>2,299.11</t>
  </si>
  <si>
    <t>2,321.34</t>
  </si>
  <si>
    <t>Londa</t>
  </si>
  <si>
    <t>113.6</t>
  </si>
  <si>
    <t>125.6</t>
  </si>
  <si>
    <t>Media Bohemia</t>
  </si>
  <si>
    <t>78.3</t>
  </si>
  <si>
    <t>89.9</t>
  </si>
  <si>
    <t>89.7</t>
  </si>
  <si>
    <t>92.9</t>
  </si>
  <si>
    <t>3936.64</t>
  </si>
  <si>
    <t>Czech Radio Center</t>
  </si>
  <si>
    <t>201.3</t>
  </si>
  <si>
    <t>184.3</t>
  </si>
  <si>
    <t>198.4</t>
  </si>
  <si>
    <t>205.6</t>
  </si>
  <si>
    <t>Radio United Broadcasting</t>
  </si>
  <si>
    <t>76.6</t>
  </si>
  <si>
    <t>80.1</t>
  </si>
  <si>
    <t>76.2</t>
  </si>
  <si>
    <t>82.8</t>
  </si>
  <si>
    <t>1,415.31</t>
  </si>
  <si>
    <t>1,332.99</t>
  </si>
  <si>
    <t>1,293.36</t>
  </si>
  <si>
    <t>1,193.74</t>
  </si>
  <si>
    <t>Wireline</t>
  </si>
  <si>
    <t>Wireless</t>
  </si>
  <si>
    <t>Internet access</t>
  </si>
  <si>
    <t>Multichannel video distribution</t>
  </si>
  <si>
    <t>945.21</t>
  </si>
  <si>
    <t>969.60</t>
  </si>
  <si>
    <t>946.53</t>
  </si>
  <si>
    <t>882.99</t>
  </si>
  <si>
    <t>2,050.36</t>
  </si>
  <si>
    <t>2,100.82</t>
  </si>
  <si>
    <t>2,050.69</t>
  </si>
  <si>
    <t>1,913.69</t>
  </si>
  <si>
    <t>567.44</t>
  </si>
  <si>
    <t>581.82</t>
  </si>
  <si>
    <t>567.87</t>
  </si>
  <si>
    <t>529.85</t>
  </si>
  <si>
    <t>960.36</t>
  </si>
  <si>
    <t>807.09</t>
  </si>
  <si>
    <t>904.68</t>
  </si>
  <si>
    <t>786.41</t>
  </si>
  <si>
    <t>4,523.25</t>
  </si>
  <si>
    <t>4,459.33</t>
  </si>
  <si>
    <t>4,469.77</t>
  </si>
  <si>
    <t>4,112.94</t>
  </si>
  <si>
    <t>HHI:</t>
  </si>
  <si>
    <t>CR4:</t>
  </si>
  <si>
    <t>CR3:</t>
  </si>
  <si>
    <t>HHI</t>
  </si>
  <si>
    <t>976.68</t>
  </si>
  <si>
    <t>3,369.10</t>
  </si>
  <si>
    <t>3,463.28</t>
  </si>
  <si>
    <t>3,665.14</t>
  </si>
  <si>
    <t>4,004.86</t>
  </si>
  <si>
    <t>4,174.40</t>
  </si>
  <si>
    <t>4,210.27</t>
  </si>
  <si>
    <t>4,366.61</t>
  </si>
  <si>
    <t>1,239.72</t>
  </si>
  <si>
    <t>1,298.33</t>
  </si>
  <si>
    <t>1,205.36</t>
  </si>
  <si>
    <t>1,367.85</t>
  </si>
  <si>
    <t>CR3</t>
  </si>
  <si>
    <t>CR4</t>
  </si>
  <si>
    <t>Digital Games</t>
  </si>
  <si>
    <t>Books</t>
  </si>
  <si>
    <t>Online News Media</t>
  </si>
  <si>
    <t>Magazines</t>
  </si>
  <si>
    <t>Newspapers</t>
  </si>
  <si>
    <t>Total revenues: Telecom and Internet Access, 2019-2022 (mill. CZK)</t>
  </si>
  <si>
    <t>Broadcast TV</t>
  </si>
  <si>
    <t>Film Exhibiton</t>
  </si>
  <si>
    <t>Film TV OVS Distribution</t>
  </si>
  <si>
    <t>Broadcast Radio</t>
  </si>
  <si>
    <t>Music services</t>
  </si>
  <si>
    <t>Apple Appstore</t>
  </si>
  <si>
    <t>Google Play</t>
  </si>
  <si>
    <t>CR2</t>
  </si>
  <si>
    <t>Search Engines-Mobile</t>
  </si>
  <si>
    <t>Search Engines-Desktop</t>
  </si>
  <si>
    <t>Search Engines</t>
  </si>
  <si>
    <t>Mobile OS</t>
  </si>
  <si>
    <t>Desktop OS</t>
  </si>
  <si>
    <t>Internet advertising</t>
  </si>
  <si>
    <t>App distribution</t>
  </si>
  <si>
    <t>Social media platforms</t>
  </si>
  <si>
    <t>Mobile browsers</t>
  </si>
  <si>
    <t>Desktop browsers</t>
  </si>
  <si>
    <t>2,678.15</t>
  </si>
  <si>
    <t>Online Video Services</t>
  </si>
  <si>
    <t>8,527.24</t>
  </si>
  <si>
    <t>Total revenues for Online media and traditional media services , 2019-2022</t>
  </si>
  <si>
    <t xml:space="preserve">Total revenues: App distribution: </t>
  </si>
  <si>
    <t>Total revenue: Internet Advertising</t>
  </si>
  <si>
    <t>HHI Networked Media Economy</t>
  </si>
  <si>
    <t>2019-2022</t>
  </si>
  <si>
    <t>Total revenues: Core internet applications</t>
  </si>
  <si>
    <t>Total revenues: Networked Media Economy</t>
  </si>
  <si>
    <t>HHI Telecom and Internet Access normalized</t>
  </si>
  <si>
    <t>HHI Online media and traditional media services normalized</t>
  </si>
  <si>
    <t>HHI Core internet applications normalized</t>
  </si>
  <si>
    <t>Online media and traditional media services</t>
  </si>
  <si>
    <t>Telecom and Internet Access</t>
  </si>
  <si>
    <t>Networked Media Economy</t>
  </si>
  <si>
    <t>Core internet applications</t>
  </si>
  <si>
    <t>Calculations of total HHI:</t>
  </si>
  <si>
    <t>Telecoms &amp; internet access</t>
  </si>
  <si>
    <t>PPF group (O2, O2 TV, TV Nova, Voyo)</t>
  </si>
  <si>
    <t>ISP</t>
  </si>
  <si>
    <t>Multichannel Video Distribution</t>
  </si>
  <si>
    <t>Radio</t>
  </si>
  <si>
    <t>Agrofert group (MAFRA, Londa)</t>
  </si>
  <si>
    <t>Czech Media Invest (Czech News Center, Czech Radio Center)</t>
  </si>
  <si>
    <t>Vodafone (UPC)</t>
  </si>
  <si>
    <t>Apple (Apple Strore, Apple TV+)</t>
  </si>
  <si>
    <t>Seznam.cz group (Seznam.cz, Borgis)</t>
  </si>
  <si>
    <t>T-Mobile Czech Republic (T-Mobile, Magenta TV)</t>
  </si>
  <si>
    <t>Google (Google, YouTube)</t>
  </si>
  <si>
    <t>Meta (Facebook, Instagram)</t>
  </si>
  <si>
    <t>GES MEDIA group (FTV Prima, Prima+, Radio United Broadcasting)</t>
  </si>
  <si>
    <t>Canal+ group (Skylink TV)</t>
  </si>
  <si>
    <t>Total</t>
  </si>
  <si>
    <t>Figure 6. CR3 Scores for the Telecom &amp; Internet Access Sectors, 2019-2022 (Based on Revenue)</t>
  </si>
  <si>
    <t>Figure 1. Leading wireless companies in CZ, 2019-2022 (Based on revenue, Millions. CZK)</t>
  </si>
  <si>
    <t>Figure 2. Leading ISP companies in CZ, 2019-2022 (Based on revenue, Millions. CZK)</t>
  </si>
  <si>
    <t>Figure 3. Leading wireline companies in CZ, 2019-2022 (Based on revenue, Millions. CZK)</t>
  </si>
  <si>
    <t>Figure 4. Leading Multichannel Video Distributions companies in CZ, 2019-2022 (Based on revenue, Millions. CZK)</t>
  </si>
  <si>
    <t>Figure 7: HHI Scores for the Telecom &amp; Internet Access Sectors, 2019-2022 (Based on revenue)</t>
  </si>
  <si>
    <t>Figure 8. Leading  Broadcast TV companies in CZ, 2019-2022 (Based on revenue, Millions. CZK)</t>
  </si>
  <si>
    <t>Figure 9. Leading  Online Video Services companies in CZ, 2019-2022 (Based on revenue, Millions. CZK)</t>
  </si>
  <si>
    <t>Figure 10. Leading Broadcast Radio companies in CZ, 2019-2022 (Based on revenue, Millions. CZK)</t>
  </si>
  <si>
    <t>Figure 11. Leading Film TV OVS Distribution companies in CZ, 2019-2022 (Based on revenue, Millions. CZK)</t>
  </si>
  <si>
    <t>Figure 12. Leading Film Exhibiton companies in CZ, 2019-2022 (Based on revenue, Millions. CZK)</t>
  </si>
  <si>
    <t>Figure 13. Leading Newspapers companies in CZ, 2019-2022 (Based on revenue, Millions. CZK)</t>
  </si>
  <si>
    <t>Figure 14. Leading Magazines companies in CZ, 2019-2022 (Based on revenue, Millions. CZK)</t>
  </si>
  <si>
    <t>Figure 15. Leading Books companies in CZ, 2019-2022 (Based on revenue, Millions. CZK)</t>
  </si>
  <si>
    <t>Figure 16. Online media and traditional media services total revenue in CZ, 2019-2022 (Millions. CZK)</t>
  </si>
  <si>
    <t xml:space="preserve">Figure 17: CR4 Scores for  Online media and traditional media services, 2019-2022 </t>
  </si>
  <si>
    <t xml:space="preserve">Figure 18: HHI Scores for  Online media and traditional media services, 2019-2022 </t>
  </si>
  <si>
    <t>Figure 26. Big players in CZ,2022 (Based on revenue, Millions. CZK)</t>
  </si>
  <si>
    <t>Figure 24. HHI for all sectors in CZ, 2019-2022</t>
  </si>
  <si>
    <t>Figure 25. HHI Networked Media Economy in CZ, 2019-2022</t>
  </si>
  <si>
    <t>Figure 23. Networked Media Economy in CZ, 2019-2022 (Based on revenue, Millions. CZK)</t>
  </si>
  <si>
    <t xml:space="preserve">Figure 22. HHI Scores for Core internet applications in CZ, 2019-2022 </t>
  </si>
  <si>
    <t xml:space="preserve">Figure 21. CR4 Scores for Core internet applications in CZ, 2019-2022 </t>
  </si>
  <si>
    <t>Figure 20. Leading App distribution companies in CZ, 2019-2022 (Based on revenue, Millions. CZK)</t>
  </si>
  <si>
    <t>Figure 19. Leading Internet Advertising companies in CZ, 2019-2022 (Based on revenue, Millions. CZK)</t>
  </si>
  <si>
    <t>Total $ (millions)</t>
  </si>
  <si>
    <t>% of total</t>
  </si>
  <si>
    <t>Weighted CR4</t>
  </si>
  <si>
    <t>Weighted HHI</t>
  </si>
  <si>
    <t>CR1</t>
  </si>
  <si>
    <t>CR10</t>
  </si>
  <si>
    <t>Pooled HHI</t>
  </si>
  <si>
    <t>Wireless: Market share by revenue, 2019-2022</t>
  </si>
  <si>
    <t>ISP: Market share by revenue, 2019-2022</t>
  </si>
  <si>
    <t>Wireline: Market share by revenue, 2019-2022</t>
  </si>
  <si>
    <t>Multichannel video distribution: Market share by revenue, 2019-2022</t>
  </si>
  <si>
    <t>Figure 5.Total revenues: Telecom and Internet Access in CZ, 2019-2022 (Millions. CZK)</t>
  </si>
  <si>
    <t>Online video services (SVOD): Market share by revenue, 2019-2022</t>
  </si>
  <si>
    <t>Radio broadcasting: Market share by revenue, 2019-2022</t>
  </si>
  <si>
    <t>Broadcast TV: Market shares by revenue, 2019-2022</t>
  </si>
  <si>
    <t>Film TV OVS Distribution: Market share by revenue, 2019-2022</t>
  </si>
  <si>
    <t>Film exhibition: Market shares by revenue, 2019-2022</t>
  </si>
  <si>
    <t>Newspapers: Market share by revenue, 2019-2022</t>
  </si>
  <si>
    <t>Magazines: Market share by revenue, 2019-2022</t>
  </si>
  <si>
    <t>Internet Advertising: Market shares by revenue, 2019-2022</t>
  </si>
  <si>
    <t>App distribution: Market shares by revenue, 2019-2022</t>
  </si>
  <si>
    <t>United States</t>
  </si>
  <si>
    <t>South Korea</t>
  </si>
  <si>
    <t>China</t>
  </si>
  <si>
    <t>Italy</t>
  </si>
  <si>
    <t>France</t>
  </si>
  <si>
    <t>Switzerland</t>
  </si>
  <si>
    <t>Australia</t>
  </si>
  <si>
    <t>Canada</t>
  </si>
  <si>
    <t>Austria</t>
  </si>
  <si>
    <t>Brazil</t>
  </si>
  <si>
    <t>Denmark</t>
  </si>
  <si>
    <t>India</t>
  </si>
  <si>
    <t>Mexico</t>
  </si>
  <si>
    <t>Spain</t>
  </si>
  <si>
    <t>NA</t>
  </si>
  <si>
    <t>Big Tech</t>
  </si>
  <si>
    <t xml:space="preserve"> </t>
  </si>
  <si>
    <t>CZ</t>
  </si>
  <si>
    <t>Total Revenue (Millions. CZK)</t>
  </si>
  <si>
    <t>27.16</t>
  </si>
  <si>
    <t>30.66</t>
  </si>
  <si>
    <t>1,330.89</t>
  </si>
  <si>
    <t>575.56</t>
  </si>
  <si>
    <t>1,175.44</t>
  </si>
  <si>
    <t>1,059.86</t>
  </si>
  <si>
    <t>457.2</t>
  </si>
  <si>
    <t>548.15</t>
  </si>
  <si>
    <t>935.65</t>
  </si>
  <si>
    <t>1,039.22</t>
  </si>
  <si>
    <t>460.35</t>
  </si>
  <si>
    <t>487.03</t>
  </si>
  <si>
    <t>922.41</t>
  </si>
  <si>
    <t>3,642.56</t>
  </si>
  <si>
    <t>1,426.55</t>
  </si>
  <si>
    <t>1,707.67</t>
  </si>
  <si>
    <t>3,220.71</t>
  </si>
  <si>
    <t>Meta</t>
  </si>
  <si>
    <t>Figure 27 International comparison of CR4 and HHI figures (data up to 2023 or nearest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</si>
</sst>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"/>
    <numFmt numFmtId="166" formatCode="_-* #,##0.00\ _K_č_-;\-* #,##0.00\ _K_č_-;_-* &quot;-&quot;??\ _K_č_-;_-@_-"/>
    <numFmt numFmtId="167" formatCode="0.0%"/>
    <numFmt numFmtId="168" formatCode="0.0000"/>
  </numFmts>
  <fonts count="30">
    <font>
      <sz val="12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Calibri"/>
      <family val="2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000000"/>
      <name val="Aptos Narrow"/>
      <family val="2"/>
      <charset val="238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2"/>
      <name val="Times"/>
      <family val="1"/>
    </font>
    <font>
      <b/>
      <sz val="12"/>
      <color rgb="FF000000"/>
      <name val="Times New Roman"/>
      <family val="1"/>
    </font>
    <font>
      <sz val="12"/>
      <color theme="1"/>
      <name val="Aptos"/>
      <family val="2"/>
    </font>
    <font>
      <sz val="13"/>
      <color rgb="FF000000"/>
      <name val="Aptos"/>
      <family val="2"/>
    </font>
    <font>
      <sz val="10"/>
      <color rgb="FF000000"/>
      <name val="Aptos Narrow"/>
      <family val="2"/>
      <scheme val="minor"/>
    </font>
    <font>
      <sz val="12"/>
      <color theme="1"/>
      <name val="Aptos Narrow"/>
      <scheme val="minor"/>
    </font>
    <font>
      <b/>
      <sz val="12"/>
      <color theme="1"/>
      <name val="Times"/>
    </font>
    <font>
      <sz val="11"/>
      <color theme="1"/>
      <name val="Aptos Narrow"/>
      <scheme val="minor"/>
    </font>
    <font>
      <sz val="11"/>
      <color theme="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/>
      <diagonal/>
    </border>
    <border>
      <left style="thin">
        <color rgb="FFD0CECE"/>
      </left>
      <right style="thin">
        <color rgb="FFD0CECE"/>
      </right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 style="thin">
        <color rgb="FFE7E6E6"/>
      </right>
      <top/>
      <bottom style="thin">
        <color rgb="FFE7E6E6"/>
      </bottom>
      <diagonal/>
    </border>
  </borders>
  <cellStyleXfs count="5">
    <xf numFmtId="0" fontId="0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5" fillId="0" borderId="0"/>
    <xf numFmtId="166" fontId="29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left"/>
    </xf>
    <xf numFmtId="0" fontId="3" fillId="0" borderId="0" xfId="0" applyFont="1"/>
    <xf numFmtId="2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right" vertical="top"/>
    </xf>
    <xf numFmtId="4" fontId="2" fillId="2" borderId="3" xfId="0" applyNumberFormat="1" applyFont="1" applyFill="1" applyBorder="1" applyAlignment="1">
      <alignment horizontal="right" vertical="top"/>
    </xf>
    <xf numFmtId="2" fontId="8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center" wrapText="1"/>
    </xf>
    <xf numFmtId="2" fontId="2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 vertical="center"/>
    </xf>
    <xf numFmtId="2" fontId="7" fillId="0" borderId="0" xfId="0" applyNumberFormat="1" applyFont="1"/>
    <xf numFmtId="2" fontId="2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horizontal="right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165" fontId="0" fillId="0" borderId="0" xfId="0" applyNumberFormat="1"/>
    <xf numFmtId="4" fontId="0" fillId="0" borderId="0" xfId="0" applyNumberFormat="1"/>
    <xf numFmtId="0" fontId="0" fillId="3" borderId="0" xfId="0" applyFill="1"/>
    <xf numFmtId="0" fontId="6" fillId="3" borderId="0" xfId="0" applyFont="1" applyFill="1"/>
    <xf numFmtId="2" fontId="2" fillId="2" borderId="3" xfId="0" applyNumberFormat="1" applyFont="1" applyFill="1" applyBorder="1" applyAlignment="1">
      <alignment horizontal="right" vertical="top"/>
    </xf>
    <xf numFmtId="2" fontId="8" fillId="2" borderId="4" xfId="0" applyNumberFormat="1" applyFont="1" applyFill="1" applyBorder="1" applyAlignment="1">
      <alignment horizontal="right" vertical="center"/>
    </xf>
    <xf numFmtId="2" fontId="11" fillId="2" borderId="5" xfId="0" applyNumberFormat="1" applyFont="1" applyFill="1" applyBorder="1" applyAlignment="1">
      <alignment horizontal="right" vertical="center"/>
    </xf>
    <xf numFmtId="2" fontId="8" fillId="0" borderId="0" xfId="0" applyNumberFormat="1" applyFont="1"/>
    <xf numFmtId="2" fontId="10" fillId="0" borderId="0" xfId="0" applyNumberFormat="1" applyFont="1"/>
    <xf numFmtId="4" fontId="2" fillId="0" borderId="0" xfId="0" applyNumberFormat="1" applyFont="1" applyAlignment="1">
      <alignment horizontal="right" vertical="center"/>
    </xf>
    <xf numFmtId="4" fontId="10" fillId="0" borderId="0" xfId="0" applyNumberFormat="1" applyFont="1"/>
    <xf numFmtId="2" fontId="4" fillId="0" borderId="0" xfId="0" applyNumberFormat="1" applyFont="1"/>
    <xf numFmtId="0" fontId="9" fillId="4" borderId="0" xfId="0" applyFont="1" applyFill="1"/>
    <xf numFmtId="0" fontId="16" fillId="0" borderId="0" xfId="0" applyFont="1"/>
    <xf numFmtId="0" fontId="17" fillId="0" borderId="0" xfId="0" applyFont="1"/>
    <xf numFmtId="0" fontId="1" fillId="4" borderId="0" xfId="0" applyFont="1" applyFill="1"/>
    <xf numFmtId="0" fontId="0" fillId="4" borderId="0" xfId="0" applyFill="1"/>
    <xf numFmtId="0" fontId="17" fillId="4" borderId="0" xfId="0" applyFont="1" applyFill="1"/>
    <xf numFmtId="0" fontId="10" fillId="4" borderId="0" xfId="0" applyFont="1" applyFill="1"/>
    <xf numFmtId="165" fontId="10" fillId="0" borderId="0" xfId="0" applyNumberFormat="1" applyFont="1"/>
    <xf numFmtId="165" fontId="0" fillId="0" borderId="3" xfId="0" applyNumberFormat="1" applyBorder="1"/>
    <xf numFmtId="165" fontId="10" fillId="0" borderId="3" xfId="0" applyNumberFormat="1" applyFont="1" applyBorder="1"/>
    <xf numFmtId="165" fontId="0" fillId="0" borderId="0" xfId="0" applyNumberFormat="1" applyAlignment="1">
      <alignment horizontal="right"/>
    </xf>
    <xf numFmtId="165" fontId="2" fillId="0" borderId="0" xfId="0" applyNumberFormat="1" applyFont="1" applyAlignment="1">
      <alignment horizontal="right" vertical="center"/>
    </xf>
    <xf numFmtId="165" fontId="2" fillId="2" borderId="0" xfId="0" applyNumberFormat="1" applyFont="1" applyFill="1" applyAlignment="1">
      <alignment horizontal="right" vertical="top"/>
    </xf>
    <xf numFmtId="0" fontId="19" fillId="0" borderId="0" xfId="0" applyFont="1"/>
    <xf numFmtId="0" fontId="20" fillId="0" borderId="0" xfId="0" applyFont="1"/>
    <xf numFmtId="0" fontId="18" fillId="0" borderId="0" xfId="0" applyFont="1"/>
    <xf numFmtId="2" fontId="19" fillId="0" borderId="0" xfId="0" applyNumberFormat="1" applyFont="1"/>
    <xf numFmtId="0" fontId="16" fillId="4" borderId="0" xfId="0" applyFont="1" applyFill="1"/>
    <xf numFmtId="0" fontId="22" fillId="0" borderId="0" xfId="0" applyFont="1"/>
    <xf numFmtId="2" fontId="16" fillId="0" borderId="0" xfId="0" applyNumberFormat="1" applyFont="1"/>
    <xf numFmtId="0" fontId="2" fillId="4" borderId="0" xfId="0" applyFont="1" applyFill="1"/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165" fontId="16" fillId="0" borderId="0" xfId="0" applyNumberFormat="1" applyFont="1"/>
    <xf numFmtId="165" fontId="2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64" fontId="0" fillId="0" borderId="0" xfId="1" applyFont="1" applyAlignment="1">
      <alignment horizontal="right"/>
    </xf>
    <xf numFmtId="166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165" fontId="3" fillId="0" borderId="0" xfId="0" applyNumberFormat="1" applyFont="1" applyAlignment="1">
      <alignment horizontal="right" vertical="top"/>
    </xf>
    <xf numFmtId="165" fontId="8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/>
    </xf>
    <xf numFmtId="165" fontId="3" fillId="2" borderId="2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top"/>
    </xf>
    <xf numFmtId="165" fontId="15" fillId="0" borderId="0" xfId="0" applyNumberFormat="1" applyFont="1"/>
    <xf numFmtId="165" fontId="19" fillId="0" borderId="0" xfId="0" applyNumberFormat="1" applyFont="1"/>
    <xf numFmtId="4" fontId="21" fillId="0" borderId="0" xfId="0" applyNumberFormat="1" applyFont="1"/>
    <xf numFmtId="4" fontId="20" fillId="0" borderId="0" xfId="0" applyNumberFormat="1" applyFont="1"/>
    <xf numFmtId="165" fontId="22" fillId="0" borderId="0" xfId="0" applyNumberFormat="1" applyFont="1"/>
    <xf numFmtId="165" fontId="17" fillId="0" borderId="0" xfId="0" applyNumberFormat="1" applyFont="1"/>
    <xf numFmtId="0" fontId="23" fillId="4" borderId="0" xfId="0" applyFont="1" applyFill="1"/>
    <xf numFmtId="0" fontId="23" fillId="4" borderId="0" xfId="0" applyFont="1" applyFill="1" applyAlignment="1">
      <alignment vertical="center"/>
    </xf>
    <xf numFmtId="0" fontId="24" fillId="4" borderId="0" xfId="0" applyFont="1" applyFill="1"/>
    <xf numFmtId="0" fontId="16" fillId="0" borderId="0" xfId="3" applyFont="1"/>
    <xf numFmtId="167" fontId="16" fillId="0" borderId="0" xfId="0" applyNumberFormat="1" applyFont="1"/>
    <xf numFmtId="167" fontId="16" fillId="0" borderId="0" xfId="2" applyNumberFormat="1" applyFont="1"/>
    <xf numFmtId="167" fontId="2" fillId="0" borderId="0" xfId="0" applyNumberFormat="1" applyFont="1"/>
    <xf numFmtId="165" fontId="16" fillId="5" borderId="0" xfId="0" applyNumberFormat="1" applyFont="1" applyFill="1"/>
    <xf numFmtId="0" fontId="16" fillId="0" borderId="0" xfId="0" applyFont="1" applyAlignment="1">
      <alignment horizontal="right" vertical="top"/>
    </xf>
    <xf numFmtId="2" fontId="16" fillId="0" borderId="0" xfId="0" applyNumberFormat="1" applyFont="1" applyAlignment="1">
      <alignment horizontal="right" vertical="top"/>
    </xf>
    <xf numFmtId="2" fontId="2" fillId="0" borderId="0" xfId="0" applyNumberFormat="1" applyFont="1"/>
    <xf numFmtId="167" fontId="2" fillId="0" borderId="0" xfId="2" applyNumberFormat="1" applyFont="1"/>
    <xf numFmtId="0" fontId="16" fillId="0" borderId="0" xfId="0" applyFont="1" applyAlignment="1">
      <alignment horizontal="left"/>
    </xf>
    <xf numFmtId="168" fontId="16" fillId="0" borderId="0" xfId="0" applyNumberFormat="1" applyFont="1"/>
    <xf numFmtId="0" fontId="16" fillId="5" borderId="0" xfId="0" applyFont="1" applyFill="1"/>
    <xf numFmtId="167" fontId="26" fillId="0" borderId="0" xfId="0" applyNumberFormat="1" applyFont="1" applyAlignment="1">
      <alignment horizontal="right" vertical="top"/>
    </xf>
    <xf numFmtId="165" fontId="26" fillId="0" borderId="0" xfId="0" applyNumberFormat="1" applyFont="1" applyAlignment="1">
      <alignment horizontal="right" vertical="top"/>
    </xf>
    <xf numFmtId="4" fontId="27" fillId="0" borderId="0" xfId="0" applyNumberFormat="1" applyFont="1"/>
    <xf numFmtId="0" fontId="22" fillId="3" borderId="0" xfId="0" applyFont="1" applyFill="1"/>
    <xf numFmtId="0" fontId="19" fillId="3" borderId="0" xfId="0" applyFont="1" applyFill="1"/>
    <xf numFmtId="4" fontId="21" fillId="3" borderId="0" xfId="0" applyNumberFormat="1" applyFont="1" applyFill="1"/>
    <xf numFmtId="4" fontId="20" fillId="3" borderId="0" xfId="0" applyNumberFormat="1" applyFont="1" applyFill="1"/>
    <xf numFmtId="165" fontId="16" fillId="3" borderId="0" xfId="0" applyNumberFormat="1" applyFont="1" applyFill="1"/>
    <xf numFmtId="0" fontId="16" fillId="3" borderId="0" xfId="0" applyFont="1" applyFill="1"/>
    <xf numFmtId="0" fontId="28" fillId="0" borderId="0" xfId="0" applyFont="1"/>
    <xf numFmtId="2" fontId="16" fillId="0" borderId="0" xfId="0" applyNumberFormat="1" applyFont="1" applyAlignment="1">
      <alignment horizontal="right"/>
    </xf>
    <xf numFmtId="0" fontId="5" fillId="0" borderId="0" xfId="0" applyFont="1"/>
    <xf numFmtId="0" fontId="12" fillId="0" borderId="0" xfId="0" applyFont="1"/>
    <xf numFmtId="0" fontId="5" fillId="4" borderId="0" xfId="0" applyFont="1" applyFill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4" fillId="4" borderId="0" xfId="0" applyFont="1" applyFill="1" applyAlignment="1">
      <alignment vertical="top" wrapText="1"/>
    </xf>
    <xf numFmtId="0" fontId="14" fillId="0" borderId="0" xfId="0" applyFont="1" applyAlignment="1">
      <alignment vertical="top" wrapText="1"/>
    </xf>
  </cellXfs>
  <cellStyles count="5">
    <cellStyle name="Čárka 2" xfId="4" xr:uid="{F7F7479E-CF12-7045-AC12-4868B9A9BE2E}"/>
    <cellStyle name="Comma" xfId="1" builtinId="3"/>
    <cellStyle name="Normal" xfId="0" builtinId="0"/>
    <cellStyle name="Normal 4" xfId="3" xr:uid="{9EBDCB5A-4219-4E38-883D-A6ECE29A7EC6}"/>
    <cellStyle name="Percent" xfId="2" builtin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C3CC7-4816-8A48-A77D-2A13D8F5538E}">
  <dimension ref="A1:F24"/>
  <sheetViews>
    <sheetView tabSelected="1" workbookViewId="0">
      <selection activeCell="G17" sqref="G17"/>
    </sheetView>
  </sheetViews>
  <sheetFormatPr baseColWidth="10" defaultColWidth="11" defaultRowHeight="16"/>
  <cols>
    <col min="1" max="1" width="28.5" style="42" customWidth="1"/>
    <col min="2" max="16384" width="11" style="42"/>
  </cols>
  <sheetData>
    <row r="1" spans="1:6">
      <c r="A1" s="46" t="s">
        <v>380</v>
      </c>
      <c r="B1" s="46"/>
      <c r="C1" s="46"/>
      <c r="D1" s="46"/>
      <c r="E1" s="46"/>
    </row>
    <row r="2" spans="1:6">
      <c r="B2" s="42">
        <v>2019</v>
      </c>
      <c r="C2" s="42">
        <v>2020</v>
      </c>
      <c r="D2" s="42">
        <v>2021</v>
      </c>
      <c r="E2" s="42">
        <v>2022</v>
      </c>
    </row>
    <row r="3" spans="1:6">
      <c r="A3" s="42" t="s">
        <v>57</v>
      </c>
      <c r="B3" s="111" t="s">
        <v>225</v>
      </c>
      <c r="C3" s="111" t="s">
        <v>226</v>
      </c>
      <c r="D3" s="111" t="s">
        <v>227</v>
      </c>
      <c r="E3" s="111" t="s">
        <v>228</v>
      </c>
      <c r="F3" s="60"/>
    </row>
    <row r="4" spans="1:6">
      <c r="A4" s="42" t="s">
        <v>214</v>
      </c>
      <c r="B4" s="111" t="s">
        <v>229</v>
      </c>
      <c r="C4" s="111" t="s">
        <v>230</v>
      </c>
      <c r="D4" s="111" t="s">
        <v>231</v>
      </c>
      <c r="E4" s="111" t="s">
        <v>232</v>
      </c>
    </row>
    <row r="5" spans="1:6">
      <c r="A5" s="42" t="s">
        <v>215</v>
      </c>
      <c r="B5" s="111" t="s">
        <v>233</v>
      </c>
      <c r="C5" s="111" t="s">
        <v>234</v>
      </c>
      <c r="D5" s="111" t="s">
        <v>235</v>
      </c>
      <c r="E5" s="111" t="s">
        <v>236</v>
      </c>
    </row>
    <row r="6" spans="1:6">
      <c r="A6" s="42" t="s">
        <v>56</v>
      </c>
      <c r="B6" s="111" t="s">
        <v>237</v>
      </c>
      <c r="C6" s="111" t="s">
        <v>238</v>
      </c>
      <c r="D6" s="111" t="s">
        <v>239</v>
      </c>
      <c r="E6" s="111" t="s">
        <v>240</v>
      </c>
    </row>
    <row r="7" spans="1:6">
      <c r="A7" s="42" t="s">
        <v>220</v>
      </c>
      <c r="B7" s="111" t="s">
        <v>241</v>
      </c>
      <c r="C7" s="111" t="s">
        <v>242</v>
      </c>
      <c r="D7" s="111" t="s">
        <v>243</v>
      </c>
      <c r="E7" s="111" t="s">
        <v>244</v>
      </c>
    </row>
    <row r="9" spans="1:6">
      <c r="A9" s="86" t="s">
        <v>411</v>
      </c>
    </row>
    <row r="10" spans="1:6">
      <c r="B10" s="42">
        <v>2019</v>
      </c>
      <c r="C10" s="42">
        <v>2020</v>
      </c>
      <c r="D10" s="42">
        <v>2021</v>
      </c>
      <c r="E10" s="42">
        <v>2022</v>
      </c>
    </row>
    <row r="11" spans="1:6">
      <c r="A11" s="42" t="s">
        <v>57</v>
      </c>
      <c r="B11" s="42">
        <v>0.25700000000000001</v>
      </c>
      <c r="C11" s="42">
        <v>0.26200000000000001</v>
      </c>
      <c r="D11" s="42">
        <v>0.255</v>
      </c>
      <c r="E11" s="42">
        <v>0.253</v>
      </c>
    </row>
    <row r="12" spans="1:6">
      <c r="A12" s="42" t="s">
        <v>214</v>
      </c>
      <c r="B12" s="42">
        <v>0.29299999999999998</v>
      </c>
      <c r="C12" s="42">
        <v>0.28799999999999998</v>
      </c>
      <c r="D12" s="42">
        <v>0.29199999999999998</v>
      </c>
      <c r="E12" s="42">
        <v>0.30299999999999999</v>
      </c>
    </row>
    <row r="13" spans="1:6">
      <c r="A13" s="42" t="s">
        <v>215</v>
      </c>
      <c r="B13" s="42">
        <v>0.39200000000000002</v>
      </c>
      <c r="C13" s="42">
        <v>0.39500000000000002</v>
      </c>
      <c r="D13" s="42">
        <v>0.39200000000000002</v>
      </c>
      <c r="E13" s="42">
        <v>0.38800000000000001</v>
      </c>
    </row>
    <row r="14" spans="1:6">
      <c r="A14" s="42" t="s">
        <v>56</v>
      </c>
      <c r="B14" s="42">
        <v>5.3999999999999999E-2</v>
      </c>
      <c r="C14" s="42">
        <v>5.6000000000000001E-2</v>
      </c>
      <c r="D14" s="42">
        <v>6.0999999999999999E-2</v>
      </c>
      <c r="E14" s="42">
        <v>5.6000000000000001E-2</v>
      </c>
    </row>
    <row r="15" spans="1:6">
      <c r="A15" s="42" t="s">
        <v>306</v>
      </c>
      <c r="B15" s="42" cm="1">
        <f t="array" ref="B15">SUM((B11:B13 * 100)^2)</f>
        <v>3055.62</v>
      </c>
      <c r="C15" s="42" cm="1">
        <f t="array" ref="C15">SUM((C11:C13 * 100)^2)</f>
        <v>3076.13</v>
      </c>
      <c r="D15" s="42" cm="1">
        <f t="array" ref="D15">SUM((D11:D13 * 100)^2)</f>
        <v>3039.53</v>
      </c>
      <c r="E15" s="42" cm="1">
        <f t="array" ref="E15">SUM((E11:E13 * 100)^2)</f>
        <v>3063.6200000000003</v>
      </c>
    </row>
    <row r="16" spans="1:6">
      <c r="A16" s="42" t="s">
        <v>319</v>
      </c>
      <c r="B16" s="42" cm="1">
        <f t="array" ref="B16">SUM((B11:B13 * 100))</f>
        <v>94.2</v>
      </c>
      <c r="C16" s="42" cm="1">
        <f t="array" ref="C16">SUM((C11:C13 * 100))</f>
        <v>94.5</v>
      </c>
      <c r="D16" s="42" cm="1">
        <f t="array" ref="D16">SUM((D11:D13 * 100))</f>
        <v>93.9</v>
      </c>
      <c r="E16" s="42" cm="1">
        <f t="array" ref="E16">SUM((E11:E13 * 100))</f>
        <v>94.4</v>
      </c>
    </row>
    <row r="21" spans="2:6">
      <c r="B21" s="111"/>
      <c r="C21" s="111"/>
      <c r="D21" s="111"/>
      <c r="E21" s="111"/>
      <c r="F21" s="111"/>
    </row>
    <row r="22" spans="2:6">
      <c r="B22" s="111"/>
      <c r="C22" s="111"/>
      <c r="D22" s="111"/>
      <c r="E22" s="111"/>
      <c r="F22" s="111"/>
    </row>
    <row r="23" spans="2:6">
      <c r="B23" s="111"/>
      <c r="C23" s="111"/>
      <c r="D23" s="111"/>
      <c r="E23" s="111"/>
      <c r="F23" s="111"/>
    </row>
    <row r="24" spans="2:6">
      <c r="B24" s="111"/>
      <c r="C24" s="111"/>
      <c r="D24" s="111"/>
      <c r="E24" s="111"/>
      <c r="F24" s="11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4B47-8E90-474E-9E36-6E876942104E}">
  <dimension ref="A1:E17"/>
  <sheetViews>
    <sheetView workbookViewId="0">
      <selection activeCell="C7" sqref="C7"/>
    </sheetView>
  </sheetViews>
  <sheetFormatPr baseColWidth="10" defaultColWidth="11" defaultRowHeight="16"/>
  <sheetData>
    <row r="1" spans="1:5">
      <c r="A1" s="41" t="s">
        <v>381</v>
      </c>
    </row>
    <row r="2" spans="1:5">
      <c r="B2">
        <v>2019</v>
      </c>
      <c r="C2">
        <v>2020</v>
      </c>
      <c r="D2">
        <v>2021</v>
      </c>
      <c r="E2">
        <v>2022</v>
      </c>
    </row>
    <row r="3" spans="1:5">
      <c r="A3" t="s">
        <v>57</v>
      </c>
      <c r="B3" s="1" t="s">
        <v>307</v>
      </c>
      <c r="C3" s="1" t="s">
        <v>308</v>
      </c>
      <c r="D3" s="1" t="s">
        <v>309</v>
      </c>
      <c r="E3" s="1" t="s">
        <v>310</v>
      </c>
    </row>
    <row r="4" spans="1:5">
      <c r="A4" t="s">
        <v>214</v>
      </c>
      <c r="B4" s="1" t="s">
        <v>311</v>
      </c>
      <c r="C4" s="1" t="s">
        <v>312</v>
      </c>
      <c r="D4" s="1" t="s">
        <v>313</v>
      </c>
      <c r="E4" s="1" t="s">
        <v>314</v>
      </c>
    </row>
    <row r="5" spans="1:5">
      <c r="A5" t="s">
        <v>215</v>
      </c>
      <c r="B5" s="1" t="s">
        <v>315</v>
      </c>
      <c r="C5" s="1" t="s">
        <v>316</v>
      </c>
      <c r="D5" s="1" t="s">
        <v>317</v>
      </c>
      <c r="E5" s="1" t="s">
        <v>318</v>
      </c>
    </row>
    <row r="6" spans="1:5">
      <c r="A6" t="s">
        <v>56</v>
      </c>
      <c r="B6" s="1" t="s">
        <v>216</v>
      </c>
      <c r="C6" s="1" t="s">
        <v>217</v>
      </c>
      <c r="D6" s="1" t="s">
        <v>218</v>
      </c>
      <c r="E6" s="1" t="s">
        <v>219</v>
      </c>
    </row>
    <row r="7" spans="1:5">
      <c r="A7" t="s">
        <v>220</v>
      </c>
      <c r="B7" s="1" t="s">
        <v>221</v>
      </c>
      <c r="C7" s="1" t="s">
        <v>222</v>
      </c>
      <c r="D7" s="1" t="s">
        <v>223</v>
      </c>
      <c r="E7" s="1" t="s">
        <v>224</v>
      </c>
    </row>
    <row r="10" spans="1:5">
      <c r="A10" s="87" t="s">
        <v>412</v>
      </c>
    </row>
    <row r="11" spans="1:5">
      <c r="B11">
        <v>2019</v>
      </c>
      <c r="C11">
        <v>2020</v>
      </c>
      <c r="D11">
        <v>2021</v>
      </c>
      <c r="E11">
        <v>2022</v>
      </c>
    </row>
    <row r="12" spans="1:5">
      <c r="A12" t="s">
        <v>57</v>
      </c>
      <c r="B12" s="8">
        <v>6.0999999999999999E-2</v>
      </c>
      <c r="C12" s="8">
        <v>0.20499999999999999</v>
      </c>
      <c r="D12" s="8">
        <v>0.20399999999999999</v>
      </c>
      <c r="E12" s="8">
        <v>0.20899999999999999</v>
      </c>
    </row>
    <row r="13" spans="1:5">
      <c r="A13" t="s">
        <v>214</v>
      </c>
      <c r="B13" s="8">
        <v>0.253</v>
      </c>
      <c r="C13" s="8">
        <v>0.254</v>
      </c>
      <c r="D13" s="8">
        <v>0.248</v>
      </c>
      <c r="E13" s="8">
        <v>0.249</v>
      </c>
    </row>
    <row r="14" spans="1:5">
      <c r="A14" t="s">
        <v>215</v>
      </c>
      <c r="B14" s="8">
        <v>7.1999999999999995E-2</v>
      </c>
      <c r="C14" s="8">
        <v>7.9000000000000001E-2</v>
      </c>
      <c r="D14" s="8">
        <v>7.0999999999999994E-2</v>
      </c>
      <c r="E14" s="8">
        <v>7.8E-2</v>
      </c>
    </row>
    <row r="15" spans="1:5">
      <c r="A15" t="s">
        <v>56</v>
      </c>
      <c r="B15" s="8">
        <v>0.61399999999999999</v>
      </c>
      <c r="C15" s="8">
        <v>0.46200000000000002</v>
      </c>
      <c r="D15" s="8">
        <v>0.47699999999999998</v>
      </c>
      <c r="E15" s="8">
        <v>0.46400000000000002</v>
      </c>
    </row>
    <row r="16" spans="1:5">
      <c r="A16" s="32" t="s">
        <v>303</v>
      </c>
      <c r="B16" s="31" cm="1">
        <f t="array" ref="B16">SUM((B12:B14 * 100)^2)</f>
        <v>729.1400000000001</v>
      </c>
      <c r="C16" s="31" cm="1">
        <f t="array" ref="C16">SUM((C12:C14 * 100)^2)</f>
        <v>1127.82</v>
      </c>
      <c r="D16" s="31" cm="1">
        <f t="array" ref="D16">SUM((D12:D14 * 100)^2)</f>
        <v>1081.6100000000001</v>
      </c>
      <c r="E16" s="31" cm="1">
        <f t="array" ref="E16">SUM((E12:E14 * 100)^2)</f>
        <v>1117.6599999999996</v>
      </c>
    </row>
    <row r="17" spans="1:5">
      <c r="A17" s="32" t="s">
        <v>305</v>
      </c>
      <c r="B17" s="31" cm="1">
        <f t="array" ref="B17">SUM((B12:B14 * 100))</f>
        <v>38.599999999999994</v>
      </c>
      <c r="C17" s="31" cm="1">
        <f t="array" ref="C17">SUM((C12:C14 * 100))</f>
        <v>53.8</v>
      </c>
      <c r="D17" s="31" cm="1">
        <f t="array" ref="D17">SUM((D12:D14 * 100))</f>
        <v>52.300000000000004</v>
      </c>
      <c r="E17" s="31" cm="1">
        <f t="array" ref="E17">SUM((E12:E14 * 100))</f>
        <v>53.599999999999994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5A4FE-8C41-5C44-A9DC-4957C192832A}">
  <dimension ref="A1:E17"/>
  <sheetViews>
    <sheetView workbookViewId="0">
      <selection activeCell="A10" sqref="A10"/>
    </sheetView>
  </sheetViews>
  <sheetFormatPr baseColWidth="10" defaultColWidth="11" defaultRowHeight="16"/>
  <cols>
    <col min="1" max="1" width="29" customWidth="1"/>
  </cols>
  <sheetData>
    <row r="1" spans="1:5">
      <c r="A1" s="41" t="s">
        <v>382</v>
      </c>
    </row>
    <row r="2" spans="1:5">
      <c r="B2">
        <v>2019</v>
      </c>
      <c r="C2">
        <v>2020</v>
      </c>
      <c r="D2">
        <v>2021</v>
      </c>
      <c r="E2">
        <v>2022</v>
      </c>
    </row>
    <row r="3" spans="1:5">
      <c r="A3" t="s">
        <v>57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>
      <c r="A4" t="s">
        <v>214</v>
      </c>
      <c r="B4" s="1" t="s">
        <v>287</v>
      </c>
      <c r="C4" s="1" t="s">
        <v>288</v>
      </c>
      <c r="D4" s="1" t="s">
        <v>289</v>
      </c>
      <c r="E4" s="1" t="s">
        <v>290</v>
      </c>
    </row>
    <row r="5" spans="1:5">
      <c r="A5" t="s">
        <v>215</v>
      </c>
      <c r="B5" s="1" t="s">
        <v>291</v>
      </c>
      <c r="C5" s="1" t="s">
        <v>292</v>
      </c>
      <c r="D5" s="1" t="s">
        <v>293</v>
      </c>
      <c r="E5" s="1" t="s">
        <v>294</v>
      </c>
    </row>
    <row r="6" spans="1:5">
      <c r="A6" t="s">
        <v>56</v>
      </c>
      <c r="B6" s="1" t="s">
        <v>295</v>
      </c>
      <c r="C6" s="1" t="s">
        <v>296</v>
      </c>
      <c r="D6" s="1" t="s">
        <v>297</v>
      </c>
      <c r="E6" s="1" t="s">
        <v>298</v>
      </c>
    </row>
    <row r="7" spans="1:5">
      <c r="A7" t="s">
        <v>220</v>
      </c>
      <c r="B7" s="1" t="s">
        <v>299</v>
      </c>
      <c r="C7" s="1" t="s">
        <v>300</v>
      </c>
      <c r="D7" s="1" t="s">
        <v>301</v>
      </c>
      <c r="E7" s="1" t="s">
        <v>302</v>
      </c>
    </row>
    <row r="10" spans="1:5">
      <c r="A10" s="87" t="s">
        <v>413</v>
      </c>
    </row>
    <row r="11" spans="1:5">
      <c r="B11">
        <v>2019</v>
      </c>
      <c r="C11">
        <v>2020</v>
      </c>
      <c r="D11">
        <v>2021</v>
      </c>
      <c r="E11">
        <v>2022</v>
      </c>
    </row>
    <row r="12" spans="1:5">
      <c r="A12" t="s">
        <v>57</v>
      </c>
      <c r="B12" s="8">
        <v>0.20699999999999999</v>
      </c>
      <c r="C12" s="8">
        <v>0.215</v>
      </c>
      <c r="D12" s="8">
        <v>0.21</v>
      </c>
      <c r="E12" s="8">
        <v>0.21199999999999999</v>
      </c>
    </row>
    <row r="13" spans="1:5">
      <c r="A13" t="s">
        <v>214</v>
      </c>
      <c r="B13" s="8">
        <v>0.44900000000000001</v>
      </c>
      <c r="C13" s="8">
        <v>0.46700000000000003</v>
      </c>
      <c r="D13" s="8">
        <v>0.45500000000000002</v>
      </c>
      <c r="E13" s="8">
        <v>0.46100000000000002</v>
      </c>
    </row>
    <row r="14" spans="1:5">
      <c r="A14" t="s">
        <v>215</v>
      </c>
      <c r="B14" s="8">
        <v>0.124</v>
      </c>
      <c r="C14" s="8">
        <v>0.129</v>
      </c>
      <c r="D14" s="8">
        <v>0.126</v>
      </c>
      <c r="E14" s="8">
        <v>0.127</v>
      </c>
    </row>
    <row r="15" spans="1:5">
      <c r="A15" t="s">
        <v>56</v>
      </c>
      <c r="B15" s="8">
        <v>0.21199999999999999</v>
      </c>
      <c r="C15" s="8">
        <v>0.18099999999999999</v>
      </c>
      <c r="D15" s="8">
        <v>0.20200000000000001</v>
      </c>
      <c r="E15" s="8">
        <v>0.191</v>
      </c>
    </row>
    <row r="16" spans="1:5">
      <c r="A16" s="31" t="s">
        <v>303</v>
      </c>
      <c r="B16" s="31" cm="1">
        <f t="array" ref="B16">SUM((B12:B14 * 100)^2)</f>
        <v>2598.2599999999998</v>
      </c>
      <c r="C16" s="31" cm="1">
        <f t="array" ref="C16">SUM((C12:C14 * 100)^2)</f>
        <v>2809.55</v>
      </c>
      <c r="D16" s="31" cm="1">
        <f t="array" ref="D16">SUM((D12:D14 * 100)^2)</f>
        <v>2670.01</v>
      </c>
      <c r="E16" s="31" cm="1">
        <f t="array" ref="E16">SUM((E12:E14 * 100)^2)</f>
        <v>2735.94</v>
      </c>
    </row>
    <row r="17" spans="1:5">
      <c r="A17" s="31" t="s">
        <v>305</v>
      </c>
      <c r="B17" s="31" cm="1">
        <f t="array" ref="B17">SUM((B12:B14 * 100))</f>
        <v>78</v>
      </c>
      <c r="C17" s="31" cm="1">
        <f t="array" ref="C17">SUM((C12:C14 * 100))</f>
        <v>81.100000000000009</v>
      </c>
      <c r="D17" s="31" cm="1">
        <f t="array" ref="D17">SUM((D12:D14 * 100))</f>
        <v>79.099999999999994</v>
      </c>
      <c r="E17" s="31" cm="1">
        <f t="array" ref="E17">SUM((E12:E14 * 100))</f>
        <v>80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49674-99AD-8F4F-A8E3-93EDF0553931}">
  <dimension ref="A1:H30"/>
  <sheetViews>
    <sheetView workbookViewId="0">
      <selection activeCell="A15" sqref="A15"/>
    </sheetView>
  </sheetViews>
  <sheetFormatPr baseColWidth="10" defaultColWidth="11" defaultRowHeight="16"/>
  <cols>
    <col min="1" max="1" width="27.1640625" customWidth="1"/>
  </cols>
  <sheetData>
    <row r="1" spans="1:5">
      <c r="A1" s="44" t="s">
        <v>383</v>
      </c>
      <c r="B1" s="9"/>
    </row>
    <row r="2" spans="1:5">
      <c r="A2" s="9"/>
      <c r="B2" s="9">
        <v>2019</v>
      </c>
      <c r="C2" s="9">
        <v>2020</v>
      </c>
      <c r="D2" s="9">
        <v>2021</v>
      </c>
      <c r="E2" s="9">
        <v>2022</v>
      </c>
    </row>
    <row r="3" spans="1:5">
      <c r="A3" t="s">
        <v>57</v>
      </c>
      <c r="B3" s="25">
        <v>0</v>
      </c>
      <c r="C3" s="25" t="s">
        <v>58</v>
      </c>
      <c r="D3" s="25" t="s">
        <v>59</v>
      </c>
      <c r="E3" s="25" t="s">
        <v>60</v>
      </c>
    </row>
    <row r="4" spans="1:5">
      <c r="A4" t="s">
        <v>61</v>
      </c>
      <c r="B4" s="25" t="s">
        <v>62</v>
      </c>
      <c r="C4" s="25" t="s">
        <v>63</v>
      </c>
      <c r="D4" s="25" t="s">
        <v>64</v>
      </c>
      <c r="E4" s="25" t="s">
        <v>65</v>
      </c>
    </row>
    <row r="5" spans="1:5">
      <c r="A5" t="s">
        <v>66</v>
      </c>
      <c r="B5" s="25" t="s">
        <v>67</v>
      </c>
      <c r="C5" s="25">
        <v>0</v>
      </c>
      <c r="D5" s="25">
        <v>0</v>
      </c>
      <c r="E5" s="25">
        <v>0</v>
      </c>
    </row>
    <row r="6" spans="1:5">
      <c r="A6" t="s">
        <v>68</v>
      </c>
      <c r="B6" s="25" t="s">
        <v>69</v>
      </c>
      <c r="C6" s="25" t="s">
        <v>70</v>
      </c>
      <c r="D6" s="25" t="s">
        <v>71</v>
      </c>
      <c r="E6" s="25" t="s">
        <v>72</v>
      </c>
    </row>
    <row r="7" spans="1:5">
      <c r="A7" t="s">
        <v>73</v>
      </c>
      <c r="B7" s="25" t="s">
        <v>74</v>
      </c>
      <c r="C7" s="25" t="s">
        <v>75</v>
      </c>
      <c r="D7" s="25" t="s">
        <v>76</v>
      </c>
      <c r="E7" s="25" t="s">
        <v>77</v>
      </c>
    </row>
    <row r="8" spans="1:5">
      <c r="A8" t="s">
        <v>78</v>
      </c>
      <c r="B8" s="25" t="s">
        <v>79</v>
      </c>
      <c r="C8" s="25" t="s">
        <v>80</v>
      </c>
      <c r="D8" s="25" t="s">
        <v>81</v>
      </c>
      <c r="E8" s="25" t="s">
        <v>82</v>
      </c>
    </row>
    <row r="9" spans="1:5">
      <c r="A9" t="s">
        <v>83</v>
      </c>
      <c r="B9" s="25" t="s">
        <v>84</v>
      </c>
      <c r="C9" s="25" t="s">
        <v>85</v>
      </c>
      <c r="D9" s="25" t="s">
        <v>86</v>
      </c>
      <c r="E9" s="25" t="s">
        <v>87</v>
      </c>
    </row>
    <row r="10" spans="1:5">
      <c r="A10" t="s">
        <v>88</v>
      </c>
      <c r="B10" s="25" t="s">
        <v>89</v>
      </c>
      <c r="C10" s="25" t="s">
        <v>90</v>
      </c>
      <c r="D10" s="25" t="s">
        <v>91</v>
      </c>
      <c r="E10" s="25" t="s">
        <v>92</v>
      </c>
    </row>
    <row r="11" spans="1:5">
      <c r="A11" t="s">
        <v>93</v>
      </c>
      <c r="B11" s="25" t="s">
        <v>94</v>
      </c>
      <c r="C11" s="25" t="s">
        <v>95</v>
      </c>
      <c r="D11" s="25" t="s">
        <v>96</v>
      </c>
      <c r="E11" s="25" t="s">
        <v>97</v>
      </c>
    </row>
    <row r="12" spans="1:5">
      <c r="A12" t="s">
        <v>56</v>
      </c>
      <c r="B12" s="25" t="s">
        <v>98</v>
      </c>
      <c r="C12" s="25" t="s">
        <v>99</v>
      </c>
      <c r="D12" s="25" t="s">
        <v>100</v>
      </c>
      <c r="E12" s="25" t="s">
        <v>101</v>
      </c>
    </row>
    <row r="13" spans="1:5">
      <c r="A13" t="s">
        <v>44</v>
      </c>
      <c r="B13" s="25" t="s">
        <v>347</v>
      </c>
      <c r="C13" s="25" t="s">
        <v>102</v>
      </c>
      <c r="D13" s="25" t="s">
        <v>103</v>
      </c>
      <c r="E13" s="25" t="s">
        <v>104</v>
      </c>
    </row>
    <row r="15" spans="1:5">
      <c r="A15" s="87" t="s">
        <v>414</v>
      </c>
    </row>
    <row r="16" spans="1:5">
      <c r="A16" s="9"/>
      <c r="B16" s="9">
        <v>2019</v>
      </c>
      <c r="C16" s="9">
        <v>2020</v>
      </c>
      <c r="D16" s="9">
        <v>2021</v>
      </c>
      <c r="E16" s="9">
        <v>2022</v>
      </c>
    </row>
    <row r="17" spans="1:8">
      <c r="A17" t="s">
        <v>57</v>
      </c>
      <c r="B17" s="25">
        <v>0</v>
      </c>
      <c r="C17" s="25">
        <v>0.23799999999999999</v>
      </c>
      <c r="D17" s="25">
        <v>0.22900000000000001</v>
      </c>
      <c r="E17" s="25">
        <v>0.23200000000000001</v>
      </c>
    </row>
    <row r="18" spans="1:8">
      <c r="A18" t="s">
        <v>61</v>
      </c>
      <c r="B18" s="25">
        <v>0.26</v>
      </c>
      <c r="C18" s="25">
        <v>0.25700000000000001</v>
      </c>
      <c r="D18" s="25">
        <v>0.255</v>
      </c>
      <c r="E18" s="25">
        <v>0.25700000000000001</v>
      </c>
      <c r="G18" s="1"/>
      <c r="H18" s="1"/>
    </row>
    <row r="19" spans="1:8">
      <c r="A19" t="s">
        <v>66</v>
      </c>
      <c r="B19" s="25">
        <v>0.27200000000000002</v>
      </c>
      <c r="C19" s="25">
        <v>0</v>
      </c>
      <c r="D19" s="25">
        <v>0</v>
      </c>
      <c r="E19" s="25">
        <v>0</v>
      </c>
      <c r="G19" s="1"/>
      <c r="H19" s="1"/>
    </row>
    <row r="20" spans="1:8">
      <c r="A20" t="s">
        <v>68</v>
      </c>
      <c r="B20" s="25">
        <v>0.14299999999999999</v>
      </c>
      <c r="C20" s="25">
        <v>0.159</v>
      </c>
      <c r="D20" s="25">
        <v>0.158</v>
      </c>
      <c r="E20" s="25">
        <v>0.13600000000000001</v>
      </c>
      <c r="G20" s="1"/>
      <c r="H20" s="1"/>
    </row>
    <row r="21" spans="1:8">
      <c r="A21" t="s">
        <v>73</v>
      </c>
      <c r="B21" s="25">
        <v>6.6000000000000003E-2</v>
      </c>
      <c r="C21" s="25">
        <v>9.1999999999999998E-2</v>
      </c>
      <c r="D21" s="25">
        <v>0.10199999999999999</v>
      </c>
      <c r="E21" s="25">
        <v>0.11600000000000001</v>
      </c>
    </row>
    <row r="22" spans="1:8">
      <c r="A22" t="s">
        <v>78</v>
      </c>
      <c r="B22" s="25">
        <v>4.2000000000000003E-2</v>
      </c>
      <c r="C22" s="25">
        <v>3.9E-2</v>
      </c>
      <c r="D22" s="25">
        <v>3.5000000000000003E-2</v>
      </c>
      <c r="E22" s="25">
        <v>3.5999999999999997E-2</v>
      </c>
    </row>
    <row r="23" spans="1:8">
      <c r="A23" t="s">
        <v>83</v>
      </c>
      <c r="B23" s="25">
        <v>0.04</v>
      </c>
      <c r="C23" s="25">
        <v>3.5000000000000003E-2</v>
      </c>
      <c r="D23" s="25">
        <v>3.2000000000000001E-2</v>
      </c>
      <c r="E23" s="25">
        <v>3.2000000000000001E-2</v>
      </c>
    </row>
    <row r="24" spans="1:8">
      <c r="A24" t="s">
        <v>88</v>
      </c>
      <c r="B24" s="25">
        <v>2.8000000000000001E-2</v>
      </c>
      <c r="C24" s="25">
        <v>0.04</v>
      </c>
      <c r="D24" s="25">
        <v>3.5999999999999997E-2</v>
      </c>
      <c r="E24" s="25">
        <v>3.4000000000000002E-2</v>
      </c>
    </row>
    <row r="25" spans="1:8">
      <c r="A25" t="s">
        <v>93</v>
      </c>
      <c r="B25" s="25">
        <v>1.2E-2</v>
      </c>
      <c r="C25" s="25">
        <v>1.2999999999999999E-2</v>
      </c>
      <c r="D25" s="25">
        <v>1.2999999999999999E-2</v>
      </c>
      <c r="E25" s="25">
        <v>1.2E-2</v>
      </c>
    </row>
    <row r="26" spans="1:8">
      <c r="A26" t="s">
        <v>56</v>
      </c>
      <c r="B26" s="25">
        <v>0.13800000000000001</v>
      </c>
      <c r="C26" s="25">
        <v>0.127</v>
      </c>
      <c r="D26" s="25">
        <v>0.14000000000000001</v>
      </c>
      <c r="E26" s="25">
        <v>0.14599999999999999</v>
      </c>
    </row>
    <row r="28" spans="1:8">
      <c r="A28" s="32" t="s">
        <v>303</v>
      </c>
      <c r="B28" s="31" cm="1">
        <f t="array" ref="B28">SUM((B17:B25 * 100)^2)</f>
        <v>1706.8100000000002</v>
      </c>
      <c r="C28" s="31" cm="1">
        <f t="array" ref="C28">SUM((C17:C25 * 100)^2)</f>
        <v>1609.5299999999997</v>
      </c>
      <c r="D28" s="31" cm="1">
        <f t="array" ref="D28">SUM((D17:D25 * 100)^2)</f>
        <v>1565.4800000000002</v>
      </c>
      <c r="E28" s="31" cm="1">
        <f t="array" ref="E28">SUM((E17:E25 * 100)^2)</f>
        <v>1554.45</v>
      </c>
    </row>
    <row r="29" spans="1:8">
      <c r="A29" s="32" t="s">
        <v>304</v>
      </c>
      <c r="B29" s="31" cm="1">
        <f t="array" ref="B29">SUM((B18:B21 * 100))</f>
        <v>74.099999999999994</v>
      </c>
      <c r="C29" s="31" cm="1">
        <f t="array" ref="C29">SUM((C17:C21 * 100))</f>
        <v>74.600000000000009</v>
      </c>
      <c r="D29" s="31" cm="1">
        <f t="array" ref="D29">SUM((D17:D21 * 100))</f>
        <v>74.400000000000006</v>
      </c>
      <c r="E29" s="31" cm="1">
        <f t="array" ref="E29">SUM((E17:E21 * 100))</f>
        <v>74.100000000000009</v>
      </c>
    </row>
    <row r="30" spans="1:8">
      <c r="A30" t="s">
        <v>319</v>
      </c>
      <c r="B30">
        <v>67.5</v>
      </c>
      <c r="C30" cm="1">
        <f t="array" ref="C30">SUM((C17:C20 * 100))</f>
        <v>65.400000000000006</v>
      </c>
      <c r="D30" cm="1">
        <f t="array" ref="D30">SUM((D17:D20 * 100))</f>
        <v>64.2</v>
      </c>
      <c r="E30" cm="1">
        <f t="array" ref="E30">SUM((E17:E20 * 100))</f>
        <v>62.500000000000007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12310-D216-0E4C-9FBC-8D73FA49A04F}">
  <dimension ref="A2:K8"/>
  <sheetViews>
    <sheetView workbookViewId="0">
      <selection activeCell="B18" sqref="B18"/>
    </sheetView>
  </sheetViews>
  <sheetFormatPr baseColWidth="10" defaultColWidth="11" defaultRowHeight="16"/>
  <cols>
    <col min="1" max="1" width="33.6640625" customWidth="1"/>
    <col min="3" max="3" width="15.6640625" customWidth="1"/>
    <col min="4" max="4" width="15.1640625" customWidth="1"/>
    <col min="5" max="5" width="15.33203125" customWidth="1"/>
    <col min="6" max="6" width="19.83203125" customWidth="1"/>
    <col min="7" max="7" width="14.33203125" customWidth="1"/>
  </cols>
  <sheetData>
    <row r="2" spans="1:11">
      <c r="A2" s="45" t="s">
        <v>415</v>
      </c>
    </row>
    <row r="3" spans="1:11">
      <c r="B3">
        <v>2019</v>
      </c>
      <c r="C3">
        <v>2020</v>
      </c>
      <c r="D3">
        <v>2021</v>
      </c>
      <c r="E3">
        <v>2022</v>
      </c>
    </row>
    <row r="4" spans="1:11">
      <c r="A4" t="s">
        <v>280</v>
      </c>
      <c r="B4" s="8">
        <v>46621.98</v>
      </c>
      <c r="C4" s="8">
        <v>47169.58</v>
      </c>
      <c r="D4" s="8">
        <v>45004.98</v>
      </c>
      <c r="E4" s="8">
        <v>47047.54</v>
      </c>
      <c r="F4" s="8"/>
      <c r="H4" s="8"/>
      <c r="I4" s="8"/>
      <c r="J4" s="8"/>
      <c r="K4" s="8"/>
    </row>
    <row r="5" spans="1:11">
      <c r="A5" t="s">
        <v>281</v>
      </c>
      <c r="B5" s="8">
        <v>15829.5</v>
      </c>
      <c r="C5" s="8">
        <v>16434.650000000001</v>
      </c>
      <c r="D5" s="8">
        <v>16976.900000000001</v>
      </c>
      <c r="E5" s="8">
        <v>17536.59</v>
      </c>
      <c r="F5" s="8"/>
      <c r="H5" s="8"/>
      <c r="I5" s="8"/>
      <c r="J5" s="8"/>
      <c r="K5" s="8"/>
    </row>
    <row r="6" spans="1:11">
      <c r="A6" t="s">
        <v>279</v>
      </c>
      <c r="B6" s="8">
        <v>4523.25</v>
      </c>
      <c r="C6" s="8">
        <v>4459.33</v>
      </c>
      <c r="D6" s="8">
        <v>4469.7700000000004</v>
      </c>
      <c r="E6" s="8">
        <v>4112.9399999999996</v>
      </c>
      <c r="F6" s="8"/>
      <c r="H6" s="8"/>
      <c r="I6" s="8"/>
      <c r="J6" s="8"/>
      <c r="K6" s="8"/>
    </row>
    <row r="7" spans="1:11">
      <c r="A7" t="s">
        <v>282</v>
      </c>
      <c r="B7" s="8">
        <v>8527.24</v>
      </c>
      <c r="C7" s="8">
        <v>9575.23</v>
      </c>
      <c r="D7" s="8">
        <v>9873.44</v>
      </c>
      <c r="E7" s="8">
        <v>12059.45</v>
      </c>
      <c r="F7" s="8"/>
      <c r="H7" s="8"/>
      <c r="I7" s="8"/>
      <c r="J7" s="8"/>
      <c r="K7" s="8"/>
    </row>
    <row r="8" spans="1:11">
      <c r="A8" t="s">
        <v>326</v>
      </c>
      <c r="B8" s="8">
        <v>75501.970000000016</v>
      </c>
      <c r="C8" s="8">
        <v>77638.789999999994</v>
      </c>
      <c r="D8" s="8">
        <v>76325.090000000011</v>
      </c>
      <c r="E8" s="8">
        <v>80756.52</v>
      </c>
      <c r="F8" s="8"/>
      <c r="H8" s="8"/>
      <c r="I8" s="8"/>
      <c r="J8" s="8"/>
      <c r="K8" s="8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57D52-1235-F047-9108-D2384660D935}">
  <dimension ref="A1:E7"/>
  <sheetViews>
    <sheetView workbookViewId="0">
      <selection activeCell="B17" sqref="B17"/>
    </sheetView>
  </sheetViews>
  <sheetFormatPr baseColWidth="10" defaultColWidth="11" defaultRowHeight="16"/>
  <cols>
    <col min="1" max="1" width="30.6640625" customWidth="1"/>
  </cols>
  <sheetData>
    <row r="1" spans="1:5">
      <c r="A1" s="112" t="s">
        <v>379</v>
      </c>
      <c r="B1" s="113"/>
      <c r="C1" s="113"/>
      <c r="D1" s="113"/>
    </row>
    <row r="2" spans="1:5">
      <c r="B2">
        <v>2019</v>
      </c>
      <c r="C2">
        <v>2020</v>
      </c>
      <c r="D2">
        <v>2021</v>
      </c>
      <c r="E2">
        <v>2022</v>
      </c>
    </row>
    <row r="3" spans="1:5">
      <c r="A3" t="s">
        <v>280</v>
      </c>
      <c r="B3">
        <v>94.2</v>
      </c>
      <c r="C3">
        <v>94.5</v>
      </c>
      <c r="D3">
        <v>93.9</v>
      </c>
      <c r="E3">
        <v>94.4</v>
      </c>
    </row>
    <row r="4" spans="1:5">
      <c r="A4" t="s">
        <v>279</v>
      </c>
      <c r="B4">
        <v>78</v>
      </c>
      <c r="C4">
        <v>81.100000000000009</v>
      </c>
      <c r="D4">
        <v>79.099999999999994</v>
      </c>
      <c r="E4">
        <v>80</v>
      </c>
    </row>
    <row r="5" spans="1:5">
      <c r="A5" t="s">
        <v>282</v>
      </c>
      <c r="B5">
        <v>67.5</v>
      </c>
      <c r="C5">
        <v>65.400000000000006</v>
      </c>
      <c r="D5">
        <v>64.2</v>
      </c>
      <c r="E5">
        <v>62.500000000000007</v>
      </c>
    </row>
    <row r="6" spans="1:5">
      <c r="A6" t="s">
        <v>281</v>
      </c>
      <c r="B6">
        <v>38.599999999999994</v>
      </c>
      <c r="C6">
        <v>53.8</v>
      </c>
      <c r="D6">
        <v>52.300000000000004</v>
      </c>
      <c r="E6">
        <v>53.599999999999994</v>
      </c>
    </row>
    <row r="7" spans="1:5">
      <c r="D7" s="29"/>
    </row>
  </sheetData>
  <mergeCells count="1">
    <mergeCell ref="A1:D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EBD00-3EC8-684E-B422-277262E4ADCE}">
  <dimension ref="A1:H27"/>
  <sheetViews>
    <sheetView workbookViewId="0">
      <selection activeCell="E3" sqref="E3"/>
    </sheetView>
  </sheetViews>
  <sheetFormatPr baseColWidth="10" defaultColWidth="11" defaultRowHeight="16"/>
  <cols>
    <col min="1" max="1" width="31" customWidth="1"/>
  </cols>
  <sheetData>
    <row r="1" spans="1:8">
      <c r="A1" s="114" t="s">
        <v>384</v>
      </c>
      <c r="B1" s="115"/>
      <c r="C1" s="115"/>
      <c r="D1" s="115"/>
      <c r="E1" s="115"/>
      <c r="F1" s="115"/>
      <c r="G1" s="115"/>
      <c r="H1" s="115"/>
    </row>
    <row r="2" spans="1:8">
      <c r="B2">
        <v>2019</v>
      </c>
      <c r="C2">
        <v>2020</v>
      </c>
      <c r="D2">
        <v>2021</v>
      </c>
      <c r="E2">
        <v>2022</v>
      </c>
    </row>
    <row r="3" spans="1:8">
      <c r="A3" t="s">
        <v>280</v>
      </c>
      <c r="B3" s="8">
        <v>3055.62</v>
      </c>
      <c r="C3" s="8">
        <v>3076.13</v>
      </c>
      <c r="D3" s="8">
        <v>3039.53</v>
      </c>
      <c r="E3" s="8">
        <v>3063.6200000000003</v>
      </c>
    </row>
    <row r="4" spans="1:8">
      <c r="A4" t="s">
        <v>279</v>
      </c>
      <c r="B4" s="8">
        <v>2598.2599999999998</v>
      </c>
      <c r="C4" s="8">
        <v>2809.55</v>
      </c>
      <c r="D4" s="8">
        <v>2670.01</v>
      </c>
      <c r="E4" s="8">
        <v>2735.94</v>
      </c>
    </row>
    <row r="5" spans="1:8">
      <c r="A5" t="s">
        <v>282</v>
      </c>
      <c r="B5">
        <v>1706.8100000000002</v>
      </c>
      <c r="C5">
        <v>1609.5299999999997</v>
      </c>
      <c r="D5">
        <v>1565.4800000000002</v>
      </c>
      <c r="E5">
        <v>1554.45</v>
      </c>
    </row>
    <row r="6" spans="1:8">
      <c r="A6" t="s">
        <v>281</v>
      </c>
      <c r="B6">
        <v>729.1400000000001</v>
      </c>
      <c r="C6">
        <v>1127.82</v>
      </c>
      <c r="D6">
        <v>1081.6100000000001</v>
      </c>
      <c r="E6">
        <v>1117.6599999999996</v>
      </c>
    </row>
    <row r="15" spans="1:8">
      <c r="B15" s="8"/>
      <c r="C15" s="8"/>
      <c r="D15" s="8"/>
      <c r="E15" s="8"/>
    </row>
    <row r="16" spans="1:8">
      <c r="B16" s="8"/>
      <c r="C16" s="8"/>
      <c r="D16" s="8"/>
      <c r="E16" s="8"/>
    </row>
    <row r="17" spans="1:8">
      <c r="B17" s="8"/>
      <c r="C17" s="8"/>
      <c r="D17" s="8"/>
      <c r="E17" s="8"/>
    </row>
    <row r="18" spans="1:8">
      <c r="B18" s="8"/>
      <c r="C18" s="8"/>
      <c r="D18" s="8"/>
      <c r="E18" s="8"/>
    </row>
    <row r="19" spans="1:8">
      <c r="B19" s="8"/>
      <c r="C19" s="8"/>
      <c r="D19" s="8"/>
      <c r="E19" s="8"/>
    </row>
    <row r="21" spans="1:8">
      <c r="A21" s="116"/>
      <c r="B21" s="116"/>
      <c r="C21" s="116"/>
      <c r="D21" s="116"/>
      <c r="E21" s="116"/>
      <c r="F21" s="116"/>
      <c r="G21" s="116"/>
      <c r="H21" s="116"/>
    </row>
    <row r="23" spans="1:8">
      <c r="B23" s="8"/>
      <c r="C23" s="8"/>
      <c r="D23" s="8"/>
      <c r="E23" s="8"/>
    </row>
    <row r="24" spans="1:8">
      <c r="B24" s="8"/>
      <c r="C24" s="8"/>
      <c r="D24" s="8"/>
      <c r="E24" s="8"/>
    </row>
    <row r="27" spans="1:8">
      <c r="B27" s="30"/>
      <c r="C27" s="30"/>
      <c r="D27" s="29"/>
    </row>
  </sheetData>
  <mergeCells count="2">
    <mergeCell ref="A1:H1"/>
    <mergeCell ref="A21:H2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56780-BB10-5544-9300-302B6827A342}">
  <dimension ref="A1:E19"/>
  <sheetViews>
    <sheetView workbookViewId="0">
      <selection activeCell="E3" sqref="E3"/>
    </sheetView>
  </sheetViews>
  <sheetFormatPr baseColWidth="10" defaultColWidth="11" defaultRowHeight="16"/>
  <sheetData>
    <row r="1" spans="1:5">
      <c r="A1" s="45" t="s">
        <v>385</v>
      </c>
    </row>
    <row r="2" spans="1:5">
      <c r="B2">
        <v>2019</v>
      </c>
      <c r="C2">
        <v>2020</v>
      </c>
      <c r="D2">
        <v>2021</v>
      </c>
      <c r="E2">
        <v>2022</v>
      </c>
    </row>
    <row r="3" spans="1:5">
      <c r="A3" t="s">
        <v>24</v>
      </c>
      <c r="B3" s="1" t="s">
        <v>25</v>
      </c>
      <c r="C3" s="1" t="s">
        <v>26</v>
      </c>
      <c r="D3" s="1" t="s">
        <v>27</v>
      </c>
      <c r="E3" s="1" t="s">
        <v>28</v>
      </c>
    </row>
    <row r="4" spans="1:5">
      <c r="A4" t="s">
        <v>29</v>
      </c>
      <c r="B4" s="1" t="s">
        <v>30</v>
      </c>
      <c r="C4" s="1" t="s">
        <v>31</v>
      </c>
      <c r="D4" s="1" t="s">
        <v>32</v>
      </c>
      <c r="E4" s="1" t="s">
        <v>33</v>
      </c>
    </row>
    <row r="5" spans="1:5">
      <c r="A5" t="s">
        <v>34</v>
      </c>
      <c r="B5" s="1" t="s">
        <v>35</v>
      </c>
      <c r="C5" s="3" t="s">
        <v>36</v>
      </c>
      <c r="D5" s="3" t="s">
        <v>37</v>
      </c>
      <c r="E5" s="1" t="s">
        <v>38</v>
      </c>
    </row>
    <row r="6" spans="1:5">
      <c r="A6" t="s">
        <v>39</v>
      </c>
      <c r="B6" s="1" t="s">
        <v>40</v>
      </c>
      <c r="C6" s="1" t="s">
        <v>41</v>
      </c>
      <c r="D6" s="1" t="s">
        <v>42</v>
      </c>
      <c r="E6" s="1" t="s">
        <v>43</v>
      </c>
    </row>
    <row r="7" spans="1:5">
      <c r="A7" t="s">
        <v>56</v>
      </c>
      <c r="B7" s="1" t="s">
        <v>105</v>
      </c>
      <c r="C7" s="1" t="s">
        <v>106</v>
      </c>
      <c r="D7" s="1" t="s">
        <v>107</v>
      </c>
      <c r="E7" s="1" t="s">
        <v>108</v>
      </c>
    </row>
    <row r="8" spans="1:5">
      <c r="A8" t="s">
        <v>44</v>
      </c>
      <c r="B8" s="1" t="s">
        <v>45</v>
      </c>
      <c r="C8" s="1" t="s">
        <v>46</v>
      </c>
      <c r="D8" s="1" t="s">
        <v>47</v>
      </c>
      <c r="E8" s="1" t="s">
        <v>48</v>
      </c>
    </row>
    <row r="11" spans="1:5">
      <c r="A11" s="86" t="s">
        <v>418</v>
      </c>
      <c r="B11" s="9"/>
      <c r="C11" s="9"/>
      <c r="D11" s="9"/>
      <c r="E11" s="9"/>
    </row>
    <row r="12" spans="1:5">
      <c r="A12" s="9"/>
      <c r="B12" s="9">
        <v>2019</v>
      </c>
      <c r="C12" s="9">
        <v>2020</v>
      </c>
      <c r="D12" s="9">
        <v>2021</v>
      </c>
      <c r="E12" s="9">
        <v>2022</v>
      </c>
    </row>
    <row r="13" spans="1:5">
      <c r="A13" s="9" t="s">
        <v>24</v>
      </c>
      <c r="B13" s="9">
        <v>0.37</v>
      </c>
      <c r="C13" s="9">
        <v>0.35199999999999998</v>
      </c>
      <c r="D13" s="9">
        <v>0.34499999999999997</v>
      </c>
      <c r="E13" s="9">
        <v>0.35299999999999998</v>
      </c>
    </row>
    <row r="14" spans="1:5">
      <c r="A14" s="9" t="s">
        <v>29</v>
      </c>
      <c r="B14" s="9">
        <v>0.30299999999999999</v>
      </c>
      <c r="C14" s="9">
        <v>0.28499999999999998</v>
      </c>
      <c r="D14" s="9">
        <v>0.313</v>
      </c>
      <c r="E14" s="9">
        <v>0.34799999999999998</v>
      </c>
    </row>
    <row r="15" spans="1:5">
      <c r="A15" s="9" t="s">
        <v>34</v>
      </c>
      <c r="B15" s="9">
        <v>0.182</v>
      </c>
      <c r="C15" s="9">
        <v>0.192</v>
      </c>
      <c r="D15" s="9">
        <v>0.191</v>
      </c>
      <c r="E15" s="9">
        <v>0.19600000000000001</v>
      </c>
    </row>
    <row r="16" spans="1:5">
      <c r="A16" s="9" t="s">
        <v>39</v>
      </c>
      <c r="B16" s="9">
        <v>3.1E-2</v>
      </c>
      <c r="C16" s="9">
        <v>2.4E-2</v>
      </c>
      <c r="D16" s="9">
        <v>1.6E-2</v>
      </c>
      <c r="E16" s="9">
        <v>1.2999999999999999E-2</v>
      </c>
    </row>
    <row r="17" spans="1:5">
      <c r="A17" s="9" t="s">
        <v>56</v>
      </c>
      <c r="B17" s="9">
        <v>0.114</v>
      </c>
      <c r="C17" s="9">
        <v>0.14799999999999999</v>
      </c>
      <c r="D17" s="9">
        <v>0.13500000000000001</v>
      </c>
      <c r="E17" s="9">
        <v>0.09</v>
      </c>
    </row>
    <row r="18" spans="1:5">
      <c r="A18" s="9" t="s">
        <v>306</v>
      </c>
      <c r="B18" cm="1">
        <f t="array" ref="B18">SUM((B13:B16 * 100)^2)</f>
        <v>2627.94</v>
      </c>
      <c r="C18" cm="1">
        <f t="array" ref="C18">SUM((C13:C16 * 100)^2)</f>
        <v>2425.6899999999996</v>
      </c>
      <c r="D18" cm="1">
        <f t="array" ref="D18">SUM((D13:D16 * 100)^2)</f>
        <v>2537.31</v>
      </c>
      <c r="E18" cm="1">
        <f t="array" ref="E18">SUM((E13:E16 * 100)^2)</f>
        <v>2842.9799999999991</v>
      </c>
    </row>
    <row r="19" spans="1:5">
      <c r="A19" s="9" t="s">
        <v>320</v>
      </c>
      <c r="B19" cm="1">
        <f t="array" ref="B19">SUM((B13:B16 * 100))</f>
        <v>88.6</v>
      </c>
      <c r="C19" cm="1">
        <f t="array" ref="C19">SUM((C13:C16 * 100))</f>
        <v>85.3</v>
      </c>
      <c r="D19" cm="1">
        <f t="array" ref="D19">SUM((D13:D16 * 100))</f>
        <v>86.5</v>
      </c>
      <c r="E19" cm="1">
        <f t="array" ref="E19">SUM((E13:E16 * 100))</f>
        <v>90.999999999999986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53C2-E6E1-2B43-86E4-33DD563CF4A9}">
  <dimension ref="A1:E22"/>
  <sheetViews>
    <sheetView workbookViewId="0">
      <selection activeCell="A12" sqref="A12"/>
    </sheetView>
  </sheetViews>
  <sheetFormatPr baseColWidth="10" defaultColWidth="11" defaultRowHeight="16"/>
  <sheetData>
    <row r="1" spans="1:5">
      <c r="A1" s="45" t="s">
        <v>386</v>
      </c>
    </row>
    <row r="2" spans="1:5">
      <c r="B2">
        <v>2019</v>
      </c>
      <c r="C2">
        <v>2020</v>
      </c>
      <c r="D2">
        <v>2021</v>
      </c>
      <c r="E2">
        <v>2022</v>
      </c>
    </row>
    <row r="3" spans="1:5">
      <c r="A3" t="s">
        <v>0</v>
      </c>
      <c r="B3" s="1" t="s">
        <v>1</v>
      </c>
      <c r="C3" s="1" t="s">
        <v>2</v>
      </c>
      <c r="D3" s="1" t="s">
        <v>3</v>
      </c>
      <c r="E3" s="25" t="s">
        <v>4</v>
      </c>
    </row>
    <row r="4" spans="1:5">
      <c r="A4" t="s">
        <v>5</v>
      </c>
      <c r="B4" s="1" t="s">
        <v>206</v>
      </c>
      <c r="C4" s="1" t="s">
        <v>207</v>
      </c>
      <c r="D4" s="1" t="s">
        <v>208</v>
      </c>
      <c r="E4" s="25" t="s">
        <v>209</v>
      </c>
    </row>
    <row r="5" spans="1:5">
      <c r="A5" t="s">
        <v>6</v>
      </c>
      <c r="B5" s="1" t="s">
        <v>7</v>
      </c>
      <c r="C5" s="1" t="s">
        <v>8</v>
      </c>
      <c r="D5" s="1" t="s">
        <v>9</v>
      </c>
      <c r="E5" s="25" t="s">
        <v>10</v>
      </c>
    </row>
    <row r="6" spans="1:5">
      <c r="A6" t="s">
        <v>11</v>
      </c>
      <c r="B6" s="1" t="s">
        <v>12</v>
      </c>
      <c r="C6" s="1" t="s">
        <v>13</v>
      </c>
      <c r="D6" s="1" t="s">
        <v>14</v>
      </c>
      <c r="E6" s="25" t="s">
        <v>15</v>
      </c>
    </row>
    <row r="7" spans="1:5">
      <c r="A7" t="s">
        <v>16</v>
      </c>
      <c r="B7" s="1" t="s">
        <v>17</v>
      </c>
      <c r="C7" s="2" t="s">
        <v>18</v>
      </c>
      <c r="D7" s="1" t="s">
        <v>19</v>
      </c>
      <c r="E7" s="25" t="s">
        <v>20</v>
      </c>
    </row>
    <row r="8" spans="1:5">
      <c r="A8" t="s">
        <v>21</v>
      </c>
      <c r="B8" s="1">
        <v>0</v>
      </c>
      <c r="C8" s="1">
        <v>0</v>
      </c>
      <c r="D8" s="1">
        <v>0</v>
      </c>
      <c r="E8" s="25" t="s">
        <v>22</v>
      </c>
    </row>
    <row r="9" spans="1:5">
      <c r="A9" t="s">
        <v>56</v>
      </c>
      <c r="B9" s="1" t="s">
        <v>210</v>
      </c>
      <c r="C9" s="1" t="s">
        <v>109</v>
      </c>
      <c r="D9" s="1" t="s">
        <v>110</v>
      </c>
      <c r="E9" s="25" t="s">
        <v>111</v>
      </c>
    </row>
    <row r="10" spans="1:5">
      <c r="A10" t="s">
        <v>23</v>
      </c>
      <c r="B10" s="1" t="s">
        <v>211</v>
      </c>
      <c r="C10" s="1" t="s">
        <v>212</v>
      </c>
      <c r="D10" s="1" t="s">
        <v>213</v>
      </c>
      <c r="E10" s="1" t="s">
        <v>345</v>
      </c>
    </row>
    <row r="12" spans="1:5">
      <c r="A12" s="87" t="s">
        <v>416</v>
      </c>
      <c r="B12" s="9"/>
      <c r="C12" s="9"/>
    </row>
    <row r="13" spans="1:5">
      <c r="A13" s="9"/>
      <c r="B13" s="9">
        <v>2019</v>
      </c>
      <c r="C13" s="9">
        <v>2020</v>
      </c>
      <c r="D13" s="9">
        <v>2021</v>
      </c>
      <c r="E13" s="9">
        <v>2022</v>
      </c>
    </row>
    <row r="14" spans="1:5">
      <c r="A14" s="9" t="s">
        <v>0</v>
      </c>
      <c r="B14" s="9">
        <v>0.73599999999999999</v>
      </c>
      <c r="C14" s="9">
        <v>0.71799999999999997</v>
      </c>
      <c r="D14" s="9">
        <v>0.66100000000000003</v>
      </c>
      <c r="E14" s="9">
        <v>0.58299999999999996</v>
      </c>
    </row>
    <row r="15" spans="1:5">
      <c r="A15" s="9" t="s">
        <v>5</v>
      </c>
      <c r="B15" s="9">
        <v>0.124</v>
      </c>
      <c r="C15" s="9">
        <v>0.111</v>
      </c>
      <c r="D15" s="9">
        <v>9.6000000000000002E-2</v>
      </c>
      <c r="E15" s="9">
        <v>7.3999999999999996E-2</v>
      </c>
    </row>
    <row r="16" spans="1:5">
      <c r="A16" s="9" t="s">
        <v>6</v>
      </c>
      <c r="B16" s="9">
        <v>3.5000000000000003E-2</v>
      </c>
      <c r="C16" s="9">
        <v>3.7999999999999999E-2</v>
      </c>
      <c r="D16" s="9">
        <v>6.5000000000000002E-2</v>
      </c>
      <c r="E16" s="9">
        <v>0.13300000000000001</v>
      </c>
    </row>
    <row r="17" spans="1:5">
      <c r="A17" s="9" t="s">
        <v>11</v>
      </c>
      <c r="B17" s="9">
        <v>4.5999999999999999E-2</v>
      </c>
      <c r="C17" s="9">
        <v>5.6000000000000001E-2</v>
      </c>
      <c r="D17" s="9">
        <v>6.5000000000000002E-2</v>
      </c>
      <c r="E17" s="9">
        <v>6.9000000000000006E-2</v>
      </c>
    </row>
    <row r="18" spans="1:5">
      <c r="A18" s="9" t="s">
        <v>16</v>
      </c>
      <c r="B18" s="9">
        <v>1E-3</v>
      </c>
      <c r="C18" s="9">
        <v>8.0000000000000002E-3</v>
      </c>
      <c r="D18" s="9">
        <v>2.4E-2</v>
      </c>
      <c r="E18" s="9">
        <v>4.2999999999999997E-2</v>
      </c>
    </row>
    <row r="19" spans="1:5">
      <c r="A19" s="9" t="s">
        <v>21</v>
      </c>
      <c r="B19" s="9">
        <v>0</v>
      </c>
      <c r="C19" s="9">
        <v>0</v>
      </c>
      <c r="D19" s="9">
        <v>0</v>
      </c>
      <c r="E19" s="9">
        <v>7.0999999999999994E-2</v>
      </c>
    </row>
    <row r="20" spans="1:5">
      <c r="A20" s="9" t="s">
        <v>56</v>
      </c>
      <c r="B20" s="9">
        <v>5.7000000000000002E-2</v>
      </c>
      <c r="C20" s="9">
        <v>6.8000000000000005E-2</v>
      </c>
      <c r="D20" s="9">
        <v>8.8999999999999996E-2</v>
      </c>
      <c r="E20" s="9">
        <v>2.5000000000000001E-2</v>
      </c>
    </row>
    <row r="21" spans="1:5">
      <c r="A21" s="9" t="s">
        <v>320</v>
      </c>
      <c r="B21" cm="1">
        <f t="array" ref="B21">SUM((B14:B17 * 100))</f>
        <v>94.1</v>
      </c>
      <c r="C21" cm="1">
        <f t="array" ref="C21">SUM((C14:C17 * 100))</f>
        <v>92.299999999999983</v>
      </c>
      <c r="D21" cm="1">
        <f t="array" ref="D21">SUM((D14:D17 * 100))</f>
        <v>88.7</v>
      </c>
      <c r="E21" cm="1">
        <f t="array" ref="E21">SUM((E14:E17 * 100))</f>
        <v>85.9</v>
      </c>
    </row>
    <row r="22" spans="1:5">
      <c r="B22" cm="1">
        <f t="array" ref="B22">SUM((B14:B18 * 100)^2)</f>
        <v>5604.1399999999994</v>
      </c>
      <c r="C22" cm="1">
        <f t="array" ref="C22">SUM((C14:C18 * 100)^2)</f>
        <v>5324.8899999999994</v>
      </c>
      <c r="D22" cm="1">
        <f t="array" ref="D22">SUM((D14:D18 * 100)^2)</f>
        <v>4551.630000000001</v>
      </c>
      <c r="E22" cm="1">
        <f t="array" ref="E22">SUM((E14:E19 * 100)^2)</f>
        <v>3747.0499999999993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AEA3-8BF8-B148-8318-FCF061377E39}">
  <dimension ref="A1:E20"/>
  <sheetViews>
    <sheetView workbookViewId="0">
      <selection activeCell="A11" sqref="A11"/>
    </sheetView>
  </sheetViews>
  <sheetFormatPr baseColWidth="10" defaultColWidth="11" defaultRowHeight="16"/>
  <cols>
    <col min="1" max="1" width="22.5" customWidth="1"/>
    <col min="2" max="5" width="11.6640625" bestFit="1" customWidth="1"/>
  </cols>
  <sheetData>
    <row r="1" spans="1:5">
      <c r="A1" s="45" t="s">
        <v>387</v>
      </c>
    </row>
    <row r="2" spans="1:5">
      <c r="B2">
        <v>2019</v>
      </c>
      <c r="C2">
        <v>2020</v>
      </c>
      <c r="D2">
        <v>2021</v>
      </c>
      <c r="E2">
        <v>2022</v>
      </c>
    </row>
    <row r="3" spans="1:5">
      <c r="A3" t="s">
        <v>252</v>
      </c>
      <c r="B3" s="1" t="s">
        <v>253</v>
      </c>
      <c r="C3" s="1" t="s">
        <v>254</v>
      </c>
      <c r="D3" s="28" t="s">
        <v>255</v>
      </c>
      <c r="E3" s="28">
        <v>2.2360000000000002</v>
      </c>
    </row>
    <row r="4" spans="1:5">
      <c r="A4" t="s">
        <v>265</v>
      </c>
      <c r="B4" s="1" t="s">
        <v>266</v>
      </c>
      <c r="C4" s="1" t="s">
        <v>267</v>
      </c>
      <c r="D4" s="28" t="s">
        <v>268</v>
      </c>
      <c r="E4" s="28" t="s">
        <v>269</v>
      </c>
    </row>
    <row r="5" spans="1:5">
      <c r="A5" t="s">
        <v>256</v>
      </c>
      <c r="B5" s="1">
        <v>133</v>
      </c>
      <c r="C5" s="1" t="s">
        <v>257</v>
      </c>
      <c r="D5" s="1">
        <v>121</v>
      </c>
      <c r="E5" s="1" t="s">
        <v>258</v>
      </c>
    </row>
    <row r="6" spans="1:5">
      <c r="A6" t="s">
        <v>259</v>
      </c>
      <c r="B6" s="1" t="s">
        <v>260</v>
      </c>
      <c r="C6" s="1" t="s">
        <v>261</v>
      </c>
      <c r="D6" s="1" t="s">
        <v>262</v>
      </c>
      <c r="E6" s="1" t="s">
        <v>263</v>
      </c>
    </row>
    <row r="7" spans="1:5">
      <c r="A7" t="s">
        <v>270</v>
      </c>
      <c r="B7" s="1" t="s">
        <v>271</v>
      </c>
      <c r="C7" s="1" t="s">
        <v>272</v>
      </c>
      <c r="D7" s="1" t="s">
        <v>273</v>
      </c>
      <c r="E7" s="1" t="s">
        <v>274</v>
      </c>
    </row>
    <row r="8" spans="1:5">
      <c r="A8" t="s">
        <v>56</v>
      </c>
      <c r="B8" s="1" t="s">
        <v>275</v>
      </c>
      <c r="C8" s="1" t="s">
        <v>276</v>
      </c>
      <c r="D8" s="1" t="s">
        <v>277</v>
      </c>
      <c r="E8" s="1" t="s">
        <v>278</v>
      </c>
    </row>
    <row r="9" spans="1:5">
      <c r="A9" t="s">
        <v>44</v>
      </c>
      <c r="B9" s="1">
        <v>4200</v>
      </c>
      <c r="C9" s="1">
        <v>4100</v>
      </c>
      <c r="D9" s="1">
        <v>4100</v>
      </c>
      <c r="E9" s="1" t="s">
        <v>264</v>
      </c>
    </row>
    <row r="11" spans="1:5">
      <c r="A11" s="87" t="s">
        <v>417</v>
      </c>
    </row>
    <row r="12" spans="1:5">
      <c r="B12" t="s">
        <v>52</v>
      </c>
      <c r="C12" t="s">
        <v>53</v>
      </c>
      <c r="D12" t="s">
        <v>54</v>
      </c>
      <c r="E12" t="s">
        <v>55</v>
      </c>
    </row>
    <row r="13" spans="1:5">
      <c r="A13" t="s">
        <v>252</v>
      </c>
      <c r="B13" s="70">
        <v>54.65</v>
      </c>
      <c r="C13" s="70">
        <v>56</v>
      </c>
      <c r="D13" s="70">
        <v>56.6</v>
      </c>
      <c r="E13" s="70">
        <v>56.8</v>
      </c>
    </row>
    <row r="14" spans="1:5">
      <c r="A14" t="s">
        <v>265</v>
      </c>
      <c r="B14" s="70">
        <v>4.79</v>
      </c>
      <c r="C14" s="70">
        <v>4.49</v>
      </c>
      <c r="D14" s="70">
        <v>4.84</v>
      </c>
      <c r="E14" s="70">
        <v>5.22</v>
      </c>
    </row>
    <row r="15" spans="1:5">
      <c r="A15" t="s">
        <v>256</v>
      </c>
      <c r="B15" s="70">
        <v>3.16</v>
      </c>
      <c r="C15" s="70">
        <v>2.77</v>
      </c>
      <c r="D15" s="70">
        <v>3</v>
      </c>
      <c r="E15" s="70">
        <v>3.18</v>
      </c>
    </row>
    <row r="16" spans="1:5">
      <c r="A16" t="s">
        <v>259</v>
      </c>
      <c r="B16" s="70">
        <v>1.86</v>
      </c>
      <c r="C16" s="70">
        <v>2.19</v>
      </c>
      <c r="D16" s="70">
        <v>2.2000000000000002</v>
      </c>
      <c r="E16" s="70">
        <v>2.36</v>
      </c>
    </row>
    <row r="17" spans="1:5">
      <c r="A17" t="s">
        <v>270</v>
      </c>
      <c r="B17" s="70">
        <v>1.82</v>
      </c>
      <c r="C17" s="70">
        <v>1.95</v>
      </c>
      <c r="D17" s="70">
        <v>1.86</v>
      </c>
      <c r="E17" s="70">
        <v>2.1</v>
      </c>
    </row>
    <row r="18" spans="1:5">
      <c r="A18" t="s">
        <v>56</v>
      </c>
      <c r="B18" s="70">
        <v>33.69</v>
      </c>
      <c r="C18" s="70">
        <v>32.51</v>
      </c>
      <c r="D18" s="70">
        <v>31.55</v>
      </c>
      <c r="E18" s="70">
        <v>30.32</v>
      </c>
    </row>
    <row r="19" spans="1:5">
      <c r="A19" t="s">
        <v>306</v>
      </c>
      <c r="B19" s="71" cm="1">
        <f t="array" ref="B19">SUM((B13:B17)^2)</f>
        <v>3026.3242</v>
      </c>
      <c r="C19" s="71" cm="1">
        <f t="array" ref="C19">SUM((C13:C17)^2)</f>
        <v>3172.4315999999999</v>
      </c>
      <c r="D19" s="71" cm="1">
        <f t="array" ref="D19">SUM((D13:D17)^2)</f>
        <v>3244.2852000000003</v>
      </c>
      <c r="E19" s="71" cm="1">
        <f t="array" ref="E19">SUM((E13:E17)^2)</f>
        <v>3273.5803999999994</v>
      </c>
    </row>
    <row r="20" spans="1:5">
      <c r="A20" t="s">
        <v>320</v>
      </c>
      <c r="B20" s="72">
        <f>SUM((B13:B16))</f>
        <v>64.459999999999994</v>
      </c>
      <c r="C20" s="72">
        <f>SUM((C13:C16))</f>
        <v>65.45</v>
      </c>
      <c r="D20" s="72">
        <f>SUM((D13:D16))</f>
        <v>66.64</v>
      </c>
      <c r="E20" s="72">
        <f>SUM((E13:E16))</f>
        <v>67.56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346F6-9B6F-074A-B681-984FEC0B1D3D}">
  <dimension ref="A1:E26"/>
  <sheetViews>
    <sheetView workbookViewId="0">
      <selection activeCell="J21" sqref="J21"/>
    </sheetView>
  </sheetViews>
  <sheetFormatPr baseColWidth="10" defaultColWidth="11" defaultRowHeight="16"/>
  <cols>
    <col min="1" max="1" width="20.33203125" customWidth="1"/>
  </cols>
  <sheetData>
    <row r="1" spans="1:5">
      <c r="A1" s="45" t="s">
        <v>388</v>
      </c>
    </row>
    <row r="2" spans="1:5">
      <c r="B2">
        <v>2019</v>
      </c>
      <c r="C2">
        <v>2020</v>
      </c>
      <c r="D2">
        <v>2021</v>
      </c>
      <c r="E2">
        <v>2022</v>
      </c>
    </row>
    <row r="3" spans="1:5">
      <c r="A3" t="s">
        <v>112</v>
      </c>
      <c r="B3" s="1" t="s">
        <v>113</v>
      </c>
      <c r="C3" s="1" t="s">
        <v>114</v>
      </c>
      <c r="D3" s="1" t="s">
        <v>115</v>
      </c>
      <c r="E3" s="1" t="s">
        <v>116</v>
      </c>
    </row>
    <row r="4" spans="1:5">
      <c r="A4" t="s">
        <v>117</v>
      </c>
      <c r="B4" s="1" t="s">
        <v>118</v>
      </c>
      <c r="C4" s="1" t="s">
        <v>119</v>
      </c>
      <c r="D4" s="1" t="s">
        <v>120</v>
      </c>
      <c r="E4" s="1" t="s">
        <v>121</v>
      </c>
    </row>
    <row r="5" spans="1:5">
      <c r="A5" t="s">
        <v>122</v>
      </c>
      <c r="B5" s="1" t="s">
        <v>123</v>
      </c>
      <c r="C5" s="1" t="s">
        <v>124</v>
      </c>
      <c r="D5" s="1" t="s">
        <v>125</v>
      </c>
      <c r="E5" s="1" t="s">
        <v>126</v>
      </c>
    </row>
    <row r="6" spans="1:5">
      <c r="A6" t="s">
        <v>127</v>
      </c>
      <c r="B6" s="1" t="s">
        <v>128</v>
      </c>
      <c r="C6" s="1" t="s">
        <v>129</v>
      </c>
      <c r="D6" s="1" t="s">
        <v>130</v>
      </c>
      <c r="E6" s="1" t="s">
        <v>131</v>
      </c>
    </row>
    <row r="7" spans="1:5">
      <c r="A7" t="s">
        <v>132</v>
      </c>
      <c r="B7" s="1" t="s">
        <v>133</v>
      </c>
      <c r="C7" s="2" t="s">
        <v>134</v>
      </c>
      <c r="D7" s="1" t="s">
        <v>135</v>
      </c>
      <c r="E7" s="1" t="s">
        <v>136</v>
      </c>
    </row>
    <row r="8" spans="1:5">
      <c r="A8" t="s">
        <v>137</v>
      </c>
      <c r="B8" s="1" t="s">
        <v>138</v>
      </c>
      <c r="C8" s="1" t="s">
        <v>139</v>
      </c>
      <c r="D8" s="2" t="s">
        <v>140</v>
      </c>
      <c r="E8" s="1" t="s">
        <v>141</v>
      </c>
    </row>
    <row r="9" spans="1:5">
      <c r="A9" t="s">
        <v>142</v>
      </c>
      <c r="B9" s="1" t="s">
        <v>143</v>
      </c>
      <c r="C9" s="1" t="s">
        <v>144</v>
      </c>
      <c r="D9" s="1" t="s">
        <v>145</v>
      </c>
      <c r="E9" s="1" t="s">
        <v>444</v>
      </c>
    </row>
    <row r="10" spans="1:5">
      <c r="A10" t="s">
        <v>147</v>
      </c>
      <c r="B10" s="1" t="s">
        <v>148</v>
      </c>
      <c r="C10" s="3" t="s">
        <v>149</v>
      </c>
      <c r="D10" s="2" t="s">
        <v>150</v>
      </c>
      <c r="E10" s="1" t="s">
        <v>146</v>
      </c>
    </row>
    <row r="11" spans="1:5">
      <c r="A11" t="s">
        <v>56</v>
      </c>
      <c r="B11" s="1" t="s">
        <v>151</v>
      </c>
      <c r="C11" s="1" t="s">
        <v>152</v>
      </c>
      <c r="D11" s="2" t="s">
        <v>153</v>
      </c>
      <c r="E11" s="1" t="s">
        <v>445</v>
      </c>
    </row>
    <row r="12" spans="1:5">
      <c r="A12" t="s">
        <v>23</v>
      </c>
      <c r="B12" s="3" t="s">
        <v>154</v>
      </c>
      <c r="C12" s="3" t="s">
        <v>155</v>
      </c>
      <c r="D12" s="1" t="s">
        <v>156</v>
      </c>
      <c r="E12" s="1" t="s">
        <v>157</v>
      </c>
    </row>
    <row r="14" spans="1:5">
      <c r="A14" s="86" t="s">
        <v>419</v>
      </c>
      <c r="B14" s="9"/>
    </row>
    <row r="15" spans="1:5">
      <c r="A15" s="110"/>
      <c r="B15" s="110">
        <v>2019</v>
      </c>
      <c r="C15" s="110">
        <v>2020</v>
      </c>
      <c r="D15" s="110">
        <v>2021</v>
      </c>
      <c r="E15" s="110">
        <v>2022</v>
      </c>
    </row>
    <row r="16" spans="1:5">
      <c r="A16" s="110" t="s">
        <v>112</v>
      </c>
      <c r="B16" s="110">
        <v>0.32600000000000001</v>
      </c>
      <c r="C16" s="110">
        <v>0.23699999999999999</v>
      </c>
      <c r="D16" s="110">
        <v>0.16</v>
      </c>
      <c r="E16" s="110">
        <v>0.32400000000000001</v>
      </c>
    </row>
    <row r="17" spans="1:5">
      <c r="A17" s="110" t="s">
        <v>117</v>
      </c>
      <c r="B17" s="110">
        <v>0.377</v>
      </c>
      <c r="C17" s="110">
        <v>0.18</v>
      </c>
      <c r="D17" s="110">
        <v>0.34699999999999998</v>
      </c>
      <c r="E17" s="110">
        <v>0.30499999999999999</v>
      </c>
    </row>
    <row r="18" spans="1:5">
      <c r="A18" s="110" t="s">
        <v>122</v>
      </c>
      <c r="B18" s="110">
        <v>4.2999999999999997E-2</v>
      </c>
      <c r="C18" s="110">
        <v>0.11899999999999999</v>
      </c>
      <c r="D18" s="110">
        <v>7.0000000000000007E-2</v>
      </c>
      <c r="E18" s="110">
        <v>0.13</v>
      </c>
    </row>
    <row r="19" spans="1:5">
      <c r="A19" s="110" t="s">
        <v>127</v>
      </c>
      <c r="B19" s="110">
        <v>0.05</v>
      </c>
      <c r="C19" s="110">
        <v>0.159</v>
      </c>
      <c r="D19" s="110">
        <v>0.21299999999999999</v>
      </c>
      <c r="E19" s="110">
        <v>9.4E-2</v>
      </c>
    </row>
    <row r="20" spans="1:5">
      <c r="A20" s="110" t="s">
        <v>132</v>
      </c>
      <c r="B20" s="110">
        <v>0.13200000000000001</v>
      </c>
      <c r="C20" s="110">
        <v>0.109</v>
      </c>
      <c r="D20" s="110">
        <v>9.2999999999999999E-2</v>
      </c>
      <c r="E20" s="110">
        <v>7.6999999999999999E-2</v>
      </c>
    </row>
    <row r="21" spans="1:5">
      <c r="A21" s="110" t="s">
        <v>137</v>
      </c>
      <c r="B21" s="110">
        <v>2.9000000000000001E-2</v>
      </c>
      <c r="C21" s="110">
        <v>0.11600000000000001</v>
      </c>
      <c r="D21" s="110">
        <v>0.01</v>
      </c>
      <c r="E21" s="110">
        <v>3.1E-2</v>
      </c>
    </row>
    <row r="22" spans="1:5">
      <c r="A22" s="110" t="s">
        <v>142</v>
      </c>
      <c r="B22" s="110">
        <v>1.2E-2</v>
      </c>
      <c r="C22" s="110"/>
      <c r="D22" s="110">
        <v>8.5999999999999993E-2</v>
      </c>
      <c r="E22" s="110">
        <v>1.2999999999999999E-2</v>
      </c>
    </row>
    <row r="23" spans="1:5">
      <c r="A23" s="110" t="s">
        <v>147</v>
      </c>
      <c r="B23" s="110">
        <v>2.1999999999999999E-2</v>
      </c>
      <c r="C23" s="110">
        <v>6.0999999999999999E-2</v>
      </c>
      <c r="D23" s="110">
        <v>1.2E-2</v>
      </c>
      <c r="E23" s="110">
        <v>1.4999999999999999E-2</v>
      </c>
    </row>
    <row r="24" spans="1:5">
      <c r="A24" s="110" t="s">
        <v>56</v>
      </c>
      <c r="B24" s="110">
        <v>8.9999999999999993E-3</v>
      </c>
      <c r="C24" s="110">
        <v>1.9E-2</v>
      </c>
      <c r="D24" s="110">
        <v>0.01</v>
      </c>
      <c r="E24" s="110">
        <v>1.4E-2</v>
      </c>
    </row>
    <row r="25" spans="1:5">
      <c r="A25" s="110" t="s">
        <v>306</v>
      </c>
      <c r="B25" cm="1">
        <f t="array" ref="B25">SUM((B16:B23 * 100)^2)</f>
        <v>2716.4700000000003</v>
      </c>
      <c r="C25" cm="1">
        <f t="array" ref="C25">SUM((C16:C23 * 100)^2)</f>
        <v>1570.6899999999998</v>
      </c>
      <c r="D25" cm="1">
        <f t="array" ref="D25">SUM((D16:D23 * 100)^2)</f>
        <v>2125.6699999999996</v>
      </c>
      <c r="E25" cm="1">
        <f t="array" ref="E25">SUM((E16:E23 * 100)^2)</f>
        <v>2310.2100000000005</v>
      </c>
    </row>
    <row r="26" spans="1:5">
      <c r="A26" s="110" t="s">
        <v>320</v>
      </c>
      <c r="B26" cm="1">
        <f t="array" ref="B26">SUM((B16:B19 * 100))</f>
        <v>79.600000000000009</v>
      </c>
      <c r="C26" cm="1">
        <f t="array" ref="C26">SUM((C16:C19 * 100))</f>
        <v>69.5</v>
      </c>
      <c r="D26" cm="1">
        <f t="array" ref="D26">SUM((D16:D19 * 100))</f>
        <v>79</v>
      </c>
      <c r="E26" cm="1">
        <f t="array" ref="E26">SUM((E16:E19 * 100))</f>
        <v>85.300000000000011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18B2F-735E-0B4C-BB1F-07F29B610B2B}">
  <dimension ref="A1:E18"/>
  <sheetViews>
    <sheetView workbookViewId="0">
      <selection activeCell="E25" sqref="E25"/>
    </sheetView>
  </sheetViews>
  <sheetFormatPr baseColWidth="10" defaultColWidth="11" defaultRowHeight="16"/>
  <sheetData>
    <row r="1" spans="1:5">
      <c r="A1" s="45" t="s">
        <v>389</v>
      </c>
    </row>
    <row r="2" spans="1:5">
      <c r="B2">
        <v>2019</v>
      </c>
      <c r="C2">
        <v>2020</v>
      </c>
      <c r="D2">
        <v>2021</v>
      </c>
      <c r="E2">
        <v>2022</v>
      </c>
    </row>
    <row r="3" spans="1:5">
      <c r="A3" t="s">
        <v>158</v>
      </c>
      <c r="B3" s="1" t="s">
        <v>446</v>
      </c>
      <c r="C3" s="1" t="s">
        <v>159</v>
      </c>
      <c r="D3" s="1" t="s">
        <v>447</v>
      </c>
      <c r="E3" s="1" t="s">
        <v>448</v>
      </c>
    </row>
    <row r="4" spans="1:5">
      <c r="A4" t="s">
        <v>160</v>
      </c>
      <c r="B4" s="3" t="s">
        <v>449</v>
      </c>
      <c r="C4" s="3" t="s">
        <v>450</v>
      </c>
      <c r="D4" s="1" t="s">
        <v>451</v>
      </c>
      <c r="E4" s="1" t="s">
        <v>452</v>
      </c>
    </row>
    <row r="5" spans="1:5">
      <c r="A5" t="s">
        <v>161</v>
      </c>
      <c r="B5" s="1" t="s">
        <v>162</v>
      </c>
      <c r="C5" s="3" t="s">
        <v>163</v>
      </c>
      <c r="D5" s="3" t="s">
        <v>164</v>
      </c>
      <c r="E5" s="1" t="s">
        <v>165</v>
      </c>
    </row>
    <row r="6" spans="1:5">
      <c r="A6" t="s">
        <v>166</v>
      </c>
      <c r="B6" s="3" t="s">
        <v>167</v>
      </c>
      <c r="C6" s="2" t="s">
        <v>168</v>
      </c>
      <c r="D6" s="1" t="s">
        <v>169</v>
      </c>
      <c r="E6" s="1" t="s">
        <v>170</v>
      </c>
    </row>
    <row r="7" spans="1:5">
      <c r="A7" t="s">
        <v>56</v>
      </c>
      <c r="B7" s="1" t="s">
        <v>453</v>
      </c>
      <c r="C7" s="1" t="s">
        <v>454</v>
      </c>
      <c r="D7" s="1" t="s">
        <v>455</v>
      </c>
      <c r="E7" s="1" t="s">
        <v>456</v>
      </c>
    </row>
    <row r="8" spans="1:5">
      <c r="A8" t="s">
        <v>44</v>
      </c>
      <c r="B8" s="3" t="s">
        <v>457</v>
      </c>
      <c r="C8" s="1" t="s">
        <v>458</v>
      </c>
      <c r="D8" s="1" t="s">
        <v>459</v>
      </c>
      <c r="E8" s="1" t="s">
        <v>460</v>
      </c>
    </row>
    <row r="10" spans="1:5">
      <c r="A10" s="86" t="s">
        <v>420</v>
      </c>
    </row>
    <row r="11" spans="1:5">
      <c r="B11" s="110">
        <v>2019</v>
      </c>
      <c r="C11" s="110">
        <v>2020</v>
      </c>
      <c r="D11" s="110">
        <v>2021</v>
      </c>
      <c r="E11" s="110">
        <v>2022</v>
      </c>
    </row>
    <row r="12" spans="1:5">
      <c r="A12" t="s">
        <v>158</v>
      </c>
      <c r="B12">
        <v>0.36499999999999999</v>
      </c>
      <c r="C12" s="1">
        <v>0.30299999999999999</v>
      </c>
      <c r="D12" s="1">
        <v>0.33700000000000002</v>
      </c>
      <c r="E12" s="1">
        <v>0.36499999999999999</v>
      </c>
    </row>
    <row r="13" spans="1:5">
      <c r="A13" t="s">
        <v>160</v>
      </c>
      <c r="B13">
        <v>0.29099999999999998</v>
      </c>
      <c r="C13" s="3">
        <v>0.32</v>
      </c>
      <c r="D13" s="1">
        <v>0.32100000000000001</v>
      </c>
      <c r="E13" s="1">
        <v>0.29099999999999998</v>
      </c>
    </row>
    <row r="14" spans="1:5">
      <c r="A14" t="s">
        <v>161</v>
      </c>
      <c r="B14">
        <v>3.7999999999999999E-2</v>
      </c>
      <c r="C14" s="3">
        <v>3.4000000000000002E-2</v>
      </c>
      <c r="D14" s="1">
        <v>3.5999999999999997E-2</v>
      </c>
      <c r="E14" s="3">
        <v>3.7999999999999999E-2</v>
      </c>
    </row>
    <row r="15" spans="1:5">
      <c r="A15" t="s">
        <v>166</v>
      </c>
      <c r="B15">
        <v>0.02</v>
      </c>
      <c r="C15" s="3">
        <v>0.02</v>
      </c>
      <c r="D15" s="1">
        <v>2.1000000000000001E-2</v>
      </c>
      <c r="E15" s="1">
        <v>0.02</v>
      </c>
    </row>
    <row r="16" spans="1:5">
      <c r="A16" t="s">
        <v>56</v>
      </c>
      <c r="B16" s="1">
        <v>0.28499999999999998</v>
      </c>
      <c r="C16" s="1">
        <v>0.32300000000000001</v>
      </c>
      <c r="D16" s="1">
        <v>0.28499999999999998</v>
      </c>
      <c r="E16" s="1">
        <v>0.28599999999999998</v>
      </c>
    </row>
    <row r="17" spans="1:5">
      <c r="A17" t="s">
        <v>320</v>
      </c>
      <c r="B17" cm="1">
        <f t="array" ref="B17">SUM((B12:B15 * 100))</f>
        <v>71.399999999999991</v>
      </c>
      <c r="C17" cm="1">
        <f t="array" ref="C17">SUM((C12:C15 * 100))</f>
        <v>67.7</v>
      </c>
      <c r="D17" cm="1">
        <f t="array" ref="D17">SUM((D12:D15 * 100))</f>
        <v>71.5</v>
      </c>
      <c r="E17" cm="1">
        <f t="array" ref="E17">SUM((E12:E15 * 100))</f>
        <v>71.399999999999991</v>
      </c>
    </row>
    <row r="18" spans="1:5">
      <c r="A18" t="s">
        <v>306</v>
      </c>
      <c r="B18" cm="1">
        <f t="array" ref="B18">SUM((B12:B15 * 100)^2)</f>
        <v>2197.5</v>
      </c>
      <c r="C18" cm="1">
        <f t="array" ref="C18">SUM((C12:C15 * 100)^2)</f>
        <v>1957.65</v>
      </c>
      <c r="D18" cm="1">
        <f t="array" ref="D18">SUM((D12:D15 * 100)^2)</f>
        <v>2183.4700000000003</v>
      </c>
      <c r="E18" cm="1">
        <f t="array" ref="E18">SUM((E12:E15 * 100)^2)</f>
        <v>2197.5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EB186-B815-C846-90D7-0216F0EDABCA}">
  <dimension ref="A1:E18"/>
  <sheetViews>
    <sheetView workbookViewId="0">
      <selection activeCell="B26" sqref="B26"/>
    </sheetView>
  </sheetViews>
  <sheetFormatPr baseColWidth="10" defaultColWidth="11" defaultRowHeight="16"/>
  <cols>
    <col min="2" max="2" width="11.33203125" bestFit="1" customWidth="1"/>
  </cols>
  <sheetData>
    <row r="1" spans="1:5">
      <c r="A1" s="45" t="s">
        <v>390</v>
      </c>
    </row>
    <row r="2" spans="1:5">
      <c r="B2">
        <v>2019</v>
      </c>
      <c r="C2">
        <v>2020</v>
      </c>
      <c r="D2">
        <v>2021</v>
      </c>
      <c r="E2">
        <v>2022</v>
      </c>
    </row>
    <row r="3" spans="1:5">
      <c r="A3" s="10" t="s">
        <v>171</v>
      </c>
      <c r="B3" s="11" t="s">
        <v>172</v>
      </c>
      <c r="C3" s="12" t="s">
        <v>173</v>
      </c>
      <c r="D3" s="12" t="s">
        <v>174</v>
      </c>
      <c r="E3" s="13" t="s">
        <v>175</v>
      </c>
    </row>
    <row r="4" spans="1:5">
      <c r="A4" s="10" t="s">
        <v>176</v>
      </c>
      <c r="B4" s="11" t="s">
        <v>177</v>
      </c>
      <c r="C4" s="14" t="s">
        <v>178</v>
      </c>
      <c r="D4" s="14" t="s">
        <v>179</v>
      </c>
      <c r="E4" s="15" t="s">
        <v>180</v>
      </c>
    </row>
    <row r="5" spans="1:5">
      <c r="A5" s="10" t="s">
        <v>181</v>
      </c>
      <c r="B5" s="10" t="s">
        <v>182</v>
      </c>
      <c r="C5" s="12">
        <v>343</v>
      </c>
      <c r="D5" s="12" t="s">
        <v>183</v>
      </c>
      <c r="E5" s="13" t="s">
        <v>184</v>
      </c>
    </row>
    <row r="6" spans="1:5">
      <c r="A6" s="10" t="s">
        <v>185</v>
      </c>
      <c r="B6" s="10" t="s">
        <v>186</v>
      </c>
      <c r="C6" s="14" t="s">
        <v>187</v>
      </c>
      <c r="D6" s="14" t="s">
        <v>188</v>
      </c>
      <c r="E6" s="15" t="s">
        <v>189</v>
      </c>
    </row>
    <row r="7" spans="1:5">
      <c r="A7" s="10" t="s">
        <v>190</v>
      </c>
      <c r="B7" s="16" t="s">
        <v>191</v>
      </c>
      <c r="C7" s="16" t="s">
        <v>192</v>
      </c>
      <c r="D7" t="s">
        <v>193</v>
      </c>
      <c r="E7" s="17" t="s">
        <v>194</v>
      </c>
    </row>
    <row r="8" spans="1:5">
      <c r="A8" s="10" t="s">
        <v>44</v>
      </c>
      <c r="B8" s="16" t="s">
        <v>195</v>
      </c>
      <c r="C8" s="16" t="s">
        <v>196</v>
      </c>
      <c r="D8" t="s">
        <v>197</v>
      </c>
      <c r="E8" s="18" t="s">
        <v>198</v>
      </c>
    </row>
    <row r="10" spans="1:5">
      <c r="A10" s="86" t="s">
        <v>421</v>
      </c>
    </row>
    <row r="11" spans="1:5">
      <c r="B11">
        <v>2019</v>
      </c>
      <c r="C11">
        <v>2020</v>
      </c>
      <c r="D11">
        <v>2021</v>
      </c>
      <c r="E11">
        <v>2022</v>
      </c>
    </row>
    <row r="12" spans="1:5">
      <c r="A12" s="10" t="s">
        <v>171</v>
      </c>
      <c r="B12" s="19">
        <v>18.52</v>
      </c>
      <c r="C12" s="20">
        <v>19.39</v>
      </c>
      <c r="D12" s="20">
        <v>19.09</v>
      </c>
      <c r="E12" s="21">
        <v>19.02</v>
      </c>
    </row>
    <row r="13" spans="1:5">
      <c r="A13" s="10" t="s">
        <v>176</v>
      </c>
      <c r="B13" s="19">
        <v>38.409999999999997</v>
      </c>
      <c r="C13" s="20">
        <v>34.979999999999997</v>
      </c>
      <c r="D13" s="20">
        <v>34.53</v>
      </c>
      <c r="E13" s="22">
        <v>35.619999999999997</v>
      </c>
    </row>
    <row r="14" spans="1:5">
      <c r="A14" s="10" t="s">
        <v>181</v>
      </c>
      <c r="B14" s="23">
        <v>9.39</v>
      </c>
      <c r="C14" s="8">
        <v>8.67</v>
      </c>
      <c r="D14" s="8">
        <v>8.7200000000000006</v>
      </c>
      <c r="E14" s="8">
        <v>8.49</v>
      </c>
    </row>
    <row r="15" spans="1:5">
      <c r="A15" s="10" t="s">
        <v>185</v>
      </c>
      <c r="B15" s="23">
        <v>25.87</v>
      </c>
      <c r="C15" s="8">
        <v>29.12</v>
      </c>
      <c r="D15" s="8">
        <v>29.77</v>
      </c>
      <c r="E15" s="8">
        <v>29.25</v>
      </c>
    </row>
    <row r="16" spans="1:5">
      <c r="A16" s="10" t="s">
        <v>190</v>
      </c>
      <c r="B16" s="24">
        <v>7.8</v>
      </c>
      <c r="C16" s="8">
        <v>7.82</v>
      </c>
      <c r="D16" s="8">
        <v>7.88</v>
      </c>
      <c r="E16" s="8">
        <v>7.62</v>
      </c>
    </row>
    <row r="17" spans="1:5">
      <c r="A17" s="10" t="s">
        <v>306</v>
      </c>
      <c r="B17" s="8" cm="1">
        <f t="array" ref="B17">SUM((B12:B16)^2)</f>
        <v>2636.5874999999996</v>
      </c>
      <c r="C17" s="8" cm="1">
        <f t="array" ref="C17">SUM((C12:C16)^2)</f>
        <v>2583.8681999999999</v>
      </c>
      <c r="D17" s="8" cm="1">
        <f t="array" ref="D17">SUM((D12:D16)^2)</f>
        <v>2581.1347000000001</v>
      </c>
      <c r="E17" s="8" cm="1">
        <f t="array" ref="E17">SUM((E12:E16)^2)</f>
        <v>2616.2518</v>
      </c>
    </row>
    <row r="18" spans="1:5">
      <c r="A18" s="10" t="s">
        <v>320</v>
      </c>
      <c r="B18" s="8">
        <f>SUM((B12:B15))</f>
        <v>92.19</v>
      </c>
      <c r="C18" s="8">
        <f>SUM((C12:C15))</f>
        <v>92.16</v>
      </c>
      <c r="D18" s="8">
        <f>SUM((D12:D15))</f>
        <v>92.11</v>
      </c>
      <c r="E18" s="8">
        <f>SUM((E12:E15))</f>
        <v>92.38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0F342-8D0C-9543-B2A0-BECFB6CFA58F}">
  <dimension ref="A1:F28"/>
  <sheetViews>
    <sheetView workbookViewId="0">
      <selection activeCell="A15" sqref="A15"/>
    </sheetView>
  </sheetViews>
  <sheetFormatPr baseColWidth="10" defaultColWidth="11" defaultRowHeight="16"/>
  <sheetData>
    <row r="1" spans="1:6">
      <c r="A1" s="45" t="s">
        <v>391</v>
      </c>
    </row>
    <row r="2" spans="1:6">
      <c r="B2">
        <v>2019</v>
      </c>
      <c r="C2">
        <v>2020</v>
      </c>
      <c r="D2">
        <v>2021</v>
      </c>
      <c r="E2">
        <v>2022</v>
      </c>
    </row>
    <row r="3" spans="1:6">
      <c r="A3" s="10" t="s">
        <v>176</v>
      </c>
      <c r="B3" s="51">
        <v>977.4</v>
      </c>
      <c r="C3" s="73">
        <v>795.64</v>
      </c>
      <c r="D3" s="65">
        <v>834</v>
      </c>
      <c r="E3" s="74">
        <v>878.27</v>
      </c>
      <c r="F3" s="8"/>
    </row>
    <row r="4" spans="1:6">
      <c r="A4" s="10" t="s">
        <v>185</v>
      </c>
      <c r="B4" s="73">
        <v>658.22</v>
      </c>
      <c r="C4" s="73">
        <v>662.3</v>
      </c>
      <c r="D4" s="75">
        <v>719.1</v>
      </c>
      <c r="E4" s="51">
        <v>721.14</v>
      </c>
      <c r="F4" s="8"/>
    </row>
    <row r="5" spans="1:6">
      <c r="A5" s="10" t="s">
        <v>171</v>
      </c>
      <c r="B5" s="76">
        <v>471.3</v>
      </c>
      <c r="C5" s="73">
        <v>441.17</v>
      </c>
      <c r="D5" s="75">
        <v>460.96</v>
      </c>
      <c r="E5" s="51">
        <v>468.96</v>
      </c>
      <c r="F5" s="8"/>
    </row>
    <row r="6" spans="1:6">
      <c r="A6" s="10" t="s">
        <v>199</v>
      </c>
      <c r="B6" s="73">
        <v>409.21</v>
      </c>
      <c r="C6" s="73">
        <v>346.89</v>
      </c>
      <c r="D6" s="73">
        <v>308.99</v>
      </c>
      <c r="E6" s="74">
        <v>337.2</v>
      </c>
      <c r="F6" s="8"/>
    </row>
    <row r="7" spans="1:6">
      <c r="A7" s="10" t="s">
        <v>181</v>
      </c>
      <c r="B7" s="77">
        <v>239</v>
      </c>
      <c r="C7" s="73">
        <v>197.21</v>
      </c>
      <c r="D7" s="73">
        <v>210.56</v>
      </c>
      <c r="E7" s="74">
        <v>209.27</v>
      </c>
      <c r="F7" s="8"/>
    </row>
    <row r="8" spans="1:6">
      <c r="A8" s="10" t="s">
        <v>190</v>
      </c>
      <c r="B8" s="73">
        <v>198.51</v>
      </c>
      <c r="C8" s="73">
        <v>177.95</v>
      </c>
      <c r="D8" s="73">
        <v>190.45</v>
      </c>
      <c r="E8" s="78">
        <v>187.99</v>
      </c>
      <c r="F8" s="8"/>
    </row>
    <row r="9" spans="1:6">
      <c r="A9" s="10" t="s">
        <v>202</v>
      </c>
      <c r="B9" s="73">
        <v>157.71</v>
      </c>
      <c r="C9" s="52">
        <v>179.65</v>
      </c>
      <c r="D9" s="51">
        <v>208.4</v>
      </c>
      <c r="E9" s="53">
        <v>188.7</v>
      </c>
      <c r="F9" s="8"/>
    </row>
    <row r="10" spans="1:6">
      <c r="A10" s="10" t="s">
        <v>201</v>
      </c>
      <c r="B10" s="73">
        <v>180.24</v>
      </c>
      <c r="C10" s="52">
        <v>159.69</v>
      </c>
      <c r="D10" s="51">
        <v>186.3</v>
      </c>
      <c r="E10" s="79">
        <v>167.26</v>
      </c>
      <c r="F10" s="8"/>
    </row>
    <row r="11" spans="1:6">
      <c r="A11" s="10" t="s">
        <v>200</v>
      </c>
      <c r="B11" s="73">
        <v>112.65</v>
      </c>
      <c r="C11" s="65">
        <v>119.77</v>
      </c>
      <c r="D11" s="65">
        <v>124.35</v>
      </c>
      <c r="E11" s="79">
        <v>107.22</v>
      </c>
      <c r="F11" s="8"/>
    </row>
    <row r="12" spans="1:6">
      <c r="A12" s="10" t="s">
        <v>56</v>
      </c>
      <c r="B12" s="52">
        <v>428.08</v>
      </c>
      <c r="C12" s="52">
        <v>199.6</v>
      </c>
      <c r="D12" s="51">
        <v>255.62</v>
      </c>
      <c r="E12" s="79">
        <v>124.37</v>
      </c>
    </row>
    <row r="13" spans="1:6">
      <c r="A13" s="10" t="s">
        <v>44</v>
      </c>
      <c r="B13" s="52" t="s">
        <v>245</v>
      </c>
      <c r="C13" s="52" t="s">
        <v>203</v>
      </c>
      <c r="D13" s="51" t="s">
        <v>204</v>
      </c>
      <c r="E13" s="79" t="s">
        <v>205</v>
      </c>
    </row>
    <row r="15" spans="1:6">
      <c r="A15" s="86" t="s">
        <v>422</v>
      </c>
    </row>
    <row r="16" spans="1:6">
      <c r="B16">
        <v>2019</v>
      </c>
      <c r="C16">
        <v>2020</v>
      </c>
      <c r="D16">
        <v>2021</v>
      </c>
      <c r="E16">
        <v>2022</v>
      </c>
    </row>
    <row r="17" spans="1:5">
      <c r="A17" s="10" t="s">
        <v>171</v>
      </c>
      <c r="B17" s="19">
        <v>12.29</v>
      </c>
      <c r="C17" s="20">
        <v>13.45</v>
      </c>
      <c r="D17" s="20">
        <v>13.18</v>
      </c>
      <c r="E17" s="21">
        <v>13.83</v>
      </c>
    </row>
    <row r="18" spans="1:5">
      <c r="A18" s="10" t="s">
        <v>176</v>
      </c>
      <c r="B18" s="19">
        <v>25.5</v>
      </c>
      <c r="C18" s="20">
        <v>24.26</v>
      </c>
      <c r="D18" s="20">
        <v>23.84</v>
      </c>
      <c r="E18" s="22">
        <v>25.9</v>
      </c>
    </row>
    <row r="19" spans="1:5">
      <c r="A19" s="10" t="s">
        <v>185</v>
      </c>
      <c r="B19" s="23">
        <v>17.18</v>
      </c>
      <c r="C19" s="8">
        <v>20.190000000000001</v>
      </c>
      <c r="D19" s="8">
        <v>20.55</v>
      </c>
      <c r="E19" s="8">
        <v>21.27</v>
      </c>
    </row>
    <row r="20" spans="1:5">
      <c r="A20" s="10" t="s">
        <v>199</v>
      </c>
      <c r="B20" s="24">
        <v>10.68</v>
      </c>
      <c r="C20" s="8">
        <v>10.58</v>
      </c>
      <c r="D20" s="8">
        <v>8.83</v>
      </c>
      <c r="E20" s="8">
        <v>9.9499999999999993</v>
      </c>
    </row>
    <row r="21" spans="1:5">
      <c r="A21" s="10" t="s">
        <v>181</v>
      </c>
      <c r="B21" s="23">
        <v>6.24</v>
      </c>
      <c r="C21" s="8">
        <v>6.01</v>
      </c>
      <c r="D21" s="8">
        <v>6.02</v>
      </c>
      <c r="E21" s="8">
        <v>6.17</v>
      </c>
    </row>
    <row r="22" spans="1:5">
      <c r="A22" s="10" t="s">
        <v>190</v>
      </c>
      <c r="B22" s="8">
        <v>5.18</v>
      </c>
      <c r="C22" s="8">
        <v>5.42</v>
      </c>
      <c r="D22" s="8">
        <v>5.44</v>
      </c>
      <c r="E22" s="8">
        <v>5.54</v>
      </c>
    </row>
    <row r="23" spans="1:5">
      <c r="A23" s="10" t="s">
        <v>201</v>
      </c>
      <c r="B23" s="8">
        <v>4.7</v>
      </c>
      <c r="C23" s="8">
        <v>4.87</v>
      </c>
      <c r="D23" s="8">
        <v>5.32</v>
      </c>
      <c r="E23" s="8">
        <v>4.93</v>
      </c>
    </row>
    <row r="24" spans="1:5">
      <c r="A24" s="10" t="s">
        <v>202</v>
      </c>
      <c r="B24" s="8">
        <v>4.12</v>
      </c>
      <c r="C24" s="8">
        <v>5.48</v>
      </c>
      <c r="D24" s="8">
        <v>5.96</v>
      </c>
      <c r="E24" s="8">
        <v>5.57</v>
      </c>
    </row>
    <row r="25" spans="1:5">
      <c r="A25" s="10" t="s">
        <v>200</v>
      </c>
      <c r="B25" s="8">
        <v>2.94</v>
      </c>
      <c r="C25" s="8">
        <v>3.65</v>
      </c>
      <c r="D25" s="8">
        <v>3.55</v>
      </c>
      <c r="E25" s="8">
        <v>3.16</v>
      </c>
    </row>
    <row r="26" spans="1:5">
      <c r="A26" s="10" t="s">
        <v>56</v>
      </c>
      <c r="B26" s="8">
        <v>11.17</v>
      </c>
      <c r="C26" s="8">
        <v>6.08</v>
      </c>
      <c r="D26" s="8">
        <v>7.3</v>
      </c>
      <c r="E26" s="8">
        <v>3.67</v>
      </c>
    </row>
    <row r="27" spans="1:5">
      <c r="A27" s="10" t="s">
        <v>306</v>
      </c>
      <c r="B27" s="8" cm="1">
        <f t="array" ref="B27">SUM((B17:B25)^2)</f>
        <v>1323.9869000000001</v>
      </c>
      <c r="C27" s="8" cm="1">
        <f t="array" ref="C27">SUM((C17:C25)^2)</f>
        <v>1421.5889000000004</v>
      </c>
      <c r="D27" s="8" cm="1">
        <f t="array" ref="D27">SUM((D17:D25)^2)</f>
        <v>1384.5898999999999</v>
      </c>
      <c r="E27" s="8" cm="1">
        <f t="array" ref="E27">SUM((E17:E25)^2)</f>
        <v>1547.5702000000001</v>
      </c>
    </row>
    <row r="28" spans="1:5">
      <c r="A28" s="10" t="s">
        <v>320</v>
      </c>
      <c r="B28" s="8">
        <f>SUM((B17:B20))</f>
        <v>65.650000000000006</v>
      </c>
      <c r="C28" s="8">
        <f>SUM((C17:C20))</f>
        <v>68.48</v>
      </c>
      <c r="D28" s="8">
        <f>SUM((D17:D20))</f>
        <v>66.399999999999991</v>
      </c>
      <c r="E28" s="8">
        <f>SUM((E17:E20))</f>
        <v>70.95</v>
      </c>
    </row>
  </sheetData>
  <sortState xmlns:xlrd2="http://schemas.microsoft.com/office/spreadsheetml/2017/richdata2" ref="A3:F13">
    <sortCondition descending="1" ref="F3:F13"/>
  </sortState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A5548-0FF0-2845-8E58-C042E7BF0FE5}">
  <dimension ref="A1:E25"/>
  <sheetViews>
    <sheetView workbookViewId="0">
      <selection activeCell="C18" sqref="C18"/>
    </sheetView>
  </sheetViews>
  <sheetFormatPr baseColWidth="10" defaultColWidth="11" defaultRowHeight="16"/>
  <cols>
    <col min="1" max="1" width="22.33203125" customWidth="1"/>
  </cols>
  <sheetData>
    <row r="1" spans="1:5">
      <c r="A1" s="47" t="s">
        <v>392</v>
      </c>
      <c r="B1" s="26"/>
      <c r="C1" s="26"/>
      <c r="D1" s="26"/>
      <c r="E1" s="26"/>
    </row>
    <row r="2" spans="1:5">
      <c r="A2" s="26"/>
      <c r="B2" s="26">
        <v>2019</v>
      </c>
      <c r="C2" s="26">
        <v>2020</v>
      </c>
      <c r="D2" s="26">
        <v>2021</v>
      </c>
      <c r="E2" s="26">
        <v>2022</v>
      </c>
    </row>
    <row r="3" spans="1:5">
      <c r="A3" s="27" t="s">
        <v>246</v>
      </c>
      <c r="B3" s="19">
        <v>1656.32</v>
      </c>
      <c r="C3" s="19">
        <v>1776</v>
      </c>
      <c r="D3" s="19">
        <v>2194.6</v>
      </c>
      <c r="E3" s="34">
        <v>2052.6999999999998</v>
      </c>
    </row>
    <row r="4" spans="1:5">
      <c r="A4" s="27" t="s">
        <v>247</v>
      </c>
      <c r="B4" s="19">
        <v>918.3</v>
      </c>
      <c r="C4" s="19">
        <v>948.9</v>
      </c>
      <c r="D4" s="19">
        <v>949.8</v>
      </c>
      <c r="E4" s="35">
        <v>1042.3</v>
      </c>
    </row>
    <row r="5" spans="1:5">
      <c r="A5" s="27" t="s">
        <v>248</v>
      </c>
      <c r="B5" s="36">
        <v>250.2</v>
      </c>
      <c r="C5" s="36">
        <v>315.2</v>
      </c>
      <c r="D5" s="36">
        <v>299.93</v>
      </c>
      <c r="E5" s="36">
        <v>278</v>
      </c>
    </row>
    <row r="6" spans="1:5">
      <c r="A6" s="27" t="s">
        <v>249</v>
      </c>
      <c r="B6" s="36">
        <v>217.4</v>
      </c>
      <c r="C6" s="19">
        <v>245.63</v>
      </c>
      <c r="D6" s="36">
        <v>317</v>
      </c>
      <c r="E6" s="34">
        <v>324.19</v>
      </c>
    </row>
    <row r="7" spans="1:5">
      <c r="A7" s="27" t="s">
        <v>250</v>
      </c>
      <c r="B7" s="24">
        <v>107.7</v>
      </c>
      <c r="C7" s="24">
        <v>107.62</v>
      </c>
      <c r="D7" s="37">
        <v>131</v>
      </c>
      <c r="E7" s="37">
        <v>163</v>
      </c>
    </row>
    <row r="8" spans="1:5">
      <c r="A8" s="27" t="s">
        <v>251</v>
      </c>
      <c r="B8" s="24">
        <v>105</v>
      </c>
      <c r="C8" s="24">
        <v>104.4</v>
      </c>
      <c r="D8" s="37">
        <v>113.4</v>
      </c>
      <c r="E8" s="37">
        <v>132.4</v>
      </c>
    </row>
    <row r="9" spans="1:5">
      <c r="A9" s="27" t="s">
        <v>56</v>
      </c>
      <c r="B9" s="24">
        <v>5257.78</v>
      </c>
      <c r="C9" s="24">
        <v>4502.25</v>
      </c>
      <c r="D9" s="37">
        <v>4594.2700000000004</v>
      </c>
      <c r="E9" s="37">
        <v>4407.41</v>
      </c>
    </row>
    <row r="10" spans="1:5">
      <c r="A10" s="27" t="s">
        <v>44</v>
      </c>
      <c r="B10" s="16">
        <v>8300</v>
      </c>
      <c r="C10" s="16">
        <v>8000</v>
      </c>
      <c r="D10" s="26">
        <v>8600</v>
      </c>
      <c r="E10" s="26">
        <v>8400</v>
      </c>
    </row>
    <row r="11" spans="1:5">
      <c r="A11" s="26"/>
      <c r="B11" s="26"/>
      <c r="C11" s="26"/>
      <c r="D11" s="26"/>
      <c r="E11" s="26"/>
    </row>
    <row r="12" spans="1:5">
      <c r="A12" s="27"/>
      <c r="B12" s="27"/>
      <c r="C12" s="26"/>
      <c r="D12" s="26"/>
      <c r="E12" s="26"/>
    </row>
    <row r="13" spans="1:5">
      <c r="A13" s="26"/>
      <c r="B13" s="26"/>
      <c r="C13" s="26"/>
      <c r="D13" s="26"/>
    </row>
    <row r="14" spans="1:5">
      <c r="A14" s="27"/>
      <c r="B14" s="8"/>
      <c r="C14" s="8"/>
      <c r="D14" s="8"/>
    </row>
    <row r="15" spans="1:5">
      <c r="A15" s="27"/>
      <c r="B15" s="8"/>
      <c r="C15" s="8"/>
      <c r="D15" s="8"/>
    </row>
    <row r="16" spans="1:5">
      <c r="A16" s="27"/>
      <c r="B16" s="8"/>
      <c r="C16" s="8"/>
      <c r="D16" s="8"/>
    </row>
    <row r="17" spans="1:5">
      <c r="A17" s="27"/>
      <c r="B17" s="8"/>
      <c r="C17" s="8"/>
      <c r="D17" s="8"/>
    </row>
    <row r="18" spans="1:5">
      <c r="A18" s="27"/>
      <c r="B18" s="8"/>
      <c r="C18" s="8"/>
      <c r="D18" s="8"/>
    </row>
    <row r="19" spans="1:5">
      <c r="A19" s="27"/>
      <c r="B19" s="8"/>
      <c r="C19" s="8"/>
      <c r="D19" s="8"/>
    </row>
    <row r="20" spans="1:5">
      <c r="A20" s="27"/>
      <c r="B20" s="8"/>
      <c r="C20" s="8"/>
      <c r="D20" s="8"/>
    </row>
    <row r="21" spans="1:5">
      <c r="A21" s="27"/>
      <c r="B21" s="8"/>
      <c r="C21" s="8"/>
      <c r="D21" s="8"/>
    </row>
    <row r="22" spans="1:5">
      <c r="A22" s="27"/>
      <c r="B22" s="8"/>
      <c r="C22" s="8"/>
      <c r="D22" s="8"/>
    </row>
    <row r="24" spans="1:5">
      <c r="E24" s="8"/>
    </row>
    <row r="25" spans="1:5">
      <c r="E25" s="8"/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B6034-7B49-D048-805D-8735B4DC9F62}">
  <dimension ref="A1:F14"/>
  <sheetViews>
    <sheetView workbookViewId="0">
      <selection activeCell="C26" sqref="C26"/>
    </sheetView>
  </sheetViews>
  <sheetFormatPr baseColWidth="10" defaultColWidth="11" defaultRowHeight="16"/>
  <cols>
    <col min="1" max="1" width="39.5" customWidth="1"/>
    <col min="7" max="7" width="11" customWidth="1"/>
    <col min="8" max="8" width="15.33203125" customWidth="1"/>
  </cols>
  <sheetData>
    <row r="1" spans="1:6">
      <c r="A1" s="45" t="s">
        <v>393</v>
      </c>
    </row>
    <row r="2" spans="1:6">
      <c r="B2">
        <v>2019</v>
      </c>
      <c r="C2">
        <v>2020</v>
      </c>
      <c r="D2">
        <v>2021</v>
      </c>
      <c r="E2">
        <v>2022</v>
      </c>
      <c r="F2" t="s">
        <v>352</v>
      </c>
    </row>
    <row r="3" spans="1:6">
      <c r="A3" t="s">
        <v>327</v>
      </c>
      <c r="B3" s="25">
        <v>17988.37</v>
      </c>
      <c r="C3" s="25">
        <v>18378.580000000002</v>
      </c>
      <c r="D3" s="25">
        <v>19626.12</v>
      </c>
      <c r="E3" s="25">
        <v>20321.78</v>
      </c>
      <c r="F3" s="8">
        <f>SUM(B3:E3)</f>
        <v>76314.849999999991</v>
      </c>
    </row>
    <row r="4" spans="1:6">
      <c r="A4" t="s">
        <v>330</v>
      </c>
      <c r="B4" s="8">
        <v>4200</v>
      </c>
      <c r="C4" s="8">
        <v>4100</v>
      </c>
      <c r="D4" s="8">
        <v>4100</v>
      </c>
      <c r="E4" s="8">
        <v>3936.64</v>
      </c>
      <c r="F4" s="8">
        <f t="shared" ref="F4:F14" si="0">SUM(B4:E4)</f>
        <v>16336.64</v>
      </c>
    </row>
    <row r="5" spans="1:6">
      <c r="A5" t="s">
        <v>329</v>
      </c>
      <c r="B5" s="3">
        <v>2616.6</v>
      </c>
      <c r="C5" s="3">
        <v>905.99</v>
      </c>
      <c r="D5" s="1">
        <v>1088.8599999999999</v>
      </c>
      <c r="E5" s="1">
        <v>2115.4699999999998</v>
      </c>
      <c r="F5" s="8">
        <f t="shared" si="0"/>
        <v>6726.92</v>
      </c>
    </row>
    <row r="6" spans="1:6">
      <c r="A6" t="s">
        <v>328</v>
      </c>
      <c r="B6" s="3">
        <v>3642.56</v>
      </c>
      <c r="C6" s="1">
        <v>1426.55</v>
      </c>
      <c r="D6" s="1">
        <v>1707.67</v>
      </c>
      <c r="E6" s="1">
        <v>3220.71</v>
      </c>
      <c r="F6" s="8">
        <f t="shared" si="0"/>
        <v>9997.49</v>
      </c>
    </row>
    <row r="7" spans="1:6">
      <c r="A7" t="s">
        <v>325</v>
      </c>
      <c r="B7" s="24">
        <v>4464.0600000000004</v>
      </c>
      <c r="C7" s="24">
        <v>3955.57</v>
      </c>
      <c r="D7" s="37">
        <v>3995.74</v>
      </c>
      <c r="E7" s="33">
        <v>3932.68</v>
      </c>
      <c r="F7" s="8">
        <f t="shared" si="0"/>
        <v>16348.050000000001</v>
      </c>
    </row>
    <row r="8" spans="1:6">
      <c r="A8" t="s">
        <v>324</v>
      </c>
      <c r="B8" s="24">
        <v>3832.32</v>
      </c>
      <c r="C8" s="24">
        <v>3279.87</v>
      </c>
      <c r="D8" s="37">
        <v>3498.73</v>
      </c>
      <c r="E8" s="33">
        <v>3390.39</v>
      </c>
      <c r="F8" s="8">
        <f t="shared" si="0"/>
        <v>14001.31</v>
      </c>
    </row>
    <row r="9" spans="1:6">
      <c r="A9" t="s">
        <v>323</v>
      </c>
      <c r="B9" s="37">
        <v>1857.33</v>
      </c>
      <c r="C9" s="37">
        <v>2064.8000000000002</v>
      </c>
      <c r="D9" s="37">
        <v>2037.92</v>
      </c>
      <c r="E9" s="37">
        <v>2499.52</v>
      </c>
      <c r="F9" s="8">
        <f t="shared" si="0"/>
        <v>8459.57</v>
      </c>
    </row>
    <row r="10" spans="1:6">
      <c r="A10" t="s">
        <v>322</v>
      </c>
      <c r="B10" s="24">
        <v>8300</v>
      </c>
      <c r="C10" s="24">
        <v>8000</v>
      </c>
      <c r="D10" s="37">
        <v>8600</v>
      </c>
      <c r="E10" s="37">
        <v>8400</v>
      </c>
      <c r="F10" s="8">
        <f t="shared" si="0"/>
        <v>33300</v>
      </c>
    </row>
    <row r="11" spans="1:6">
      <c r="A11" t="s">
        <v>331</v>
      </c>
      <c r="B11" s="37">
        <v>2270.4699999999998</v>
      </c>
      <c r="C11" s="37">
        <v>1693.31</v>
      </c>
      <c r="D11" s="37">
        <v>2081.4699999999998</v>
      </c>
      <c r="E11" s="37">
        <v>3083.52</v>
      </c>
      <c r="F11" s="8">
        <f t="shared" si="0"/>
        <v>9128.77</v>
      </c>
    </row>
    <row r="12" spans="1:6">
      <c r="A12" t="s">
        <v>321</v>
      </c>
      <c r="B12" s="37">
        <v>5133.32</v>
      </c>
      <c r="C12" s="37">
        <v>6899.72</v>
      </c>
      <c r="D12" s="40">
        <v>7360.29</v>
      </c>
      <c r="E12" s="37">
        <v>8495.76</v>
      </c>
      <c r="F12" s="8">
        <f t="shared" si="0"/>
        <v>27889.090000000004</v>
      </c>
    </row>
    <row r="13" spans="1:6">
      <c r="A13" t="s">
        <v>346</v>
      </c>
      <c r="B13" s="8">
        <v>941.16</v>
      </c>
      <c r="C13" s="8">
        <v>1563.29</v>
      </c>
      <c r="D13" s="8">
        <v>1924.75</v>
      </c>
      <c r="E13" s="8">
        <v>2678.15</v>
      </c>
      <c r="F13" s="8">
        <f t="shared" si="0"/>
        <v>7107.35</v>
      </c>
    </row>
    <row r="14" spans="1:6">
      <c r="A14" t="s">
        <v>348</v>
      </c>
      <c r="B14" s="8">
        <f>SUM(B3:B13)</f>
        <v>55246.19</v>
      </c>
      <c r="C14" s="8">
        <f>SUM(C3:C13)</f>
        <v>52267.68</v>
      </c>
      <c r="D14" s="8">
        <f>SUM(D3:D13)</f>
        <v>56021.55</v>
      </c>
      <c r="E14" s="8">
        <f>SUM(E3:E13)</f>
        <v>62074.619999999995</v>
      </c>
      <c r="F14" s="8">
        <f t="shared" si="0"/>
        <v>225610.03999999998</v>
      </c>
    </row>
  </sheetData>
  <sortState xmlns:xlrd2="http://schemas.microsoft.com/office/spreadsheetml/2017/richdata2" ref="A17:B27">
    <sortCondition descending="1" ref="B17:B27"/>
  </sortState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93E0-6DE4-684F-8E70-883310C3111B}">
  <dimension ref="A1:H10"/>
  <sheetViews>
    <sheetView workbookViewId="0">
      <selection activeCell="A2" sqref="A2:E10"/>
    </sheetView>
  </sheetViews>
  <sheetFormatPr baseColWidth="10" defaultColWidth="11" defaultRowHeight="16"/>
  <cols>
    <col min="1" max="1" width="33.33203125" customWidth="1"/>
  </cols>
  <sheetData>
    <row r="1" spans="1:8">
      <c r="A1" s="117" t="s">
        <v>394</v>
      </c>
      <c r="B1" s="117"/>
      <c r="C1" s="117"/>
      <c r="D1" s="117"/>
      <c r="E1" s="117"/>
      <c r="F1" s="117"/>
      <c r="G1" s="117"/>
      <c r="H1" s="117"/>
    </row>
    <row r="2" spans="1:8">
      <c r="B2">
        <v>2019</v>
      </c>
      <c r="C2">
        <v>2020</v>
      </c>
      <c r="D2">
        <v>2021</v>
      </c>
      <c r="E2">
        <v>2022</v>
      </c>
    </row>
    <row r="3" spans="1:8">
      <c r="A3" t="s">
        <v>325</v>
      </c>
      <c r="B3" s="38">
        <v>92.19</v>
      </c>
      <c r="C3" s="38">
        <v>92.16</v>
      </c>
      <c r="D3" s="39">
        <v>92.11</v>
      </c>
      <c r="E3" s="18">
        <v>92.38</v>
      </c>
      <c r="F3" s="30"/>
    </row>
    <row r="4" spans="1:8">
      <c r="A4" t="s">
        <v>346</v>
      </c>
      <c r="B4">
        <v>94.1</v>
      </c>
      <c r="C4">
        <v>92.299999999999983</v>
      </c>
      <c r="D4">
        <v>88.7</v>
      </c>
      <c r="E4">
        <v>85.9</v>
      </c>
    </row>
    <row r="5" spans="1:8">
      <c r="A5" t="s">
        <v>327</v>
      </c>
      <c r="B5" s="3">
        <v>88.6</v>
      </c>
      <c r="C5" s="3">
        <v>85.3</v>
      </c>
      <c r="D5" s="3">
        <v>86.5</v>
      </c>
      <c r="E5" s="3">
        <v>90.999999999999986</v>
      </c>
      <c r="F5" s="30"/>
    </row>
    <row r="6" spans="1:8">
      <c r="A6" t="s">
        <v>329</v>
      </c>
      <c r="B6" s="3">
        <v>79.600000000000009</v>
      </c>
      <c r="C6" s="3">
        <v>69.5</v>
      </c>
      <c r="D6" s="3">
        <v>79</v>
      </c>
      <c r="E6" s="3">
        <v>85.300000000000011</v>
      </c>
      <c r="F6" s="30"/>
    </row>
    <row r="7" spans="1:8">
      <c r="A7" t="s">
        <v>328</v>
      </c>
      <c r="B7" s="3">
        <v>71.5</v>
      </c>
      <c r="C7" s="3">
        <v>67.7</v>
      </c>
      <c r="D7" s="3">
        <v>71.5</v>
      </c>
      <c r="E7" s="3">
        <v>71.399999999999991</v>
      </c>
    </row>
    <row r="8" spans="1:8">
      <c r="A8" t="s">
        <v>324</v>
      </c>
      <c r="B8" s="38">
        <v>65.650000000000006</v>
      </c>
      <c r="C8" s="38">
        <v>68.48</v>
      </c>
      <c r="D8" s="39">
        <v>66.399999999999991</v>
      </c>
      <c r="E8" s="18">
        <v>70.95</v>
      </c>
    </row>
    <row r="9" spans="1:8">
      <c r="A9" t="s">
        <v>330</v>
      </c>
      <c r="B9" s="30">
        <v>64.459999999999994</v>
      </c>
      <c r="C9" s="30">
        <v>65.45</v>
      </c>
      <c r="D9" s="30">
        <v>66.64</v>
      </c>
      <c r="E9" s="30">
        <v>67.56</v>
      </c>
    </row>
    <row r="10" spans="1:8">
      <c r="A10" t="s">
        <v>322</v>
      </c>
      <c r="B10" s="38">
        <v>36.56</v>
      </c>
      <c r="C10" s="38">
        <v>41</v>
      </c>
      <c r="D10" s="39">
        <v>43.66</v>
      </c>
      <c r="E10" s="39">
        <v>43.989999999999995</v>
      </c>
    </row>
  </sheetData>
  <mergeCells count="1">
    <mergeCell ref="A1:H1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C6E06-3AEF-9A47-B77D-8AA1F99209CA}">
  <dimension ref="A1:H10"/>
  <sheetViews>
    <sheetView topLeftCell="A3" workbookViewId="0">
      <selection activeCell="B7" sqref="B7:E8"/>
    </sheetView>
  </sheetViews>
  <sheetFormatPr baseColWidth="10" defaultColWidth="11" defaultRowHeight="16"/>
  <cols>
    <col min="1" max="1" width="26.1640625" customWidth="1"/>
  </cols>
  <sheetData>
    <row r="1" spans="1:8" ht="16.25" customHeight="1">
      <c r="A1" s="118" t="s">
        <v>395</v>
      </c>
      <c r="B1" s="118"/>
      <c r="C1" s="118"/>
      <c r="D1" s="118"/>
      <c r="E1" s="118"/>
      <c r="F1" s="118"/>
      <c r="G1" s="118"/>
      <c r="H1" s="118"/>
    </row>
    <row r="2" spans="1:8">
      <c r="B2">
        <v>2019</v>
      </c>
      <c r="C2">
        <v>2020</v>
      </c>
      <c r="D2">
        <v>2021</v>
      </c>
      <c r="E2">
        <v>2022</v>
      </c>
    </row>
    <row r="3" spans="1:8">
      <c r="A3" t="s">
        <v>346</v>
      </c>
      <c r="B3">
        <v>5604.1399999999994</v>
      </c>
      <c r="C3">
        <v>5324.8899999999994</v>
      </c>
      <c r="D3">
        <v>4551.630000000001</v>
      </c>
      <c r="E3">
        <v>3747.0499999999993</v>
      </c>
    </row>
    <row r="4" spans="1:8">
      <c r="A4" t="s">
        <v>330</v>
      </c>
      <c r="B4" s="30">
        <v>3026.3242</v>
      </c>
      <c r="C4" s="30">
        <v>3172.4315999999999</v>
      </c>
      <c r="D4" s="30">
        <v>3244.2852000000003</v>
      </c>
      <c r="E4" s="30">
        <v>3273.5803999999994</v>
      </c>
    </row>
    <row r="5" spans="1:8">
      <c r="A5" t="s">
        <v>327</v>
      </c>
      <c r="B5" s="3">
        <v>2627.94</v>
      </c>
      <c r="C5" s="3">
        <v>2425.6899999999996</v>
      </c>
      <c r="D5" s="3">
        <v>2537.31</v>
      </c>
      <c r="E5" s="3">
        <v>2842.9799999999991</v>
      </c>
      <c r="F5" s="30"/>
    </row>
    <row r="6" spans="1:8">
      <c r="A6" t="s">
        <v>325</v>
      </c>
      <c r="B6" s="38">
        <v>2636.5874999999996</v>
      </c>
      <c r="C6" s="38">
        <v>2583.8681999999999</v>
      </c>
      <c r="D6" s="39">
        <v>2581.1347000000001</v>
      </c>
      <c r="E6" s="18">
        <v>2616.2518</v>
      </c>
      <c r="F6" s="30"/>
    </row>
    <row r="7" spans="1:8">
      <c r="A7" t="s">
        <v>329</v>
      </c>
      <c r="B7" s="3">
        <v>2716.4700000000003</v>
      </c>
      <c r="C7" s="3">
        <v>1570.6899999999998</v>
      </c>
      <c r="D7" s="3">
        <v>2125.6699999999996</v>
      </c>
      <c r="E7" s="3">
        <v>2310.2100000000005</v>
      </c>
      <c r="F7" s="30"/>
    </row>
    <row r="8" spans="1:8">
      <c r="A8" t="s">
        <v>328</v>
      </c>
      <c r="B8" s="3">
        <v>2197.5</v>
      </c>
      <c r="C8" s="3">
        <v>1957.65</v>
      </c>
      <c r="D8" s="3">
        <v>2183.4700000000003</v>
      </c>
      <c r="E8" s="3">
        <v>2197.5</v>
      </c>
    </row>
    <row r="9" spans="1:8">
      <c r="A9" t="s">
        <v>324</v>
      </c>
      <c r="B9" s="38">
        <v>1323.9869000000001</v>
      </c>
      <c r="C9" s="38">
        <v>1421.5889000000004</v>
      </c>
      <c r="D9" s="39">
        <v>1384.5898999999999</v>
      </c>
      <c r="E9" s="18">
        <v>1547.5702000000001</v>
      </c>
    </row>
    <row r="10" spans="1:8">
      <c r="A10" t="s">
        <v>322</v>
      </c>
      <c r="B10" s="38">
        <v>538.11750000000006</v>
      </c>
      <c r="C10" s="38">
        <v>661.50880000000006</v>
      </c>
      <c r="D10" s="39">
        <v>800.9556</v>
      </c>
      <c r="E10" s="39">
        <v>782.60299999999984</v>
      </c>
    </row>
  </sheetData>
  <mergeCells count="1">
    <mergeCell ref="A1:H1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31680-E459-6245-B170-C63AB1411CDE}">
  <dimension ref="A1:E24"/>
  <sheetViews>
    <sheetView workbookViewId="0">
      <selection activeCell="F8" sqref="F8"/>
    </sheetView>
  </sheetViews>
  <sheetFormatPr baseColWidth="10" defaultColWidth="11" defaultRowHeight="16"/>
  <cols>
    <col min="1" max="1" width="29.83203125" style="42" customWidth="1"/>
    <col min="2" max="16384" width="11" style="42"/>
  </cols>
  <sheetData>
    <row r="1" spans="1:5">
      <c r="A1" s="58" t="s">
        <v>403</v>
      </c>
    </row>
    <row r="2" spans="1:5">
      <c r="A2" s="59"/>
      <c r="B2" s="43">
        <v>2019</v>
      </c>
      <c r="C2" s="43">
        <v>2020</v>
      </c>
      <c r="D2" s="43">
        <v>2021</v>
      </c>
      <c r="E2" s="43">
        <v>2022</v>
      </c>
    </row>
    <row r="3" spans="1:5">
      <c r="A3" s="5" t="s">
        <v>49</v>
      </c>
      <c r="B3" s="60">
        <v>14547.98</v>
      </c>
      <c r="C3" s="60">
        <v>18137.830000000002</v>
      </c>
      <c r="D3" s="60">
        <v>21507.1</v>
      </c>
      <c r="E3" s="60">
        <v>25347.35</v>
      </c>
    </row>
    <row r="4" spans="1:5">
      <c r="A4" s="7" t="s">
        <v>461</v>
      </c>
      <c r="B4" s="60">
        <v>2475.48</v>
      </c>
      <c r="C4" s="60">
        <v>4617.07</v>
      </c>
      <c r="D4" s="60">
        <v>6618.27</v>
      </c>
      <c r="E4" s="60">
        <v>11498.64</v>
      </c>
    </row>
    <row r="5" spans="1:5">
      <c r="A5" s="5" t="s">
        <v>51</v>
      </c>
      <c r="B5" s="60">
        <v>3752</v>
      </c>
      <c r="C5" s="60">
        <v>3956.8</v>
      </c>
      <c r="D5" s="60">
        <v>4483.2</v>
      </c>
      <c r="E5" s="60">
        <v>4742.3999999999996</v>
      </c>
    </row>
    <row r="6" spans="1:5">
      <c r="A6" s="5" t="s">
        <v>50</v>
      </c>
      <c r="B6" s="60">
        <v>1914</v>
      </c>
      <c r="C6" s="60">
        <v>1596</v>
      </c>
      <c r="D6" s="60">
        <v>1563.6</v>
      </c>
      <c r="E6" s="60">
        <v>1649.4</v>
      </c>
    </row>
    <row r="7" spans="1:5">
      <c r="A7" s="42" t="s">
        <v>350</v>
      </c>
      <c r="B7" s="60">
        <v>23489.8</v>
      </c>
      <c r="C7" s="60">
        <v>31588</v>
      </c>
      <c r="D7" s="60">
        <v>37222.400000000001</v>
      </c>
      <c r="E7" s="60">
        <v>53086.8</v>
      </c>
    </row>
    <row r="8" spans="1:5">
      <c r="A8" s="4"/>
      <c r="B8" s="5"/>
      <c r="C8" s="6"/>
    </row>
    <row r="9" spans="1:5" ht="18">
      <c r="A9" s="88" t="s">
        <v>423</v>
      </c>
    </row>
    <row r="10" spans="1:5">
      <c r="A10" s="59"/>
      <c r="B10" s="59">
        <v>2019</v>
      </c>
      <c r="C10" s="59">
        <v>2020</v>
      </c>
      <c r="D10" s="59">
        <v>2021</v>
      </c>
      <c r="E10" s="59">
        <v>2022</v>
      </c>
    </row>
    <row r="11" spans="1:5">
      <c r="A11" s="5" t="s">
        <v>49</v>
      </c>
      <c r="B11" s="62">
        <v>61.94</v>
      </c>
      <c r="C11" s="62">
        <v>57.42</v>
      </c>
      <c r="D11" s="62">
        <v>57.79</v>
      </c>
      <c r="E11" s="62">
        <v>47.74</v>
      </c>
    </row>
    <row r="12" spans="1:5">
      <c r="A12" s="5" t="s">
        <v>461</v>
      </c>
      <c r="B12" s="62">
        <v>10.54</v>
      </c>
      <c r="C12" s="62">
        <v>14.620000000000001</v>
      </c>
      <c r="D12" s="62">
        <v>17.770000000000003</v>
      </c>
      <c r="E12" s="62">
        <v>21.66</v>
      </c>
    </row>
    <row r="13" spans="1:5">
      <c r="A13" s="5" t="s">
        <v>51</v>
      </c>
      <c r="B13" s="62">
        <v>15.97</v>
      </c>
      <c r="C13" s="62">
        <v>12.53</v>
      </c>
      <c r="D13" s="62">
        <v>12.05</v>
      </c>
      <c r="E13" s="62">
        <v>8.93</v>
      </c>
    </row>
    <row r="14" spans="1:5">
      <c r="A14" s="5" t="s">
        <v>50</v>
      </c>
      <c r="B14" s="62">
        <v>8.15</v>
      </c>
      <c r="C14" s="62">
        <v>5.05</v>
      </c>
      <c r="D14" s="62">
        <v>4.2</v>
      </c>
      <c r="E14" s="62">
        <v>3.11</v>
      </c>
    </row>
    <row r="15" spans="1:5">
      <c r="A15" s="5" t="s">
        <v>56</v>
      </c>
      <c r="B15" s="62">
        <v>3.39</v>
      </c>
      <c r="C15" s="62">
        <v>10.38</v>
      </c>
      <c r="D15" s="62">
        <v>8.19</v>
      </c>
      <c r="E15" s="62">
        <v>18.57</v>
      </c>
    </row>
    <row r="16" spans="1:5">
      <c r="A16" s="5" t="s">
        <v>306</v>
      </c>
      <c r="B16" s="62" cm="1">
        <f t="array" ref="B16">SUM((B11:B14)^2)</f>
        <v>4269.1185999999998</v>
      </c>
      <c r="C16" s="62" cm="1">
        <f t="array" ref="C16">SUM((C11:C14)^2)</f>
        <v>3693.3042000000005</v>
      </c>
      <c r="D16" s="62" cm="1">
        <f t="array" ref="D16">SUM((D11:D14)^2)</f>
        <v>3818.2994999999996</v>
      </c>
      <c r="E16" s="62" cm="1">
        <f t="array" ref="E16">SUM((E11:E14)^2)</f>
        <v>2837.6802000000002</v>
      </c>
    </row>
    <row r="17" spans="1:5">
      <c r="A17" s="5" t="s">
        <v>320</v>
      </c>
      <c r="B17" s="62">
        <f>SUM((B11:B14))</f>
        <v>96.6</v>
      </c>
      <c r="C17" s="62">
        <f>SUM((C11:C14))</f>
        <v>89.62</v>
      </c>
      <c r="D17" s="62">
        <f>SUM((D11:D14))</f>
        <v>91.81</v>
      </c>
      <c r="E17" s="62">
        <f>SUM((E11:E14))</f>
        <v>81.440000000000012</v>
      </c>
    </row>
    <row r="18" spans="1:5">
      <c r="A18" s="5"/>
      <c r="B18" s="62"/>
      <c r="C18" s="62"/>
      <c r="D18" s="62"/>
      <c r="E18" s="62"/>
    </row>
    <row r="19" spans="1:5">
      <c r="A19" s="5"/>
      <c r="B19" s="62"/>
      <c r="C19" s="62"/>
      <c r="D19" s="62"/>
      <c r="E19" s="62"/>
    </row>
    <row r="20" spans="1:5">
      <c r="A20" s="5"/>
      <c r="B20" s="5"/>
      <c r="C20" s="5"/>
      <c r="D20" s="5"/>
    </row>
    <row r="21" spans="1:5">
      <c r="A21" s="5"/>
      <c r="B21" s="5"/>
      <c r="C21" s="5"/>
      <c r="D21" s="5"/>
    </row>
    <row r="22" spans="1:5">
      <c r="A22" s="5"/>
      <c r="B22" s="5"/>
      <c r="C22" s="5"/>
      <c r="D22" s="5"/>
    </row>
    <row r="23" spans="1:5">
      <c r="A23" s="5"/>
      <c r="B23" s="5"/>
      <c r="C23" s="5"/>
      <c r="D23" s="5"/>
    </row>
    <row r="24" spans="1:5">
      <c r="A24" s="5"/>
      <c r="B24" s="5"/>
      <c r="C24" s="5"/>
      <c r="D24" s="5"/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FCACC-6B34-444B-8FAA-8384BA098FBE}">
  <dimension ref="A1:F12"/>
  <sheetViews>
    <sheetView workbookViewId="0">
      <selection activeCell="H12" sqref="H12"/>
    </sheetView>
  </sheetViews>
  <sheetFormatPr baseColWidth="10" defaultColWidth="11" defaultRowHeight="16"/>
  <cols>
    <col min="1" max="1" width="27" customWidth="1"/>
  </cols>
  <sheetData>
    <row r="1" spans="1:6">
      <c r="A1" s="45" t="s">
        <v>402</v>
      </c>
    </row>
    <row r="2" spans="1:6">
      <c r="B2">
        <v>2019</v>
      </c>
      <c r="C2">
        <v>2020</v>
      </c>
      <c r="D2">
        <v>2021</v>
      </c>
      <c r="E2">
        <v>2022</v>
      </c>
    </row>
    <row r="3" spans="1:6">
      <c r="A3" t="s">
        <v>332</v>
      </c>
      <c r="B3" s="63">
        <v>1226.3</v>
      </c>
      <c r="C3" s="80">
        <v>1652.23</v>
      </c>
      <c r="D3" s="80">
        <v>2049.19</v>
      </c>
      <c r="E3" s="80">
        <v>2570.0700000000002</v>
      </c>
    </row>
    <row r="4" spans="1:6">
      <c r="A4" t="s">
        <v>333</v>
      </c>
      <c r="B4" s="80">
        <v>1332</v>
      </c>
      <c r="C4" s="80">
        <v>1791.27</v>
      </c>
      <c r="D4" s="80">
        <v>1903.07</v>
      </c>
      <c r="E4" s="80">
        <v>2659.54</v>
      </c>
    </row>
    <row r="5" spans="1:6">
      <c r="A5" t="s">
        <v>349</v>
      </c>
      <c r="B5" s="29">
        <f>SUM(B3:B4)</f>
        <v>2558.3000000000002</v>
      </c>
      <c r="C5" s="29">
        <f>SUM(C3:C4)</f>
        <v>3443.5</v>
      </c>
      <c r="D5" s="29">
        <f>SUM(D3:D4)</f>
        <v>3952.26</v>
      </c>
      <c r="E5" s="29">
        <f>SUM(E3:E4)</f>
        <v>5229.6100000000006</v>
      </c>
    </row>
    <row r="7" spans="1:6" ht="18">
      <c r="A7" s="88" t="s">
        <v>424</v>
      </c>
    </row>
    <row r="8" spans="1:6">
      <c r="B8">
        <v>2019</v>
      </c>
      <c r="C8">
        <v>2020</v>
      </c>
      <c r="D8">
        <v>2021</v>
      </c>
      <c r="E8">
        <v>2022</v>
      </c>
    </row>
    <row r="9" spans="1:6">
      <c r="A9" t="s">
        <v>332</v>
      </c>
      <c r="B9" s="80">
        <v>47.93</v>
      </c>
      <c r="C9" s="80">
        <v>47.98</v>
      </c>
      <c r="D9" s="80">
        <v>51.85</v>
      </c>
      <c r="E9" s="80">
        <v>49.14</v>
      </c>
      <c r="F9" s="29"/>
    </row>
    <row r="10" spans="1:6">
      <c r="A10" t="s">
        <v>333</v>
      </c>
      <c r="B10" s="80">
        <v>52.07</v>
      </c>
      <c r="C10" s="80">
        <v>52.02</v>
      </c>
      <c r="D10" s="80">
        <v>48.15</v>
      </c>
      <c r="E10" s="80">
        <v>50.85</v>
      </c>
      <c r="F10" s="29"/>
    </row>
    <row r="11" spans="1:6">
      <c r="A11" t="s">
        <v>334</v>
      </c>
      <c r="B11" s="29">
        <v>100</v>
      </c>
      <c r="C11" s="29">
        <v>100</v>
      </c>
      <c r="D11" s="29">
        <v>100</v>
      </c>
      <c r="E11" s="29">
        <v>100</v>
      </c>
      <c r="F11" s="29"/>
    </row>
    <row r="12" spans="1:6">
      <c r="A12" t="s">
        <v>306</v>
      </c>
      <c r="B12" s="29" cm="1">
        <f t="array" ref="B12">SUM((B9:B10)^2)</f>
        <v>5008.5698000000002</v>
      </c>
      <c r="C12" s="29" cm="1">
        <f t="array" ref="C12">SUM((C9:C10)^2)</f>
        <v>5008.1607999999997</v>
      </c>
      <c r="D12" s="29" cm="1">
        <f t="array" ref="D12">SUM((D9:D10)^2)</f>
        <v>5006.8449999999993</v>
      </c>
      <c r="E12" s="29" cm="1">
        <f t="array" ref="E12">SUM((E9:E10)^2)</f>
        <v>5000.4621000000006</v>
      </c>
      <c r="F12" s="29"/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94201-5A2F-B34E-8286-6F27550AF99C}">
  <dimension ref="A1:E12"/>
  <sheetViews>
    <sheetView workbookViewId="0">
      <selection activeCell="H22" sqref="H22"/>
    </sheetView>
  </sheetViews>
  <sheetFormatPr baseColWidth="10" defaultColWidth="11" defaultRowHeight="16"/>
  <cols>
    <col min="1" max="1" width="23.83203125" customWidth="1"/>
  </cols>
  <sheetData>
    <row r="1" spans="1:5">
      <c r="A1" s="45" t="s">
        <v>401</v>
      </c>
    </row>
    <row r="2" spans="1:5">
      <c r="B2">
        <v>2019</v>
      </c>
      <c r="C2">
        <v>2020</v>
      </c>
      <c r="D2">
        <v>2021</v>
      </c>
      <c r="E2">
        <v>2022</v>
      </c>
    </row>
    <row r="3" spans="1:5">
      <c r="A3" t="s">
        <v>341</v>
      </c>
      <c r="B3">
        <v>100</v>
      </c>
      <c r="C3">
        <v>100</v>
      </c>
      <c r="D3">
        <v>100</v>
      </c>
      <c r="E3">
        <v>100</v>
      </c>
    </row>
    <row r="4" spans="1:5">
      <c r="A4" t="s">
        <v>338</v>
      </c>
      <c r="B4">
        <v>98.9</v>
      </c>
      <c r="C4">
        <v>99.63000000000001</v>
      </c>
      <c r="D4">
        <v>99.52000000000001</v>
      </c>
      <c r="E4">
        <v>99.460000000000008</v>
      </c>
    </row>
    <row r="5" spans="1:5">
      <c r="A5" t="s">
        <v>336</v>
      </c>
      <c r="B5">
        <v>98.9</v>
      </c>
      <c r="C5">
        <v>99.160000000000011</v>
      </c>
      <c r="D5">
        <v>99.100000000000009</v>
      </c>
      <c r="E5">
        <v>99.009999999999991</v>
      </c>
    </row>
    <row r="6" spans="1:5">
      <c r="A6" t="s">
        <v>335</v>
      </c>
      <c r="B6">
        <v>98.61</v>
      </c>
      <c r="C6">
        <v>98.94</v>
      </c>
      <c r="D6">
        <v>98.86999999999999</v>
      </c>
      <c r="E6">
        <v>99</v>
      </c>
    </row>
    <row r="7" spans="1:5">
      <c r="A7" t="s">
        <v>337</v>
      </c>
      <c r="B7">
        <v>98.14</v>
      </c>
      <c r="C7">
        <v>98.300000000000011</v>
      </c>
      <c r="D7">
        <v>98.360000000000014</v>
      </c>
      <c r="E7">
        <v>98.600000000000009</v>
      </c>
    </row>
    <row r="8" spans="1:5">
      <c r="A8" t="s">
        <v>339</v>
      </c>
      <c r="B8">
        <v>96.2</v>
      </c>
      <c r="C8">
        <v>98.3</v>
      </c>
      <c r="D8">
        <v>97.4</v>
      </c>
      <c r="E8">
        <v>97.36</v>
      </c>
    </row>
    <row r="9" spans="1:5">
      <c r="A9" t="s">
        <v>343</v>
      </c>
      <c r="B9">
        <v>95.5</v>
      </c>
      <c r="C9">
        <v>96.9</v>
      </c>
      <c r="D9">
        <v>97.199999999999989</v>
      </c>
      <c r="E9">
        <v>96.300000000000011</v>
      </c>
    </row>
    <row r="10" spans="1:5">
      <c r="A10" t="s">
        <v>342</v>
      </c>
      <c r="B10">
        <v>89.699999999999989</v>
      </c>
      <c r="C10">
        <v>91.600000000000023</v>
      </c>
      <c r="D10">
        <v>90</v>
      </c>
      <c r="E10">
        <v>92.5</v>
      </c>
    </row>
    <row r="11" spans="1:5">
      <c r="A11" t="s">
        <v>344</v>
      </c>
      <c r="B11">
        <v>87.51</v>
      </c>
      <c r="C11">
        <v>86.47999999999999</v>
      </c>
      <c r="D11">
        <v>92.490000000000009</v>
      </c>
      <c r="E11">
        <v>93.550000000000011</v>
      </c>
    </row>
    <row r="12" spans="1:5">
      <c r="A12" t="s">
        <v>340</v>
      </c>
      <c r="B12">
        <v>95.73</v>
      </c>
      <c r="C12">
        <v>87.56</v>
      </c>
      <c r="D12">
        <v>90.55</v>
      </c>
      <c r="E12">
        <v>78.61999999999999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46496-E437-DA42-AACD-FF3533A94A22}">
  <dimension ref="A1:E12"/>
  <sheetViews>
    <sheetView workbookViewId="0">
      <selection activeCell="I16" sqref="I16"/>
    </sheetView>
  </sheetViews>
  <sheetFormatPr baseColWidth="10" defaultColWidth="11" defaultRowHeight="16"/>
  <cols>
    <col min="1" max="1" width="21.5" customWidth="1"/>
  </cols>
  <sheetData>
    <row r="1" spans="1:5">
      <c r="A1" s="45" t="s">
        <v>400</v>
      </c>
    </row>
    <row r="2" spans="1:5">
      <c r="B2">
        <v>2019</v>
      </c>
      <c r="C2">
        <v>2020</v>
      </c>
      <c r="D2">
        <v>2021</v>
      </c>
      <c r="E2">
        <v>2022</v>
      </c>
    </row>
    <row r="3" spans="1:5">
      <c r="A3" t="s">
        <v>335</v>
      </c>
      <c r="B3">
        <v>8195.327299999999</v>
      </c>
      <c r="C3">
        <v>8144.3540000000003</v>
      </c>
      <c r="D3">
        <v>7955.4328999999989</v>
      </c>
      <c r="E3">
        <v>7865</v>
      </c>
    </row>
    <row r="4" spans="1:5">
      <c r="A4" t="s">
        <v>339</v>
      </c>
      <c r="B4">
        <v>7214.7600000000011</v>
      </c>
      <c r="C4">
        <v>7372.9700000000012</v>
      </c>
      <c r="D4">
        <v>7675.08</v>
      </c>
      <c r="E4">
        <v>7694.0440000000008</v>
      </c>
    </row>
    <row r="5" spans="1:5">
      <c r="A5" t="s">
        <v>337</v>
      </c>
      <c r="B5">
        <v>7284.0779999999995</v>
      </c>
      <c r="C5">
        <v>7261.3700000000008</v>
      </c>
      <c r="D5">
        <v>7152.3976000000002</v>
      </c>
      <c r="E5">
        <v>7002.6674000000003</v>
      </c>
    </row>
    <row r="6" spans="1:5">
      <c r="A6" t="s">
        <v>336</v>
      </c>
      <c r="B6">
        <v>6652.39</v>
      </c>
      <c r="C6">
        <v>6519.6696000000002</v>
      </c>
      <c r="D6">
        <v>6365.9700000000012</v>
      </c>
      <c r="E6">
        <v>5991.0672999999997</v>
      </c>
    </row>
    <row r="7" spans="1:5">
      <c r="A7" t="s">
        <v>338</v>
      </c>
      <c r="B7">
        <v>6345.3668000000007</v>
      </c>
      <c r="C7">
        <v>6540.6029000000008</v>
      </c>
      <c r="D7">
        <v>6191.1394</v>
      </c>
      <c r="E7">
        <v>6199.1476000000011</v>
      </c>
    </row>
    <row r="8" spans="1:5">
      <c r="A8" t="s">
        <v>343</v>
      </c>
      <c r="B8">
        <v>4885.1899999999996</v>
      </c>
      <c r="C8">
        <v>5282.03</v>
      </c>
      <c r="D8">
        <v>5194.1400000000003</v>
      </c>
      <c r="E8">
        <v>4690.8999999999996</v>
      </c>
    </row>
    <row r="9" spans="1:5">
      <c r="A9" t="s">
        <v>341</v>
      </c>
      <c r="B9">
        <v>5008.5698000000002</v>
      </c>
      <c r="C9">
        <v>5008.1607999999997</v>
      </c>
      <c r="D9">
        <v>5006.8449999999993</v>
      </c>
      <c r="E9">
        <v>5000.4621000000006</v>
      </c>
    </row>
    <row r="10" spans="1:5">
      <c r="A10" t="s">
        <v>344</v>
      </c>
      <c r="B10">
        <v>4017.6322999999998</v>
      </c>
      <c r="C10">
        <v>4191.5667000000003</v>
      </c>
      <c r="D10">
        <v>4291.0589999999993</v>
      </c>
      <c r="E10">
        <v>4203.5525000000007</v>
      </c>
    </row>
    <row r="11" spans="1:5">
      <c r="A11" t="s">
        <v>340</v>
      </c>
      <c r="B11">
        <v>4269.1185999999998</v>
      </c>
      <c r="C11">
        <v>3693.3042000000005</v>
      </c>
      <c r="D11">
        <v>3818.2994999999996</v>
      </c>
      <c r="E11">
        <v>2837.6802000000002</v>
      </c>
    </row>
    <row r="12" spans="1:5">
      <c r="A12" t="s">
        <v>342</v>
      </c>
      <c r="B12" s="8">
        <v>3543.5520999999999</v>
      </c>
      <c r="C12" s="8">
        <v>3599.6100000000006</v>
      </c>
      <c r="D12" s="8">
        <v>4001.66</v>
      </c>
      <c r="E12" s="8">
        <v>4851.0904</v>
      </c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95B8-9799-BC48-AE4C-2C7F261A54CA}">
  <dimension ref="A1:J6"/>
  <sheetViews>
    <sheetView workbookViewId="0">
      <selection activeCell="E6" sqref="E6"/>
    </sheetView>
  </sheetViews>
  <sheetFormatPr baseColWidth="10" defaultColWidth="11" defaultRowHeight="16"/>
  <cols>
    <col min="1" max="1" width="65.33203125" customWidth="1"/>
    <col min="5" max="5" width="9.83203125" bestFit="1" customWidth="1"/>
  </cols>
  <sheetData>
    <row r="1" spans="1:10">
      <c r="A1" s="45" t="s">
        <v>399</v>
      </c>
    </row>
    <row r="2" spans="1:10">
      <c r="B2">
        <v>2019</v>
      </c>
      <c r="C2">
        <v>2020</v>
      </c>
      <c r="D2">
        <v>2021</v>
      </c>
      <c r="E2">
        <v>2022</v>
      </c>
      <c r="F2" s="1" t="s">
        <v>352</v>
      </c>
    </row>
    <row r="3" spans="1:10">
      <c r="A3" t="s">
        <v>359</v>
      </c>
      <c r="B3" s="29">
        <v>75501.970000000016</v>
      </c>
      <c r="C3" s="29">
        <v>77638.789999999994</v>
      </c>
      <c r="D3" s="29">
        <v>76325.090000000011</v>
      </c>
      <c r="E3" s="29">
        <v>80756.52</v>
      </c>
      <c r="F3" s="29">
        <v>310222.37000000005</v>
      </c>
    </row>
    <row r="4" spans="1:10">
      <c r="A4" t="s">
        <v>358</v>
      </c>
      <c r="B4" s="29">
        <v>55246.19</v>
      </c>
      <c r="C4" s="29">
        <v>52267.68</v>
      </c>
      <c r="D4" s="29">
        <v>56021.55</v>
      </c>
      <c r="E4" s="29">
        <v>62074.619999999995</v>
      </c>
      <c r="F4" s="29">
        <f>SUM(B4:E4)</f>
        <v>225610.03999999998</v>
      </c>
    </row>
    <row r="5" spans="1:10">
      <c r="A5" t="s">
        <v>361</v>
      </c>
      <c r="B5" s="29">
        <v>26048.1</v>
      </c>
      <c r="C5" s="29">
        <v>35031.5</v>
      </c>
      <c r="D5" s="29">
        <v>41174.660000000003</v>
      </c>
      <c r="E5" s="29">
        <v>58316.41</v>
      </c>
      <c r="F5" s="29">
        <v>160570.67000000001</v>
      </c>
      <c r="G5" s="8"/>
      <c r="H5" s="8"/>
      <c r="I5" s="8"/>
      <c r="J5" s="8"/>
    </row>
    <row r="6" spans="1:10">
      <c r="A6" t="s">
        <v>360</v>
      </c>
      <c r="B6" s="29">
        <v>156646.94000000003</v>
      </c>
      <c r="C6" s="29">
        <v>165827.75</v>
      </c>
      <c r="D6" s="29">
        <v>173521.45</v>
      </c>
      <c r="E6" s="29">
        <v>201147.71</v>
      </c>
      <c r="F6" s="29">
        <f>SUM(F3:F5)</f>
        <v>696403.08000000007</v>
      </c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4953B-8B49-D640-9C95-CDDC85A93F35}">
  <dimension ref="A1:L28"/>
  <sheetViews>
    <sheetView workbookViewId="0">
      <selection activeCell="E27" sqref="E27"/>
    </sheetView>
  </sheetViews>
  <sheetFormatPr baseColWidth="10" defaultColWidth="11" defaultRowHeight="16"/>
  <cols>
    <col min="1" max="1" width="56.6640625" customWidth="1"/>
  </cols>
  <sheetData>
    <row r="1" spans="1:6">
      <c r="A1" s="45" t="s">
        <v>398</v>
      </c>
    </row>
    <row r="2" spans="1:6">
      <c r="B2">
        <v>2019</v>
      </c>
      <c r="C2">
        <v>2020</v>
      </c>
      <c r="D2">
        <v>2021</v>
      </c>
      <c r="E2">
        <v>2022</v>
      </c>
      <c r="F2" t="s">
        <v>352</v>
      </c>
    </row>
    <row r="3" spans="1:6">
      <c r="A3" t="s">
        <v>363</v>
      </c>
      <c r="B3">
        <v>2388.1222464393977</v>
      </c>
      <c r="C3">
        <v>2467.5219388632931</v>
      </c>
      <c r="D3">
        <v>2391.7086126894837</v>
      </c>
      <c r="E3">
        <v>2398.9926607820644</v>
      </c>
      <c r="F3">
        <v>2411.7055959999998</v>
      </c>
    </row>
    <row r="4" spans="1:6">
      <c r="A4" t="s">
        <v>358</v>
      </c>
      <c r="B4">
        <v>2118.1527654646402</v>
      </c>
      <c r="C4">
        <v>2069.7558742516185</v>
      </c>
      <c r="D4">
        <v>2146.5416650177494</v>
      </c>
      <c r="E4">
        <v>2294.5979381080201</v>
      </c>
      <c r="F4">
        <v>2160.8472322777598</v>
      </c>
    </row>
    <row r="5" spans="1:6">
      <c r="A5" t="s">
        <v>361</v>
      </c>
      <c r="B5">
        <v>4341.7433981603299</v>
      </c>
      <c r="C5">
        <v>3822.5509836689839</v>
      </c>
      <c r="D5">
        <v>3932.3852225737865</v>
      </c>
      <c r="E5">
        <v>3031.6308538907101</v>
      </c>
      <c r="F5">
        <v>3647.6917818594206</v>
      </c>
    </row>
    <row r="6" spans="1:6">
      <c r="A6" t="s">
        <v>360</v>
      </c>
      <c r="B6">
        <v>2618.0255291010826</v>
      </c>
      <c r="C6">
        <v>2626.2677839595335</v>
      </c>
      <c r="D6">
        <v>2678.141018536468</v>
      </c>
      <c r="E6">
        <v>2550.1895538902722</v>
      </c>
      <c r="F6">
        <v>2614.9364444832618</v>
      </c>
    </row>
    <row r="9" spans="1:6">
      <c r="A9" t="s">
        <v>362</v>
      </c>
    </row>
    <row r="10" spans="1:6">
      <c r="B10">
        <v>2019</v>
      </c>
      <c r="C10">
        <v>2020</v>
      </c>
      <c r="D10">
        <v>2021</v>
      </c>
      <c r="E10">
        <v>2022</v>
      </c>
      <c r="F10" t="s">
        <v>352</v>
      </c>
    </row>
    <row r="11" spans="1:6">
      <c r="A11" t="s">
        <v>326</v>
      </c>
      <c r="B11">
        <v>75501.970000000016</v>
      </c>
      <c r="C11">
        <v>77638.789999999994</v>
      </c>
      <c r="D11">
        <v>76325.090000000011</v>
      </c>
      <c r="E11">
        <v>80756.52</v>
      </c>
      <c r="F11">
        <f>SUM(B11:E11)</f>
        <v>310222.37000000005</v>
      </c>
    </row>
    <row r="12" spans="1:6">
      <c r="A12" t="s">
        <v>348</v>
      </c>
      <c r="B12">
        <v>55096.87000000001</v>
      </c>
      <c r="C12">
        <v>53157.460000000006</v>
      </c>
      <c r="D12">
        <v>56021.700000000004</v>
      </c>
      <c r="E12">
        <v>62074.779999999992</v>
      </c>
      <c r="F12">
        <f>SUM(B12:E12)</f>
        <v>226350.81000000003</v>
      </c>
    </row>
    <row r="13" spans="1:6">
      <c r="A13" t="s">
        <v>353</v>
      </c>
      <c r="B13">
        <v>26048.1</v>
      </c>
      <c r="C13">
        <v>35031.5</v>
      </c>
      <c r="D13">
        <v>41174.660000000003</v>
      </c>
      <c r="E13">
        <v>58316.41</v>
      </c>
      <c r="F13">
        <v>160570.67000000001</v>
      </c>
    </row>
    <row r="14" spans="1:6">
      <c r="A14" t="s">
        <v>354</v>
      </c>
      <c r="B14">
        <f>SUM(B11:B13)</f>
        <v>156646.94000000003</v>
      </c>
      <c r="C14">
        <f>SUM(C11:C13)</f>
        <v>165827.75</v>
      </c>
      <c r="D14">
        <f>SUM(D11:D13)</f>
        <v>173521.45</v>
      </c>
      <c r="E14">
        <f>SUM(E11:E13)</f>
        <v>201147.71</v>
      </c>
      <c r="F14">
        <f>SUM(F11:F13)</f>
        <v>697143.85000000009</v>
      </c>
    </row>
    <row r="16" spans="1:6">
      <c r="B16">
        <v>2019</v>
      </c>
      <c r="C16">
        <v>2020</v>
      </c>
      <c r="D16">
        <v>2021</v>
      </c>
      <c r="E16">
        <v>2022</v>
      </c>
      <c r="F16" t="s">
        <v>352</v>
      </c>
    </row>
    <row r="17" spans="1:12">
      <c r="A17" t="s">
        <v>355</v>
      </c>
      <c r="B17">
        <f>(B11/B$14)*B3</f>
        <v>1151.0466416196832</v>
      </c>
      <c r="C17">
        <f t="shared" ref="C17:E19" si="0">(C11/C$14)*C3</f>
        <v>1155.2675449784492</v>
      </c>
      <c r="D17">
        <f t="shared" si="0"/>
        <v>1052.0161923341466</v>
      </c>
      <c r="E17">
        <f t="shared" si="0"/>
        <v>963.14444141720548</v>
      </c>
      <c r="F17">
        <f>(F11/F$14)*F3</f>
        <v>1073.1860085022374</v>
      </c>
    </row>
    <row r="18" spans="1:12">
      <c r="A18" t="s">
        <v>356</v>
      </c>
      <c r="B18">
        <f>(B12/B$14)*B4</f>
        <v>745.01032422941535</v>
      </c>
      <c r="C18">
        <f t="shared" si="0"/>
        <v>663.47740408523578</v>
      </c>
      <c r="D18">
        <f t="shared" si="0"/>
        <v>693.01468605250159</v>
      </c>
      <c r="E18">
        <f t="shared" si="0"/>
        <v>708.11973050306631</v>
      </c>
      <c r="F18">
        <f>(F12/F$14)*F4</f>
        <v>701.59052728117592</v>
      </c>
    </row>
    <row r="19" spans="1:12">
      <c r="A19" t="s">
        <v>357</v>
      </c>
      <c r="B19">
        <f>(B13/B$14)*B5</f>
        <v>721.96856325198598</v>
      </c>
      <c r="C19">
        <f t="shared" si="0"/>
        <v>807.52283489584829</v>
      </c>
      <c r="D19">
        <f>(D13/D$14)*D5</f>
        <v>933.11014014982004</v>
      </c>
      <c r="E19">
        <f>(E13/E$14)*E5</f>
        <v>878.92538196999988</v>
      </c>
      <c r="F19">
        <f>(F13/F$14)*F5</f>
        <v>840.15990869984864</v>
      </c>
    </row>
    <row r="20" spans="1:12">
      <c r="A20" t="s">
        <v>351</v>
      </c>
      <c r="B20">
        <f>SUM(B17:B19)</f>
        <v>2618.0255291010844</v>
      </c>
      <c r="C20">
        <f>SUM(C17:C19)</f>
        <v>2626.2677839595335</v>
      </c>
      <c r="D20">
        <f>SUM(D17:D19)</f>
        <v>2678.141018536468</v>
      </c>
      <c r="E20">
        <f>SUM(E17:E19)</f>
        <v>2550.1895538902718</v>
      </c>
      <c r="F20">
        <f>SUM(F17:F19)</f>
        <v>2614.9364444832618</v>
      </c>
    </row>
    <row r="26" spans="1:12">
      <c r="I26" s="30"/>
      <c r="J26" s="30"/>
      <c r="K26" s="30"/>
      <c r="L26" s="30"/>
    </row>
    <row r="28" spans="1:12">
      <c r="I28" s="30"/>
      <c r="J28" s="30"/>
      <c r="K28" s="30"/>
      <c r="L28" s="30"/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EC6B-03F9-994D-ABD1-BDE9E3E2AD25}">
  <dimension ref="A1:H24"/>
  <sheetViews>
    <sheetView workbookViewId="0">
      <selection activeCell="L22" sqref="L22"/>
    </sheetView>
  </sheetViews>
  <sheetFormatPr baseColWidth="10" defaultColWidth="11" defaultRowHeight="16"/>
  <cols>
    <col min="1" max="1" width="28.83203125" customWidth="1"/>
    <col min="7" max="7" width="26.33203125" bestFit="1" customWidth="1"/>
  </cols>
  <sheetData>
    <row r="1" spans="1:8">
      <c r="A1" s="45" t="s">
        <v>397</v>
      </c>
    </row>
    <row r="2" spans="1:8">
      <c r="B2">
        <v>2019</v>
      </c>
      <c r="C2">
        <v>2020</v>
      </c>
      <c r="D2">
        <v>2021</v>
      </c>
      <c r="E2">
        <v>2022</v>
      </c>
      <c r="H2">
        <v>2022</v>
      </c>
    </row>
    <row r="3" spans="1:8">
      <c r="A3" s="26" t="s">
        <v>335</v>
      </c>
      <c r="B3" s="48">
        <v>8195.3273000000008</v>
      </c>
      <c r="C3" s="48">
        <v>8144.3540000000003</v>
      </c>
      <c r="D3" s="48">
        <v>7955.4328999999998</v>
      </c>
      <c r="E3" s="48">
        <v>7865</v>
      </c>
      <c r="G3" s="26" t="s">
        <v>335</v>
      </c>
      <c r="H3" s="48">
        <v>7865</v>
      </c>
    </row>
    <row r="4" spans="1:8">
      <c r="A4" s="26" t="s">
        <v>339</v>
      </c>
      <c r="B4" s="48">
        <v>7214.76</v>
      </c>
      <c r="C4" s="48">
        <v>7372.97</v>
      </c>
      <c r="D4" s="48">
        <v>7675.08</v>
      </c>
      <c r="E4" s="48">
        <v>7694.0439999999999</v>
      </c>
      <c r="G4" s="26" t="s">
        <v>339</v>
      </c>
      <c r="H4" s="48">
        <v>7694.0439999999999</v>
      </c>
    </row>
    <row r="5" spans="1:8">
      <c r="A5" s="26" t="s">
        <v>337</v>
      </c>
      <c r="B5" s="48">
        <v>7284.0780000000004</v>
      </c>
      <c r="C5" s="48">
        <v>7261.37</v>
      </c>
      <c r="D5" s="48">
        <v>7152.3976000000002</v>
      </c>
      <c r="E5" s="48">
        <v>7002.6674000000003</v>
      </c>
      <c r="G5" s="26" t="s">
        <v>337</v>
      </c>
      <c r="H5" s="48">
        <v>7002.6674000000003</v>
      </c>
    </row>
    <row r="6" spans="1:8">
      <c r="A6" s="26" t="s">
        <v>336</v>
      </c>
      <c r="B6" s="48">
        <v>6652.39</v>
      </c>
      <c r="C6" s="48">
        <v>6519.6696000000002</v>
      </c>
      <c r="D6" s="48">
        <v>6365.97</v>
      </c>
      <c r="E6" s="48">
        <v>5991.0672999999997</v>
      </c>
      <c r="G6" s="26" t="s">
        <v>338</v>
      </c>
      <c r="H6" s="48">
        <v>6199.1476000000002</v>
      </c>
    </row>
    <row r="7" spans="1:8">
      <c r="A7" s="26" t="s">
        <v>338</v>
      </c>
      <c r="B7" s="48">
        <v>6345.3667999999998</v>
      </c>
      <c r="C7" s="48">
        <v>6540.6028999999999</v>
      </c>
      <c r="D7" s="48">
        <v>6191.1394</v>
      </c>
      <c r="E7" s="48">
        <v>6199.1476000000002</v>
      </c>
      <c r="G7" s="26" t="s">
        <v>336</v>
      </c>
      <c r="H7" s="48">
        <v>5991.0672999999997</v>
      </c>
    </row>
    <row r="8" spans="1:8">
      <c r="A8" s="26" t="s">
        <v>343</v>
      </c>
      <c r="B8" s="48">
        <v>4885.1899999999996</v>
      </c>
      <c r="C8" s="48">
        <v>5282.03</v>
      </c>
      <c r="D8" s="48">
        <v>5194.1400000000003</v>
      </c>
      <c r="E8" s="48">
        <v>4690.8999999999996</v>
      </c>
      <c r="G8" s="26" t="s">
        <v>341</v>
      </c>
      <c r="H8" s="48">
        <v>5000.4620999999997</v>
      </c>
    </row>
    <row r="9" spans="1:8">
      <c r="A9" s="26" t="s">
        <v>341</v>
      </c>
      <c r="B9" s="48">
        <v>5008.5698000000002</v>
      </c>
      <c r="C9" s="48">
        <v>5008.1607999999997</v>
      </c>
      <c r="D9" s="48">
        <v>5006.8450000000003</v>
      </c>
      <c r="E9" s="48">
        <v>5000.4620999999997</v>
      </c>
      <c r="G9" s="26" t="s">
        <v>343</v>
      </c>
      <c r="H9" s="48">
        <v>4690.8999999999996</v>
      </c>
    </row>
    <row r="10" spans="1:8">
      <c r="A10" t="s">
        <v>346</v>
      </c>
      <c r="B10" s="29">
        <v>5604.1399999999994</v>
      </c>
      <c r="C10" s="29">
        <v>5324.8899999999994</v>
      </c>
      <c r="D10" s="29">
        <v>4551.630000000001</v>
      </c>
      <c r="E10" s="49">
        <v>3747.0499999999993</v>
      </c>
      <c r="G10" s="26" t="s">
        <v>344</v>
      </c>
      <c r="H10" s="50">
        <v>4203.5524999999998</v>
      </c>
    </row>
    <row r="11" spans="1:8">
      <c r="A11" s="26" t="s">
        <v>344</v>
      </c>
      <c r="B11" s="48">
        <v>4017.6323000000002</v>
      </c>
      <c r="C11" s="48">
        <v>4191.5667000000003</v>
      </c>
      <c r="D11" s="48">
        <v>4291.0590000000002</v>
      </c>
      <c r="E11" s="48">
        <v>4203.5524999999998</v>
      </c>
      <c r="G11" s="26" t="s">
        <v>342</v>
      </c>
      <c r="H11" s="50">
        <v>4851.0904</v>
      </c>
    </row>
    <row r="12" spans="1:8">
      <c r="A12" s="26" t="s">
        <v>340</v>
      </c>
      <c r="B12" s="48">
        <v>4269.1185999999998</v>
      </c>
      <c r="C12" s="48">
        <v>3693.3042000000005</v>
      </c>
      <c r="D12" s="48">
        <v>3818.2994999999996</v>
      </c>
      <c r="E12" s="48">
        <v>2837.6802000000002</v>
      </c>
      <c r="G12" t="s">
        <v>346</v>
      </c>
      <c r="H12" s="29">
        <v>3747.0499999999993</v>
      </c>
    </row>
    <row r="13" spans="1:8">
      <c r="A13" s="26" t="s">
        <v>342</v>
      </c>
      <c r="B13" s="48">
        <v>3543.5520999999999</v>
      </c>
      <c r="C13" s="48">
        <v>3599.6100000000006</v>
      </c>
      <c r="D13" s="48">
        <v>4001.66</v>
      </c>
      <c r="E13" s="50">
        <v>4851.0904</v>
      </c>
      <c r="G13" t="s">
        <v>330</v>
      </c>
      <c r="H13" s="49">
        <v>3273.5803999999994</v>
      </c>
    </row>
    <row r="14" spans="1:8">
      <c r="A14" t="s">
        <v>330</v>
      </c>
      <c r="B14" s="29">
        <v>3026.3242</v>
      </c>
      <c r="C14" s="29">
        <v>3172.4315999999999</v>
      </c>
      <c r="D14" s="29">
        <v>3244.2852000000003</v>
      </c>
      <c r="E14" s="29">
        <v>3273.5803999999994</v>
      </c>
      <c r="G14" t="s">
        <v>280</v>
      </c>
      <c r="H14" s="29">
        <v>3063.6200000000003</v>
      </c>
    </row>
    <row r="15" spans="1:8">
      <c r="A15" t="s">
        <v>280</v>
      </c>
      <c r="B15" s="29">
        <v>3055.62</v>
      </c>
      <c r="C15" s="29">
        <v>3076.13</v>
      </c>
      <c r="D15" s="29">
        <v>3039.53</v>
      </c>
      <c r="E15" s="29">
        <v>3063.6200000000003</v>
      </c>
      <c r="G15" t="s">
        <v>327</v>
      </c>
      <c r="H15" s="51">
        <v>2842.9799999999991</v>
      </c>
    </row>
    <row r="16" spans="1:8">
      <c r="A16" t="s">
        <v>279</v>
      </c>
      <c r="B16" s="29">
        <v>2598.2599999999998</v>
      </c>
      <c r="C16" s="29">
        <v>2809.55</v>
      </c>
      <c r="D16" s="29">
        <v>2670.01</v>
      </c>
      <c r="E16" s="29">
        <v>2735.94</v>
      </c>
      <c r="G16" t="s">
        <v>279</v>
      </c>
      <c r="H16" s="29">
        <v>2735.94</v>
      </c>
    </row>
    <row r="17" spans="1:8">
      <c r="A17" t="s">
        <v>327</v>
      </c>
      <c r="B17" s="51">
        <v>2627.94</v>
      </c>
      <c r="C17" s="51">
        <v>2425.6899999999996</v>
      </c>
      <c r="D17" s="51">
        <v>2537.31</v>
      </c>
      <c r="E17" s="51">
        <v>2842.9799999999991</v>
      </c>
      <c r="G17" s="26" t="s">
        <v>340</v>
      </c>
      <c r="H17" s="48">
        <v>2837.6802000000002</v>
      </c>
    </row>
    <row r="18" spans="1:8">
      <c r="A18" t="s">
        <v>325</v>
      </c>
      <c r="B18" s="52">
        <v>2636.5874999999996</v>
      </c>
      <c r="C18" s="52">
        <v>2583.8681999999999</v>
      </c>
      <c r="D18" s="48">
        <v>2581.1347000000001</v>
      </c>
      <c r="E18" s="53">
        <v>2616.2518</v>
      </c>
      <c r="G18" t="s">
        <v>325</v>
      </c>
      <c r="H18" s="53">
        <v>2616.2518</v>
      </c>
    </row>
    <row r="19" spans="1:8">
      <c r="A19" t="s">
        <v>328</v>
      </c>
      <c r="B19" s="51">
        <v>2217.31</v>
      </c>
      <c r="C19" s="51">
        <v>2449.4500000000003</v>
      </c>
      <c r="D19" s="51">
        <v>2183.4700000000003</v>
      </c>
      <c r="E19" s="51">
        <v>2197.5</v>
      </c>
      <c r="G19" t="s">
        <v>329</v>
      </c>
      <c r="H19" s="51">
        <v>2308.5200000000004</v>
      </c>
    </row>
    <row r="20" spans="1:8">
      <c r="A20" t="s">
        <v>329</v>
      </c>
      <c r="B20" s="51">
        <v>2716.4700000000003</v>
      </c>
      <c r="C20" s="51">
        <v>1570.6899999999998</v>
      </c>
      <c r="D20" s="51">
        <v>2125.6699999999996</v>
      </c>
      <c r="E20" s="51">
        <v>2308.5200000000004</v>
      </c>
      <c r="G20" t="s">
        <v>328</v>
      </c>
      <c r="H20" s="51">
        <v>2197.5</v>
      </c>
    </row>
    <row r="21" spans="1:8">
      <c r="A21" t="s">
        <v>282</v>
      </c>
      <c r="B21" s="29">
        <v>1706.8100000000002</v>
      </c>
      <c r="C21" s="29">
        <v>1609.5299999999997</v>
      </c>
      <c r="D21" s="29">
        <v>1565.4800000000002</v>
      </c>
      <c r="E21" s="29">
        <v>1554.45</v>
      </c>
      <c r="G21" t="s">
        <v>282</v>
      </c>
      <c r="H21" s="29">
        <v>1554.45</v>
      </c>
    </row>
    <row r="22" spans="1:8">
      <c r="A22" t="s">
        <v>324</v>
      </c>
      <c r="B22" s="52">
        <v>1323.9869000000001</v>
      </c>
      <c r="C22" s="52">
        <v>1421.5889000000004</v>
      </c>
      <c r="D22" s="48">
        <v>1384.5898999999999</v>
      </c>
      <c r="E22" s="53">
        <v>1547.5702000000001</v>
      </c>
      <c r="G22" t="s">
        <v>324</v>
      </c>
      <c r="H22" s="53">
        <v>1547.5702000000001</v>
      </c>
    </row>
    <row r="23" spans="1:8">
      <c r="A23" t="s">
        <v>281</v>
      </c>
      <c r="B23" s="29">
        <v>729.1400000000001</v>
      </c>
      <c r="C23" s="29">
        <v>1127.82</v>
      </c>
      <c r="D23" s="29">
        <v>1081.6100000000001</v>
      </c>
      <c r="E23" s="29">
        <v>1117.6599999999996</v>
      </c>
      <c r="G23" t="s">
        <v>281</v>
      </c>
      <c r="H23" s="29">
        <v>1117.6599999999996</v>
      </c>
    </row>
    <row r="24" spans="1:8">
      <c r="A24" t="s">
        <v>322</v>
      </c>
      <c r="B24" s="52">
        <v>538.11750000000006</v>
      </c>
      <c r="C24" s="52">
        <v>661.50880000000006</v>
      </c>
      <c r="D24" s="48">
        <v>800.9556</v>
      </c>
      <c r="E24" s="48">
        <v>782.60299999999984</v>
      </c>
      <c r="G24" t="s">
        <v>322</v>
      </c>
      <c r="H24" s="48">
        <v>782.60299999999984</v>
      </c>
    </row>
  </sheetData>
  <sortState xmlns:xlrd2="http://schemas.microsoft.com/office/spreadsheetml/2017/richdata2" ref="G3:H24">
    <sortCondition descending="1" ref="H3:H24"/>
  </sortState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E565-768A-A346-995B-6FDD7A8835D5}">
  <dimension ref="A1:R38"/>
  <sheetViews>
    <sheetView topLeftCell="A8" zoomScale="85" zoomScaleNormal="85" workbookViewId="0">
      <selection activeCell="O17" sqref="O17"/>
    </sheetView>
  </sheetViews>
  <sheetFormatPr baseColWidth="10" defaultColWidth="11" defaultRowHeight="16"/>
  <cols>
    <col min="1" max="1" width="58.83203125" style="42" customWidth="1"/>
    <col min="2" max="14" width="11" style="42" customWidth="1"/>
    <col min="15" max="16384" width="11" style="42"/>
  </cols>
  <sheetData>
    <row r="1" spans="1:18">
      <c r="A1" s="61" t="s">
        <v>396</v>
      </c>
      <c r="B1" s="5"/>
      <c r="C1" s="5"/>
      <c r="D1" s="5"/>
      <c r="E1" s="5"/>
      <c r="F1" s="5"/>
      <c r="G1" s="5"/>
      <c r="H1" s="5"/>
      <c r="I1" s="5"/>
      <c r="J1" s="5"/>
      <c r="L1" s="5"/>
      <c r="M1" s="5"/>
      <c r="N1" s="5"/>
    </row>
    <row r="2" spans="1:18">
      <c r="A2" s="5"/>
      <c r="B2" s="59" t="s">
        <v>280</v>
      </c>
      <c r="C2" s="59" t="s">
        <v>279</v>
      </c>
      <c r="D2" s="59" t="s">
        <v>365</v>
      </c>
      <c r="E2" s="59" t="s">
        <v>366</v>
      </c>
      <c r="F2" s="59" t="s">
        <v>346</v>
      </c>
      <c r="G2" s="59" t="s">
        <v>327</v>
      </c>
      <c r="H2" s="59" t="s">
        <v>367</v>
      </c>
      <c r="I2" s="59" t="s">
        <v>325</v>
      </c>
      <c r="J2" s="59" t="s">
        <v>324</v>
      </c>
      <c r="K2" s="59" t="s">
        <v>322</v>
      </c>
      <c r="L2" s="59" t="s">
        <v>340</v>
      </c>
      <c r="M2" s="59" t="s">
        <v>341</v>
      </c>
      <c r="N2" s="59" t="s">
        <v>378</v>
      </c>
    </row>
    <row r="3" spans="1:18">
      <c r="A3" s="5" t="s">
        <v>364</v>
      </c>
      <c r="B3" s="62">
        <v>14255.4</v>
      </c>
      <c r="C3" s="62">
        <v>1913.69</v>
      </c>
      <c r="D3" s="62">
        <v>4366.6099999999997</v>
      </c>
      <c r="E3" s="63">
        <v>1643.96</v>
      </c>
      <c r="F3" s="63">
        <v>357.01</v>
      </c>
      <c r="G3" s="63">
        <v>7068.58</v>
      </c>
      <c r="H3" s="62"/>
      <c r="I3" s="62"/>
      <c r="J3" s="62"/>
      <c r="K3" s="64"/>
      <c r="L3" s="62"/>
      <c r="M3" s="62"/>
      <c r="N3" s="62">
        <v>29605.25</v>
      </c>
      <c r="O3" s="64">
        <f>(N3/B$38)*100</f>
        <v>14.718164079521461</v>
      </c>
    </row>
    <row r="4" spans="1:18">
      <c r="A4" s="5" t="s">
        <v>374</v>
      </c>
      <c r="B4" s="62"/>
      <c r="C4" s="62"/>
      <c r="D4" s="62"/>
      <c r="E4" s="62"/>
      <c r="F4" s="62"/>
      <c r="G4" s="62"/>
      <c r="H4" s="62"/>
      <c r="I4" s="62"/>
      <c r="J4" s="62"/>
      <c r="K4" s="64"/>
      <c r="L4" s="62">
        <v>25347.35</v>
      </c>
      <c r="M4" s="62"/>
      <c r="N4" s="62">
        <v>25347.35</v>
      </c>
      <c r="O4" s="64">
        <f t="shared" ref="O4:O18" si="0">(N4/B$38)*100</f>
        <v>12.601361457209729</v>
      </c>
    </row>
    <row r="5" spans="1:18">
      <c r="A5" s="5" t="s">
        <v>373</v>
      </c>
      <c r="B5" s="62">
        <v>18254.439999999999</v>
      </c>
      <c r="C5" s="62">
        <v>529.85</v>
      </c>
      <c r="D5" s="62">
        <v>1367.85</v>
      </c>
      <c r="E5" s="63">
        <v>1396.83</v>
      </c>
      <c r="F5" s="62"/>
      <c r="G5" s="62"/>
      <c r="H5" s="62"/>
      <c r="I5" s="62"/>
      <c r="J5" s="62"/>
      <c r="K5" s="64"/>
      <c r="L5" s="62"/>
      <c r="M5" s="62"/>
      <c r="N5" s="62">
        <v>21548.97</v>
      </c>
      <c r="O5" s="64">
        <f t="shared" si="0"/>
        <v>10.713007868695101</v>
      </c>
    </row>
    <row r="6" spans="1:18">
      <c r="A6" s="5" t="s">
        <v>370</v>
      </c>
      <c r="B6" s="62">
        <v>11903.02</v>
      </c>
      <c r="C6" s="62">
        <v>882.99</v>
      </c>
      <c r="D6" s="62">
        <v>3665.14</v>
      </c>
      <c r="E6" s="63">
        <v>2802.27</v>
      </c>
      <c r="F6" s="62"/>
      <c r="G6" s="62"/>
      <c r="H6" s="62"/>
      <c r="I6" s="62"/>
      <c r="J6" s="62"/>
      <c r="K6" s="64"/>
      <c r="L6" s="62"/>
      <c r="M6" s="62"/>
      <c r="N6" s="62">
        <v>19253.419999999998</v>
      </c>
      <c r="O6" s="64">
        <f t="shared" si="0"/>
        <v>9.5717818512574659</v>
      </c>
      <c r="R6" s="64"/>
    </row>
    <row r="7" spans="1:18">
      <c r="A7" s="5" t="s">
        <v>375</v>
      </c>
      <c r="B7" s="62"/>
      <c r="C7" s="62"/>
      <c r="D7" s="62"/>
      <c r="E7" s="62"/>
      <c r="F7" s="62"/>
      <c r="G7" s="62"/>
      <c r="H7" s="62"/>
      <c r="I7" s="62"/>
      <c r="J7" s="62"/>
      <c r="K7" s="64"/>
      <c r="L7" s="62">
        <v>11498.64</v>
      </c>
      <c r="M7" s="62"/>
      <c r="N7" s="62">
        <v>11498.64</v>
      </c>
      <c r="O7" s="64">
        <f t="shared" si="0"/>
        <v>5.7165154900346611</v>
      </c>
    </row>
    <row r="8" spans="1:18">
      <c r="A8" s="5" t="s">
        <v>24</v>
      </c>
      <c r="B8" s="62"/>
      <c r="C8" s="62"/>
      <c r="D8" s="62"/>
      <c r="E8" s="62"/>
      <c r="F8" s="62"/>
      <c r="G8" s="63">
        <v>7175</v>
      </c>
      <c r="H8" s="62"/>
      <c r="I8" s="62"/>
      <c r="J8" s="62"/>
      <c r="K8" s="64"/>
      <c r="L8" s="62"/>
      <c r="M8" s="62"/>
      <c r="N8" s="62">
        <v>7175</v>
      </c>
      <c r="O8" s="64">
        <f t="shared" si="0"/>
        <v>3.5670304175970982</v>
      </c>
    </row>
    <row r="9" spans="1:18">
      <c r="A9" s="5" t="s">
        <v>372</v>
      </c>
      <c r="B9" s="62"/>
      <c r="C9" s="62"/>
      <c r="D9" s="62"/>
      <c r="E9" s="62"/>
      <c r="F9" s="62"/>
      <c r="G9" s="62"/>
      <c r="H9" s="62"/>
      <c r="I9" s="65">
        <v>299.83999999999997</v>
      </c>
      <c r="J9" s="62"/>
      <c r="K9" s="64"/>
      <c r="L9" s="62">
        <v>4742.3999999999996</v>
      </c>
      <c r="M9" s="62"/>
      <c r="N9" s="62">
        <v>5042.24</v>
      </c>
      <c r="O9" s="64">
        <f t="shared" si="0"/>
        <v>2.5067349760034556</v>
      </c>
    </row>
    <row r="10" spans="1:18">
      <c r="A10" s="5" t="s">
        <v>376</v>
      </c>
      <c r="B10" s="62"/>
      <c r="C10" s="62"/>
      <c r="D10" s="62"/>
      <c r="E10" s="62"/>
      <c r="F10" s="62"/>
      <c r="G10" s="63">
        <v>3975.33</v>
      </c>
      <c r="H10" s="62">
        <v>82.8</v>
      </c>
      <c r="I10" s="62"/>
      <c r="J10" s="62"/>
      <c r="K10" s="64"/>
      <c r="L10" s="62"/>
      <c r="M10" s="62"/>
      <c r="N10" s="62">
        <v>4058.13</v>
      </c>
      <c r="O10" s="64">
        <f t="shared" si="0"/>
        <v>2.0174875468380922</v>
      </c>
    </row>
    <row r="11" spans="1:18">
      <c r="A11" s="5" t="s">
        <v>368</v>
      </c>
      <c r="B11" s="62"/>
      <c r="C11" s="62"/>
      <c r="D11" s="62"/>
      <c r="E11" s="62"/>
      <c r="F11" s="62"/>
      <c r="G11" s="62"/>
      <c r="H11" s="62"/>
      <c r="I11" s="65">
        <v>1400.84</v>
      </c>
      <c r="J11" s="66">
        <v>878.27</v>
      </c>
      <c r="K11" s="64"/>
      <c r="L11" s="62">
        <v>1649.4</v>
      </c>
      <c r="M11" s="62"/>
      <c r="N11" s="62">
        <v>3928.51</v>
      </c>
      <c r="O11" s="64">
        <f t="shared" si="0"/>
        <v>1.953047340185976</v>
      </c>
    </row>
    <row r="12" spans="1:18">
      <c r="A12" s="5" t="s">
        <v>377</v>
      </c>
      <c r="B12" s="64"/>
      <c r="C12" s="64"/>
      <c r="D12" s="64"/>
      <c r="E12" s="67">
        <v>3097.84</v>
      </c>
      <c r="F12" s="64"/>
      <c r="G12" s="64"/>
      <c r="H12" s="64"/>
      <c r="I12" s="64"/>
      <c r="J12" s="64"/>
      <c r="K12" s="64"/>
      <c r="L12" s="64"/>
      <c r="M12" s="64"/>
      <c r="N12" s="67">
        <v>3097.84</v>
      </c>
      <c r="O12" s="64">
        <f t="shared" si="0"/>
        <v>1.5400821615120552</v>
      </c>
    </row>
    <row r="13" spans="1:18">
      <c r="A13" s="5" t="s">
        <v>371</v>
      </c>
      <c r="B13" s="62"/>
      <c r="C13" s="62"/>
      <c r="D13" s="62"/>
      <c r="E13" s="62"/>
      <c r="F13" s="63">
        <v>116.01</v>
      </c>
      <c r="G13" s="62"/>
      <c r="H13" s="62"/>
      <c r="I13" s="62"/>
      <c r="J13" s="62"/>
      <c r="K13" s="64"/>
      <c r="L13" s="62"/>
      <c r="M13" s="62">
        <v>2570.0700000000002</v>
      </c>
      <c r="N13" s="62">
        <v>2686.08</v>
      </c>
      <c r="O13" s="64">
        <f t="shared" si="0"/>
        <v>1.3353768730451865</v>
      </c>
    </row>
    <row r="14" spans="1:18">
      <c r="A14" s="5" t="s">
        <v>252</v>
      </c>
      <c r="B14" s="64"/>
      <c r="C14" s="64"/>
      <c r="D14" s="64"/>
      <c r="E14" s="64"/>
      <c r="F14" s="64"/>
      <c r="G14" s="64"/>
      <c r="H14" s="63">
        <v>2236</v>
      </c>
      <c r="I14" s="64"/>
      <c r="J14" s="64"/>
      <c r="K14" s="64"/>
      <c r="L14" s="64"/>
      <c r="M14" s="64"/>
      <c r="N14" s="63">
        <v>2236</v>
      </c>
      <c r="O14" s="64">
        <f t="shared" si="0"/>
        <v>1.1116209078393189</v>
      </c>
    </row>
    <row r="15" spans="1:18">
      <c r="A15" s="5" t="s">
        <v>369</v>
      </c>
      <c r="B15" s="62"/>
      <c r="C15" s="62"/>
      <c r="D15" s="62"/>
      <c r="E15" s="62"/>
      <c r="F15" s="62"/>
      <c r="G15" s="62"/>
      <c r="H15" s="63">
        <v>205.6</v>
      </c>
      <c r="I15" s="65">
        <v>1150.22</v>
      </c>
      <c r="J15" s="62">
        <v>721.14</v>
      </c>
      <c r="K15" s="64"/>
      <c r="L15" s="62"/>
      <c r="M15" s="62"/>
      <c r="N15" s="62">
        <v>2076.96</v>
      </c>
      <c r="O15" s="64">
        <f t="shared" si="0"/>
        <v>1.0325546336073128</v>
      </c>
    </row>
    <row r="16" spans="1:18">
      <c r="A16" s="5" t="s">
        <v>246</v>
      </c>
      <c r="B16" s="64"/>
      <c r="C16" s="64"/>
      <c r="D16" s="64"/>
      <c r="E16" s="64"/>
      <c r="F16" s="64"/>
      <c r="G16" s="64"/>
      <c r="H16" s="64"/>
      <c r="I16" s="64"/>
      <c r="J16" s="64"/>
      <c r="K16" s="52">
        <v>2052.6999999999998</v>
      </c>
      <c r="L16" s="64"/>
      <c r="M16" s="64"/>
      <c r="N16" s="52">
        <v>2052.6999999999998</v>
      </c>
      <c r="O16" s="64">
        <f t="shared" si="0"/>
        <v>1.0204938450455141</v>
      </c>
    </row>
    <row r="17" spans="1:15" ht="17" customHeight="1">
      <c r="A17" s="5" t="s">
        <v>0</v>
      </c>
      <c r="B17" s="62"/>
      <c r="C17" s="62"/>
      <c r="D17" s="62"/>
      <c r="E17" s="62"/>
      <c r="F17" s="63">
        <v>1562.5</v>
      </c>
      <c r="G17" s="62"/>
      <c r="H17" s="62"/>
      <c r="I17" s="62"/>
      <c r="J17" s="62"/>
      <c r="K17" s="64"/>
      <c r="L17" s="62"/>
      <c r="M17" s="62"/>
      <c r="N17" s="62">
        <v>1562.5</v>
      </c>
      <c r="O17" s="64">
        <f t="shared" si="0"/>
        <v>0.77679233832689421</v>
      </c>
    </row>
    <row r="18" spans="1:15" s="109" customFormat="1" ht="17" customHeight="1">
      <c r="A18" s="104" t="s">
        <v>443</v>
      </c>
      <c r="B18" s="105">
        <v>47047.54</v>
      </c>
      <c r="C18" s="106">
        <v>4112.9399999999996</v>
      </c>
      <c r="D18" s="106">
        <v>17538.59</v>
      </c>
      <c r="E18" s="106">
        <v>12059.45</v>
      </c>
      <c r="F18" s="106">
        <v>2678.15</v>
      </c>
      <c r="G18" s="106">
        <v>20321.78</v>
      </c>
      <c r="H18" s="106">
        <v>3936.64</v>
      </c>
      <c r="I18" s="106">
        <v>3932.68</v>
      </c>
      <c r="J18" s="106">
        <v>3390.39</v>
      </c>
      <c r="K18" s="106">
        <v>8400</v>
      </c>
      <c r="L18" s="106">
        <v>53086.8</v>
      </c>
      <c r="M18" s="106">
        <v>5229.6000000000004</v>
      </c>
      <c r="N18" s="107">
        <v>201147.71</v>
      </c>
      <c r="O18" s="108">
        <f t="shared" si="0"/>
        <v>100</v>
      </c>
    </row>
    <row r="19" spans="1:15" ht="17" customHeight="1">
      <c r="A19" s="59" t="s">
        <v>443</v>
      </c>
      <c r="B19" s="103">
        <f>N18</f>
        <v>201147.71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3"/>
      <c r="O19" s="64"/>
    </row>
    <row r="20" spans="1:15">
      <c r="A20" s="59" t="s">
        <v>408</v>
      </c>
      <c r="B20" s="84">
        <f>O3</f>
        <v>14.718164079521461</v>
      </c>
      <c r="C20" s="62"/>
      <c r="D20" s="62"/>
      <c r="E20" s="62"/>
      <c r="F20" s="63"/>
      <c r="G20" s="62"/>
      <c r="H20" s="62"/>
      <c r="I20" s="62"/>
      <c r="J20" s="62"/>
      <c r="K20" s="64"/>
      <c r="L20" s="62"/>
      <c r="M20" s="62"/>
      <c r="N20" s="62"/>
      <c r="O20" s="64"/>
    </row>
    <row r="21" spans="1:15">
      <c r="A21" s="59" t="s">
        <v>320</v>
      </c>
      <c r="B21" s="84">
        <f>SUM(O3:O6)</f>
        <v>47.604315256683762</v>
      </c>
      <c r="C21" s="62"/>
      <c r="D21" s="62"/>
      <c r="E21" s="62"/>
      <c r="F21" s="63"/>
      <c r="G21" s="62"/>
      <c r="H21" s="62"/>
      <c r="I21" s="62"/>
      <c r="J21" s="62"/>
      <c r="K21" s="64"/>
      <c r="L21" s="62"/>
      <c r="M21" s="62"/>
      <c r="N21" s="62"/>
      <c r="O21" s="64"/>
    </row>
    <row r="22" spans="1:15">
      <c r="A22" s="43" t="s">
        <v>409</v>
      </c>
      <c r="B22" s="85">
        <f>SUM(O3:O12)</f>
        <v>64.9052131888551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3" spans="1:15">
      <c r="A23" s="43" t="s">
        <v>410</v>
      </c>
      <c r="B23" s="85">
        <f>SUMSQ(O3:O17)</f>
        <v>649.47860394825432</v>
      </c>
      <c r="C23" s="68"/>
      <c r="D23" s="68"/>
      <c r="E23" s="69"/>
      <c r="F23" s="69"/>
    </row>
    <row r="24" spans="1:15">
      <c r="A24" s="43"/>
      <c r="B24" s="85"/>
      <c r="C24" s="68"/>
      <c r="D24" s="68"/>
      <c r="E24" s="69"/>
      <c r="F24" s="69"/>
    </row>
    <row r="25" spans="1:15">
      <c r="A25" s="54"/>
      <c r="B25" s="55" t="s">
        <v>404</v>
      </c>
      <c r="C25" s="55" t="s">
        <v>405</v>
      </c>
      <c r="D25" s="55" t="s">
        <v>320</v>
      </c>
      <c r="E25" s="55" t="s">
        <v>306</v>
      </c>
      <c r="F25" s="55" t="s">
        <v>406</v>
      </c>
      <c r="G25" s="55" t="s">
        <v>407</v>
      </c>
      <c r="H25" s="54"/>
      <c r="O25" s="62"/>
    </row>
    <row r="26" spans="1:15">
      <c r="A26" s="56" t="s">
        <v>280</v>
      </c>
      <c r="B26" s="54">
        <v>47047.54</v>
      </c>
      <c r="C26" s="57">
        <f>B26/B$38</f>
        <v>0.23389547909841979</v>
      </c>
      <c r="D26" s="81">
        <v>94.4</v>
      </c>
      <c r="E26" s="81">
        <v>3063.6200000000003</v>
      </c>
      <c r="F26" s="81">
        <f>D26*C26</f>
        <v>22.079733226890831</v>
      </c>
      <c r="G26" s="81">
        <f>E26*C26</f>
        <v>716.56686767550093</v>
      </c>
      <c r="H26" s="54"/>
      <c r="O26" s="62"/>
    </row>
    <row r="27" spans="1:15">
      <c r="A27" s="56" t="s">
        <v>279</v>
      </c>
      <c r="B27" s="82">
        <v>4112.9399999999996</v>
      </c>
      <c r="C27" s="57">
        <f t="shared" ref="C27:C37" si="1">B27/B$38</f>
        <v>2.0447361791988583E-2</v>
      </c>
      <c r="D27" s="81">
        <v>80</v>
      </c>
      <c r="E27" s="81">
        <v>2735.94</v>
      </c>
      <c r="F27" s="81">
        <f>D27*C27</f>
        <v>1.6357889433590866</v>
      </c>
      <c r="G27" s="81">
        <f>E27*C27</f>
        <v>55.942755021173248</v>
      </c>
      <c r="H27" s="54"/>
      <c r="O27" s="62"/>
    </row>
    <row r="28" spans="1:15">
      <c r="A28" s="56" t="s">
        <v>365</v>
      </c>
      <c r="B28" s="82">
        <v>17538.59</v>
      </c>
      <c r="C28" s="57">
        <f t="shared" si="1"/>
        <v>8.719259095716278E-2</v>
      </c>
      <c r="D28" s="81">
        <v>53.6</v>
      </c>
      <c r="E28" s="81">
        <v>1117.6600000000001</v>
      </c>
      <c r="F28" s="81">
        <f>D28*C28</f>
        <v>4.6735228753039255</v>
      </c>
      <c r="G28" s="81">
        <f>E28*C28</f>
        <v>97.451671209182564</v>
      </c>
      <c r="H28" s="54"/>
      <c r="O28" s="62"/>
    </row>
    <row r="29" spans="1:15">
      <c r="A29" s="56" t="s">
        <v>366</v>
      </c>
      <c r="B29" s="82">
        <v>12059.45</v>
      </c>
      <c r="C29" s="57">
        <f t="shared" si="1"/>
        <v>5.9953205532392098E-2</v>
      </c>
      <c r="D29" s="81">
        <v>74.099999999999994</v>
      </c>
      <c r="E29" s="81">
        <v>1554.45</v>
      </c>
      <c r="F29" s="81">
        <f t="shared" ref="F29:F37" si="2">D29*C29</f>
        <v>4.4425325299502543</v>
      </c>
      <c r="G29" s="81">
        <f t="shared" ref="G29:G37" si="3">E29*C29</f>
        <v>93.194260339826897</v>
      </c>
      <c r="H29" s="54"/>
      <c r="O29" s="64"/>
    </row>
    <row r="30" spans="1:15">
      <c r="A30" s="56" t="s">
        <v>346</v>
      </c>
      <c r="B30" s="82">
        <v>2678.15</v>
      </c>
      <c r="C30" s="57">
        <f t="shared" si="1"/>
        <v>1.3314344965697099E-2</v>
      </c>
      <c r="D30" s="81">
        <v>85.9</v>
      </c>
      <c r="E30" s="81">
        <v>3747.05</v>
      </c>
      <c r="F30" s="81">
        <f t="shared" si="2"/>
        <v>1.143702232553381</v>
      </c>
      <c r="G30" s="81">
        <f t="shared" si="3"/>
        <v>49.889516303715318</v>
      </c>
      <c r="H30" s="54"/>
    </row>
    <row r="31" spans="1:15">
      <c r="A31" s="56" t="s">
        <v>327</v>
      </c>
      <c r="B31" s="82">
        <v>20321.78</v>
      </c>
      <c r="C31" s="57">
        <f t="shared" si="1"/>
        <v>0.10102913923305415</v>
      </c>
      <c r="D31" s="81">
        <v>91</v>
      </c>
      <c r="E31" s="81">
        <v>2842.98</v>
      </c>
      <c r="F31" s="81">
        <f t="shared" si="2"/>
        <v>9.1936516702079274</v>
      </c>
      <c r="G31" s="81">
        <f t="shared" si="3"/>
        <v>287.22382225678831</v>
      </c>
      <c r="H31" s="54"/>
    </row>
    <row r="32" spans="1:15">
      <c r="A32" s="56" t="s">
        <v>367</v>
      </c>
      <c r="B32" s="82">
        <v>3936.64</v>
      </c>
      <c r="C32" s="57">
        <f t="shared" si="1"/>
        <v>1.9570891460807583E-2</v>
      </c>
      <c r="D32" s="81">
        <v>67.56</v>
      </c>
      <c r="E32" s="81">
        <v>3273.58</v>
      </c>
      <c r="F32" s="81">
        <f t="shared" si="2"/>
        <v>1.3222094270921603</v>
      </c>
      <c r="G32" s="81">
        <f t="shared" si="3"/>
        <v>64.066878868270493</v>
      </c>
      <c r="H32" s="54"/>
    </row>
    <row r="33" spans="1:8">
      <c r="A33" s="56" t="s">
        <v>325</v>
      </c>
      <c r="B33" s="82">
        <v>3932.68</v>
      </c>
      <c r="C33" s="57">
        <f t="shared" si="1"/>
        <v>1.9551204435785025E-2</v>
      </c>
      <c r="D33" s="81">
        <v>92.38</v>
      </c>
      <c r="E33" s="81">
        <v>2616.25</v>
      </c>
      <c r="F33" s="81">
        <f t="shared" si="2"/>
        <v>1.8061402657778205</v>
      </c>
      <c r="G33" s="81">
        <f t="shared" si="3"/>
        <v>51.150838605122573</v>
      </c>
      <c r="H33" s="54"/>
    </row>
    <row r="34" spans="1:8">
      <c r="A34" s="56" t="s">
        <v>324</v>
      </c>
      <c r="B34" s="82">
        <v>3390.39</v>
      </c>
      <c r="C34" s="57">
        <f t="shared" si="1"/>
        <v>1.685522544601676E-2</v>
      </c>
      <c r="D34" s="81">
        <v>70.95</v>
      </c>
      <c r="E34" s="81">
        <v>1547.57</v>
      </c>
      <c r="F34" s="81">
        <f t="shared" si="2"/>
        <v>1.1958782453948891</v>
      </c>
      <c r="G34" s="81">
        <f t="shared" si="3"/>
        <v>26.084641243492158</v>
      </c>
      <c r="H34" s="54"/>
    </row>
    <row r="35" spans="1:8">
      <c r="A35" s="56" t="s">
        <v>322</v>
      </c>
      <c r="B35" s="82">
        <v>8400</v>
      </c>
      <c r="C35" s="57">
        <f t="shared" si="1"/>
        <v>4.1760356108453835E-2</v>
      </c>
      <c r="D35" s="81">
        <v>44</v>
      </c>
      <c r="E35" s="81">
        <v>783.2</v>
      </c>
      <c r="F35" s="81">
        <f t="shared" si="2"/>
        <v>1.8374556687719688</v>
      </c>
      <c r="G35" s="81">
        <f t="shared" si="3"/>
        <v>32.706710904141048</v>
      </c>
      <c r="H35" s="54"/>
    </row>
    <row r="36" spans="1:8">
      <c r="A36" s="56" t="s">
        <v>340</v>
      </c>
      <c r="B36" s="82">
        <v>53086.8</v>
      </c>
      <c r="C36" s="57">
        <f t="shared" si="1"/>
        <v>0.26391948484026989</v>
      </c>
      <c r="D36" s="81">
        <v>78.62</v>
      </c>
      <c r="E36" s="81">
        <v>2732.4225999999999</v>
      </c>
      <c r="F36" s="81">
        <f t="shared" si="2"/>
        <v>20.749349898142022</v>
      </c>
      <c r="G36" s="81">
        <f t="shared" si="3"/>
        <v>721.13956495791081</v>
      </c>
      <c r="H36" s="54"/>
    </row>
    <row r="37" spans="1:8">
      <c r="A37" s="56" t="s">
        <v>341</v>
      </c>
      <c r="B37" s="82">
        <v>5229.6000000000004</v>
      </c>
      <c r="C37" s="57">
        <f t="shared" si="1"/>
        <v>2.5998804560091689E-2</v>
      </c>
      <c r="D37" s="81">
        <v>100</v>
      </c>
      <c r="E37" s="81">
        <v>5000.5</v>
      </c>
      <c r="F37" s="81">
        <f t="shared" si="2"/>
        <v>2.5998804560091688</v>
      </c>
      <c r="G37" s="81">
        <f t="shared" si="3"/>
        <v>130.00702220273848</v>
      </c>
      <c r="H37" s="54"/>
    </row>
    <row r="38" spans="1:8">
      <c r="A38" s="54"/>
      <c r="B38" s="83">
        <v>201147.71</v>
      </c>
      <c r="C38" s="57"/>
      <c r="D38" s="81"/>
      <c r="E38" s="81"/>
      <c r="F38" s="81">
        <f>SUM(F26:F37)</f>
        <v>72.67984543945343</v>
      </c>
      <c r="G38" s="81">
        <f>SUM(G26:G37)</f>
        <v>2325.4245495878627</v>
      </c>
      <c r="H38" s="54"/>
    </row>
  </sheetData>
  <sortState xmlns:xlrd2="http://schemas.microsoft.com/office/spreadsheetml/2017/richdata2" ref="A3:N17">
    <sortCondition descending="1" ref="N3:N17"/>
  </sortState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0605C-B9C1-4246-BAF8-8AAB3AC66ADD}">
  <dimension ref="A1:R29"/>
  <sheetViews>
    <sheetView workbookViewId="0">
      <selection activeCell="O31" sqref="O31"/>
    </sheetView>
  </sheetViews>
  <sheetFormatPr baseColWidth="10" defaultColWidth="11" defaultRowHeight="16"/>
  <cols>
    <col min="1" max="1" width="11" style="42"/>
    <col min="2" max="2" width="11.1640625" style="42" bestFit="1" customWidth="1"/>
    <col min="3" max="9" width="11" style="42"/>
    <col min="10" max="10" width="14.1640625" style="42" customWidth="1"/>
    <col min="11" max="16384" width="11" style="42"/>
  </cols>
  <sheetData>
    <row r="1" spans="1:18">
      <c r="A1" s="46" t="s">
        <v>462</v>
      </c>
      <c r="J1" s="43"/>
    </row>
    <row r="2" spans="1:18">
      <c r="B2" s="42" t="s">
        <v>425</v>
      </c>
      <c r="C2" s="42" t="s">
        <v>426</v>
      </c>
      <c r="D2" s="42" t="s">
        <v>427</v>
      </c>
      <c r="E2" s="42" t="s">
        <v>428</v>
      </c>
      <c r="F2" s="42" t="s">
        <v>429</v>
      </c>
      <c r="G2" s="42" t="s">
        <v>430</v>
      </c>
      <c r="H2" s="42" t="s">
        <v>433</v>
      </c>
      <c r="I2" s="42" t="s">
        <v>432</v>
      </c>
      <c r="J2" s="42" t="s">
        <v>442</v>
      </c>
      <c r="K2" s="42" t="s">
        <v>431</v>
      </c>
      <c r="L2" s="42" t="s">
        <v>438</v>
      </c>
      <c r="M2" s="42" t="s">
        <v>434</v>
      </c>
      <c r="N2" s="42" t="s">
        <v>435</v>
      </c>
      <c r="O2" s="42" t="s">
        <v>436</v>
      </c>
      <c r="P2" s="89" t="s">
        <v>437</v>
      </c>
    </row>
    <row r="3" spans="1:18">
      <c r="A3" s="42" t="s">
        <v>408</v>
      </c>
      <c r="B3" s="90">
        <v>0.112</v>
      </c>
      <c r="C3" s="90">
        <v>0.154</v>
      </c>
      <c r="D3" s="90">
        <v>0.17899999999999999</v>
      </c>
      <c r="E3" s="90">
        <v>0.19600000000000001</v>
      </c>
      <c r="F3" s="90">
        <v>0.21099999999999999</v>
      </c>
      <c r="G3" s="90">
        <v>0.26100000000000001</v>
      </c>
      <c r="H3" s="90">
        <v>0.14599999999999999</v>
      </c>
      <c r="I3" s="91">
        <v>0.23</v>
      </c>
      <c r="J3" s="90">
        <v>0.14699999999999999</v>
      </c>
      <c r="K3" s="90">
        <v>0.25</v>
      </c>
      <c r="L3" s="92">
        <v>0.182</v>
      </c>
      <c r="M3" s="90">
        <v>0.32</v>
      </c>
      <c r="N3" s="90">
        <v>0.17</v>
      </c>
      <c r="O3" s="101">
        <v>0.317478263053392</v>
      </c>
      <c r="P3" s="92">
        <v>0.47220000000000001</v>
      </c>
    </row>
    <row r="4" spans="1:18">
      <c r="A4" s="42" t="s">
        <v>320</v>
      </c>
      <c r="B4" s="90">
        <v>0.32900000000000001</v>
      </c>
      <c r="C4" s="90">
        <v>0.40899999999999997</v>
      </c>
      <c r="D4" s="90">
        <v>0.42</v>
      </c>
      <c r="E4" s="90">
        <v>0.42699999999999999</v>
      </c>
      <c r="F4" s="90">
        <v>0.54200000000000004</v>
      </c>
      <c r="G4" s="90">
        <v>0.56200000000000006</v>
      </c>
      <c r="H4" s="90">
        <v>0.39200000000000002</v>
      </c>
      <c r="I4" s="90">
        <v>0.60699999999999998</v>
      </c>
      <c r="J4" s="90">
        <v>0.47599999999999998</v>
      </c>
      <c r="K4" s="90">
        <v>0.57999999999999996</v>
      </c>
      <c r="L4" s="92">
        <v>0.46800000000000003</v>
      </c>
      <c r="M4" s="90">
        <v>0.82599999999999996</v>
      </c>
      <c r="N4" s="90">
        <v>0.33300000000000002</v>
      </c>
      <c r="O4" s="101">
        <v>0.70132442105926462</v>
      </c>
      <c r="P4" s="92">
        <v>0.72740000000000005</v>
      </c>
    </row>
    <row r="5" spans="1:18">
      <c r="A5" s="42" t="s">
        <v>409</v>
      </c>
      <c r="B5" s="90">
        <v>0.54500000000000004</v>
      </c>
      <c r="C5" s="90">
        <v>0.56000000000000005</v>
      </c>
      <c r="D5" s="90">
        <v>0.65400000000000003</v>
      </c>
      <c r="E5" s="90">
        <v>0.67300000000000004</v>
      </c>
      <c r="F5" s="90">
        <v>0.77600000000000002</v>
      </c>
      <c r="G5" s="90">
        <v>0.747</v>
      </c>
      <c r="H5" s="90">
        <v>0.57599999999999996</v>
      </c>
      <c r="I5" s="90">
        <v>0.79600000000000004</v>
      </c>
      <c r="J5" s="90">
        <v>0.64905213188855104</v>
      </c>
      <c r="K5" s="90">
        <v>0.84</v>
      </c>
      <c r="L5" s="92">
        <v>0.65900000000000003</v>
      </c>
      <c r="M5" s="90">
        <v>0.99399999999999999</v>
      </c>
      <c r="N5" s="90">
        <v>0.50700000000000001</v>
      </c>
      <c r="O5" s="101">
        <v>0.82099393269820398</v>
      </c>
      <c r="P5" s="92">
        <v>0.92879999999999996</v>
      </c>
    </row>
    <row r="6" spans="1:18">
      <c r="A6" s="42" t="s">
        <v>440</v>
      </c>
      <c r="B6" s="90">
        <v>0.183</v>
      </c>
      <c r="C6" s="90" t="s">
        <v>144</v>
      </c>
      <c r="D6" s="90">
        <v>0.29599999999999999</v>
      </c>
      <c r="E6" s="90">
        <v>0.10199999999999999</v>
      </c>
      <c r="F6" s="90">
        <v>0.12</v>
      </c>
      <c r="G6" s="90">
        <v>0.21199999999999999</v>
      </c>
      <c r="H6" s="91">
        <v>6.877140569085409E-2</v>
      </c>
      <c r="I6" s="90">
        <v>0.189</v>
      </c>
      <c r="J6" s="90">
        <v>0.20399999999999999</v>
      </c>
      <c r="K6" s="90">
        <v>0.19</v>
      </c>
      <c r="L6" s="97">
        <v>0.14410000000000001</v>
      </c>
      <c r="M6" s="90">
        <v>0.13100000000000001</v>
      </c>
      <c r="N6" s="91">
        <v>0.124</v>
      </c>
      <c r="O6" s="90">
        <v>0.106</v>
      </c>
      <c r="P6" s="97">
        <v>0.17469999999999999</v>
      </c>
    </row>
    <row r="7" spans="1:18">
      <c r="A7" s="42" t="s">
        <v>410</v>
      </c>
      <c r="B7" s="64">
        <v>384.5</v>
      </c>
      <c r="C7" s="64">
        <v>542.20000000000005</v>
      </c>
      <c r="D7" s="64">
        <v>648</v>
      </c>
      <c r="E7" s="64">
        <v>689</v>
      </c>
      <c r="F7" s="64">
        <v>935.3</v>
      </c>
      <c r="G7" s="64">
        <v>1076.7</v>
      </c>
      <c r="H7" s="64">
        <v>492.6</v>
      </c>
      <c r="I7" s="93">
        <v>1263.2836640253699</v>
      </c>
      <c r="J7" s="64">
        <v>649.47860394825398</v>
      </c>
      <c r="K7" s="64">
        <v>1167</v>
      </c>
      <c r="L7" s="62">
        <v>691.3</v>
      </c>
      <c r="M7" s="64">
        <v>2165.9</v>
      </c>
      <c r="N7" s="64">
        <v>453</v>
      </c>
      <c r="O7" s="102">
        <v>1662.5930545192846</v>
      </c>
      <c r="P7" s="62">
        <v>2552.5500000000002</v>
      </c>
    </row>
    <row r="8" spans="1:18">
      <c r="A8" s="42" t="s">
        <v>407</v>
      </c>
      <c r="B8" s="42">
        <v>2027</v>
      </c>
      <c r="C8" s="94" t="s">
        <v>439</v>
      </c>
      <c r="D8" s="95">
        <v>2097.8707612216222</v>
      </c>
      <c r="E8" s="94" t="s">
        <v>439</v>
      </c>
      <c r="F8" s="94" t="s">
        <v>439</v>
      </c>
      <c r="G8" s="94" t="s">
        <v>439</v>
      </c>
      <c r="H8" s="42">
        <v>2153.8000000000002</v>
      </c>
      <c r="I8" s="42">
        <v>2502.1</v>
      </c>
      <c r="J8" s="64">
        <v>2550.1999999999998</v>
      </c>
      <c r="K8" s="94">
        <v>3677.2</v>
      </c>
      <c r="L8" s="96">
        <v>3936.4</v>
      </c>
      <c r="M8" s="94" t="s">
        <v>439</v>
      </c>
      <c r="N8" s="94" t="s">
        <v>439</v>
      </c>
      <c r="O8" s="102" t="s">
        <v>439</v>
      </c>
      <c r="P8" s="96">
        <v>5033.8999999999996</v>
      </c>
    </row>
    <row r="9" spans="1:18">
      <c r="J9" s="64"/>
    </row>
    <row r="10" spans="1:18">
      <c r="D10" s="64"/>
      <c r="E10" s="64"/>
      <c r="F10" s="64" t="s">
        <v>441</v>
      </c>
      <c r="G10" s="64"/>
      <c r="H10" s="64"/>
      <c r="I10" s="64"/>
      <c r="K10" s="64"/>
      <c r="M10" s="64"/>
    </row>
    <row r="11" spans="1:18">
      <c r="D11" s="64"/>
      <c r="E11" s="64"/>
      <c r="F11" s="64"/>
      <c r="G11" s="64"/>
      <c r="H11" s="64"/>
      <c r="I11" s="64"/>
      <c r="J11" s="64"/>
      <c r="K11" s="64"/>
      <c r="M11" s="64"/>
    </row>
    <row r="12" spans="1:18">
      <c r="A12" s="98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93"/>
      <c r="M12" s="64"/>
      <c r="N12" s="64"/>
      <c r="O12" s="64"/>
      <c r="P12" s="64"/>
      <c r="Q12" s="93"/>
      <c r="R12" s="99"/>
    </row>
    <row r="13" spans="1:18">
      <c r="A13" s="98"/>
      <c r="B13" s="64"/>
      <c r="C13" s="64"/>
      <c r="D13" s="64"/>
      <c r="E13" s="64"/>
      <c r="F13" s="64"/>
      <c r="G13" s="64"/>
      <c r="H13" s="64"/>
      <c r="I13" s="64"/>
      <c r="J13" s="98"/>
      <c r="K13" s="64"/>
      <c r="L13" s="93"/>
      <c r="M13" s="64"/>
      <c r="N13" s="64"/>
      <c r="O13" s="64"/>
      <c r="P13" s="64"/>
      <c r="Q13" s="93"/>
      <c r="R13" s="64"/>
    </row>
    <row r="14" spans="1:18">
      <c r="A14" s="98"/>
      <c r="B14" s="90"/>
      <c r="C14" s="64"/>
      <c r="D14" s="64"/>
      <c r="E14" s="64"/>
      <c r="F14" s="64"/>
      <c r="G14" s="64"/>
      <c r="H14" s="64"/>
      <c r="I14" s="64"/>
      <c r="J14" s="98"/>
      <c r="K14" s="64"/>
      <c r="L14" s="93"/>
      <c r="M14" s="64"/>
      <c r="N14" s="64"/>
      <c r="O14" s="64"/>
      <c r="P14" s="64"/>
      <c r="Q14" s="93"/>
      <c r="R14" s="64"/>
    </row>
    <row r="15" spans="1:18">
      <c r="A15" s="98"/>
      <c r="B15" s="90"/>
      <c r="C15" s="64"/>
      <c r="E15" s="64"/>
      <c r="F15" s="64"/>
      <c r="G15" s="64"/>
      <c r="H15" s="64"/>
      <c r="I15" s="64"/>
      <c r="J15" s="98"/>
      <c r="K15" s="64"/>
      <c r="L15" s="93"/>
      <c r="M15" s="64"/>
      <c r="N15" s="64"/>
      <c r="O15" s="64"/>
      <c r="P15" s="64"/>
      <c r="Q15" s="93"/>
      <c r="R15" s="64"/>
    </row>
    <row r="16" spans="1:18">
      <c r="B16" s="90"/>
      <c r="D16" s="95"/>
      <c r="E16" s="64"/>
      <c r="F16" s="64"/>
      <c r="G16" s="64"/>
      <c r="H16" s="64"/>
      <c r="I16" s="64"/>
      <c r="K16" s="64"/>
      <c r="L16" s="100"/>
      <c r="M16" s="64"/>
      <c r="Q16" s="100"/>
      <c r="R16" s="64"/>
    </row>
    <row r="17" spans="2:4">
      <c r="B17" s="90"/>
    </row>
    <row r="18" spans="2:4">
      <c r="B18" s="90"/>
    </row>
    <row r="19" spans="2:4">
      <c r="B19" s="91"/>
      <c r="D19" s="64"/>
    </row>
    <row r="20" spans="2:4">
      <c r="B20" s="90"/>
      <c r="D20" s="94"/>
    </row>
    <row r="21" spans="2:4">
      <c r="B21" s="90"/>
      <c r="D21" s="96"/>
    </row>
    <row r="22" spans="2:4">
      <c r="B22" s="90"/>
      <c r="D22" s="96"/>
    </row>
    <row r="23" spans="2:4">
      <c r="B23" s="97"/>
    </row>
    <row r="24" spans="2:4">
      <c r="B24" s="90"/>
    </row>
    <row r="25" spans="2:4">
      <c r="B25" s="91"/>
    </row>
    <row r="26" spans="2:4">
      <c r="B26" s="90"/>
    </row>
    <row r="27" spans="2:4">
      <c r="B27" s="97"/>
    </row>
    <row r="28" spans="2:4">
      <c r="B28" s="92"/>
    </row>
    <row r="29" spans="2:4">
      <c r="B29" s="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1. Wireless</vt:lpstr>
      <vt:lpstr>2. ISP</vt:lpstr>
      <vt:lpstr>3. Wireline</vt:lpstr>
      <vt:lpstr>4. Multichannel Video Distrib.</vt:lpstr>
      <vt:lpstr>5. Total revenues Telecom</vt:lpstr>
      <vt:lpstr>6. CR3 Telecom </vt:lpstr>
      <vt:lpstr>7. HHI Telecom</vt:lpstr>
      <vt:lpstr>8. Broadcast TV</vt:lpstr>
      <vt:lpstr>9. Online Video Services</vt:lpstr>
      <vt:lpstr>10. Broadcast Radio</vt:lpstr>
      <vt:lpstr>11. Film TV OVS Distribution</vt:lpstr>
      <vt:lpstr>12. Film Exhibiton</vt:lpstr>
      <vt:lpstr>13. Newspapers</vt:lpstr>
      <vt:lpstr>14. Magazines</vt:lpstr>
      <vt:lpstr>15. Books</vt:lpstr>
      <vt:lpstr>16. Total revenues media serv.</vt:lpstr>
      <vt:lpstr>17. CR4 for media services</vt:lpstr>
      <vt:lpstr>18. HHI for media services</vt:lpstr>
      <vt:lpstr>19. Internet Advertising</vt:lpstr>
      <vt:lpstr>20. App distribution</vt:lpstr>
      <vt:lpstr>21. C4 Core internet app.</vt:lpstr>
      <vt:lpstr>22. HHI Core Internet App.</vt:lpstr>
      <vt:lpstr>23. Network Media - revenue</vt:lpstr>
      <vt:lpstr>24. Network Media Econ. - HHI</vt:lpstr>
      <vt:lpstr>25. HHI all sectors</vt:lpstr>
      <vt:lpstr>26. Big players 2022</vt:lpstr>
      <vt:lpstr>27. International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Szczepanik, Petr</dc:creator>
  <cp:lastModifiedBy>Agnes Malkinson</cp:lastModifiedBy>
  <dcterms:created xsi:type="dcterms:W3CDTF">2024-11-19T11:42:14Z</dcterms:created>
  <dcterms:modified xsi:type="dcterms:W3CDTF">2025-02-04T03:34:08Z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a9694e0f-943f-4e6f-bf55-6e34fbc91307_Enabled">
    <vt:lpwstr>true</vt:lpwstr>
  </property>
  <property fmtid="{D5CDD505-2E9C-101B-9397-08002B2CF9AE}" pid="5" name="MSIP_Label_a9694e0f-943f-4e6f-bf55-6e34fbc91307_SetDate">
    <vt:lpwstr>2024-12-27T16:31:45Z</vt:lpwstr>
  </property>
  <property fmtid="{D5CDD505-2E9C-101B-9397-08002B2CF9AE}" pid="6" name="MSIP_Label_a9694e0f-943f-4e6f-bf55-6e34fbc91307_Method">
    <vt:lpwstr>Standard</vt:lpwstr>
  </property>
  <property fmtid="{D5CDD505-2E9C-101B-9397-08002B2CF9AE}" pid="7" name="MSIP_Label_a9694e0f-943f-4e6f-bf55-6e34fbc91307_Name">
    <vt:lpwstr>Usage interne</vt:lpwstr>
  </property>
  <property fmtid="{D5CDD505-2E9C-101B-9397-08002B2CF9AE}" pid="8" name="MSIP_Label_a9694e0f-943f-4e6f-bf55-6e34fbc91307_SiteId">
    <vt:lpwstr>728d20a5-0b44-47dd-9470-20f37cbf2d9a</vt:lpwstr>
  </property>
  <property fmtid="{D5CDD505-2E9C-101B-9397-08002B2CF9AE}" pid="9" name="MSIP_Label_a9694e0f-943f-4e6f-bf55-6e34fbc91307_ActionId">
    <vt:lpwstr>3f034a2c-e466-4cd4-b142-294f9c0ce7ea</vt:lpwstr>
  </property>
  <property fmtid="{D5CDD505-2E9C-101B-9397-08002B2CF9AE}" pid="10" name="MSIP_Label_a9694e0f-943f-4e6f-bf55-6e34fbc91307_ContentBits">
    <vt:lpwstr>0</vt:lpwstr>
  </property>
</Properties>
</file>