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agnesmalkinson/Documents/GMCIP/2024 reports/Switzerland/Final docs for upload/"/>
    </mc:Choice>
  </mc:AlternateContent>
  <xr:revisionPtr revIDLastSave="0" documentId="8_{844D59C0-29BF-4E48-800C-5820BDD850F1}" xr6:coauthVersionLast="47" xr6:coauthVersionMax="47" xr10:uidLastSave="{00000000-0000-0000-0000-000000000000}"/>
  <bookViews>
    <workbookView xWindow="0" yWindow="500" windowWidth="28800" windowHeight="15680" activeTab="8" xr2:uid="{00000000-000D-0000-FFFF-FFFF00000000}"/>
  </bookViews>
  <sheets>
    <sheet name="Table of contents" sheetId="1" r:id="rId1"/>
    <sheet name="Figure 1" sheetId="2" r:id="rId2"/>
    <sheet name="Figure 2" sheetId="3" r:id="rId3"/>
    <sheet name="Figure 3" sheetId="4" r:id="rId4"/>
    <sheet name="Figure 4" sheetId="5" r:id="rId5"/>
    <sheet name="Figure 5" sheetId="6" r:id="rId6"/>
    <sheet name="Figure 6" sheetId="7" r:id="rId7"/>
    <sheet name="Figure 7" sheetId="8" r:id="rId8"/>
    <sheet name="Figure 8" sheetId="9" r:id="rId9"/>
    <sheet name="Figure 9" sheetId="10" r:id="rId10"/>
    <sheet name="Figure 10" sheetId="11" r:id="rId11"/>
    <sheet name="Figure 11" sheetId="12" r:id="rId12"/>
    <sheet name="Figure 12" sheetId="13" r:id="rId13"/>
    <sheet name="Figure 13" sheetId="14" r:id="rId14"/>
  </sheets>
  <definedNames>
    <definedName name="_xlnm._FilterDatabase" localSheetId="4" hidden="1">'Figure 4'!#REF!</definedName>
    <definedName name="_xlnm._FilterDatabase" localSheetId="5" hidden="1">'Figure 5'!#REF!</definedName>
    <definedName name="_xlnm._FilterDatabase" localSheetId="6" hidden="1">'Figure 6'!#REF!</definedName>
    <definedName name="_xlnm._FilterDatabase" localSheetId="8" hidden="1">'Figure 8'!$B$2:$D$2</definedName>
    <definedName name="_Toc157358453" localSheetId="0">'Table of contents'!$A$12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4" l="1"/>
  <c r="D25" i="14" l="1"/>
  <c r="D12" i="5"/>
  <c r="E8" i="3" l="1"/>
  <c r="F25" i="14" l="1"/>
  <c r="E25" i="14"/>
  <c r="K25" i="14" s="1"/>
  <c r="L4" i="14" l="1"/>
  <c r="D8" i="3"/>
  <c r="E13" i="3" s="1"/>
  <c r="E18" i="9"/>
  <c r="E64" i="7"/>
  <c r="D64" i="7"/>
  <c r="C64" i="7"/>
  <c r="B64" i="7"/>
  <c r="F64" i="7" s="1"/>
  <c r="F63" i="7"/>
  <c r="G63" i="7" s="1"/>
  <c r="H63" i="7" s="1"/>
  <c r="F62" i="7"/>
  <c r="F61" i="7"/>
  <c r="F60" i="7"/>
  <c r="F59" i="7"/>
  <c r="F58" i="7"/>
  <c r="F57" i="7"/>
  <c r="F56" i="7"/>
  <c r="F55" i="7"/>
  <c r="G55" i="7" s="1"/>
  <c r="H55" i="7" s="1"/>
  <c r="F54" i="7"/>
  <c r="F53" i="7"/>
  <c r="F52" i="7"/>
  <c r="F51" i="7"/>
  <c r="E45" i="7"/>
  <c r="D45" i="7"/>
  <c r="C45" i="7"/>
  <c r="B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E25" i="7"/>
  <c r="D25" i="7"/>
  <c r="C25" i="7"/>
  <c r="B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D25" i="6"/>
  <c r="C25" i="6"/>
  <c r="B25" i="6"/>
  <c r="F61" i="6"/>
  <c r="F62" i="6"/>
  <c r="F42" i="6"/>
  <c r="F43" i="6"/>
  <c r="F22" i="6"/>
  <c r="F23" i="6"/>
  <c r="E64" i="6"/>
  <c r="D64" i="6"/>
  <c r="C64" i="6"/>
  <c r="B64" i="6"/>
  <c r="F63" i="6"/>
  <c r="F60" i="6"/>
  <c r="F59" i="6"/>
  <c r="F58" i="6"/>
  <c r="F57" i="6"/>
  <c r="F56" i="6"/>
  <c r="F55" i="6"/>
  <c r="F54" i="6"/>
  <c r="F53" i="6"/>
  <c r="F52" i="6"/>
  <c r="F51" i="6"/>
  <c r="E45" i="6"/>
  <c r="D45" i="6"/>
  <c r="C45" i="6"/>
  <c r="B45" i="6"/>
  <c r="F44" i="6"/>
  <c r="F41" i="6"/>
  <c r="F40" i="6"/>
  <c r="F39" i="6"/>
  <c r="F38" i="6"/>
  <c r="F37" i="6"/>
  <c r="F36" i="6"/>
  <c r="F35" i="6"/>
  <c r="F34" i="6"/>
  <c r="F33" i="6"/>
  <c r="F32" i="6"/>
  <c r="E25" i="6"/>
  <c r="F24" i="6"/>
  <c r="F21" i="6"/>
  <c r="F20" i="6"/>
  <c r="F19" i="6"/>
  <c r="F18" i="6"/>
  <c r="F17" i="6"/>
  <c r="F16" i="6"/>
  <c r="F15" i="6"/>
  <c r="F14" i="6"/>
  <c r="F13" i="6"/>
  <c r="F12" i="6"/>
  <c r="D18" i="10"/>
  <c r="C6" i="11"/>
  <c r="D6" i="11"/>
  <c r="B6" i="11"/>
  <c r="C48" i="10"/>
  <c r="B48" i="10"/>
  <c r="D47" i="10"/>
  <c r="E47" i="10" s="1"/>
  <c r="F47" i="10" s="1"/>
  <c r="D46" i="10"/>
  <c r="D45" i="10"/>
  <c r="E45" i="10" s="1"/>
  <c r="F45" i="10" s="1"/>
  <c r="D44" i="10"/>
  <c r="E44" i="10" s="1"/>
  <c r="F44" i="10" s="1"/>
  <c r="D43" i="10"/>
  <c r="E43" i="10" s="1"/>
  <c r="F43" i="10" s="1"/>
  <c r="D42" i="10"/>
  <c r="D41" i="10"/>
  <c r="D48" i="10" s="1"/>
  <c r="C35" i="10"/>
  <c r="B35" i="10"/>
  <c r="D34" i="10"/>
  <c r="E34" i="10" s="1"/>
  <c r="F34" i="10" s="1"/>
  <c r="D33" i="10"/>
  <c r="D32" i="10"/>
  <c r="D31" i="10"/>
  <c r="D30" i="10"/>
  <c r="E30" i="10" s="1"/>
  <c r="F30" i="10" s="1"/>
  <c r="D29" i="10"/>
  <c r="D35" i="10" s="1"/>
  <c r="C22" i="10"/>
  <c r="B22" i="10"/>
  <c r="D21" i="10"/>
  <c r="D20" i="10"/>
  <c r="D19" i="10"/>
  <c r="D22" i="10"/>
  <c r="D17" i="10"/>
  <c r="D16" i="10"/>
  <c r="F47" i="9"/>
  <c r="E47" i="9"/>
  <c r="D47" i="9"/>
  <c r="D48" i="9"/>
  <c r="D49" i="9"/>
  <c r="C50" i="9"/>
  <c r="B50" i="9"/>
  <c r="D46" i="9"/>
  <c r="D45" i="9"/>
  <c r="D44" i="9"/>
  <c r="D43" i="9"/>
  <c r="D32" i="9"/>
  <c r="D33" i="9"/>
  <c r="D34" i="9"/>
  <c r="D35" i="9"/>
  <c r="D36" i="9"/>
  <c r="D31" i="9"/>
  <c r="D18" i="9"/>
  <c r="D24" i="9" s="1"/>
  <c r="E22" i="9" s="1"/>
  <c r="F22" i="9" s="1"/>
  <c r="D19" i="9"/>
  <c r="D20" i="9"/>
  <c r="D21" i="9"/>
  <c r="D22" i="9"/>
  <c r="D23" i="9"/>
  <c r="C37" i="9"/>
  <c r="B37" i="9"/>
  <c r="B24" i="9"/>
  <c r="C24" i="9"/>
  <c r="F37" i="4"/>
  <c r="E37" i="4"/>
  <c r="C37" i="4"/>
  <c r="B37" i="4"/>
  <c r="D37" i="4" s="1"/>
  <c r="D36" i="4"/>
  <c r="D35" i="4"/>
  <c r="D34" i="4"/>
  <c r="D33" i="4"/>
  <c r="C26" i="4"/>
  <c r="B26" i="4"/>
  <c r="D25" i="4"/>
  <c r="D24" i="4"/>
  <c r="D23" i="4"/>
  <c r="D22" i="4"/>
  <c r="D21" i="4"/>
  <c r="C15" i="4"/>
  <c r="B15" i="4"/>
  <c r="D14" i="4"/>
  <c r="D13" i="4"/>
  <c r="D12" i="4"/>
  <c r="D11" i="4"/>
  <c r="D10" i="4"/>
  <c r="B5" i="2"/>
  <c r="D12" i="3"/>
  <c r="D11" i="3"/>
  <c r="D10" i="3"/>
  <c r="D9" i="3"/>
  <c r="C13" i="3"/>
  <c r="B13" i="3"/>
  <c r="D21" i="3"/>
  <c r="D20" i="3"/>
  <c r="D19" i="3"/>
  <c r="C24" i="3"/>
  <c r="B24" i="3"/>
  <c r="D23" i="3"/>
  <c r="D22" i="3"/>
  <c r="F35" i="3"/>
  <c r="G51" i="7" l="1"/>
  <c r="G59" i="7"/>
  <c r="H59" i="7" s="1"/>
  <c r="F45" i="7"/>
  <c r="F25" i="7"/>
  <c r="G18" i="7" s="1"/>
  <c r="H18" i="7" s="1"/>
  <c r="F25" i="6"/>
  <c r="M4" i="14"/>
  <c r="H51" i="7"/>
  <c r="G34" i="7"/>
  <c r="H34" i="7" s="1"/>
  <c r="G38" i="7"/>
  <c r="H38" i="7" s="1"/>
  <c r="G52" i="7"/>
  <c r="H52" i="7" s="1"/>
  <c r="G56" i="7"/>
  <c r="H56" i="7" s="1"/>
  <c r="G60" i="7"/>
  <c r="H60" i="7" s="1"/>
  <c r="G35" i="7"/>
  <c r="H35" i="7" s="1"/>
  <c r="G39" i="7"/>
  <c r="H39" i="7" s="1"/>
  <c r="G43" i="7"/>
  <c r="H43" i="7" s="1"/>
  <c r="G53" i="7"/>
  <c r="H53" i="7" s="1"/>
  <c r="G57" i="7"/>
  <c r="H57" i="7" s="1"/>
  <c r="G61" i="7"/>
  <c r="H61" i="7" s="1"/>
  <c r="G41" i="7"/>
  <c r="H41" i="7" s="1"/>
  <c r="G33" i="7"/>
  <c r="H33" i="7" s="1"/>
  <c r="G37" i="7"/>
  <c r="H37" i="7" s="1"/>
  <c r="G42" i="7"/>
  <c r="H42" i="7" s="1"/>
  <c r="G54" i="7"/>
  <c r="H54" i="7" s="1"/>
  <c r="G62" i="7"/>
  <c r="H62" i="7" s="1"/>
  <c r="G58" i="7"/>
  <c r="H58" i="7" s="1"/>
  <c r="G32" i="7"/>
  <c r="G36" i="7"/>
  <c r="H36" i="7" s="1"/>
  <c r="G40" i="7"/>
  <c r="H40" i="7" s="1"/>
  <c r="G44" i="7"/>
  <c r="H44" i="7" s="1"/>
  <c r="F64" i="6"/>
  <c r="G54" i="6" s="1"/>
  <c r="H54" i="6" s="1"/>
  <c r="F45" i="6"/>
  <c r="E20" i="10"/>
  <c r="F20" i="10" s="1"/>
  <c r="E17" i="10"/>
  <c r="F17" i="10" s="1"/>
  <c r="E19" i="10"/>
  <c r="F19" i="10" s="1"/>
  <c r="E16" i="10"/>
  <c r="E21" i="10"/>
  <c r="F21" i="10" s="1"/>
  <c r="E33" i="10"/>
  <c r="F33" i="10" s="1"/>
  <c r="E32" i="10"/>
  <c r="F32" i="10" s="1"/>
  <c r="E31" i="10"/>
  <c r="F31" i="10" s="1"/>
  <c r="E42" i="10"/>
  <c r="F42" i="10" s="1"/>
  <c r="E46" i="10"/>
  <c r="F46" i="10" s="1"/>
  <c r="E29" i="10"/>
  <c r="E18" i="10"/>
  <c r="F18" i="10" s="1"/>
  <c r="E41" i="10"/>
  <c r="D37" i="9"/>
  <c r="E32" i="9" s="1"/>
  <c r="F32" i="9" s="1"/>
  <c r="D50" i="9"/>
  <c r="E46" i="9" s="1"/>
  <c r="F46" i="9" s="1"/>
  <c r="E49" i="9"/>
  <c r="F49" i="9" s="1"/>
  <c r="E48" i="9"/>
  <c r="F48" i="9" s="1"/>
  <c r="E43" i="9"/>
  <c r="E34" i="9"/>
  <c r="F34" i="9" s="1"/>
  <c r="E35" i="9"/>
  <c r="F35" i="9" s="1"/>
  <c r="E33" i="9"/>
  <c r="F33" i="9" s="1"/>
  <c r="E23" i="9"/>
  <c r="F23" i="9" s="1"/>
  <c r="E36" i="9"/>
  <c r="F36" i="9" s="1"/>
  <c r="E31" i="9"/>
  <c r="F31" i="9" s="1"/>
  <c r="E19" i="9"/>
  <c r="F19" i="9" s="1"/>
  <c r="F18" i="9"/>
  <c r="E20" i="9"/>
  <c r="F20" i="9" s="1"/>
  <c r="E21" i="9"/>
  <c r="F21" i="9" s="1"/>
  <c r="D15" i="4"/>
  <c r="E10" i="4" s="1"/>
  <c r="D26" i="4"/>
  <c r="E25" i="4" s="1"/>
  <c r="F25" i="4" s="1"/>
  <c r="E13" i="4"/>
  <c r="F13" i="4" s="1"/>
  <c r="E14" i="4"/>
  <c r="F14" i="4" s="1"/>
  <c r="E11" i="4"/>
  <c r="F11" i="4" s="1"/>
  <c r="F10" i="4"/>
  <c r="D13" i="3"/>
  <c r="E11" i="3" s="1"/>
  <c r="D24" i="3"/>
  <c r="E19" i="3" s="1"/>
  <c r="E35" i="3"/>
  <c r="C35" i="3"/>
  <c r="B35" i="3"/>
  <c r="D34" i="3"/>
  <c r="D33" i="3"/>
  <c r="D32" i="3"/>
  <c r="D31" i="3"/>
  <c r="G19" i="7" l="1"/>
  <c r="H19" i="7" s="1"/>
  <c r="G13" i="7"/>
  <c r="H13" i="7" s="1"/>
  <c r="G20" i="7"/>
  <c r="H20" i="7" s="1"/>
  <c r="G12" i="7"/>
  <c r="H12" i="7" s="1"/>
  <c r="G14" i="7"/>
  <c r="H14" i="7" s="1"/>
  <c r="G24" i="7"/>
  <c r="H24" i="7" s="1"/>
  <c r="G15" i="7"/>
  <c r="H15" i="7" s="1"/>
  <c r="G22" i="7"/>
  <c r="H22" i="7" s="1"/>
  <c r="G23" i="7"/>
  <c r="H23" i="7" s="1"/>
  <c r="G17" i="7"/>
  <c r="H17" i="7" s="1"/>
  <c r="G21" i="7"/>
  <c r="H21" i="7" s="1"/>
  <c r="G16" i="7"/>
  <c r="H16" i="7" s="1"/>
  <c r="G61" i="6"/>
  <c r="H61" i="6" s="1"/>
  <c r="G62" i="6"/>
  <c r="H62" i="6" s="1"/>
  <c r="G40" i="6"/>
  <c r="H40" i="6" s="1"/>
  <c r="G42" i="6"/>
  <c r="H42" i="6" s="1"/>
  <c r="G43" i="6"/>
  <c r="H43" i="6" s="1"/>
  <c r="G65" i="7"/>
  <c r="B65" i="7"/>
  <c r="B66" i="7" s="1"/>
  <c r="G46" i="7"/>
  <c r="B46" i="7"/>
  <c r="B47" i="7" s="1"/>
  <c r="H32" i="7"/>
  <c r="H45" i="7" s="1"/>
  <c r="B48" i="7" s="1"/>
  <c r="G45" i="7"/>
  <c r="G64" i="7"/>
  <c r="H64" i="7"/>
  <c r="B67" i="7" s="1"/>
  <c r="G15" i="6"/>
  <c r="H15" i="6" s="1"/>
  <c r="G23" i="6"/>
  <c r="H23" i="6" s="1"/>
  <c r="G22" i="6"/>
  <c r="H22" i="6" s="1"/>
  <c r="G59" i="6"/>
  <c r="H59" i="6" s="1"/>
  <c r="G63" i="6"/>
  <c r="H63" i="6" s="1"/>
  <c r="G60" i="6"/>
  <c r="H60" i="6" s="1"/>
  <c r="G55" i="6"/>
  <c r="H55" i="6" s="1"/>
  <c r="G51" i="6"/>
  <c r="G56" i="6"/>
  <c r="H56" i="6" s="1"/>
  <c r="G53" i="6"/>
  <c r="H53" i="6" s="1"/>
  <c r="G44" i="6"/>
  <c r="H44" i="6" s="1"/>
  <c r="G58" i="6"/>
  <c r="H58" i="6" s="1"/>
  <c r="G52" i="6"/>
  <c r="H52" i="6" s="1"/>
  <c r="G57" i="6"/>
  <c r="H57" i="6" s="1"/>
  <c r="G38" i="6"/>
  <c r="H38" i="6" s="1"/>
  <c r="G41" i="6"/>
  <c r="H41" i="6" s="1"/>
  <c r="G35" i="6"/>
  <c r="H35" i="6" s="1"/>
  <c r="G36" i="6"/>
  <c r="H36" i="6" s="1"/>
  <c r="G37" i="6"/>
  <c r="H37" i="6" s="1"/>
  <c r="G34" i="6"/>
  <c r="H34" i="6" s="1"/>
  <c r="G32" i="6"/>
  <c r="G33" i="6"/>
  <c r="H33" i="6" s="1"/>
  <c r="G39" i="6"/>
  <c r="H39" i="6" s="1"/>
  <c r="H51" i="6"/>
  <c r="G16" i="6"/>
  <c r="H16" i="6" s="1"/>
  <c r="G14" i="6"/>
  <c r="H14" i="6" s="1"/>
  <c r="G13" i="6"/>
  <c r="H13" i="6" s="1"/>
  <c r="G12" i="6"/>
  <c r="H12" i="6" s="1"/>
  <c r="G17" i="6"/>
  <c r="H17" i="6" s="1"/>
  <c r="G24" i="6"/>
  <c r="H24" i="6" s="1"/>
  <c r="G21" i="6"/>
  <c r="H21" i="6" s="1"/>
  <c r="G18" i="6"/>
  <c r="H18" i="6" s="1"/>
  <c r="G20" i="6"/>
  <c r="H20" i="6" s="1"/>
  <c r="G19" i="6"/>
  <c r="H19" i="6" s="1"/>
  <c r="E22" i="10"/>
  <c r="F16" i="10"/>
  <c r="F22" i="10" s="1"/>
  <c r="E35" i="10"/>
  <c r="F29" i="10"/>
  <c r="F35" i="10" s="1"/>
  <c r="E48" i="10"/>
  <c r="F41" i="10"/>
  <c r="F48" i="10" s="1"/>
  <c r="E44" i="9"/>
  <c r="F44" i="9" s="1"/>
  <c r="E45" i="9"/>
  <c r="F45" i="9" s="1"/>
  <c r="E50" i="9"/>
  <c r="F43" i="9"/>
  <c r="F50" i="9" s="1"/>
  <c r="E37" i="9"/>
  <c r="F37" i="9"/>
  <c r="E24" i="9"/>
  <c r="F24" i="9"/>
  <c r="E12" i="4"/>
  <c r="F12" i="4" s="1"/>
  <c r="E24" i="4"/>
  <c r="F24" i="4" s="1"/>
  <c r="F15" i="4"/>
  <c r="E22" i="4"/>
  <c r="F22" i="4" s="1"/>
  <c r="E23" i="4"/>
  <c r="F23" i="4" s="1"/>
  <c r="E21" i="4"/>
  <c r="E15" i="4"/>
  <c r="E9" i="3"/>
  <c r="E12" i="3"/>
  <c r="F12" i="3" s="1"/>
  <c r="E10" i="3"/>
  <c r="F9" i="3"/>
  <c r="F11" i="3"/>
  <c r="F10" i="3"/>
  <c r="E23" i="3"/>
  <c r="F23" i="3" s="1"/>
  <c r="F19" i="3"/>
  <c r="E22" i="3"/>
  <c r="F22" i="3" s="1"/>
  <c r="E21" i="3"/>
  <c r="F21" i="3" s="1"/>
  <c r="E20" i="3"/>
  <c r="F20" i="3" s="1"/>
  <c r="D35" i="3"/>
  <c r="B26" i="7" l="1"/>
  <c r="H25" i="7"/>
  <c r="B28" i="7" s="1"/>
  <c r="G26" i="7"/>
  <c r="B27" i="7"/>
  <c r="G25" i="7"/>
  <c r="B65" i="6"/>
  <c r="G64" i="6"/>
  <c r="G45" i="6"/>
  <c r="H25" i="6"/>
  <c r="B28" i="6" s="1"/>
  <c r="G25" i="6"/>
  <c r="G65" i="6"/>
  <c r="H64" i="6"/>
  <c r="B67" i="6" s="1"/>
  <c r="G46" i="6"/>
  <c r="H32" i="6"/>
  <c r="H45" i="6" s="1"/>
  <c r="B48" i="6" s="1"/>
  <c r="B46" i="6"/>
  <c r="B47" i="6" s="1"/>
  <c r="B66" i="6"/>
  <c r="B26" i="6"/>
  <c r="B27" i="6" s="1"/>
  <c r="G26" i="6"/>
  <c r="E26" i="4"/>
  <c r="F21" i="4"/>
  <c r="F26" i="4" s="1"/>
  <c r="F8" i="3"/>
  <c r="F13" i="3"/>
  <c r="F24" i="3"/>
  <c r="E24" i="3"/>
  <c r="K23" i="14" l="1"/>
  <c r="L23" i="14" s="1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L5" i="14" s="1"/>
  <c r="D5" i="8"/>
  <c r="C5" i="8"/>
  <c r="B5" i="8"/>
  <c r="C12" i="5"/>
  <c r="B12" i="5"/>
  <c r="D5" i="2"/>
  <c r="C5" i="2"/>
  <c r="L11" i="14" l="1"/>
  <c r="M11" i="14" s="1"/>
  <c r="L19" i="14"/>
  <c r="M19" i="14" s="1"/>
  <c r="M5" i="14"/>
  <c r="L12" i="14"/>
  <c r="M12" i="14" s="1"/>
  <c r="L20" i="14"/>
  <c r="M20" i="14" s="1"/>
  <c r="L13" i="14"/>
  <c r="M13" i="14" s="1"/>
  <c r="L21" i="14"/>
  <c r="M21" i="14" s="1"/>
  <c r="L6" i="14"/>
  <c r="B27" i="14" s="1"/>
  <c r="L14" i="14"/>
  <c r="M14" i="14" s="1"/>
  <c r="L22" i="14"/>
  <c r="M22" i="14" s="1"/>
  <c r="L7" i="14"/>
  <c r="M7" i="14" s="1"/>
  <c r="L15" i="14"/>
  <c r="M15" i="14" s="1"/>
  <c r="L8" i="14"/>
  <c r="M8" i="14" s="1"/>
  <c r="L16" i="14"/>
  <c r="M16" i="14" s="1"/>
  <c r="L9" i="14"/>
  <c r="M9" i="14" s="1"/>
  <c r="L17" i="14"/>
  <c r="M17" i="14" s="1"/>
  <c r="L10" i="14"/>
  <c r="M10" i="14" s="1"/>
  <c r="L18" i="14"/>
  <c r="M18" i="14" s="1"/>
  <c r="M6" i="14" l="1"/>
  <c r="B28" i="14"/>
  <c r="M23" i="14"/>
  <c r="M24" i="14" s="1"/>
  <c r="B29" i="14" s="1"/>
</calcChain>
</file>

<file path=xl/sharedStrings.xml><?xml version="1.0" encoding="utf-8"?>
<sst xmlns="http://schemas.openxmlformats.org/spreadsheetml/2006/main" count="633" uniqueCount="111">
  <si>
    <t>Table of contents</t>
  </si>
  <si>
    <t>Figure 1: Revenues for the Telecoms and Internet access services, 2019-2021 (Current USD$, millions)</t>
  </si>
  <si>
    <t>Figure 2: CR4 Scores for the Telecom and Internet access services, 2019-2021 (Based on Revenue)</t>
  </si>
  <si>
    <t>Figure 3: HHI Scores for the Telecoms and Internet access services, 2019-2021 (Based on Revenue)</t>
  </si>
  <si>
    <t>Figure 4: Revenues for Traditional and Online media services, 2019-2021 (Current USD$, millions)</t>
  </si>
  <si>
    <t>Figure 5: CR4 Scores for Traditional and Online media services, 2019-2021 (Based on Revenue)</t>
  </si>
  <si>
    <t>Figure 6: HHI Scores for Traditional and Online media services, 2019-2021 (Based on Revenue)</t>
  </si>
  <si>
    <t>Figure 7: Revenues for Core internet services, 2019-2021 (Current USD$ , millions)</t>
  </si>
  <si>
    <t>Figure 8: CR4 Scores for Core internet services, 2019-2021</t>
  </si>
  <si>
    <t>Figure 1: Revenues for the Telecoms and Internet access services, 2019-2021 (Current USD$ , millions)</t>
  </si>
  <si>
    <t>Wireline, Internet Service Providers (ISP) and Multichannel Video Distribution (MVD)</t>
  </si>
  <si>
    <t>Wireless</t>
  </si>
  <si>
    <t xml:space="preserve">Total </t>
  </si>
  <si>
    <t>Figure 3: HHI Scores for the Telecom and Internet access services, 2019-2021  (Based on Revenue)</t>
  </si>
  <si>
    <t>Figure 4: Revenues for Traditional and Online media services, 2019-2021 (Current USD$ , millions)</t>
  </si>
  <si>
    <t>Traditional Music</t>
  </si>
  <si>
    <t>Online Music</t>
  </si>
  <si>
    <t>Magazines</t>
  </si>
  <si>
    <t>Radio</t>
  </si>
  <si>
    <t>Games</t>
  </si>
  <si>
    <t>Newspapers</t>
  </si>
  <si>
    <t>Broadcast TV</t>
  </si>
  <si>
    <t>Online Video Services</t>
  </si>
  <si>
    <t>Online News Media</t>
  </si>
  <si>
    <t>Figure 5: CR4 scores for Traditional and Online media services, 2019-2021 (Based on Revenue)</t>
  </si>
  <si>
    <t>Broadcast TV and Radio</t>
  </si>
  <si>
    <t>Figure 6: HHI scores for Traditional and Online media services, 2019-2021 (Based on Revenue)</t>
  </si>
  <si>
    <t>App Distribution</t>
  </si>
  <si>
    <t>Internet Advertising</t>
  </si>
  <si>
    <t>Total</t>
  </si>
  <si>
    <t>Search Engines-Mobile</t>
  </si>
  <si>
    <t>Search Engines</t>
  </si>
  <si>
    <t>Social Media Platforms</t>
  </si>
  <si>
    <t>Mobile OS</t>
  </si>
  <si>
    <t>Desktop OS</t>
  </si>
  <si>
    <t>Mobile Browsers</t>
  </si>
  <si>
    <t>Desktop Browsers</t>
  </si>
  <si>
    <t>Figure 9: HHI scores for Core internet services, 2019-2021</t>
  </si>
  <si>
    <t xml:space="preserve">Telecoms and Internet access services </t>
  </si>
  <si>
    <t>Traditional and Online media services</t>
  </si>
  <si>
    <t>Core Internet Sectors (App Distribution, Internet Advertising)</t>
  </si>
  <si>
    <t>Wireline/ISP/MVD</t>
  </si>
  <si>
    <t>Broadcast Radio/Tv</t>
  </si>
  <si>
    <t>Newspaper, Magazines, Online News Media</t>
  </si>
  <si>
    <t>Music Services</t>
  </si>
  <si>
    <t>App distribution</t>
  </si>
  <si>
    <t>Total revenues by players</t>
  </si>
  <si>
    <t>Market share by revenues</t>
  </si>
  <si>
    <t xml:space="preserve">Swisscom </t>
  </si>
  <si>
    <t xml:space="preserve">Alphabet </t>
  </si>
  <si>
    <t xml:space="preserve">Liberty Global </t>
  </si>
  <si>
    <t xml:space="preserve">SRG SSR </t>
  </si>
  <si>
    <t>Apple</t>
  </si>
  <si>
    <t xml:space="preserve">NJJ Capital </t>
  </si>
  <si>
    <t xml:space="preserve">TX Group </t>
  </si>
  <si>
    <t>CH Media</t>
  </si>
  <si>
    <t>Ringier</t>
  </si>
  <si>
    <t xml:space="preserve">Quickline Holding </t>
  </si>
  <si>
    <t>NZZ Mediengruppe</t>
  </si>
  <si>
    <t>Microsoft Corporation</t>
  </si>
  <si>
    <t>Meta</t>
  </si>
  <si>
    <t>Netflix</t>
  </si>
  <si>
    <t>Spotify Technology S.A</t>
  </si>
  <si>
    <t>Amazon</t>
  </si>
  <si>
    <t xml:space="preserve">ByteDance </t>
  </si>
  <si>
    <t xml:space="preserve">Pinterest </t>
  </si>
  <si>
    <t>Disney</t>
  </si>
  <si>
    <t xml:space="preserve">Twitter </t>
  </si>
  <si>
    <t>Total revenues by sectors</t>
  </si>
  <si>
    <t>CR4</t>
  </si>
  <si>
    <t>CR10</t>
  </si>
  <si>
    <t>HHI</t>
  </si>
  <si>
    <t>Figure 9: HHI Scores for Core internet services, 2019-2021</t>
  </si>
  <si>
    <t>News Media</t>
  </si>
  <si>
    <t>Market share</t>
  </si>
  <si>
    <t>Sumsq</t>
  </si>
  <si>
    <t>HHi</t>
  </si>
  <si>
    <t>Sumsq of market share</t>
  </si>
  <si>
    <t>Figure 10: Development of Media industries, 2019-2021 (Current USD$ , millions)</t>
  </si>
  <si>
    <t>Figure 13: Leading Communications-internet and Media companies in Switzerland, 2021</t>
  </si>
  <si>
    <t>Figure 12: HHI scores for the Network media economy, 2019-2021</t>
  </si>
  <si>
    <t>Figure 11: CR4 Scores for the Network media economy, 2019-2021</t>
  </si>
  <si>
    <t>Figure 12: HHI Scores for the Network media economy, 2019-2021</t>
  </si>
  <si>
    <t>Figure 13: Leading Communications-internet and Media companies in Switzerland in 2021</t>
  </si>
  <si>
    <t>Figure 11: CR4 scores for the network media economy, 2019-2021</t>
  </si>
  <si>
    <t>CVC Capital Partners</t>
  </si>
  <si>
    <t>-</t>
  </si>
  <si>
    <t>Alphabet </t>
  </si>
  <si>
    <t>Pinterest </t>
  </si>
  <si>
    <t>Twitter </t>
  </si>
  <si>
    <t>Total revenue by players (millions)</t>
  </si>
  <si>
    <t>Telecoms &amp; Internet Access HHI (Pooled)</t>
  </si>
  <si>
    <t>Telecoms &amp; Internet Access CR4 (Pooled)</t>
  </si>
  <si>
    <t>Access Industries</t>
  </si>
  <si>
    <t>SoundCloud</t>
  </si>
  <si>
    <t>Market share by revenues (area Telecom and Internet access services)</t>
  </si>
  <si>
    <t>Market share by revenues  (area Online media services)</t>
  </si>
  <si>
    <t>Market share by revenues (area Online media services)</t>
  </si>
  <si>
    <t>Market share by revenues (area Core internet services)</t>
  </si>
  <si>
    <t xml:space="preserve">Games </t>
  </si>
  <si>
    <t>Wireline, Internet Service 
Providers (ISP) and Multichannel 
Video Distribution (MVD)</t>
  </si>
  <si>
    <t>Online and Traditional Media CR4</t>
  </si>
  <si>
    <t>Traditional and Online Media HHI</t>
  </si>
  <si>
    <t>Core Internet Sectors CR4
(Internet Advertising, App distribution)</t>
  </si>
  <si>
    <t>Core Internet Sectors HHI
(Internet Advertising, App distribution)</t>
  </si>
  <si>
    <t>Traditional and online media services</t>
  </si>
  <si>
    <t>Core internet sectors</t>
  </si>
  <si>
    <t xml:space="preserve">Telecoms and internet access services </t>
  </si>
  <si>
    <t>Broadcast Radio/TV</t>
  </si>
  <si>
    <t>Core internet sectors (app distribution, internet advertising)</t>
  </si>
  <si>
    <t>Figure 10: Development of Media industries, 2019-2021 (Current USD$,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</si>
</sst>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1" applyFont="1"/>
    <xf numFmtId="0" fontId="3" fillId="0" borderId="0" xfId="1" applyFont="1" applyAlignment="1">
      <alignment vertical="center"/>
    </xf>
    <xf numFmtId="0" fontId="2" fillId="0" borderId="0" xfId="0" applyFont="1"/>
    <xf numFmtId="0" fontId="3" fillId="0" borderId="0" xfId="1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Custom 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384DA0"/>
      </a:accent1>
      <a:accent2>
        <a:srgbClr val="F36036"/>
      </a:accent2>
      <a:accent3>
        <a:srgbClr val="4D4D4F"/>
      </a:accent3>
      <a:accent4>
        <a:srgbClr val="85BAA1"/>
      </a:accent4>
      <a:accent5>
        <a:srgbClr val="ED244E"/>
      </a:accent5>
      <a:accent6>
        <a:srgbClr val="E3B23C"/>
      </a:accent6>
      <a:hlink>
        <a:srgbClr val="6CCFF6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workbookViewId="0">
      <selection activeCell="I17" sqref="I17"/>
    </sheetView>
  </sheetViews>
  <sheetFormatPr baseColWidth="10" defaultColWidth="11.5" defaultRowHeight="16" x14ac:dyDescent="0.2"/>
  <sheetData>
    <row r="1" spans="1:13" x14ac:dyDescent="0.2">
      <c r="A1" s="7" t="s">
        <v>0</v>
      </c>
      <c r="B1" s="7"/>
      <c r="C1" s="7"/>
    </row>
    <row r="2" spans="1:13" s="8" customFormat="1" ht="16" customHeight="1" x14ac:dyDescent="0.2">
      <c r="A2" s="8" t="s">
        <v>1</v>
      </c>
    </row>
    <row r="3" spans="1:13" s="5" customFormat="1" x14ac:dyDescent="0.2">
      <c r="A3" s="5" t="s">
        <v>2</v>
      </c>
    </row>
    <row r="4" spans="1:13" s="5" customFormat="1" x14ac:dyDescent="0.2">
      <c r="A4" s="5" t="s">
        <v>3</v>
      </c>
    </row>
    <row r="5" spans="1:13" s="5" customFormat="1" x14ac:dyDescent="0.2">
      <c r="A5" s="5" t="s">
        <v>4</v>
      </c>
    </row>
    <row r="6" spans="1:13" s="5" customFormat="1" x14ac:dyDescent="0.2">
      <c r="A6" s="5" t="s">
        <v>5</v>
      </c>
    </row>
    <row r="7" spans="1:13" s="5" customFormat="1" x14ac:dyDescent="0.2">
      <c r="A7" s="5" t="s">
        <v>6</v>
      </c>
    </row>
    <row r="8" spans="1:13" s="5" customFormat="1" x14ac:dyDescent="0.2">
      <c r="A8" s="5" t="s">
        <v>7</v>
      </c>
    </row>
    <row r="9" spans="1:13" s="5" customFormat="1" x14ac:dyDescent="0.2">
      <c r="A9" s="5" t="s">
        <v>8</v>
      </c>
    </row>
    <row r="10" spans="1:13" s="5" customFormat="1" x14ac:dyDescent="0.2">
      <c r="A10" s="5" t="s">
        <v>72</v>
      </c>
    </row>
    <row r="11" spans="1:13" s="5" customFormat="1" x14ac:dyDescent="0.2">
      <c r="A11" s="5" t="s">
        <v>78</v>
      </c>
    </row>
    <row r="12" spans="1:13" s="6" customFormat="1" x14ac:dyDescent="0.2">
      <c r="A12" s="6" t="s">
        <v>81</v>
      </c>
    </row>
    <row r="13" spans="1:13" s="5" customFormat="1" x14ac:dyDescent="0.2">
      <c r="A13" s="5" t="s">
        <v>82</v>
      </c>
    </row>
    <row r="14" spans="1:13" s="5" customFormat="1" x14ac:dyDescent="0.2">
      <c r="A14" s="5" t="s">
        <v>83</v>
      </c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4">
    <mergeCell ref="A1:C1"/>
    <mergeCell ref="A2:XFD2"/>
    <mergeCell ref="A3:XFD3"/>
    <mergeCell ref="A4:XFD4"/>
    <mergeCell ref="A5:XFD5"/>
    <mergeCell ref="A6:XFD6"/>
    <mergeCell ref="A7:XFD7"/>
    <mergeCell ref="A8:XFD8"/>
    <mergeCell ref="A9:XFD9"/>
    <mergeCell ref="A10:XFD10"/>
    <mergeCell ref="A11:XFD11"/>
    <mergeCell ref="A12:XFD12"/>
    <mergeCell ref="A13:XFD13"/>
    <mergeCell ref="A14:XFD14"/>
  </mergeCells>
  <hyperlinks>
    <hyperlink ref="A2:M2" location="'Figure 1'!A1" display="Figure 1: Revenues for the Telecoms and Internet access services, 2019-2021 (Current USD$, millions)" xr:uid="{00000000-0004-0000-0000-000000000000}"/>
    <hyperlink ref="A3" location="'Figure 2'!A1" display="Figure 2: CR4 Scores for the Telecom and Internet access services, 2019-2021 (Based on Revenue)" xr:uid="{00000000-0004-0000-0000-000001000000}"/>
    <hyperlink ref="A4" location="'Figure 3'!A1" display="Figure 3: HHI Scores for the Telecoms and Internet access services, 2019-2021 (Based on Revenue)" xr:uid="{00000000-0004-0000-0000-000002000000}"/>
    <hyperlink ref="A5" location="'Figure 4'!A1" display="Figure 4: Revenues for Traditional and Online media services, 2019-2021 (Current USD$, millions)" xr:uid="{00000000-0004-0000-0000-000003000000}"/>
    <hyperlink ref="A6" location="'Figure 5'!A1" display="Figure 5: CR4 Scores for Traditional and Online media services, 2019-2021 (Based on Revenue)" xr:uid="{00000000-0004-0000-0000-000004000000}"/>
    <hyperlink ref="A7" location="'Figure 6'!A1" display="Figure 6: HHI Scores for Traditional and Online media services, 2019-2021 (Based on Revenue)" xr:uid="{00000000-0004-0000-0000-000005000000}"/>
    <hyperlink ref="A8" location="'Figure 7'!A1" display="Figure 7: Revenues for Core internet services, 2019-2021 (Current USD$ , millions)" xr:uid="{00000000-0004-0000-0000-000006000000}"/>
    <hyperlink ref="A9" location="'Figure 8'!A1" display="Figure 8: CR4 Scores for Core internet services, 2019-2021" xr:uid="{00000000-0004-0000-0000-000007000000}"/>
    <hyperlink ref="A10" location="'Figure 9'!A1" display="Figure 9:HHI Scores for Core internet services, 2019-2021" xr:uid="{00000000-0004-0000-0000-000008000000}"/>
    <hyperlink ref="A11" location="'Figure 11'!A1" display="Figure 11: Development of Media industries, 2019-2021 (Current USD$ , millions)" xr:uid="{00000000-0004-0000-0000-000009000000}"/>
    <hyperlink ref="A12" location="'Figure 12'!A1" display="Figure 12: CR4 Scores for the Network media economy, 2019-2021" xr:uid="{00000000-0004-0000-0000-00000A000000}"/>
    <hyperlink ref="A13" location="'Figure 13'!A1" display="Figure 13: HHI Scores for the Network media economy, 2019-2021" xr:uid="{00000000-0004-0000-0000-00000B000000}"/>
    <hyperlink ref="A14" location="'Figure 14'!A1" display="Figure 14: Leading Communications-internet and Media companies in Switzerland in 2021" xr:uid="{00000000-0004-0000-0000-00000C000000}"/>
  </hyperlinks>
  <pageMargins left="0.7" right="0.7" top="0.75" bottom="0.75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="106" workbookViewId="0">
      <selection activeCell="A7" sqref="A7"/>
    </sheetView>
  </sheetViews>
  <sheetFormatPr baseColWidth="10" defaultColWidth="11.5" defaultRowHeight="16" x14ac:dyDescent="0.2"/>
  <cols>
    <col min="1" max="1" width="44.1640625" customWidth="1"/>
    <col min="2" max="3" width="16.1640625" customWidth="1"/>
    <col min="4" max="4" width="23" customWidth="1"/>
  </cols>
  <sheetData>
    <row r="1" spans="1:4" ht="16" customHeight="1" x14ac:dyDescent="0.2">
      <c r="A1" s="1" t="s">
        <v>9</v>
      </c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100</v>
      </c>
      <c r="B3">
        <v>5202.1000000000004</v>
      </c>
      <c r="C3">
        <v>6266.11</v>
      </c>
      <c r="D3">
        <v>4913.82</v>
      </c>
    </row>
    <row r="4" spans="1:4" x14ac:dyDescent="0.2">
      <c r="A4" t="s">
        <v>11</v>
      </c>
      <c r="B4">
        <v>5350.75</v>
      </c>
      <c r="C4">
        <v>6052.93</v>
      </c>
      <c r="D4">
        <v>4030.65</v>
      </c>
    </row>
    <row r="5" spans="1:4" x14ac:dyDescent="0.2">
      <c r="A5" t="s">
        <v>12</v>
      </c>
      <c r="B5">
        <f>SUM(B3:B4)</f>
        <v>10552.85</v>
      </c>
      <c r="C5">
        <f>SUM(C3:C4)</f>
        <v>12319.04</v>
      </c>
      <c r="D5">
        <f>SUM(D3:D4)</f>
        <v>8944.4699999999993</v>
      </c>
    </row>
  </sheetData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zoomScale="91" workbookViewId="0">
      <selection activeCell="A30" sqref="A30"/>
    </sheetView>
  </sheetViews>
  <sheetFormatPr baseColWidth="10" defaultColWidth="11.5" defaultRowHeight="16" x14ac:dyDescent="0.2"/>
  <cols>
    <col min="1" max="1" width="38.6640625" style="2" customWidth="1"/>
    <col min="2" max="3" width="12.1640625" customWidth="1"/>
    <col min="4" max="4" width="18.5" customWidth="1"/>
    <col min="5" max="5" width="13.33203125" customWidth="1"/>
    <col min="6" max="6" width="12.6640625" bestFit="1" customWidth="1"/>
  </cols>
  <sheetData>
    <row r="1" spans="1:6" ht="16" customHeight="1" x14ac:dyDescent="0.2">
      <c r="A1" s="3" t="s">
        <v>2</v>
      </c>
    </row>
    <row r="2" spans="1:6" x14ac:dyDescent="0.2">
      <c r="B2">
        <v>2019</v>
      </c>
      <c r="C2">
        <v>2020</v>
      </c>
      <c r="D2">
        <v>2021</v>
      </c>
    </row>
    <row r="3" spans="1:6" ht="36" customHeight="1" x14ac:dyDescent="0.2">
      <c r="A3" s="2" t="s">
        <v>10</v>
      </c>
      <c r="B3">
        <v>90.81</v>
      </c>
      <c r="C3">
        <v>82.39</v>
      </c>
      <c r="D3">
        <v>87.58</v>
      </c>
    </row>
    <row r="4" spans="1:6" x14ac:dyDescent="0.2">
      <c r="A4" s="2" t="s">
        <v>11</v>
      </c>
      <c r="B4">
        <v>97.54</v>
      </c>
      <c r="C4">
        <v>85.3</v>
      </c>
      <c r="D4">
        <v>99.98</v>
      </c>
    </row>
    <row r="5" spans="1:6" x14ac:dyDescent="0.2">
      <c r="A5" s="2" t="s">
        <v>92</v>
      </c>
      <c r="B5">
        <v>97.3</v>
      </c>
      <c r="C5">
        <v>97.2</v>
      </c>
      <c r="D5">
        <v>100</v>
      </c>
    </row>
    <row r="7" spans="1:6" x14ac:dyDescent="0.2">
      <c r="A7" s="3">
        <v>2019</v>
      </c>
      <c r="B7" t="s">
        <v>41</v>
      </c>
      <c r="C7" t="s">
        <v>11</v>
      </c>
      <c r="D7" t="s">
        <v>90</v>
      </c>
      <c r="E7" t="s">
        <v>95</v>
      </c>
      <c r="F7" t="s">
        <v>75</v>
      </c>
    </row>
    <row r="8" spans="1:6" x14ac:dyDescent="0.2">
      <c r="A8" s="2" t="s">
        <v>48</v>
      </c>
      <c r="B8">
        <v>3149.68</v>
      </c>
      <c r="C8">
        <v>2982.22</v>
      </c>
      <c r="D8">
        <f>SUM(B8:C8)</f>
        <v>6131.9</v>
      </c>
      <c r="E8">
        <f>(D8/D13)*100</f>
        <v>60.824328509342493</v>
      </c>
      <c r="F8">
        <f>E8*E8</f>
        <v>3699.5989386124138</v>
      </c>
    </row>
    <row r="9" spans="1:6" x14ac:dyDescent="0.2">
      <c r="A9" s="2" t="s">
        <v>50</v>
      </c>
      <c r="B9">
        <v>798.89790000000005</v>
      </c>
      <c r="C9">
        <v>149.71</v>
      </c>
      <c r="D9">
        <f t="shared" ref="D9:D13" si="0">SUM(B9:C9)</f>
        <v>948.60790000000009</v>
      </c>
      <c r="E9">
        <f>(D9/D13)*100</f>
        <v>9.4095530808000003</v>
      </c>
      <c r="F9">
        <f t="shared" ref="F9:F12" si="1">E9*E9</f>
        <v>88.53968918039277</v>
      </c>
    </row>
    <row r="10" spans="1:6" x14ac:dyDescent="0.2">
      <c r="A10" s="2" t="s">
        <v>85</v>
      </c>
      <c r="B10">
        <v>636.76</v>
      </c>
      <c r="C10">
        <v>1313.83</v>
      </c>
      <c r="D10">
        <f t="shared" si="0"/>
        <v>1950.59</v>
      </c>
      <c r="E10">
        <f>(D10/D13)*100</f>
        <v>19.348542368114025</v>
      </c>
      <c r="F10">
        <f t="shared" si="1"/>
        <v>374.36609177070346</v>
      </c>
    </row>
    <row r="11" spans="1:6" x14ac:dyDescent="0.2">
      <c r="A11" s="2" t="s">
        <v>53</v>
      </c>
      <c r="B11" t="s">
        <v>86</v>
      </c>
      <c r="C11">
        <v>773.19</v>
      </c>
      <c r="D11">
        <f t="shared" si="0"/>
        <v>773.19</v>
      </c>
      <c r="E11">
        <f>(D11/D13)*100</f>
        <v>7.6695253608406091</v>
      </c>
      <c r="F11">
        <f t="shared" si="1"/>
        <v>58.821619260577272</v>
      </c>
    </row>
    <row r="12" spans="1:6" x14ac:dyDescent="0.2">
      <c r="A12" s="2" t="s">
        <v>57</v>
      </c>
      <c r="B12">
        <v>138.52000000000001</v>
      </c>
      <c r="C12">
        <v>138.52000000000001</v>
      </c>
      <c r="D12">
        <f t="shared" si="0"/>
        <v>277.04000000000002</v>
      </c>
      <c r="E12">
        <f>(D12/D13)*100</f>
        <v>2.7480506809028604</v>
      </c>
      <c r="F12">
        <f t="shared" si="1"/>
        <v>7.551782544810675</v>
      </c>
    </row>
    <row r="13" spans="1:6" x14ac:dyDescent="0.2">
      <c r="A13" s="2" t="s">
        <v>68</v>
      </c>
      <c r="B13">
        <f>SUM(B8:B12)</f>
        <v>4723.8579</v>
      </c>
      <c r="C13">
        <f>SUM(C8:C12)</f>
        <v>5357.4700000000012</v>
      </c>
      <c r="D13">
        <f t="shared" si="0"/>
        <v>10081.3279</v>
      </c>
      <c r="E13">
        <f>SUM(E8:E11)</f>
        <v>97.251949319097122</v>
      </c>
      <c r="F13">
        <f>SUM(F8:F12)</f>
        <v>4228.8781213688981</v>
      </c>
    </row>
    <row r="15" spans="1:6" x14ac:dyDescent="0.2">
      <c r="A15" s="2" t="s">
        <v>69</v>
      </c>
      <c r="B15">
        <v>97.3</v>
      </c>
    </row>
    <row r="16" spans="1:6" x14ac:dyDescent="0.2">
      <c r="A16" s="2" t="s">
        <v>76</v>
      </c>
      <c r="B16">
        <v>4228.8999999999996</v>
      </c>
    </row>
    <row r="18" spans="1:6" x14ac:dyDescent="0.2">
      <c r="A18" s="3">
        <v>2020</v>
      </c>
      <c r="B18" t="s">
        <v>41</v>
      </c>
      <c r="C18" t="s">
        <v>11</v>
      </c>
      <c r="D18" t="s">
        <v>90</v>
      </c>
      <c r="E18" t="s">
        <v>74</v>
      </c>
      <c r="F18" t="s">
        <v>75</v>
      </c>
    </row>
    <row r="19" spans="1:6" x14ac:dyDescent="0.2">
      <c r="A19" s="2" t="s">
        <v>48</v>
      </c>
      <c r="B19">
        <v>3366.09</v>
      </c>
      <c r="C19">
        <v>3052.36</v>
      </c>
      <c r="D19">
        <f>SUM(B19:C19)</f>
        <v>6418.4500000000007</v>
      </c>
      <c r="E19">
        <f>(D19/D24)*100</f>
        <v>61.877448822608116</v>
      </c>
      <c r="F19">
        <f>E19*E19</f>
        <v>3828.8186727944867</v>
      </c>
    </row>
    <row r="20" spans="1:6" x14ac:dyDescent="0.2">
      <c r="A20" s="2" t="s">
        <v>50</v>
      </c>
      <c r="B20">
        <v>1086.162</v>
      </c>
      <c r="C20">
        <v>213.25</v>
      </c>
      <c r="D20">
        <f>SUM(B20:C20)</f>
        <v>1299.412</v>
      </c>
      <c r="E20">
        <f>(D20/D24)*100</f>
        <v>12.527058640245365</v>
      </c>
      <c r="F20">
        <f t="shared" ref="F20:F23" si="2">E20*E20</f>
        <v>156.92719817614605</v>
      </c>
    </row>
    <row r="21" spans="1:6" x14ac:dyDescent="0.2">
      <c r="A21" s="2" t="s">
        <v>85</v>
      </c>
      <c r="B21">
        <v>462.05</v>
      </c>
      <c r="C21">
        <v>1055.58</v>
      </c>
      <c r="D21">
        <f>SUM(B21:C21)</f>
        <v>1517.6299999999999</v>
      </c>
      <c r="E21">
        <f>(D21/D24)*100</f>
        <v>14.630802243011123</v>
      </c>
      <c r="F21">
        <f t="shared" si="2"/>
        <v>214.0603742740993</v>
      </c>
    </row>
    <row r="22" spans="1:6" x14ac:dyDescent="0.2">
      <c r="A22" s="2" t="s">
        <v>53</v>
      </c>
      <c r="B22" t="s">
        <v>86</v>
      </c>
      <c r="C22">
        <v>841.75</v>
      </c>
      <c r="D22">
        <f t="shared" ref="D22:D23" si="3">SUM(B22:C22)</f>
        <v>841.75</v>
      </c>
      <c r="E22">
        <f>(D22/D24)*100</f>
        <v>8.114940919759503</v>
      </c>
      <c r="F22">
        <f t="shared" si="2"/>
        <v>65.852266131187207</v>
      </c>
    </row>
    <row r="23" spans="1:6" x14ac:dyDescent="0.2">
      <c r="A23" s="2" t="s">
        <v>57</v>
      </c>
      <c r="B23">
        <v>147.80000000000001</v>
      </c>
      <c r="C23">
        <v>147.80000000000001</v>
      </c>
      <c r="D23">
        <f t="shared" si="3"/>
        <v>295.60000000000002</v>
      </c>
      <c r="E23">
        <f>(D23/D24)*100</f>
        <v>2.8497493743758944</v>
      </c>
      <c r="F23">
        <f t="shared" si="2"/>
        <v>8.1210714967558015</v>
      </c>
    </row>
    <row r="24" spans="1:6" x14ac:dyDescent="0.2">
      <c r="A24" s="2" t="s">
        <v>68</v>
      </c>
      <c r="B24">
        <f>SUM(B19:B23)</f>
        <v>5062.1020000000008</v>
      </c>
      <c r="C24">
        <f>SUM(C19:C23)</f>
        <v>5310.7400000000007</v>
      </c>
      <c r="D24">
        <f>SUM(B24:C24)</f>
        <v>10372.842000000001</v>
      </c>
      <c r="E24">
        <f>SUM(E19:E22)</f>
        <v>97.150250625624096</v>
      </c>
      <c r="F24">
        <f>SUM(F19:F23)</f>
        <v>4273.7795828726748</v>
      </c>
    </row>
    <row r="26" spans="1:6" x14ac:dyDescent="0.2">
      <c r="A26" s="2" t="s">
        <v>69</v>
      </c>
      <c r="B26">
        <v>97.2</v>
      </c>
    </row>
    <row r="27" spans="1:6" x14ac:dyDescent="0.2">
      <c r="A27" s="2" t="s">
        <v>76</v>
      </c>
      <c r="B27">
        <v>4274.8</v>
      </c>
    </row>
    <row r="30" spans="1:6" x14ac:dyDescent="0.2">
      <c r="A30" s="3">
        <v>2021</v>
      </c>
      <c r="B30" t="s">
        <v>41</v>
      </c>
      <c r="C30" t="s">
        <v>11</v>
      </c>
      <c r="D30" t="s">
        <v>90</v>
      </c>
      <c r="E30" t="s">
        <v>74</v>
      </c>
      <c r="F30" t="s">
        <v>75</v>
      </c>
    </row>
    <row r="31" spans="1:6" x14ac:dyDescent="0.2">
      <c r="A31" s="2" t="s">
        <v>48</v>
      </c>
      <c r="B31">
        <v>2631.05</v>
      </c>
      <c r="C31">
        <v>2414.4699999999998</v>
      </c>
      <c r="D31">
        <f>SUM(B31:C31)</f>
        <v>5045.5200000000004</v>
      </c>
      <c r="E31">
        <v>60.547034377091038</v>
      </c>
      <c r="F31">
        <v>3665.9433718606438</v>
      </c>
    </row>
    <row r="32" spans="1:6" x14ac:dyDescent="0.2">
      <c r="A32" s="2" t="s">
        <v>50</v>
      </c>
      <c r="B32">
        <v>1378.8340000000001</v>
      </c>
      <c r="C32">
        <v>818.18</v>
      </c>
      <c r="D32">
        <f t="shared" ref="D32:D34" si="4">SUM(B32:C32)</f>
        <v>2197.0140000000001</v>
      </c>
      <c r="E32">
        <v>26.364513902422399</v>
      </c>
      <c r="F32">
        <v>695.08759331102397</v>
      </c>
    </row>
    <row r="33" spans="1:6" x14ac:dyDescent="0.2">
      <c r="A33" s="2" t="s">
        <v>53</v>
      </c>
      <c r="B33">
        <v>181.06</v>
      </c>
      <c r="C33">
        <v>684.79</v>
      </c>
      <c r="D33">
        <f t="shared" si="4"/>
        <v>865.84999999999991</v>
      </c>
      <c r="E33">
        <v>10.390336321212533</v>
      </c>
      <c r="F33">
        <v>107.95908886790841</v>
      </c>
    </row>
    <row r="34" spans="1:6" x14ac:dyDescent="0.2">
      <c r="A34" s="2" t="s">
        <v>57</v>
      </c>
      <c r="B34">
        <v>112.42</v>
      </c>
      <c r="C34">
        <v>112.42</v>
      </c>
      <c r="D34">
        <f t="shared" si="4"/>
        <v>224.84</v>
      </c>
      <c r="E34">
        <v>2.6981153992740383</v>
      </c>
      <c r="F34">
        <v>7.2798267077997032</v>
      </c>
    </row>
    <row r="35" spans="1:6" x14ac:dyDescent="0.2">
      <c r="A35" s="2" t="s">
        <v>68</v>
      </c>
      <c r="B35">
        <f>SUM(B31:B34)</f>
        <v>4303.3640000000005</v>
      </c>
      <c r="C35">
        <f>SUM(C31:C34)</f>
        <v>4029.8599999999997</v>
      </c>
      <c r="D35">
        <f>SUM(B35:C35)</f>
        <v>8333.2240000000002</v>
      </c>
      <c r="E35">
        <f>SUM(E31:E34)</f>
        <v>100.00000000000001</v>
      </c>
      <c r="F35">
        <f>SUM(F31:F34)</f>
        <v>4476.2698807473762</v>
      </c>
    </row>
    <row r="37" spans="1:6" x14ac:dyDescent="0.2">
      <c r="A37" s="2" t="s">
        <v>69</v>
      </c>
      <c r="B37">
        <v>100</v>
      </c>
    </row>
    <row r="38" spans="1:6" x14ac:dyDescent="0.2">
      <c r="A38" s="2" t="s">
        <v>76</v>
      </c>
      <c r="B38">
        <v>4476.3</v>
      </c>
    </row>
  </sheetData>
  <pageMargins left="0.7" right="0.7" top="0.75" bottom="0.75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workbookViewId="0">
      <selection activeCell="A32" sqref="A32"/>
    </sheetView>
  </sheetViews>
  <sheetFormatPr baseColWidth="10" defaultColWidth="11.5" defaultRowHeight="16" x14ac:dyDescent="0.2"/>
  <cols>
    <col min="1" max="1" width="38.83203125" style="2" customWidth="1"/>
    <col min="2" max="2" width="18.83203125" customWidth="1"/>
    <col min="3" max="3" width="17.33203125" customWidth="1"/>
    <col min="4" max="4" width="11.5" customWidth="1"/>
  </cols>
  <sheetData>
    <row r="1" spans="1:6" x14ac:dyDescent="0.2">
      <c r="A1" s="3" t="s">
        <v>13</v>
      </c>
    </row>
    <row r="2" spans="1:6" x14ac:dyDescent="0.2">
      <c r="B2">
        <v>2019</v>
      </c>
      <c r="C2">
        <v>2020</v>
      </c>
      <c r="D2">
        <v>2021</v>
      </c>
    </row>
    <row r="3" spans="1:6" x14ac:dyDescent="0.2">
      <c r="A3" s="2" t="s">
        <v>10</v>
      </c>
      <c r="B3">
        <v>4059.13</v>
      </c>
      <c r="C3">
        <v>3269.24</v>
      </c>
      <c r="D3">
        <v>3672.83</v>
      </c>
    </row>
    <row r="4" spans="1:6" x14ac:dyDescent="0.2">
      <c r="A4" s="2" t="s">
        <v>11</v>
      </c>
      <c r="B4">
        <v>4140.6899999999996</v>
      </c>
      <c r="C4">
        <v>3059.17</v>
      </c>
      <c r="D4">
        <v>4296.54</v>
      </c>
    </row>
    <row r="5" spans="1:6" x14ac:dyDescent="0.2">
      <c r="A5" s="2" t="s">
        <v>91</v>
      </c>
      <c r="B5">
        <v>4228.8999999999996</v>
      </c>
      <c r="C5">
        <v>4225.3999999999996</v>
      </c>
      <c r="D5">
        <v>4476.3</v>
      </c>
    </row>
    <row r="9" spans="1:6" x14ac:dyDescent="0.2">
      <c r="A9" s="3">
        <v>2019</v>
      </c>
      <c r="B9" t="s">
        <v>41</v>
      </c>
      <c r="C9" t="s">
        <v>11</v>
      </c>
      <c r="D9" t="s">
        <v>90</v>
      </c>
      <c r="E9" t="s">
        <v>95</v>
      </c>
      <c r="F9" t="s">
        <v>75</v>
      </c>
    </row>
    <row r="10" spans="1:6" x14ac:dyDescent="0.2">
      <c r="A10" s="2" t="s">
        <v>48</v>
      </c>
      <c r="B10">
        <v>3149.68</v>
      </c>
      <c r="C10">
        <v>2982.22</v>
      </c>
      <c r="D10">
        <f t="shared" ref="D10:D15" si="0">SUM(B10:C10)</f>
        <v>6131.9</v>
      </c>
      <c r="E10">
        <f>(D10/D15)*100</f>
        <v>60.824328509342493</v>
      </c>
      <c r="F10">
        <f>E10*E10</f>
        <v>3699.5989386124138</v>
      </c>
    </row>
    <row r="11" spans="1:6" x14ac:dyDescent="0.2">
      <c r="A11" s="2" t="s">
        <v>50</v>
      </c>
      <c r="B11">
        <v>798.89790000000005</v>
      </c>
      <c r="C11">
        <v>149.71</v>
      </c>
      <c r="D11">
        <f t="shared" si="0"/>
        <v>948.60790000000009</v>
      </c>
      <c r="E11">
        <f>(D11/D15)*100</f>
        <v>9.4095530808000003</v>
      </c>
      <c r="F11">
        <f t="shared" ref="F11:F14" si="1">E11*E11</f>
        <v>88.53968918039277</v>
      </c>
    </row>
    <row r="12" spans="1:6" x14ac:dyDescent="0.2">
      <c r="A12" s="2" t="s">
        <v>85</v>
      </c>
      <c r="B12">
        <v>636.76</v>
      </c>
      <c r="C12">
        <v>1313.83</v>
      </c>
      <c r="D12">
        <f t="shared" si="0"/>
        <v>1950.59</v>
      </c>
      <c r="E12">
        <f>(D12/D15)*100</f>
        <v>19.348542368114025</v>
      </c>
      <c r="F12">
        <f t="shared" si="1"/>
        <v>374.36609177070346</v>
      </c>
    </row>
    <row r="13" spans="1:6" x14ac:dyDescent="0.2">
      <c r="A13" s="2" t="s">
        <v>53</v>
      </c>
      <c r="B13" t="s">
        <v>86</v>
      </c>
      <c r="C13">
        <v>773.19</v>
      </c>
      <c r="D13">
        <f t="shared" si="0"/>
        <v>773.19</v>
      </c>
      <c r="E13">
        <f>(D13/D15)*100</f>
        <v>7.6695253608406091</v>
      </c>
      <c r="F13">
        <f t="shared" si="1"/>
        <v>58.821619260577272</v>
      </c>
    </row>
    <row r="14" spans="1:6" x14ac:dyDescent="0.2">
      <c r="A14" s="2" t="s">
        <v>57</v>
      </c>
      <c r="B14">
        <v>138.52000000000001</v>
      </c>
      <c r="C14">
        <v>138.52000000000001</v>
      </c>
      <c r="D14">
        <f t="shared" si="0"/>
        <v>277.04000000000002</v>
      </c>
      <c r="E14">
        <f>(D14/D15)*100</f>
        <v>2.7480506809028604</v>
      </c>
      <c r="F14">
        <f t="shared" si="1"/>
        <v>7.551782544810675</v>
      </c>
    </row>
    <row r="15" spans="1:6" x14ac:dyDescent="0.2">
      <c r="A15" s="2" t="s">
        <v>68</v>
      </c>
      <c r="B15">
        <f>SUM(B10:B14)</f>
        <v>4723.8579</v>
      </c>
      <c r="C15">
        <f>SUM(C10:C14)</f>
        <v>5357.4700000000012</v>
      </c>
      <c r="D15">
        <f t="shared" si="0"/>
        <v>10081.3279</v>
      </c>
      <c r="E15">
        <f>SUM(E10:E13)</f>
        <v>97.251949319097122</v>
      </c>
      <c r="F15">
        <f>SUM(F10:F14)</f>
        <v>4228.8781213688981</v>
      </c>
    </row>
    <row r="17" spans="1:6" x14ac:dyDescent="0.2">
      <c r="A17" s="2" t="s">
        <v>69</v>
      </c>
      <c r="B17">
        <v>97.3</v>
      </c>
    </row>
    <row r="18" spans="1:6" x14ac:dyDescent="0.2">
      <c r="A18" s="2" t="s">
        <v>76</v>
      </c>
      <c r="B18">
        <v>4228.8999999999996</v>
      </c>
    </row>
    <row r="20" spans="1:6" x14ac:dyDescent="0.2">
      <c r="A20" s="3">
        <v>2020</v>
      </c>
      <c r="B20" t="s">
        <v>41</v>
      </c>
      <c r="C20" t="s">
        <v>11</v>
      </c>
      <c r="D20" t="s">
        <v>90</v>
      </c>
      <c r="E20" t="s">
        <v>74</v>
      </c>
      <c r="F20" t="s">
        <v>75</v>
      </c>
    </row>
    <row r="21" spans="1:6" x14ac:dyDescent="0.2">
      <c r="A21" s="2" t="s">
        <v>48</v>
      </c>
      <c r="B21">
        <v>3366.09</v>
      </c>
      <c r="C21">
        <v>3052.36</v>
      </c>
      <c r="D21">
        <f>SUM(B21:C21)</f>
        <v>6418.4500000000007</v>
      </c>
      <c r="E21">
        <f>(D21/D26)*100</f>
        <v>61.877448822608116</v>
      </c>
      <c r="F21">
        <f>E21*E21</f>
        <v>3828.8186727944867</v>
      </c>
    </row>
    <row r="22" spans="1:6" x14ac:dyDescent="0.2">
      <c r="A22" s="2" t="s">
        <v>50</v>
      </c>
      <c r="B22">
        <v>1086.162</v>
      </c>
      <c r="C22">
        <v>213.25</v>
      </c>
      <c r="D22">
        <f>SUM(B22:C22)</f>
        <v>1299.412</v>
      </c>
      <c r="E22">
        <f>(D22/D26)*100</f>
        <v>12.527058640245365</v>
      </c>
      <c r="F22">
        <f t="shared" ref="F22:F25" si="2">E22*E22</f>
        <v>156.92719817614605</v>
      </c>
    </row>
    <row r="23" spans="1:6" x14ac:dyDescent="0.2">
      <c r="A23" s="2" t="s">
        <v>85</v>
      </c>
      <c r="B23">
        <v>462.05</v>
      </c>
      <c r="C23">
        <v>1055.58</v>
      </c>
      <c r="D23">
        <f>SUM(B23:C23)</f>
        <v>1517.6299999999999</v>
      </c>
      <c r="E23">
        <f>(D23/D26)*100</f>
        <v>14.630802243011123</v>
      </c>
      <c r="F23">
        <f t="shared" si="2"/>
        <v>214.0603742740993</v>
      </c>
    </row>
    <row r="24" spans="1:6" x14ac:dyDescent="0.2">
      <c r="A24" s="2" t="s">
        <v>53</v>
      </c>
      <c r="B24" t="s">
        <v>86</v>
      </c>
      <c r="C24">
        <v>841.75</v>
      </c>
      <c r="D24">
        <f t="shared" ref="D24:D25" si="3">SUM(B24:C24)</f>
        <v>841.75</v>
      </c>
      <c r="E24">
        <f>(D24/D26)*100</f>
        <v>8.114940919759503</v>
      </c>
      <c r="F24">
        <f t="shared" si="2"/>
        <v>65.852266131187207</v>
      </c>
    </row>
    <row r="25" spans="1:6" x14ac:dyDescent="0.2">
      <c r="A25" s="2" t="s">
        <v>57</v>
      </c>
      <c r="B25">
        <v>147.80000000000001</v>
      </c>
      <c r="C25">
        <v>147.80000000000001</v>
      </c>
      <c r="D25">
        <f t="shared" si="3"/>
        <v>295.60000000000002</v>
      </c>
      <c r="E25">
        <f>(D25/D26)*100</f>
        <v>2.8497493743758944</v>
      </c>
      <c r="F25">
        <f t="shared" si="2"/>
        <v>8.1210714967558015</v>
      </c>
    </row>
    <row r="26" spans="1:6" x14ac:dyDescent="0.2">
      <c r="A26" s="2" t="s">
        <v>68</v>
      </c>
      <c r="B26">
        <f>SUM(B21:B25)</f>
        <v>5062.1020000000008</v>
      </c>
      <c r="C26">
        <f>SUM(C21:C25)</f>
        <v>5310.7400000000007</v>
      </c>
      <c r="D26">
        <f>SUM(B26:C26)</f>
        <v>10372.842000000001</v>
      </c>
      <c r="E26">
        <f>SUM(E21:E24)</f>
        <v>97.150250625624096</v>
      </c>
      <c r="F26">
        <f>SUM(F21:F25)</f>
        <v>4273.7795828726748</v>
      </c>
    </row>
    <row r="28" spans="1:6" x14ac:dyDescent="0.2">
      <c r="A28" s="2" t="s">
        <v>69</v>
      </c>
      <c r="B28">
        <v>97.2</v>
      </c>
    </row>
    <row r="29" spans="1:6" x14ac:dyDescent="0.2">
      <c r="A29" s="2" t="s">
        <v>76</v>
      </c>
      <c r="B29">
        <v>4273.8</v>
      </c>
    </row>
    <row r="32" spans="1:6" x14ac:dyDescent="0.2">
      <c r="A32" s="3">
        <v>2021</v>
      </c>
      <c r="B32" t="s">
        <v>41</v>
      </c>
      <c r="C32" t="s">
        <v>11</v>
      </c>
      <c r="D32" t="s">
        <v>90</v>
      </c>
      <c r="E32" t="s">
        <v>74</v>
      </c>
      <c r="F32" t="s">
        <v>75</v>
      </c>
    </row>
    <row r="33" spans="1:6" x14ac:dyDescent="0.2">
      <c r="A33" s="2" t="s">
        <v>48</v>
      </c>
      <c r="B33">
        <v>2631.05</v>
      </c>
      <c r="C33">
        <v>2414.4699999999998</v>
      </c>
      <c r="D33">
        <f>SUM(B33:C33)</f>
        <v>5045.5200000000004</v>
      </c>
      <c r="E33">
        <v>60.547034377091038</v>
      </c>
      <c r="F33">
        <v>3665.9433718606438</v>
      </c>
    </row>
    <row r="34" spans="1:6" x14ac:dyDescent="0.2">
      <c r="A34" s="2" t="s">
        <v>50</v>
      </c>
      <c r="B34">
        <v>1378.8340000000001</v>
      </c>
      <c r="C34">
        <v>818.18</v>
      </c>
      <c r="D34">
        <f t="shared" ref="D34:D36" si="4">SUM(B34:C34)</f>
        <v>2197.0140000000001</v>
      </c>
      <c r="E34">
        <v>26.364513902422399</v>
      </c>
      <c r="F34">
        <v>695.08759331102397</v>
      </c>
    </row>
    <row r="35" spans="1:6" x14ac:dyDescent="0.2">
      <c r="A35" s="2" t="s">
        <v>53</v>
      </c>
      <c r="B35">
        <v>181.06</v>
      </c>
      <c r="C35">
        <v>684.79</v>
      </c>
      <c r="D35">
        <f t="shared" si="4"/>
        <v>865.84999999999991</v>
      </c>
      <c r="E35">
        <v>10.390336321212533</v>
      </c>
      <c r="F35">
        <v>107.95908886790841</v>
      </c>
    </row>
    <row r="36" spans="1:6" x14ac:dyDescent="0.2">
      <c r="A36" s="2" t="s">
        <v>57</v>
      </c>
      <c r="B36">
        <v>112.42</v>
      </c>
      <c r="C36">
        <v>112.42</v>
      </c>
      <c r="D36">
        <f t="shared" si="4"/>
        <v>224.84</v>
      </c>
      <c r="E36">
        <v>2.6981153992740383</v>
      </c>
      <c r="F36">
        <v>7.2798267077997032</v>
      </c>
    </row>
    <row r="37" spans="1:6" x14ac:dyDescent="0.2">
      <c r="A37" s="2" t="s">
        <v>68</v>
      </c>
      <c r="B37">
        <f>SUM(B33:B36)</f>
        <v>4303.3640000000005</v>
      </c>
      <c r="C37">
        <f>SUM(C33:C36)</f>
        <v>4029.8599999999997</v>
      </c>
      <c r="D37">
        <f>SUM(B37:C37)</f>
        <v>8333.2240000000002</v>
      </c>
      <c r="E37">
        <f>SUM(E33:E36)</f>
        <v>100.00000000000001</v>
      </c>
      <c r="F37">
        <f>SUM(F33:F36)</f>
        <v>4476.2698807473762</v>
      </c>
    </row>
    <row r="39" spans="1:6" x14ac:dyDescent="0.2">
      <c r="A39" s="2" t="s">
        <v>69</v>
      </c>
      <c r="B39">
        <v>100</v>
      </c>
    </row>
    <row r="40" spans="1:6" x14ac:dyDescent="0.2">
      <c r="A40" s="2" t="s">
        <v>76</v>
      </c>
      <c r="B40">
        <v>4476.3</v>
      </c>
    </row>
  </sheetData>
  <pageMargins left="0.7" right="0.7" top="0.75" bottom="0.75" header="0.3" footer="0.3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zoomScale="125" workbookViewId="0"/>
  </sheetViews>
  <sheetFormatPr baseColWidth="10" defaultColWidth="11.5" defaultRowHeight="16" x14ac:dyDescent="0.2"/>
  <cols>
    <col min="1" max="1" width="28" customWidth="1"/>
    <col min="2" max="4" width="21.6640625" customWidth="1"/>
    <col min="5" max="5" width="58" customWidth="1"/>
  </cols>
  <sheetData>
    <row r="1" spans="1:4" ht="16" customHeight="1" x14ac:dyDescent="0.2">
      <c r="A1" s="1" t="s">
        <v>14</v>
      </c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15</v>
      </c>
      <c r="B3">
        <v>112</v>
      </c>
      <c r="C3">
        <v>124</v>
      </c>
      <c r="D3">
        <v>141</v>
      </c>
    </row>
    <row r="4" spans="1:4" x14ac:dyDescent="0.2">
      <c r="A4" t="s">
        <v>16</v>
      </c>
      <c r="B4">
        <v>98.98</v>
      </c>
      <c r="C4">
        <v>120</v>
      </c>
      <c r="D4">
        <v>129.69999999999999</v>
      </c>
    </row>
    <row r="5" spans="1:4" x14ac:dyDescent="0.2">
      <c r="A5" t="s">
        <v>17</v>
      </c>
      <c r="B5">
        <v>616</v>
      </c>
      <c r="C5">
        <v>504</v>
      </c>
      <c r="D5">
        <v>520</v>
      </c>
    </row>
    <row r="6" spans="1:4" x14ac:dyDescent="0.2">
      <c r="A6" t="s">
        <v>18</v>
      </c>
      <c r="B6">
        <v>541.24</v>
      </c>
      <c r="C6">
        <v>543.1</v>
      </c>
      <c r="D6">
        <v>443.02</v>
      </c>
    </row>
    <row r="7" spans="1:4" x14ac:dyDescent="0.2">
      <c r="A7" t="s">
        <v>19</v>
      </c>
      <c r="B7">
        <v>1050</v>
      </c>
      <c r="C7">
        <v>1240</v>
      </c>
      <c r="D7">
        <v>1384</v>
      </c>
    </row>
    <row r="8" spans="1:4" x14ac:dyDescent="0.2">
      <c r="A8" t="s">
        <v>20</v>
      </c>
      <c r="B8">
        <v>1084</v>
      </c>
      <c r="C8">
        <v>853</v>
      </c>
      <c r="D8">
        <v>877</v>
      </c>
    </row>
    <row r="9" spans="1:4" x14ac:dyDescent="0.2">
      <c r="A9" t="s">
        <v>21</v>
      </c>
      <c r="B9">
        <v>1639.55</v>
      </c>
      <c r="C9">
        <v>1702.5</v>
      </c>
      <c r="D9">
        <v>1476.72</v>
      </c>
    </row>
    <row r="10" spans="1:4" x14ac:dyDescent="0.2">
      <c r="A10" t="s">
        <v>22</v>
      </c>
      <c r="B10">
        <v>113</v>
      </c>
      <c r="C10">
        <v>152</v>
      </c>
      <c r="D10">
        <v>186</v>
      </c>
    </row>
    <row r="11" spans="1:4" x14ac:dyDescent="0.2">
      <c r="A11" t="s">
        <v>23</v>
      </c>
      <c r="B11">
        <v>216</v>
      </c>
      <c r="C11">
        <v>231</v>
      </c>
      <c r="D11">
        <v>241</v>
      </c>
    </row>
    <row r="12" spans="1:4" x14ac:dyDescent="0.2">
      <c r="A12" t="s">
        <v>29</v>
      </c>
      <c r="B12">
        <f>SUM(B3,B4,B5,B6,B7,B8,B9,B10,B11)</f>
        <v>5470.77</v>
      </c>
      <c r="C12">
        <f>SUM(C3:C11)</f>
        <v>5469.6</v>
      </c>
      <c r="D12">
        <f>SUM(D3:D11)</f>
        <v>5398.4400000000005</v>
      </c>
    </row>
  </sheetData>
  <pageMargins left="0.7" right="0.7" top="0.75" bottom="0.75" header="0.3" footer="0.3"/>
  <pageSetup paperSize="9" firstPageNumber="2147483648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7"/>
  <sheetViews>
    <sheetView workbookViewId="0">
      <selection activeCell="A50" sqref="A50"/>
    </sheetView>
  </sheetViews>
  <sheetFormatPr baseColWidth="10" defaultColWidth="11.5" defaultRowHeight="16" x14ac:dyDescent="0.2"/>
  <cols>
    <col min="1" max="1" width="38.6640625" style="2" customWidth="1"/>
    <col min="2" max="2" width="16" customWidth="1"/>
    <col min="3" max="3" width="15.5" customWidth="1"/>
    <col min="4" max="4" width="19.1640625" customWidth="1"/>
  </cols>
  <sheetData>
    <row r="1" spans="1:8" ht="16" customHeight="1" x14ac:dyDescent="0.2">
      <c r="A1" s="3" t="s">
        <v>24</v>
      </c>
    </row>
    <row r="2" spans="1:8" x14ac:dyDescent="0.2">
      <c r="B2">
        <v>2019</v>
      </c>
      <c r="C2">
        <v>2020</v>
      </c>
      <c r="D2">
        <v>2021</v>
      </c>
    </row>
    <row r="3" spans="1:8" x14ac:dyDescent="0.2">
      <c r="A3" s="2" t="s">
        <v>25</v>
      </c>
      <c r="B3">
        <v>85</v>
      </c>
      <c r="C3">
        <v>85.83</v>
      </c>
      <c r="D3">
        <v>85</v>
      </c>
    </row>
    <row r="4" spans="1:8" x14ac:dyDescent="0.2">
      <c r="A4" s="2" t="s">
        <v>22</v>
      </c>
      <c r="B4">
        <v>94.69</v>
      </c>
      <c r="C4">
        <v>93.28</v>
      </c>
      <c r="D4">
        <v>91.53</v>
      </c>
    </row>
    <row r="5" spans="1:8" x14ac:dyDescent="0.2">
      <c r="A5" s="2" t="s">
        <v>73</v>
      </c>
      <c r="B5">
        <v>83.4</v>
      </c>
      <c r="C5">
        <v>88.36</v>
      </c>
      <c r="D5">
        <v>82.86</v>
      </c>
    </row>
    <row r="6" spans="1:8" x14ac:dyDescent="0.2">
      <c r="A6" s="2" t="s">
        <v>16</v>
      </c>
      <c r="B6">
        <v>89.5</v>
      </c>
      <c r="C6">
        <v>88.36</v>
      </c>
      <c r="D6">
        <v>86.79</v>
      </c>
    </row>
    <row r="7" spans="1:8" x14ac:dyDescent="0.2">
      <c r="A7" s="2" t="s">
        <v>101</v>
      </c>
      <c r="B7">
        <v>87.3</v>
      </c>
      <c r="C7">
        <v>85.9</v>
      </c>
      <c r="D7">
        <v>82.6</v>
      </c>
    </row>
    <row r="11" spans="1:8" x14ac:dyDescent="0.2">
      <c r="A11" s="3">
        <v>2019</v>
      </c>
      <c r="B11" t="s">
        <v>42</v>
      </c>
      <c r="C11" t="s">
        <v>43</v>
      </c>
      <c r="D11" t="s">
        <v>44</v>
      </c>
      <c r="E11" t="s">
        <v>22</v>
      </c>
      <c r="F11" t="s">
        <v>46</v>
      </c>
      <c r="G11" t="s">
        <v>96</v>
      </c>
      <c r="H11" t="s">
        <v>77</v>
      </c>
    </row>
    <row r="12" spans="1:8" x14ac:dyDescent="0.2">
      <c r="A12" s="2" t="s">
        <v>51</v>
      </c>
      <c r="B12">
        <v>1570.91</v>
      </c>
      <c r="C12" t="s">
        <v>86</v>
      </c>
      <c r="D12" t="s">
        <v>86</v>
      </c>
      <c r="E12" t="s">
        <v>86</v>
      </c>
      <c r="F12">
        <f t="shared" ref="F12:F24" si="0">SUM(B12:E12)</f>
        <v>1570.91</v>
      </c>
      <c r="G12">
        <f>F12/F25*100</f>
        <v>43.134945151502677</v>
      </c>
      <c r="H12">
        <f>G12*G12</f>
        <v>1860.6234932231444</v>
      </c>
    </row>
    <row r="13" spans="1:8" x14ac:dyDescent="0.2">
      <c r="A13" s="2" t="s">
        <v>54</v>
      </c>
      <c r="B13" t="s">
        <v>86</v>
      </c>
      <c r="C13">
        <v>718.25</v>
      </c>
      <c r="D13" t="s">
        <v>86</v>
      </c>
      <c r="E13" t="s">
        <v>86</v>
      </c>
      <c r="F13">
        <f t="shared" si="0"/>
        <v>718.25</v>
      </c>
      <c r="G13">
        <f>F13/F25*100</f>
        <v>19.722119252577674</v>
      </c>
      <c r="H13">
        <f t="shared" ref="H13:H24" si="1">G13*G13</f>
        <v>388.96198781289496</v>
      </c>
    </row>
    <row r="14" spans="1:8" x14ac:dyDescent="0.2">
      <c r="A14" s="2" t="s">
        <v>55</v>
      </c>
      <c r="B14">
        <v>245.44</v>
      </c>
      <c r="C14">
        <v>213.02</v>
      </c>
      <c r="D14" t="s">
        <v>86</v>
      </c>
      <c r="E14" t="s">
        <v>86</v>
      </c>
      <c r="F14">
        <f t="shared" si="0"/>
        <v>458.46000000000004</v>
      </c>
      <c r="G14">
        <f>F14/F25*100</f>
        <v>12.588656863956507</v>
      </c>
      <c r="H14">
        <f t="shared" si="1"/>
        <v>158.47428163843927</v>
      </c>
    </row>
    <row r="15" spans="1:8" x14ac:dyDescent="0.2">
      <c r="A15" s="2" t="s">
        <v>56</v>
      </c>
      <c r="B15">
        <v>29.41</v>
      </c>
      <c r="C15">
        <v>402.21</v>
      </c>
      <c r="D15" t="s">
        <v>86</v>
      </c>
      <c r="E15" t="s">
        <v>86</v>
      </c>
      <c r="F15">
        <f t="shared" si="0"/>
        <v>431.62</v>
      </c>
      <c r="G15">
        <f>F15/F25*100</f>
        <v>11.851668794705988</v>
      </c>
      <c r="H15">
        <f t="shared" si="1"/>
        <v>140.46205321940769</v>
      </c>
    </row>
    <row r="16" spans="1:8" x14ac:dyDescent="0.2">
      <c r="A16" s="2" t="s">
        <v>58</v>
      </c>
      <c r="B16" t="s">
        <v>86</v>
      </c>
      <c r="C16">
        <v>239.09</v>
      </c>
      <c r="D16" t="s">
        <v>86</v>
      </c>
      <c r="E16" t="s">
        <v>86</v>
      </c>
      <c r="F16">
        <f t="shared" si="0"/>
        <v>239.09</v>
      </c>
      <c r="G16">
        <f>F16/F25*100</f>
        <v>6.5650699507118633</v>
      </c>
      <c r="H16">
        <f t="shared" si="1"/>
        <v>43.100143457739868</v>
      </c>
    </row>
    <row r="17" spans="1:8" x14ac:dyDescent="0.2">
      <c r="A17" s="2" t="s">
        <v>61</v>
      </c>
      <c r="B17" t="s">
        <v>86</v>
      </c>
      <c r="C17" t="s">
        <v>86</v>
      </c>
      <c r="D17" t="s">
        <v>86</v>
      </c>
      <c r="E17">
        <v>63.7</v>
      </c>
      <c r="F17">
        <f t="shared" si="0"/>
        <v>63.7</v>
      </c>
      <c r="G17">
        <f>F17/F25*100</f>
        <v>1.7491110287353957</v>
      </c>
      <c r="H17">
        <f t="shared" si="1"/>
        <v>3.0593893908437941</v>
      </c>
    </row>
    <row r="18" spans="1:8" x14ac:dyDescent="0.2">
      <c r="A18" s="2" t="s">
        <v>62</v>
      </c>
      <c r="B18" t="s">
        <v>86</v>
      </c>
      <c r="C18" t="s">
        <v>86</v>
      </c>
      <c r="D18">
        <v>54.17</v>
      </c>
      <c r="E18" t="s">
        <v>86</v>
      </c>
      <c r="F18">
        <f t="shared" si="0"/>
        <v>54.17</v>
      </c>
      <c r="G18">
        <f>F18/F25*100</f>
        <v>1.487430838722078</v>
      </c>
      <c r="H18">
        <f t="shared" si="1"/>
        <v>2.2124504999814647</v>
      </c>
    </row>
    <row r="19" spans="1:8" x14ac:dyDescent="0.2">
      <c r="A19" s="2" t="s">
        <v>52</v>
      </c>
      <c r="B19" t="s">
        <v>86</v>
      </c>
      <c r="C19" t="s">
        <v>86</v>
      </c>
      <c r="D19">
        <v>20.49</v>
      </c>
      <c r="E19">
        <v>13.6</v>
      </c>
      <c r="F19">
        <f t="shared" si="0"/>
        <v>34.089999999999996</v>
      </c>
      <c r="G19">
        <f>F19/F25*100</f>
        <v>0.93606271537817298</v>
      </c>
      <c r="H19">
        <f t="shared" si="1"/>
        <v>0.87621340712115847</v>
      </c>
    </row>
    <row r="20" spans="1:8" x14ac:dyDescent="0.2">
      <c r="A20" s="2" t="s">
        <v>63</v>
      </c>
      <c r="B20" t="s">
        <v>86</v>
      </c>
      <c r="C20" t="s">
        <v>86</v>
      </c>
      <c r="D20">
        <v>7.83</v>
      </c>
      <c r="E20">
        <v>20.399999999999999</v>
      </c>
      <c r="F20">
        <f t="shared" si="0"/>
        <v>28.229999999999997</v>
      </c>
      <c r="G20">
        <f>F20/F25*100</f>
        <v>0.77515548416326863</v>
      </c>
      <c r="H20">
        <f t="shared" si="1"/>
        <v>0.60086602462839145</v>
      </c>
    </row>
    <row r="21" spans="1:8" x14ac:dyDescent="0.2">
      <c r="A21" s="2" t="s">
        <v>49</v>
      </c>
      <c r="B21" t="s">
        <v>86</v>
      </c>
      <c r="C21" t="s">
        <v>86</v>
      </c>
      <c r="D21">
        <v>5.85</v>
      </c>
      <c r="E21">
        <v>6</v>
      </c>
      <c r="F21">
        <f t="shared" si="0"/>
        <v>11.85</v>
      </c>
      <c r="G21">
        <f>F21/F25*100</f>
        <v>0.32538407677416697</v>
      </c>
      <c r="H21">
        <f t="shared" si="1"/>
        <v>0.10587479741817699</v>
      </c>
    </row>
    <row r="22" spans="1:8" x14ac:dyDescent="0.2">
      <c r="A22" s="2" t="s">
        <v>94</v>
      </c>
      <c r="D22">
        <v>17.73</v>
      </c>
      <c r="F22">
        <f t="shared" si="0"/>
        <v>17.73</v>
      </c>
      <c r="G22">
        <f>F22/F25*100</f>
        <v>0.48684047942666503</v>
      </c>
      <c r="H22">
        <f t="shared" si="1"/>
        <v>0.23701365240838507</v>
      </c>
    </row>
    <row r="23" spans="1:8" x14ac:dyDescent="0.2">
      <c r="A23" s="2" t="s">
        <v>93</v>
      </c>
      <c r="D23">
        <v>4.3499999999999996</v>
      </c>
      <c r="F23">
        <f t="shared" si="0"/>
        <v>4.3499999999999996</v>
      </c>
      <c r="G23">
        <f>F23/F25*100</f>
        <v>0.11944478767659293</v>
      </c>
      <c r="H23">
        <f t="shared" si="1"/>
        <v>1.4267057303106366E-2</v>
      </c>
    </row>
    <row r="24" spans="1:8" x14ac:dyDescent="0.2">
      <c r="A24" s="2" t="s">
        <v>66</v>
      </c>
      <c r="B24" t="s">
        <v>86</v>
      </c>
      <c r="C24" t="s">
        <v>86</v>
      </c>
      <c r="D24" t="s">
        <v>86</v>
      </c>
      <c r="E24">
        <v>9.4</v>
      </c>
      <c r="F24">
        <f t="shared" si="0"/>
        <v>9.4</v>
      </c>
      <c r="G24">
        <f>F24/F25*100</f>
        <v>0.25811057566895951</v>
      </c>
      <c r="H24">
        <f t="shared" si="1"/>
        <v>6.6621069272161673E-2</v>
      </c>
    </row>
    <row r="25" spans="1:8" x14ac:dyDescent="0.2">
      <c r="A25" s="2" t="s">
        <v>68</v>
      </c>
      <c r="B25">
        <f>SUM(B12:B24)</f>
        <v>1845.7600000000002</v>
      </c>
      <c r="C25">
        <f>SUM(C12:C24)</f>
        <v>1572.57</v>
      </c>
      <c r="D25">
        <f>SUM(D12:D24)</f>
        <v>110.41999999999999</v>
      </c>
      <c r="E25">
        <f>SUM(E12:E24)</f>
        <v>113.1</v>
      </c>
      <c r="F25">
        <f>SUM(B25:E25)</f>
        <v>3641.85</v>
      </c>
      <c r="G25">
        <f>SUM(G12:G24)</f>
        <v>100</v>
      </c>
      <c r="H25">
        <f>SUM(H12:H24)</f>
        <v>2598.7946552506023</v>
      </c>
    </row>
    <row r="26" spans="1:8" x14ac:dyDescent="0.2">
      <c r="A26" s="2" t="s">
        <v>69</v>
      </c>
      <c r="B26">
        <f>G12+G13+G14+G15</f>
        <v>87.297390062742835</v>
      </c>
      <c r="G26">
        <f>SUM(G12:G21)</f>
        <v>99.135604157227775</v>
      </c>
    </row>
    <row r="27" spans="1:8" x14ac:dyDescent="0.2">
      <c r="A27" s="2" t="s">
        <v>70</v>
      </c>
      <c r="B27">
        <f>B26+G16+G17+G18+G19+G20+G21</f>
        <v>99.135604157227775</v>
      </c>
    </row>
    <row r="28" spans="1:8" x14ac:dyDescent="0.2">
      <c r="A28" s="2" t="s">
        <v>71</v>
      </c>
      <c r="B28">
        <f>H25</f>
        <v>2598.7946552506023</v>
      </c>
    </row>
    <row r="31" spans="1:8" x14ac:dyDescent="0.2">
      <c r="A31" s="3">
        <v>2020</v>
      </c>
      <c r="B31" t="s">
        <v>42</v>
      </c>
      <c r="C31" t="s">
        <v>43</v>
      </c>
      <c r="D31" t="s">
        <v>44</v>
      </c>
      <c r="E31" t="s">
        <v>22</v>
      </c>
      <c r="F31" t="s">
        <v>46</v>
      </c>
      <c r="G31" t="s">
        <v>47</v>
      </c>
      <c r="H31" t="s">
        <v>77</v>
      </c>
    </row>
    <row r="32" spans="1:8" x14ac:dyDescent="0.2">
      <c r="A32" s="2" t="s">
        <v>51</v>
      </c>
      <c r="B32">
        <v>1647.48</v>
      </c>
      <c r="C32" t="s">
        <v>86</v>
      </c>
      <c r="D32" t="s">
        <v>86</v>
      </c>
      <c r="E32" t="s">
        <v>86</v>
      </c>
      <c r="F32">
        <f t="shared" ref="F32:F45" si="2">SUM(B32:E32)</f>
        <v>1647.48</v>
      </c>
      <c r="G32">
        <f>F32/F45*100</f>
        <v>44.358284666521271</v>
      </c>
      <c r="H32">
        <f>G32*G32</f>
        <v>1967.6574185561362</v>
      </c>
    </row>
    <row r="33" spans="1:8" x14ac:dyDescent="0.2">
      <c r="A33" s="2" t="s">
        <v>54</v>
      </c>
      <c r="B33" t="s">
        <v>86</v>
      </c>
      <c r="C33">
        <v>657.14</v>
      </c>
      <c r="D33" t="s">
        <v>86</v>
      </c>
      <c r="E33" t="s">
        <v>86</v>
      </c>
      <c r="F33">
        <f t="shared" si="2"/>
        <v>657.14</v>
      </c>
      <c r="G33">
        <f>F33/F45*100</f>
        <v>17.693448895135472</v>
      </c>
      <c r="H33">
        <f t="shared" ref="H33:H44" si="3">G33*G33</f>
        <v>313.05813380477065</v>
      </c>
    </row>
    <row r="34" spans="1:8" x14ac:dyDescent="0.2">
      <c r="A34" s="2" t="s">
        <v>55</v>
      </c>
      <c r="B34">
        <v>250.8</v>
      </c>
      <c r="C34">
        <v>217.67</v>
      </c>
      <c r="D34" t="s">
        <v>86</v>
      </c>
      <c r="E34" t="s">
        <v>86</v>
      </c>
      <c r="F34">
        <f t="shared" si="2"/>
        <v>468.47</v>
      </c>
      <c r="G34">
        <f>F34/F45*100</f>
        <v>12.61352223864643</v>
      </c>
      <c r="H34">
        <f t="shared" si="3"/>
        <v>159.10094326482806</v>
      </c>
    </row>
    <row r="35" spans="1:8" x14ac:dyDescent="0.2">
      <c r="A35" s="2" t="s">
        <v>56</v>
      </c>
      <c r="B35">
        <v>28.2</v>
      </c>
      <c r="C35">
        <v>387.8</v>
      </c>
      <c r="D35" t="s">
        <v>86</v>
      </c>
      <c r="E35" t="s">
        <v>86</v>
      </c>
      <c r="F35">
        <f t="shared" si="2"/>
        <v>416</v>
      </c>
      <c r="G35">
        <f>F35/F45*100</f>
        <v>11.200771130012411</v>
      </c>
      <c r="H35">
        <f t="shared" si="3"/>
        <v>125.45727390691951</v>
      </c>
    </row>
    <row r="36" spans="1:8" x14ac:dyDescent="0.2">
      <c r="A36" s="2" t="s">
        <v>58</v>
      </c>
      <c r="B36" t="s">
        <v>86</v>
      </c>
      <c r="C36">
        <v>250.42</v>
      </c>
      <c r="D36" t="s">
        <v>86</v>
      </c>
      <c r="E36" t="s">
        <v>86</v>
      </c>
      <c r="F36">
        <f t="shared" si="2"/>
        <v>250.42</v>
      </c>
      <c r="G36">
        <f>F36/F45*100</f>
        <v>6.7425411211002597</v>
      </c>
      <c r="H36">
        <f t="shared" si="3"/>
        <v>45.461860769727949</v>
      </c>
    </row>
    <row r="37" spans="1:8" x14ac:dyDescent="0.2">
      <c r="A37" s="2" t="s">
        <v>61</v>
      </c>
      <c r="B37" t="s">
        <v>86</v>
      </c>
      <c r="C37" t="s">
        <v>86</v>
      </c>
      <c r="D37" t="s">
        <v>86</v>
      </c>
      <c r="E37">
        <v>81.8</v>
      </c>
      <c r="F37">
        <f t="shared" si="2"/>
        <v>81.8</v>
      </c>
      <c r="G37">
        <f>F37/F45*100</f>
        <v>2.2024593231610945</v>
      </c>
      <c r="H37">
        <f t="shared" si="3"/>
        <v>4.8508270701792267</v>
      </c>
    </row>
    <row r="38" spans="1:8" x14ac:dyDescent="0.2">
      <c r="A38" s="2" t="s">
        <v>62</v>
      </c>
      <c r="B38" t="s">
        <v>86</v>
      </c>
      <c r="C38" t="s">
        <v>86</v>
      </c>
      <c r="D38">
        <v>60.52</v>
      </c>
      <c r="E38" t="s">
        <v>86</v>
      </c>
      <c r="F38">
        <f t="shared" si="2"/>
        <v>60.52</v>
      </c>
      <c r="G38">
        <f>F38/F45*100</f>
        <v>1.629496799971998</v>
      </c>
      <c r="H38">
        <f t="shared" si="3"/>
        <v>2.6552598211189817</v>
      </c>
    </row>
    <row r="39" spans="1:8" x14ac:dyDescent="0.2">
      <c r="A39" s="2" t="s">
        <v>52</v>
      </c>
      <c r="B39" t="s">
        <v>86</v>
      </c>
      <c r="C39" t="s">
        <v>86</v>
      </c>
      <c r="D39">
        <v>21.4</v>
      </c>
      <c r="E39">
        <v>17.600000000000001</v>
      </c>
      <c r="F39">
        <f t="shared" si="2"/>
        <v>39</v>
      </c>
      <c r="G39">
        <f>F39/F45*100</f>
        <v>1.0500722934386637</v>
      </c>
      <c r="H39">
        <f t="shared" si="3"/>
        <v>1.1026518214475352</v>
      </c>
    </row>
    <row r="40" spans="1:8" x14ac:dyDescent="0.2">
      <c r="A40" s="2" t="s">
        <v>63</v>
      </c>
      <c r="B40" t="s">
        <v>86</v>
      </c>
      <c r="C40" t="s">
        <v>86</v>
      </c>
      <c r="D40">
        <v>9.86</v>
      </c>
      <c r="E40">
        <v>26</v>
      </c>
      <c r="F40">
        <f t="shared" si="2"/>
        <v>35.86</v>
      </c>
      <c r="G40">
        <f>F40/F45*100</f>
        <v>0.96552801135155064</v>
      </c>
      <c r="H40">
        <f t="shared" si="3"/>
        <v>0.93224434070448015</v>
      </c>
    </row>
    <row r="41" spans="1:8" x14ac:dyDescent="0.2">
      <c r="A41" s="2" t="s">
        <v>49</v>
      </c>
      <c r="B41" t="s">
        <v>86</v>
      </c>
      <c r="C41" t="s">
        <v>86</v>
      </c>
      <c r="D41">
        <v>8.44</v>
      </c>
      <c r="E41">
        <v>10.199999999999999</v>
      </c>
      <c r="F41">
        <f t="shared" si="2"/>
        <v>18.64</v>
      </c>
      <c r="G41">
        <f>F41/F45*100</f>
        <v>0.50188070640247928</v>
      </c>
      <c r="H41">
        <f t="shared" si="3"/>
        <v>0.25188424345905158</v>
      </c>
    </row>
    <row r="42" spans="1:8" x14ac:dyDescent="0.2">
      <c r="A42" s="2" t="s">
        <v>93</v>
      </c>
      <c r="D42">
        <v>4.42</v>
      </c>
      <c r="F42">
        <f t="shared" si="2"/>
        <v>4.42</v>
      </c>
      <c r="G42">
        <f>F42/F45*100</f>
        <v>0.11900819325638187</v>
      </c>
      <c r="H42">
        <f t="shared" si="3"/>
        <v>1.4162950062148336E-2</v>
      </c>
    </row>
    <row r="43" spans="1:8" x14ac:dyDescent="0.2">
      <c r="A43" s="2" t="s">
        <v>94</v>
      </c>
      <c r="D43">
        <v>17.78</v>
      </c>
      <c r="F43">
        <f t="shared" si="2"/>
        <v>17.78</v>
      </c>
      <c r="G43">
        <f>F43/F45*100</f>
        <v>0.47872526608562671</v>
      </c>
      <c r="H43">
        <f t="shared" si="3"/>
        <v>0.22917788038875408</v>
      </c>
    </row>
    <row r="44" spans="1:8" x14ac:dyDescent="0.2">
      <c r="A44" s="2" t="s">
        <v>66</v>
      </c>
      <c r="B44" t="s">
        <v>86</v>
      </c>
      <c r="C44" t="s">
        <v>86</v>
      </c>
      <c r="D44" t="s">
        <v>86</v>
      </c>
      <c r="E44">
        <v>16.5</v>
      </c>
      <c r="F44">
        <f t="shared" si="2"/>
        <v>16.5</v>
      </c>
      <c r="G44">
        <f>F44/F45*100</f>
        <v>0.44426135491635765</v>
      </c>
      <c r="H44">
        <f t="shared" si="3"/>
        <v>0.19736815147211789</v>
      </c>
    </row>
    <row r="45" spans="1:8" x14ac:dyDescent="0.2">
      <c r="A45" s="2" t="s">
        <v>68</v>
      </c>
      <c r="B45">
        <f>SUM(B32:B44)</f>
        <v>1926.48</v>
      </c>
      <c r="C45">
        <f>SUM(C32:C44)</f>
        <v>1513.03</v>
      </c>
      <c r="D45">
        <f>SUM(D32:D44)</f>
        <v>122.42</v>
      </c>
      <c r="E45">
        <f>SUM(E32:E44)</f>
        <v>152.1</v>
      </c>
      <c r="F45">
        <f t="shared" si="2"/>
        <v>3714.03</v>
      </c>
      <c r="G45">
        <f>SUM(G32:G44)</f>
        <v>100</v>
      </c>
      <c r="H45">
        <f>SUM(H32:H44)</f>
        <v>2620.9692065812142</v>
      </c>
    </row>
    <row r="46" spans="1:8" x14ac:dyDescent="0.2">
      <c r="A46" s="2" t="s">
        <v>69</v>
      </c>
      <c r="B46">
        <f>G32+G33+G34+G35</f>
        <v>85.866026930315584</v>
      </c>
      <c r="G46">
        <f>SUM(G32:G41)</f>
        <v>98.958005185741627</v>
      </c>
    </row>
    <row r="47" spans="1:8" x14ac:dyDescent="0.2">
      <c r="A47" s="2" t="s">
        <v>70</v>
      </c>
      <c r="B47">
        <f>B46+G36+G37+G38+G39+G40+G41</f>
        <v>98.958005185741627</v>
      </c>
    </row>
    <row r="48" spans="1:8" x14ac:dyDescent="0.2">
      <c r="A48" s="2" t="s">
        <v>71</v>
      </c>
      <c r="B48">
        <f>H45</f>
        <v>2620.9692065812142</v>
      </c>
    </row>
    <row r="50" spans="1:8" x14ac:dyDescent="0.2">
      <c r="A50" s="3">
        <v>2021</v>
      </c>
      <c r="B50" t="s">
        <v>42</v>
      </c>
      <c r="C50" t="s">
        <v>43</v>
      </c>
      <c r="D50" t="s">
        <v>44</v>
      </c>
      <c r="E50" t="s">
        <v>22</v>
      </c>
      <c r="F50" t="s">
        <v>46</v>
      </c>
      <c r="G50" t="s">
        <v>47</v>
      </c>
      <c r="H50" t="s">
        <v>77</v>
      </c>
    </row>
    <row r="51" spans="1:8" x14ac:dyDescent="0.2">
      <c r="A51" s="2" t="s">
        <v>51</v>
      </c>
      <c r="B51">
        <v>1401.24</v>
      </c>
      <c r="C51" t="s">
        <v>86</v>
      </c>
      <c r="D51" t="s">
        <v>86</v>
      </c>
      <c r="E51" t="s">
        <v>86</v>
      </c>
      <c r="F51">
        <f t="shared" ref="F51:F64" si="4">SUM(B51:E51)</f>
        <v>1401.24</v>
      </c>
      <c r="G51">
        <f>F51/F64*100</f>
        <v>44.715192902958165</v>
      </c>
      <c r="H51">
        <f>G51*G51</f>
        <v>1999.4484763487603</v>
      </c>
    </row>
    <row r="52" spans="1:8" x14ac:dyDescent="0.2">
      <c r="A52" s="2" t="s">
        <v>54</v>
      </c>
      <c r="B52" t="s">
        <v>86</v>
      </c>
      <c r="C52">
        <v>535.11</v>
      </c>
      <c r="D52" t="s">
        <v>86</v>
      </c>
      <c r="E52" t="s">
        <v>86</v>
      </c>
      <c r="F52">
        <f t="shared" si="4"/>
        <v>535.11</v>
      </c>
      <c r="G52">
        <f>F52/F64*100</f>
        <v>17.075980470370489</v>
      </c>
      <c r="H52">
        <f t="shared" ref="H52:H63" si="5">G52*G52</f>
        <v>291.58910902447434</v>
      </c>
    </row>
    <row r="53" spans="1:8" x14ac:dyDescent="0.2">
      <c r="A53" s="2" t="s">
        <v>55</v>
      </c>
      <c r="B53">
        <v>202.19</v>
      </c>
      <c r="C53">
        <v>175.48</v>
      </c>
      <c r="D53" t="s">
        <v>86</v>
      </c>
      <c r="E53" t="s">
        <v>86</v>
      </c>
      <c r="F53">
        <f t="shared" si="4"/>
        <v>377.66999999999996</v>
      </c>
      <c r="G53">
        <f>F53/F64*100</f>
        <v>12.051887545074511</v>
      </c>
      <c r="H53">
        <f t="shared" si="5"/>
        <v>145.24799339912212</v>
      </c>
    </row>
    <row r="54" spans="1:8" x14ac:dyDescent="0.2">
      <c r="A54" s="2" t="s">
        <v>56</v>
      </c>
      <c r="B54">
        <v>19</v>
      </c>
      <c r="C54">
        <v>255.49</v>
      </c>
      <c r="D54" t="s">
        <v>86</v>
      </c>
      <c r="E54" t="s">
        <v>86</v>
      </c>
      <c r="F54">
        <f t="shared" si="4"/>
        <v>274.49</v>
      </c>
      <c r="G54">
        <f>F54/F64*100</f>
        <v>8.7592941251555665</v>
      </c>
      <c r="H54">
        <f t="shared" si="5"/>
        <v>76.725233570984827</v>
      </c>
    </row>
    <row r="55" spans="1:8" x14ac:dyDescent="0.2">
      <c r="A55" s="2" t="s">
        <v>58</v>
      </c>
      <c r="B55" t="s">
        <v>86</v>
      </c>
      <c r="C55">
        <v>219.79</v>
      </c>
      <c r="D55" t="s">
        <v>86</v>
      </c>
      <c r="E55" t="s">
        <v>86</v>
      </c>
      <c r="F55">
        <f t="shared" si="4"/>
        <v>219.79</v>
      </c>
      <c r="G55">
        <f>F55/F64*100</f>
        <v>7.0137537096722715</v>
      </c>
      <c r="H55">
        <f t="shared" si="5"/>
        <v>49.19274109994155</v>
      </c>
    </row>
    <row r="56" spans="1:8" x14ac:dyDescent="0.2">
      <c r="A56" s="2" t="s">
        <v>61</v>
      </c>
      <c r="B56" t="s">
        <v>86</v>
      </c>
      <c r="C56" t="s">
        <v>86</v>
      </c>
      <c r="D56" t="s">
        <v>86</v>
      </c>
      <c r="E56">
        <v>94.2</v>
      </c>
      <c r="F56">
        <f t="shared" si="4"/>
        <v>94.2</v>
      </c>
      <c r="G56">
        <f>F56/F64*100</f>
        <v>3.0060312091138268</v>
      </c>
      <c r="H56">
        <f t="shared" si="5"/>
        <v>9.0362236301663348</v>
      </c>
    </row>
    <row r="57" spans="1:8" x14ac:dyDescent="0.2">
      <c r="A57" s="2" t="s">
        <v>62</v>
      </c>
      <c r="B57" t="s">
        <v>86</v>
      </c>
      <c r="C57" t="s">
        <v>86</v>
      </c>
      <c r="D57">
        <v>68.88</v>
      </c>
      <c r="E57" t="s">
        <v>86</v>
      </c>
      <c r="F57">
        <f t="shared" si="4"/>
        <v>68.88</v>
      </c>
      <c r="G57">
        <f>F57/F64*100</f>
        <v>2.1980406548169893</v>
      </c>
      <c r="H57">
        <f t="shared" si="5"/>
        <v>4.8313827202282988</v>
      </c>
    </row>
    <row r="58" spans="1:8" x14ac:dyDescent="0.2">
      <c r="A58" s="2" t="s">
        <v>52</v>
      </c>
      <c r="B58" t="s">
        <v>86</v>
      </c>
      <c r="C58" t="s">
        <v>86</v>
      </c>
      <c r="D58">
        <v>22.74</v>
      </c>
      <c r="E58">
        <v>20.399999999999999</v>
      </c>
      <c r="F58">
        <f t="shared" si="4"/>
        <v>43.14</v>
      </c>
      <c r="G58">
        <f>F58/F64*100</f>
        <v>1.376647413600536</v>
      </c>
      <c r="H58">
        <f t="shared" si="5"/>
        <v>1.8951581013730452</v>
      </c>
    </row>
    <row r="59" spans="1:8" x14ac:dyDescent="0.2">
      <c r="A59" s="2" t="s">
        <v>63</v>
      </c>
      <c r="B59" t="s">
        <v>86</v>
      </c>
      <c r="C59" t="s">
        <v>86</v>
      </c>
      <c r="D59">
        <v>12.65</v>
      </c>
      <c r="E59">
        <v>29.7</v>
      </c>
      <c r="F59">
        <f t="shared" si="4"/>
        <v>42.35</v>
      </c>
      <c r="G59">
        <f>F59/F64*100</f>
        <v>1.3514375977279254</v>
      </c>
      <c r="H59">
        <f t="shared" si="5"/>
        <v>1.8263835805526258</v>
      </c>
    </row>
    <row r="60" spans="1:8" x14ac:dyDescent="0.2">
      <c r="A60" s="2" t="s">
        <v>49</v>
      </c>
      <c r="B60" t="s">
        <v>86</v>
      </c>
      <c r="C60" t="s">
        <v>86</v>
      </c>
      <c r="D60">
        <v>12.46</v>
      </c>
      <c r="E60">
        <v>15.8</v>
      </c>
      <c r="F60">
        <f t="shared" si="4"/>
        <v>28.26</v>
      </c>
      <c r="G60">
        <f>F60/F64*100</f>
        <v>0.90180936273414802</v>
      </c>
      <c r="H60">
        <f t="shared" si="5"/>
        <v>0.81326012671497017</v>
      </c>
    </row>
    <row r="61" spans="1:8" x14ac:dyDescent="0.2">
      <c r="A61" s="2" t="s">
        <v>93</v>
      </c>
      <c r="D61">
        <v>4.5599999999999996</v>
      </c>
      <c r="F61">
        <f t="shared" si="4"/>
        <v>4.5599999999999996</v>
      </c>
      <c r="G61">
        <f>F61/F64*100</f>
        <v>0.14551488655582856</v>
      </c>
      <c r="H61">
        <f t="shared" si="5"/>
        <v>2.1174582209355655E-2</v>
      </c>
    </row>
    <row r="62" spans="1:8" x14ac:dyDescent="0.2">
      <c r="A62" s="2" t="s">
        <v>94</v>
      </c>
      <c r="D62">
        <v>18.11</v>
      </c>
      <c r="F62">
        <f t="shared" si="4"/>
        <v>18.11</v>
      </c>
      <c r="G62">
        <f>F62/F64*100</f>
        <v>0.57791109551009978</v>
      </c>
      <c r="H62">
        <f t="shared" si="5"/>
        <v>0.33398123431368365</v>
      </c>
    </row>
    <row r="63" spans="1:8" x14ac:dyDescent="0.2">
      <c r="A63" s="2" t="s">
        <v>66</v>
      </c>
      <c r="B63" t="s">
        <v>86</v>
      </c>
      <c r="C63" t="s">
        <v>86</v>
      </c>
      <c r="D63" t="s">
        <v>86</v>
      </c>
      <c r="E63">
        <v>25.9</v>
      </c>
      <c r="F63">
        <f t="shared" si="4"/>
        <v>25.9</v>
      </c>
      <c r="G63">
        <f>F63/F64*100</f>
        <v>0.82649902670964026</v>
      </c>
      <c r="H63">
        <f t="shared" si="5"/>
        <v>0.68310064115198266</v>
      </c>
    </row>
    <row r="64" spans="1:8" x14ac:dyDescent="0.2">
      <c r="A64" s="2" t="s">
        <v>68</v>
      </c>
      <c r="B64">
        <f>SUM(B51:B63)</f>
        <v>1622.43</v>
      </c>
      <c r="C64">
        <f>SUM(C51:C63)</f>
        <v>1185.8700000000001</v>
      </c>
      <c r="D64">
        <f>SUM(D51:D63)</f>
        <v>139.39999999999998</v>
      </c>
      <c r="E64">
        <f>SUM(E51:E63)</f>
        <v>186</v>
      </c>
      <c r="F64">
        <f t="shared" si="4"/>
        <v>3133.7000000000003</v>
      </c>
      <c r="G64">
        <f>SUM(G51:G63)</f>
        <v>100</v>
      </c>
      <c r="H64">
        <f>SUM(H51:H63)</f>
        <v>2581.6442180599938</v>
      </c>
    </row>
    <row r="65" spans="1:7" x14ac:dyDescent="0.2">
      <c r="A65" s="2" t="s">
        <v>69</v>
      </c>
      <c r="B65">
        <f>G51+G52+G53+G54</f>
        <v>82.602355043558731</v>
      </c>
      <c r="G65">
        <f>SUM(G51:G60)</f>
        <v>98.450074991224426</v>
      </c>
    </row>
    <row r="66" spans="1:7" x14ac:dyDescent="0.2">
      <c r="A66" s="2" t="s">
        <v>70</v>
      </c>
      <c r="B66">
        <f>B65+G55+G56+G57+G58+G59+G60</f>
        <v>98.450074991224426</v>
      </c>
    </row>
    <row r="67" spans="1:7" x14ac:dyDescent="0.2">
      <c r="A67" s="2" t="s">
        <v>71</v>
      </c>
      <c r="B67">
        <f>H64</f>
        <v>2581.6442180599938</v>
      </c>
    </row>
  </sheetData>
  <pageMargins left="0.7" right="0.7" top="0.75" bottom="0.75" header="0.3" footer="0.3"/>
  <pageSetup paperSize="9" firstPageNumber="21474836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>
      <selection activeCell="A50" sqref="A50"/>
    </sheetView>
  </sheetViews>
  <sheetFormatPr baseColWidth="10" defaultColWidth="11.5" defaultRowHeight="16" x14ac:dyDescent="0.2"/>
  <cols>
    <col min="1" max="1" width="37.33203125" style="2" customWidth="1"/>
    <col min="2" max="2" width="16.5" customWidth="1"/>
    <col min="3" max="3" width="18.6640625" customWidth="1"/>
    <col min="4" max="4" width="16" customWidth="1"/>
    <col min="6" max="6" width="12" customWidth="1"/>
  </cols>
  <sheetData>
    <row r="1" spans="1:8" ht="17" customHeight="1" x14ac:dyDescent="0.2">
      <c r="A1" s="3" t="s">
        <v>26</v>
      </c>
    </row>
    <row r="2" spans="1:8" x14ac:dyDescent="0.2">
      <c r="B2">
        <v>2019</v>
      </c>
      <c r="C2">
        <v>2020</v>
      </c>
      <c r="D2">
        <v>2021</v>
      </c>
    </row>
    <row r="3" spans="1:8" x14ac:dyDescent="0.2">
      <c r="A3" s="2" t="s">
        <v>25</v>
      </c>
      <c r="B3">
        <v>5316.7058999999999</v>
      </c>
      <c r="C3">
        <v>5513.9165000000003</v>
      </c>
      <c r="D3">
        <v>5439.4010999999991</v>
      </c>
    </row>
    <row r="4" spans="1:8" x14ac:dyDescent="0.2">
      <c r="A4" s="2" t="s">
        <v>22</v>
      </c>
      <c r="B4">
        <v>3739.42</v>
      </c>
      <c r="C4">
        <v>3483.57</v>
      </c>
      <c r="D4">
        <v>3207.72</v>
      </c>
    </row>
    <row r="5" spans="1:8" x14ac:dyDescent="0.2">
      <c r="A5" s="2" t="s">
        <v>73</v>
      </c>
      <c r="B5">
        <v>2194.29</v>
      </c>
      <c r="C5">
        <v>2360.86</v>
      </c>
      <c r="D5">
        <v>2102.87</v>
      </c>
    </row>
    <row r="6" spans="1:8" x14ac:dyDescent="0.2">
      <c r="A6" s="2" t="s">
        <v>16</v>
      </c>
      <c r="B6">
        <v>3018.42</v>
      </c>
      <c r="C6">
        <v>3009.75</v>
      </c>
      <c r="D6">
        <v>2981.68</v>
      </c>
    </row>
    <row r="7" spans="1:8" x14ac:dyDescent="0.2">
      <c r="A7" s="2" t="s">
        <v>102</v>
      </c>
      <c r="B7">
        <v>2598.8000000000002</v>
      </c>
      <c r="C7">
        <v>2621</v>
      </c>
      <c r="D7">
        <v>2581</v>
      </c>
    </row>
    <row r="11" spans="1:8" x14ac:dyDescent="0.2">
      <c r="A11" s="3">
        <v>2019</v>
      </c>
      <c r="B11" t="s">
        <v>42</v>
      </c>
      <c r="C11" t="s">
        <v>43</v>
      </c>
      <c r="D11" t="s">
        <v>44</v>
      </c>
      <c r="E11" t="s">
        <v>22</v>
      </c>
      <c r="F11" t="s">
        <v>46</v>
      </c>
      <c r="G11" t="s">
        <v>97</v>
      </c>
      <c r="H11" t="s">
        <v>77</v>
      </c>
    </row>
    <row r="12" spans="1:8" x14ac:dyDescent="0.2">
      <c r="A12" s="2" t="s">
        <v>51</v>
      </c>
      <c r="B12">
        <v>1570.91</v>
      </c>
      <c r="C12" t="s">
        <v>86</v>
      </c>
      <c r="D12" t="s">
        <v>86</v>
      </c>
      <c r="E12" t="s">
        <v>86</v>
      </c>
      <c r="F12">
        <f t="shared" ref="F12:F24" si="0">SUM(B12:E12)</f>
        <v>1570.91</v>
      </c>
      <c r="G12">
        <f>F12/F25*100</f>
        <v>43.134945151502677</v>
      </c>
      <c r="H12">
        <f>G12*G12</f>
        <v>1860.6234932231444</v>
      </c>
    </row>
    <row r="13" spans="1:8" x14ac:dyDescent="0.2">
      <c r="A13" s="2" t="s">
        <v>54</v>
      </c>
      <c r="B13" t="s">
        <v>86</v>
      </c>
      <c r="C13">
        <v>718.25</v>
      </c>
      <c r="D13" t="s">
        <v>86</v>
      </c>
      <c r="E13" t="s">
        <v>86</v>
      </c>
      <c r="F13">
        <f t="shared" si="0"/>
        <v>718.25</v>
      </c>
      <c r="G13">
        <f>F13/F25*100</f>
        <v>19.722119252577674</v>
      </c>
      <c r="H13">
        <f t="shared" ref="H13:H24" si="1">G13*G13</f>
        <v>388.96198781289496</v>
      </c>
    </row>
    <row r="14" spans="1:8" x14ac:dyDescent="0.2">
      <c r="A14" s="2" t="s">
        <v>55</v>
      </c>
      <c r="B14">
        <v>245.44</v>
      </c>
      <c r="C14">
        <v>213.02</v>
      </c>
      <c r="D14" t="s">
        <v>86</v>
      </c>
      <c r="E14" t="s">
        <v>86</v>
      </c>
      <c r="F14">
        <f t="shared" si="0"/>
        <v>458.46000000000004</v>
      </c>
      <c r="G14">
        <f>F14/F25*100</f>
        <v>12.588656863956507</v>
      </c>
      <c r="H14">
        <f t="shared" si="1"/>
        <v>158.47428163843927</v>
      </c>
    </row>
    <row r="15" spans="1:8" x14ac:dyDescent="0.2">
      <c r="A15" s="2" t="s">
        <v>56</v>
      </c>
      <c r="B15">
        <v>29.41</v>
      </c>
      <c r="C15">
        <v>402.21</v>
      </c>
      <c r="D15" t="s">
        <v>86</v>
      </c>
      <c r="E15" t="s">
        <v>86</v>
      </c>
      <c r="F15">
        <f t="shared" si="0"/>
        <v>431.62</v>
      </c>
      <c r="G15">
        <f>F15/F25*100</f>
        <v>11.851668794705988</v>
      </c>
      <c r="H15">
        <f t="shared" si="1"/>
        <v>140.46205321940769</v>
      </c>
    </row>
    <row r="16" spans="1:8" x14ac:dyDescent="0.2">
      <c r="A16" s="2" t="s">
        <v>58</v>
      </c>
      <c r="B16" t="s">
        <v>86</v>
      </c>
      <c r="C16">
        <v>239.09</v>
      </c>
      <c r="D16" t="s">
        <v>86</v>
      </c>
      <c r="E16" t="s">
        <v>86</v>
      </c>
      <c r="F16">
        <f t="shared" si="0"/>
        <v>239.09</v>
      </c>
      <c r="G16">
        <f>F16/F25*100</f>
        <v>6.5650699507118633</v>
      </c>
      <c r="H16">
        <f t="shared" si="1"/>
        <v>43.100143457739868</v>
      </c>
    </row>
    <row r="17" spans="1:8" x14ac:dyDescent="0.2">
      <c r="A17" s="2" t="s">
        <v>61</v>
      </c>
      <c r="B17" t="s">
        <v>86</v>
      </c>
      <c r="C17" t="s">
        <v>86</v>
      </c>
      <c r="D17" t="s">
        <v>86</v>
      </c>
      <c r="E17">
        <v>63.7</v>
      </c>
      <c r="F17">
        <f t="shared" si="0"/>
        <v>63.7</v>
      </c>
      <c r="G17">
        <f>F17/F25*100</f>
        <v>1.7491110287353957</v>
      </c>
      <c r="H17">
        <f t="shared" si="1"/>
        <v>3.0593893908437941</v>
      </c>
    </row>
    <row r="18" spans="1:8" x14ac:dyDescent="0.2">
      <c r="A18" s="2" t="s">
        <v>62</v>
      </c>
      <c r="B18" t="s">
        <v>86</v>
      </c>
      <c r="C18" t="s">
        <v>86</v>
      </c>
      <c r="D18">
        <v>54.17</v>
      </c>
      <c r="E18" t="s">
        <v>86</v>
      </c>
      <c r="F18">
        <f t="shared" si="0"/>
        <v>54.17</v>
      </c>
      <c r="G18">
        <f>F18/F25*100</f>
        <v>1.487430838722078</v>
      </c>
      <c r="H18">
        <f t="shared" si="1"/>
        <v>2.2124504999814647</v>
      </c>
    </row>
    <row r="19" spans="1:8" x14ac:dyDescent="0.2">
      <c r="A19" s="2" t="s">
        <v>52</v>
      </c>
      <c r="B19" t="s">
        <v>86</v>
      </c>
      <c r="C19" t="s">
        <v>86</v>
      </c>
      <c r="D19">
        <v>20.49</v>
      </c>
      <c r="E19">
        <v>13.6</v>
      </c>
      <c r="F19">
        <f t="shared" si="0"/>
        <v>34.089999999999996</v>
      </c>
      <c r="G19">
        <f>F19/F25*100</f>
        <v>0.93606271537817298</v>
      </c>
      <c r="H19">
        <f t="shared" si="1"/>
        <v>0.87621340712115847</v>
      </c>
    </row>
    <row r="20" spans="1:8" x14ac:dyDescent="0.2">
      <c r="A20" s="2" t="s">
        <v>63</v>
      </c>
      <c r="B20" t="s">
        <v>86</v>
      </c>
      <c r="C20" t="s">
        <v>86</v>
      </c>
      <c r="D20">
        <v>7.83</v>
      </c>
      <c r="E20">
        <v>20.399999999999999</v>
      </c>
      <c r="F20">
        <f t="shared" si="0"/>
        <v>28.229999999999997</v>
      </c>
      <c r="G20">
        <f>F20/F25*100</f>
        <v>0.77515548416326863</v>
      </c>
      <c r="H20">
        <f t="shared" si="1"/>
        <v>0.60086602462839145</v>
      </c>
    </row>
    <row r="21" spans="1:8" x14ac:dyDescent="0.2">
      <c r="A21" s="2" t="s">
        <v>49</v>
      </c>
      <c r="B21" t="s">
        <v>86</v>
      </c>
      <c r="C21" t="s">
        <v>86</v>
      </c>
      <c r="D21">
        <v>5.85</v>
      </c>
      <c r="E21">
        <v>6</v>
      </c>
      <c r="F21">
        <f t="shared" si="0"/>
        <v>11.85</v>
      </c>
      <c r="G21">
        <f>F21/F25*100</f>
        <v>0.32538407677416697</v>
      </c>
      <c r="H21">
        <f t="shared" si="1"/>
        <v>0.10587479741817699</v>
      </c>
    </row>
    <row r="22" spans="1:8" x14ac:dyDescent="0.2">
      <c r="A22" s="2" t="s">
        <v>94</v>
      </c>
      <c r="D22">
        <v>17.73</v>
      </c>
      <c r="F22">
        <f t="shared" si="0"/>
        <v>17.73</v>
      </c>
      <c r="G22">
        <f>F22/F25*100</f>
        <v>0.48684047942666503</v>
      </c>
      <c r="H22">
        <f t="shared" si="1"/>
        <v>0.23701365240838507</v>
      </c>
    </row>
    <row r="23" spans="1:8" x14ac:dyDescent="0.2">
      <c r="A23" s="2" t="s">
        <v>93</v>
      </c>
      <c r="D23">
        <v>4.3499999999999996</v>
      </c>
      <c r="F23">
        <f t="shared" si="0"/>
        <v>4.3499999999999996</v>
      </c>
      <c r="G23">
        <f>F23/F25*100</f>
        <v>0.11944478767659293</v>
      </c>
      <c r="H23">
        <f t="shared" si="1"/>
        <v>1.4267057303106366E-2</v>
      </c>
    </row>
    <row r="24" spans="1:8" x14ac:dyDescent="0.2">
      <c r="A24" s="2" t="s">
        <v>66</v>
      </c>
      <c r="B24" t="s">
        <v>86</v>
      </c>
      <c r="C24" t="s">
        <v>86</v>
      </c>
      <c r="D24" t="s">
        <v>86</v>
      </c>
      <c r="E24">
        <v>9.4</v>
      </c>
      <c r="F24">
        <f t="shared" si="0"/>
        <v>9.4</v>
      </c>
      <c r="G24">
        <f>F24/F25*100</f>
        <v>0.25811057566895951</v>
      </c>
      <c r="H24">
        <f t="shared" si="1"/>
        <v>6.6621069272161673E-2</v>
      </c>
    </row>
    <row r="25" spans="1:8" x14ac:dyDescent="0.2">
      <c r="A25" s="2" t="s">
        <v>68</v>
      </c>
      <c r="B25">
        <f>SUM(B12:B24)</f>
        <v>1845.7600000000002</v>
      </c>
      <c r="C25">
        <f>SUM(C12:C24)</f>
        <v>1572.57</v>
      </c>
      <c r="D25">
        <f>SUM(D12:D24)</f>
        <v>110.41999999999999</v>
      </c>
      <c r="E25">
        <f>SUM(E12:E24)</f>
        <v>113.1</v>
      </c>
      <c r="F25">
        <f>SUM(B25:E25)</f>
        <v>3641.85</v>
      </c>
      <c r="G25">
        <f>SUM(G12:G24)</f>
        <v>100</v>
      </c>
      <c r="H25">
        <f>SUM(H12:H24)</f>
        <v>2598.7946552506023</v>
      </c>
    </row>
    <row r="26" spans="1:8" x14ac:dyDescent="0.2">
      <c r="A26" s="2" t="s">
        <v>69</v>
      </c>
      <c r="B26">
        <f>G12+G13+G14+G15</f>
        <v>87.297390062742835</v>
      </c>
      <c r="G26">
        <f>SUM(G12:G21)</f>
        <v>99.135604157227775</v>
      </c>
    </row>
    <row r="27" spans="1:8" x14ac:dyDescent="0.2">
      <c r="A27" s="2" t="s">
        <v>70</v>
      </c>
      <c r="B27">
        <f>B26+G16+G17+G18+G19+G20+G21</f>
        <v>99.135604157227775</v>
      </c>
    </row>
    <row r="28" spans="1:8" x14ac:dyDescent="0.2">
      <c r="A28" s="2" t="s">
        <v>71</v>
      </c>
      <c r="B28">
        <f>H25</f>
        <v>2598.7946552506023</v>
      </c>
    </row>
    <row r="31" spans="1:8" x14ac:dyDescent="0.2">
      <c r="A31" s="3">
        <v>2020</v>
      </c>
      <c r="B31" t="s">
        <v>42</v>
      </c>
      <c r="C31" t="s">
        <v>43</v>
      </c>
      <c r="D31" t="s">
        <v>44</v>
      </c>
      <c r="E31" t="s">
        <v>22</v>
      </c>
      <c r="F31" t="s">
        <v>46</v>
      </c>
      <c r="G31" t="s">
        <v>47</v>
      </c>
      <c r="H31" t="s">
        <v>77</v>
      </c>
    </row>
    <row r="32" spans="1:8" x14ac:dyDescent="0.2">
      <c r="A32" s="2" t="s">
        <v>51</v>
      </c>
      <c r="B32">
        <v>1647.48</v>
      </c>
      <c r="C32" t="s">
        <v>86</v>
      </c>
      <c r="D32" t="s">
        <v>86</v>
      </c>
      <c r="E32" t="s">
        <v>86</v>
      </c>
      <c r="F32">
        <f t="shared" ref="F32:F45" si="2">SUM(B32:E32)</f>
        <v>1647.48</v>
      </c>
      <c r="G32">
        <f>F32/F45*100</f>
        <v>44.358284666521271</v>
      </c>
      <c r="H32">
        <f>G32*G32</f>
        <v>1967.6574185561362</v>
      </c>
    </row>
    <row r="33" spans="1:8" x14ac:dyDescent="0.2">
      <c r="A33" s="2" t="s">
        <v>54</v>
      </c>
      <c r="B33" t="s">
        <v>86</v>
      </c>
      <c r="C33">
        <v>657.14</v>
      </c>
      <c r="D33" t="s">
        <v>86</v>
      </c>
      <c r="E33" t="s">
        <v>86</v>
      </c>
      <c r="F33">
        <f t="shared" si="2"/>
        <v>657.14</v>
      </c>
      <c r="G33">
        <f>F33/F45*100</f>
        <v>17.693448895135472</v>
      </c>
      <c r="H33">
        <f t="shared" ref="H33:H44" si="3">G33*G33</f>
        <v>313.05813380477065</v>
      </c>
    </row>
    <row r="34" spans="1:8" x14ac:dyDescent="0.2">
      <c r="A34" s="2" t="s">
        <v>55</v>
      </c>
      <c r="B34">
        <v>250.8</v>
      </c>
      <c r="C34">
        <v>217.67</v>
      </c>
      <c r="D34" t="s">
        <v>86</v>
      </c>
      <c r="E34" t="s">
        <v>86</v>
      </c>
      <c r="F34">
        <f t="shared" si="2"/>
        <v>468.47</v>
      </c>
      <c r="G34">
        <f>F34/F45*100</f>
        <v>12.61352223864643</v>
      </c>
      <c r="H34">
        <f t="shared" si="3"/>
        <v>159.10094326482806</v>
      </c>
    </row>
    <row r="35" spans="1:8" x14ac:dyDescent="0.2">
      <c r="A35" s="2" t="s">
        <v>56</v>
      </c>
      <c r="B35">
        <v>28.2</v>
      </c>
      <c r="C35">
        <v>387.8</v>
      </c>
      <c r="D35" t="s">
        <v>86</v>
      </c>
      <c r="E35" t="s">
        <v>86</v>
      </c>
      <c r="F35">
        <f t="shared" si="2"/>
        <v>416</v>
      </c>
      <c r="G35">
        <f>F35/F45*100</f>
        <v>11.200771130012411</v>
      </c>
      <c r="H35">
        <f t="shared" si="3"/>
        <v>125.45727390691951</v>
      </c>
    </row>
    <row r="36" spans="1:8" x14ac:dyDescent="0.2">
      <c r="A36" s="2" t="s">
        <v>58</v>
      </c>
      <c r="B36" t="s">
        <v>86</v>
      </c>
      <c r="C36">
        <v>250.42</v>
      </c>
      <c r="D36" t="s">
        <v>86</v>
      </c>
      <c r="E36" t="s">
        <v>86</v>
      </c>
      <c r="F36">
        <f t="shared" si="2"/>
        <v>250.42</v>
      </c>
      <c r="G36">
        <f>F36/F45*100</f>
        <v>6.7425411211002597</v>
      </c>
      <c r="H36">
        <f t="shared" si="3"/>
        <v>45.461860769727949</v>
      </c>
    </row>
    <row r="37" spans="1:8" x14ac:dyDescent="0.2">
      <c r="A37" s="2" t="s">
        <v>61</v>
      </c>
      <c r="B37" t="s">
        <v>86</v>
      </c>
      <c r="C37" t="s">
        <v>86</v>
      </c>
      <c r="D37" t="s">
        <v>86</v>
      </c>
      <c r="E37">
        <v>81.8</v>
      </c>
      <c r="F37">
        <f t="shared" si="2"/>
        <v>81.8</v>
      </c>
      <c r="G37">
        <f>F37/F45*100</f>
        <v>2.2024593231610945</v>
      </c>
      <c r="H37">
        <f t="shared" si="3"/>
        <v>4.8508270701792267</v>
      </c>
    </row>
    <row r="38" spans="1:8" x14ac:dyDescent="0.2">
      <c r="A38" s="2" t="s">
        <v>62</v>
      </c>
      <c r="B38" t="s">
        <v>86</v>
      </c>
      <c r="C38" t="s">
        <v>86</v>
      </c>
      <c r="D38">
        <v>60.52</v>
      </c>
      <c r="E38" t="s">
        <v>86</v>
      </c>
      <c r="F38">
        <f t="shared" si="2"/>
        <v>60.52</v>
      </c>
      <c r="G38">
        <f>F38/F45*100</f>
        <v>1.629496799971998</v>
      </c>
      <c r="H38">
        <f t="shared" si="3"/>
        <v>2.6552598211189817</v>
      </c>
    </row>
    <row r="39" spans="1:8" x14ac:dyDescent="0.2">
      <c r="A39" s="2" t="s">
        <v>52</v>
      </c>
      <c r="B39" t="s">
        <v>86</v>
      </c>
      <c r="C39" t="s">
        <v>86</v>
      </c>
      <c r="D39">
        <v>21.4</v>
      </c>
      <c r="E39">
        <v>17.600000000000001</v>
      </c>
      <c r="F39">
        <f t="shared" si="2"/>
        <v>39</v>
      </c>
      <c r="G39">
        <f>F39/F45*100</f>
        <v>1.0500722934386637</v>
      </c>
      <c r="H39">
        <f t="shared" si="3"/>
        <v>1.1026518214475352</v>
      </c>
    </row>
    <row r="40" spans="1:8" x14ac:dyDescent="0.2">
      <c r="A40" s="2" t="s">
        <v>63</v>
      </c>
      <c r="B40" t="s">
        <v>86</v>
      </c>
      <c r="C40" t="s">
        <v>86</v>
      </c>
      <c r="D40">
        <v>9.86</v>
      </c>
      <c r="E40">
        <v>26</v>
      </c>
      <c r="F40">
        <f t="shared" si="2"/>
        <v>35.86</v>
      </c>
      <c r="G40">
        <f>F40/F45*100</f>
        <v>0.96552801135155064</v>
      </c>
      <c r="H40">
        <f t="shared" si="3"/>
        <v>0.93224434070448015</v>
      </c>
    </row>
    <row r="41" spans="1:8" x14ac:dyDescent="0.2">
      <c r="A41" s="2" t="s">
        <v>49</v>
      </c>
      <c r="B41" t="s">
        <v>86</v>
      </c>
      <c r="C41" t="s">
        <v>86</v>
      </c>
      <c r="D41">
        <v>8.44</v>
      </c>
      <c r="E41">
        <v>10.199999999999999</v>
      </c>
      <c r="F41">
        <f t="shared" si="2"/>
        <v>18.64</v>
      </c>
      <c r="G41">
        <f>F41/F45*100</f>
        <v>0.50188070640247928</v>
      </c>
      <c r="H41">
        <f t="shared" si="3"/>
        <v>0.25188424345905158</v>
      </c>
    </row>
    <row r="42" spans="1:8" x14ac:dyDescent="0.2">
      <c r="A42" s="2" t="s">
        <v>93</v>
      </c>
      <c r="D42">
        <v>4.42</v>
      </c>
      <c r="F42">
        <f t="shared" si="2"/>
        <v>4.42</v>
      </c>
      <c r="G42">
        <f>F42/F45*100</f>
        <v>0.11900819325638187</v>
      </c>
      <c r="H42">
        <f t="shared" si="3"/>
        <v>1.4162950062148336E-2</v>
      </c>
    </row>
    <row r="43" spans="1:8" x14ac:dyDescent="0.2">
      <c r="A43" s="2" t="s">
        <v>94</v>
      </c>
      <c r="D43">
        <v>17.78</v>
      </c>
      <c r="F43">
        <f t="shared" si="2"/>
        <v>17.78</v>
      </c>
      <c r="G43">
        <f>F43/F45*100</f>
        <v>0.47872526608562671</v>
      </c>
      <c r="H43">
        <f t="shared" si="3"/>
        <v>0.22917788038875408</v>
      </c>
    </row>
    <row r="44" spans="1:8" x14ac:dyDescent="0.2">
      <c r="A44" s="2" t="s">
        <v>66</v>
      </c>
      <c r="B44" t="s">
        <v>86</v>
      </c>
      <c r="C44" t="s">
        <v>86</v>
      </c>
      <c r="D44" t="s">
        <v>86</v>
      </c>
      <c r="E44">
        <v>16.5</v>
      </c>
      <c r="F44">
        <f t="shared" si="2"/>
        <v>16.5</v>
      </c>
      <c r="G44">
        <f>F44/F45*100</f>
        <v>0.44426135491635765</v>
      </c>
      <c r="H44">
        <f t="shared" si="3"/>
        <v>0.19736815147211789</v>
      </c>
    </row>
    <row r="45" spans="1:8" x14ac:dyDescent="0.2">
      <c r="A45" s="2" t="s">
        <v>68</v>
      </c>
      <c r="B45">
        <f>SUM(B32:B44)</f>
        <v>1926.48</v>
      </c>
      <c r="C45">
        <f>SUM(C32:C44)</f>
        <v>1513.03</v>
      </c>
      <c r="D45">
        <f>SUM(D32:D44)</f>
        <v>122.42</v>
      </c>
      <c r="E45">
        <f>SUM(E32:E44)</f>
        <v>152.1</v>
      </c>
      <c r="F45">
        <f t="shared" si="2"/>
        <v>3714.03</v>
      </c>
      <c r="G45">
        <f>SUM(G32:G44)</f>
        <v>100</v>
      </c>
      <c r="H45">
        <f>SUM(H32:H44)</f>
        <v>2620.9692065812142</v>
      </c>
    </row>
    <row r="46" spans="1:8" x14ac:dyDescent="0.2">
      <c r="A46" s="2" t="s">
        <v>69</v>
      </c>
      <c r="B46">
        <f>G32+G33+G34+G35</f>
        <v>85.866026930315584</v>
      </c>
      <c r="G46">
        <f>SUM(G32:G41)</f>
        <v>98.958005185741627</v>
      </c>
    </row>
    <row r="47" spans="1:8" x14ac:dyDescent="0.2">
      <c r="A47" s="2" t="s">
        <v>70</v>
      </c>
      <c r="B47">
        <f>B46+G36+G37+G38+G39+G40+G41</f>
        <v>98.958005185741627</v>
      </c>
    </row>
    <row r="48" spans="1:8" x14ac:dyDescent="0.2">
      <c r="A48" s="2" t="s">
        <v>71</v>
      </c>
      <c r="B48">
        <f>H45</f>
        <v>2620.9692065812142</v>
      </c>
    </row>
    <row r="50" spans="1:8" x14ac:dyDescent="0.2">
      <c r="A50" s="3">
        <v>2021</v>
      </c>
      <c r="B50" t="s">
        <v>42</v>
      </c>
      <c r="C50" t="s">
        <v>43</v>
      </c>
      <c r="D50" t="s">
        <v>44</v>
      </c>
      <c r="E50" t="s">
        <v>22</v>
      </c>
      <c r="F50" t="s">
        <v>46</v>
      </c>
      <c r="G50" t="s">
        <v>47</v>
      </c>
      <c r="H50" t="s">
        <v>77</v>
      </c>
    </row>
    <row r="51" spans="1:8" x14ac:dyDescent="0.2">
      <c r="A51" s="2" t="s">
        <v>51</v>
      </c>
      <c r="B51">
        <v>1401.24</v>
      </c>
      <c r="C51" t="s">
        <v>86</v>
      </c>
      <c r="D51" t="s">
        <v>86</v>
      </c>
      <c r="E51" t="s">
        <v>86</v>
      </c>
      <c r="F51">
        <f t="shared" ref="F51:F64" si="4">SUM(B51:E51)</f>
        <v>1401.24</v>
      </c>
      <c r="G51">
        <f>F51/F64*100</f>
        <v>44.715192902958165</v>
      </c>
      <c r="H51">
        <f>G51*G51</f>
        <v>1999.4484763487603</v>
      </c>
    </row>
    <row r="52" spans="1:8" x14ac:dyDescent="0.2">
      <c r="A52" s="2" t="s">
        <v>54</v>
      </c>
      <c r="B52" t="s">
        <v>86</v>
      </c>
      <c r="C52">
        <v>535.11</v>
      </c>
      <c r="D52" t="s">
        <v>86</v>
      </c>
      <c r="E52" t="s">
        <v>86</v>
      </c>
      <c r="F52">
        <f t="shared" si="4"/>
        <v>535.11</v>
      </c>
      <c r="G52">
        <f>F52/F64*100</f>
        <v>17.075980470370489</v>
      </c>
      <c r="H52">
        <f t="shared" ref="H52:H63" si="5">G52*G52</f>
        <v>291.58910902447434</v>
      </c>
    </row>
    <row r="53" spans="1:8" x14ac:dyDescent="0.2">
      <c r="A53" s="2" t="s">
        <v>55</v>
      </c>
      <c r="B53">
        <v>202.19</v>
      </c>
      <c r="C53">
        <v>175.48</v>
      </c>
      <c r="D53" t="s">
        <v>86</v>
      </c>
      <c r="E53" t="s">
        <v>86</v>
      </c>
      <c r="F53">
        <f t="shared" si="4"/>
        <v>377.66999999999996</v>
      </c>
      <c r="G53">
        <f>F53/F64*100</f>
        <v>12.051887545074511</v>
      </c>
      <c r="H53">
        <f t="shared" si="5"/>
        <v>145.24799339912212</v>
      </c>
    </row>
    <row r="54" spans="1:8" x14ac:dyDescent="0.2">
      <c r="A54" s="2" t="s">
        <v>56</v>
      </c>
      <c r="B54">
        <v>19</v>
      </c>
      <c r="C54">
        <v>255.49</v>
      </c>
      <c r="D54" t="s">
        <v>86</v>
      </c>
      <c r="E54" t="s">
        <v>86</v>
      </c>
      <c r="F54">
        <f t="shared" si="4"/>
        <v>274.49</v>
      </c>
      <c r="G54">
        <f>F54/F64*100</f>
        <v>8.7592941251555665</v>
      </c>
      <c r="H54">
        <f t="shared" si="5"/>
        <v>76.725233570984827</v>
      </c>
    </row>
    <row r="55" spans="1:8" x14ac:dyDescent="0.2">
      <c r="A55" s="2" t="s">
        <v>58</v>
      </c>
      <c r="B55" t="s">
        <v>86</v>
      </c>
      <c r="C55">
        <v>219.79</v>
      </c>
      <c r="D55" t="s">
        <v>86</v>
      </c>
      <c r="E55" t="s">
        <v>86</v>
      </c>
      <c r="F55">
        <f t="shared" si="4"/>
        <v>219.79</v>
      </c>
      <c r="G55">
        <f>F55/F64*100</f>
        <v>7.0137537096722715</v>
      </c>
      <c r="H55">
        <f t="shared" si="5"/>
        <v>49.19274109994155</v>
      </c>
    </row>
    <row r="56" spans="1:8" x14ac:dyDescent="0.2">
      <c r="A56" s="2" t="s">
        <v>61</v>
      </c>
      <c r="B56" t="s">
        <v>86</v>
      </c>
      <c r="C56" t="s">
        <v>86</v>
      </c>
      <c r="D56" t="s">
        <v>86</v>
      </c>
      <c r="E56">
        <v>94.2</v>
      </c>
      <c r="F56">
        <f t="shared" si="4"/>
        <v>94.2</v>
      </c>
      <c r="G56">
        <f>F56/F64*100</f>
        <v>3.0060312091138268</v>
      </c>
      <c r="H56">
        <f t="shared" si="5"/>
        <v>9.0362236301663348</v>
      </c>
    </row>
    <row r="57" spans="1:8" x14ac:dyDescent="0.2">
      <c r="A57" s="2" t="s">
        <v>62</v>
      </c>
      <c r="B57" t="s">
        <v>86</v>
      </c>
      <c r="C57" t="s">
        <v>86</v>
      </c>
      <c r="D57">
        <v>68.88</v>
      </c>
      <c r="E57" t="s">
        <v>86</v>
      </c>
      <c r="F57">
        <f t="shared" si="4"/>
        <v>68.88</v>
      </c>
      <c r="G57">
        <f>F57/F64*100</f>
        <v>2.1980406548169893</v>
      </c>
      <c r="H57">
        <f t="shared" si="5"/>
        <v>4.8313827202282988</v>
      </c>
    </row>
    <row r="58" spans="1:8" x14ac:dyDescent="0.2">
      <c r="A58" s="2" t="s">
        <v>52</v>
      </c>
      <c r="B58" t="s">
        <v>86</v>
      </c>
      <c r="C58" t="s">
        <v>86</v>
      </c>
      <c r="D58">
        <v>22.74</v>
      </c>
      <c r="E58">
        <v>20.399999999999999</v>
      </c>
      <c r="F58">
        <f t="shared" si="4"/>
        <v>43.14</v>
      </c>
      <c r="G58">
        <f>F58/F64*100</f>
        <v>1.376647413600536</v>
      </c>
      <c r="H58">
        <f t="shared" si="5"/>
        <v>1.8951581013730452</v>
      </c>
    </row>
    <row r="59" spans="1:8" x14ac:dyDescent="0.2">
      <c r="A59" s="2" t="s">
        <v>63</v>
      </c>
      <c r="B59" t="s">
        <v>86</v>
      </c>
      <c r="C59" t="s">
        <v>86</v>
      </c>
      <c r="D59">
        <v>12.65</v>
      </c>
      <c r="E59">
        <v>29.7</v>
      </c>
      <c r="F59">
        <f t="shared" si="4"/>
        <v>42.35</v>
      </c>
      <c r="G59">
        <f>F59/F64*100</f>
        <v>1.3514375977279254</v>
      </c>
      <c r="H59">
        <f t="shared" si="5"/>
        <v>1.8263835805526258</v>
      </c>
    </row>
    <row r="60" spans="1:8" x14ac:dyDescent="0.2">
      <c r="A60" s="2" t="s">
        <v>49</v>
      </c>
      <c r="B60" t="s">
        <v>86</v>
      </c>
      <c r="C60" t="s">
        <v>86</v>
      </c>
      <c r="D60">
        <v>12.46</v>
      </c>
      <c r="E60">
        <v>15.8</v>
      </c>
      <c r="F60">
        <f t="shared" si="4"/>
        <v>28.26</v>
      </c>
      <c r="G60">
        <f>F60/F64*100</f>
        <v>0.90180936273414802</v>
      </c>
      <c r="H60">
        <f t="shared" si="5"/>
        <v>0.81326012671497017</v>
      </c>
    </row>
    <row r="61" spans="1:8" x14ac:dyDescent="0.2">
      <c r="A61" s="2" t="s">
        <v>93</v>
      </c>
      <c r="D61">
        <v>4.5599999999999996</v>
      </c>
      <c r="F61">
        <f t="shared" si="4"/>
        <v>4.5599999999999996</v>
      </c>
      <c r="G61">
        <f>F61/F64*100</f>
        <v>0.14551488655582856</v>
      </c>
      <c r="H61">
        <f t="shared" si="5"/>
        <v>2.1174582209355655E-2</v>
      </c>
    </row>
    <row r="62" spans="1:8" x14ac:dyDescent="0.2">
      <c r="A62" s="2" t="s">
        <v>94</v>
      </c>
      <c r="D62">
        <v>18.11</v>
      </c>
      <c r="F62">
        <f t="shared" si="4"/>
        <v>18.11</v>
      </c>
      <c r="G62">
        <f>F62/F64*100</f>
        <v>0.57791109551009978</v>
      </c>
      <c r="H62">
        <f t="shared" si="5"/>
        <v>0.33398123431368365</v>
      </c>
    </row>
    <row r="63" spans="1:8" x14ac:dyDescent="0.2">
      <c r="A63" s="2" t="s">
        <v>66</v>
      </c>
      <c r="B63" t="s">
        <v>86</v>
      </c>
      <c r="C63" t="s">
        <v>86</v>
      </c>
      <c r="D63" t="s">
        <v>86</v>
      </c>
      <c r="E63">
        <v>25.9</v>
      </c>
      <c r="F63">
        <f t="shared" si="4"/>
        <v>25.9</v>
      </c>
      <c r="G63">
        <f>F63/F64*100</f>
        <v>0.82649902670964026</v>
      </c>
      <c r="H63">
        <f t="shared" si="5"/>
        <v>0.68310064115198266</v>
      </c>
    </row>
    <row r="64" spans="1:8" x14ac:dyDescent="0.2">
      <c r="A64" s="2" t="s">
        <v>68</v>
      </c>
      <c r="B64">
        <f>SUM(B51:B63)</f>
        <v>1622.43</v>
      </c>
      <c r="C64">
        <f>SUM(C51:C63)</f>
        <v>1185.8700000000001</v>
      </c>
      <c r="D64">
        <f>SUM(D51:D63)</f>
        <v>139.39999999999998</v>
      </c>
      <c r="E64">
        <f>SUM(E51:E63)</f>
        <v>186</v>
      </c>
      <c r="F64">
        <f t="shared" si="4"/>
        <v>3133.7000000000003</v>
      </c>
      <c r="G64">
        <f>SUM(G51:G63)</f>
        <v>100</v>
      </c>
      <c r="H64">
        <f>SUM(H51:H63)</f>
        <v>2581.6442180599938</v>
      </c>
    </row>
    <row r="65" spans="1:7" x14ac:dyDescent="0.2">
      <c r="A65" s="2" t="s">
        <v>69</v>
      </c>
      <c r="B65">
        <f>G51+G52+G53+G54</f>
        <v>82.602355043558731</v>
      </c>
      <c r="G65">
        <f>SUM(G51:G60)</f>
        <v>98.450074991224426</v>
      </c>
    </row>
    <row r="66" spans="1:7" x14ac:dyDescent="0.2">
      <c r="A66" s="2" t="s">
        <v>70</v>
      </c>
      <c r="B66">
        <f>B65+G55+G56+G57+G58+G59+G60</f>
        <v>98.450074991224426</v>
      </c>
    </row>
    <row r="67" spans="1:7" x14ac:dyDescent="0.2">
      <c r="A67" s="2" t="s">
        <v>71</v>
      </c>
      <c r="B67">
        <f>H64</f>
        <v>2581.6442180599938</v>
      </c>
    </row>
  </sheetData>
  <pageMargins left="0.7" right="0.7" top="0.75" bottom="0.75" header="0.3" footer="0.3"/>
  <pageSetup paperSize="9" firstPageNumber="21474836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"/>
  <sheetViews>
    <sheetView workbookViewId="0"/>
  </sheetViews>
  <sheetFormatPr baseColWidth="10" defaultColWidth="11.5" defaultRowHeight="16" x14ac:dyDescent="0.2"/>
  <cols>
    <col min="1" max="1" width="19.1640625" customWidth="1"/>
    <col min="2" max="2" width="14.1640625" customWidth="1"/>
    <col min="3" max="3" width="19.6640625" customWidth="1"/>
    <col min="4" max="4" width="22.1640625" customWidth="1"/>
    <col min="6" max="6" width="36.5" customWidth="1"/>
  </cols>
  <sheetData>
    <row r="1" spans="1:4" ht="16" customHeight="1" x14ac:dyDescent="0.2">
      <c r="A1" s="1" t="s">
        <v>7</v>
      </c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27</v>
      </c>
      <c r="B3">
        <v>1083</v>
      </c>
      <c r="C3">
        <v>1389</v>
      </c>
      <c r="D3">
        <v>1779</v>
      </c>
    </row>
    <row r="4" spans="1:4" x14ac:dyDescent="0.2">
      <c r="A4" t="s">
        <v>28</v>
      </c>
      <c r="B4">
        <v>2284</v>
      </c>
      <c r="C4">
        <v>2541</v>
      </c>
      <c r="D4">
        <v>3231</v>
      </c>
    </row>
    <row r="5" spans="1:4" x14ac:dyDescent="0.2">
      <c r="A5" t="s">
        <v>29</v>
      </c>
      <c r="B5">
        <f>SUM(B3:B4)</f>
        <v>3367</v>
      </c>
      <c r="C5">
        <f>SUM(C3:C4)</f>
        <v>3930</v>
      </c>
      <c r="D5">
        <f>SUM(D3:D4)</f>
        <v>5010</v>
      </c>
    </row>
  </sheetData>
  <pageMargins left="0.7" right="0.7" top="0.75" bottom="0.75" header="0.3" footer="0.3"/>
  <pageSetup paperSize="9" firstPageNumber="214748364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abSelected="1" zoomScale="112" workbookViewId="0">
      <selection activeCell="H12" sqref="H12"/>
    </sheetView>
  </sheetViews>
  <sheetFormatPr baseColWidth="10" defaultColWidth="11.5" defaultRowHeight="16" x14ac:dyDescent="0.2"/>
  <cols>
    <col min="1" max="1" width="60.6640625" style="2" customWidth="1"/>
    <col min="4" max="4" width="14.1640625" customWidth="1"/>
  </cols>
  <sheetData>
    <row r="1" spans="1:4" ht="16" customHeight="1" x14ac:dyDescent="0.2">
      <c r="A1" s="3" t="s">
        <v>8</v>
      </c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s="2" t="s">
        <v>27</v>
      </c>
      <c r="B3">
        <v>100</v>
      </c>
      <c r="C3">
        <v>100</v>
      </c>
      <c r="D3">
        <v>100</v>
      </c>
    </row>
    <row r="4" spans="1:4" x14ac:dyDescent="0.2">
      <c r="A4" s="2" t="s">
        <v>28</v>
      </c>
      <c r="B4">
        <v>94.44</v>
      </c>
      <c r="C4">
        <v>87.8</v>
      </c>
      <c r="D4">
        <v>90.42</v>
      </c>
    </row>
    <row r="5" spans="1:4" x14ac:dyDescent="0.2">
      <c r="A5" s="2" t="s">
        <v>30</v>
      </c>
      <c r="B5">
        <v>99.66</v>
      </c>
      <c r="C5">
        <v>99.41</v>
      </c>
      <c r="D5">
        <v>99.16</v>
      </c>
    </row>
    <row r="6" spans="1:4" x14ac:dyDescent="0.2">
      <c r="A6" s="2" t="s">
        <v>31</v>
      </c>
      <c r="B6">
        <v>99.2</v>
      </c>
      <c r="C6">
        <v>99.08</v>
      </c>
      <c r="D6">
        <v>98.57</v>
      </c>
    </row>
    <row r="7" spans="1:4" x14ac:dyDescent="0.2">
      <c r="A7" s="2" t="s">
        <v>32</v>
      </c>
      <c r="B7">
        <v>85.01</v>
      </c>
      <c r="C7">
        <v>87.28</v>
      </c>
      <c r="D7">
        <v>80.73</v>
      </c>
    </row>
    <row r="8" spans="1:4" x14ac:dyDescent="0.2">
      <c r="A8" s="2" t="s">
        <v>33</v>
      </c>
      <c r="B8">
        <v>99.91</v>
      </c>
      <c r="C8">
        <v>99.96</v>
      </c>
      <c r="D8">
        <v>99.98</v>
      </c>
    </row>
    <row r="9" spans="1:4" x14ac:dyDescent="0.2">
      <c r="A9" s="2" t="s">
        <v>34</v>
      </c>
      <c r="B9">
        <v>99.38</v>
      </c>
      <c r="C9">
        <v>99.26</v>
      </c>
      <c r="D9">
        <v>98.08</v>
      </c>
    </row>
    <row r="10" spans="1:4" x14ac:dyDescent="0.2">
      <c r="A10" s="2" t="s">
        <v>35</v>
      </c>
      <c r="B10">
        <v>98.85</v>
      </c>
      <c r="C10">
        <v>98.69</v>
      </c>
      <c r="D10">
        <v>98.84</v>
      </c>
    </row>
    <row r="11" spans="1:4" x14ac:dyDescent="0.2">
      <c r="A11" s="2" t="s">
        <v>36</v>
      </c>
      <c r="B11">
        <v>89.27</v>
      </c>
      <c r="C11">
        <v>93.97</v>
      </c>
      <c r="D11">
        <v>95.57</v>
      </c>
    </row>
    <row r="12" spans="1:4" x14ac:dyDescent="0.2">
      <c r="A12" s="2" t="s">
        <v>103</v>
      </c>
      <c r="B12">
        <v>97</v>
      </c>
      <c r="C12">
        <v>95.4</v>
      </c>
      <c r="D12">
        <v>93.8</v>
      </c>
    </row>
    <row r="17" spans="1:6" x14ac:dyDescent="0.2">
      <c r="A17" s="3">
        <v>2019</v>
      </c>
      <c r="B17" t="s">
        <v>28</v>
      </c>
      <c r="C17" t="s">
        <v>45</v>
      </c>
      <c r="D17" t="s">
        <v>46</v>
      </c>
      <c r="E17" t="s">
        <v>98</v>
      </c>
      <c r="F17" t="s">
        <v>71</v>
      </c>
    </row>
    <row r="18" spans="1:6" x14ac:dyDescent="0.2">
      <c r="A18" s="2" t="s">
        <v>87</v>
      </c>
      <c r="B18">
        <v>1145.19</v>
      </c>
      <c r="C18">
        <v>349.81</v>
      </c>
      <c r="D18">
        <f>SUM(B18:C18)</f>
        <v>1495</v>
      </c>
      <c r="E18">
        <f>(D18/D24)*100</f>
        <v>61.017668594471253</v>
      </c>
      <c r="F18">
        <f>E18*E18</f>
        <v>3723.1558807047236</v>
      </c>
    </row>
    <row r="19" spans="1:6" x14ac:dyDescent="0.2">
      <c r="A19" s="2" t="s">
        <v>52</v>
      </c>
      <c r="B19" t="s">
        <v>86</v>
      </c>
      <c r="C19">
        <v>733.19</v>
      </c>
      <c r="D19">
        <f t="shared" ref="D19:D23" si="0">SUM(B19:C19)</f>
        <v>733.19</v>
      </c>
      <c r="E19">
        <f>(D19/D24)*100</f>
        <v>29.924778887478514</v>
      </c>
      <c r="F19">
        <f t="shared" ref="F19:F23" si="1">E19*E19</f>
        <v>895.49239146447974</v>
      </c>
    </row>
    <row r="20" spans="1:6" x14ac:dyDescent="0.2">
      <c r="A20" s="2" t="s">
        <v>59</v>
      </c>
      <c r="B20">
        <v>44.4</v>
      </c>
      <c r="C20" t="s">
        <v>86</v>
      </c>
      <c r="D20">
        <f t="shared" si="0"/>
        <v>44.4</v>
      </c>
      <c r="E20">
        <f>(D20/D24)*100</f>
        <v>1.8121635355147314</v>
      </c>
      <c r="F20">
        <f t="shared" si="1"/>
        <v>3.2839366794492513</v>
      </c>
    </row>
    <row r="21" spans="1:6" x14ac:dyDescent="0.2">
      <c r="A21" s="2" t="s">
        <v>60</v>
      </c>
      <c r="B21">
        <v>100.65</v>
      </c>
      <c r="C21" t="s">
        <v>86</v>
      </c>
      <c r="D21">
        <f t="shared" si="0"/>
        <v>100.65</v>
      </c>
      <c r="E21">
        <f>(D21/D24)*100</f>
        <v>4.1079788254404903</v>
      </c>
      <c r="F21">
        <f t="shared" si="1"/>
        <v>16.875490030267429</v>
      </c>
    </row>
    <row r="22" spans="1:6" x14ac:dyDescent="0.2">
      <c r="A22" s="2" t="s">
        <v>88</v>
      </c>
      <c r="B22">
        <v>29.03</v>
      </c>
      <c r="C22" t="s">
        <v>86</v>
      </c>
      <c r="D22">
        <f t="shared" si="0"/>
        <v>29.03</v>
      </c>
      <c r="E22">
        <f>(D22/D24)*100</f>
        <v>1.1848447620719067</v>
      </c>
      <c r="F22">
        <f t="shared" si="1"/>
        <v>1.4038571102092332</v>
      </c>
    </row>
    <row r="23" spans="1:6" x14ac:dyDescent="0.2">
      <c r="A23" s="2" t="s">
        <v>89</v>
      </c>
      <c r="B23">
        <v>47.84</v>
      </c>
      <c r="C23" t="s">
        <v>86</v>
      </c>
      <c r="D23">
        <f t="shared" si="0"/>
        <v>47.84</v>
      </c>
      <c r="E23">
        <f>(D23/D24)*100</f>
        <v>1.9525653950230804</v>
      </c>
      <c r="F23">
        <f t="shared" si="1"/>
        <v>3.8125116218416379</v>
      </c>
    </row>
    <row r="24" spans="1:6" x14ac:dyDescent="0.2">
      <c r="A24" s="2" t="s">
        <v>68</v>
      </c>
      <c r="B24">
        <f>SUM(B18:B23)</f>
        <v>1367.1100000000001</v>
      </c>
      <c r="C24">
        <f>SUM(C18:C23)</f>
        <v>1083</v>
      </c>
      <c r="D24">
        <f>SUM(D18:D23)</f>
        <v>2450.1100000000006</v>
      </c>
      <c r="E24">
        <f>SUM(E18,E19,E21,E23)</f>
        <v>97.002991702413354</v>
      </c>
      <c r="F24">
        <f>SUM(F18:F23)</f>
        <v>4644.0240676109715</v>
      </c>
    </row>
    <row r="26" spans="1:6" x14ac:dyDescent="0.2">
      <c r="A26" s="2" t="s">
        <v>69</v>
      </c>
      <c r="B26">
        <v>97</v>
      </c>
    </row>
    <row r="27" spans="1:6" x14ac:dyDescent="0.2">
      <c r="A27" s="2" t="s">
        <v>71</v>
      </c>
      <c r="B27">
        <v>4644.1000000000004</v>
      </c>
    </row>
    <row r="30" spans="1:6" x14ac:dyDescent="0.2">
      <c r="A30" s="3">
        <v>2020</v>
      </c>
      <c r="B30" t="s">
        <v>28</v>
      </c>
      <c r="C30" t="s">
        <v>45</v>
      </c>
      <c r="D30" t="s">
        <v>46</v>
      </c>
      <c r="E30" t="s">
        <v>47</v>
      </c>
      <c r="F30" t="s">
        <v>71</v>
      </c>
    </row>
    <row r="31" spans="1:6" x14ac:dyDescent="0.2">
      <c r="A31" s="2" t="s">
        <v>87</v>
      </c>
      <c r="B31">
        <v>1230.18</v>
      </c>
      <c r="C31">
        <v>419.48</v>
      </c>
      <c r="D31">
        <f>SUM(B31:C31)</f>
        <v>1649.66</v>
      </c>
      <c r="E31">
        <f>(D31/D37)*100</f>
        <v>57.700594613501224</v>
      </c>
      <c r="F31">
        <f>E31*E31</f>
        <v>3329.3586187516066</v>
      </c>
    </row>
    <row r="32" spans="1:6" x14ac:dyDescent="0.2">
      <c r="A32" s="2" t="s">
        <v>52</v>
      </c>
      <c r="B32" t="s">
        <v>86</v>
      </c>
      <c r="C32">
        <v>969.52</v>
      </c>
      <c r="D32">
        <f t="shared" ref="D32:D36" si="2">SUM(B32:C32)</f>
        <v>969.52</v>
      </c>
      <c r="E32">
        <f>(D32/D37)*100</f>
        <v>33.911157747464145</v>
      </c>
      <c r="F32">
        <f t="shared" ref="F32:F36" si="3">E32*E32</f>
        <v>1149.9666197733975</v>
      </c>
    </row>
    <row r="33" spans="1:6" x14ac:dyDescent="0.2">
      <c r="A33" s="2" t="s">
        <v>59</v>
      </c>
      <c r="B33">
        <v>120.94</v>
      </c>
      <c r="C33" t="s">
        <v>86</v>
      </c>
      <c r="D33">
        <f t="shared" si="2"/>
        <v>120.94</v>
      </c>
      <c r="E33">
        <f>(D33/D37)*100</f>
        <v>4.2301504022385448</v>
      </c>
      <c r="F33">
        <f t="shared" si="3"/>
        <v>17.894172425558921</v>
      </c>
    </row>
    <row r="34" spans="1:6" x14ac:dyDescent="0.2">
      <c r="A34" s="2" t="s">
        <v>60</v>
      </c>
      <c r="B34">
        <v>92.82</v>
      </c>
      <c r="C34" t="s">
        <v>86</v>
      </c>
      <c r="D34">
        <f t="shared" si="2"/>
        <v>92.82</v>
      </c>
      <c r="E34">
        <f>(D34/D37)*100</f>
        <v>3.2465897166841549</v>
      </c>
      <c r="F34">
        <f t="shared" si="3"/>
        <v>10.540344788479301</v>
      </c>
    </row>
    <row r="35" spans="1:6" x14ac:dyDescent="0.2">
      <c r="A35" s="2" t="s">
        <v>88</v>
      </c>
      <c r="B35">
        <v>10.130000000000001</v>
      </c>
      <c r="C35" t="s">
        <v>86</v>
      </c>
      <c r="D35">
        <f t="shared" si="2"/>
        <v>10.130000000000001</v>
      </c>
      <c r="E35">
        <f>(D35/D37)*100</f>
        <v>0.35431969220006992</v>
      </c>
      <c r="F35">
        <f t="shared" si="3"/>
        <v>0.12554244428075229</v>
      </c>
    </row>
    <row r="36" spans="1:6" x14ac:dyDescent="0.2">
      <c r="A36" s="2" t="s">
        <v>89</v>
      </c>
      <c r="B36">
        <v>15.93</v>
      </c>
      <c r="C36" t="s">
        <v>86</v>
      </c>
      <c r="D36">
        <f t="shared" si="2"/>
        <v>15.93</v>
      </c>
      <c r="E36">
        <f>(D36/D37)*100</f>
        <v>0.55718782791185717</v>
      </c>
      <c r="F36">
        <f t="shared" si="3"/>
        <v>0.31045827557313338</v>
      </c>
    </row>
    <row r="37" spans="1:6" x14ac:dyDescent="0.2">
      <c r="A37" s="2" t="s">
        <v>68</v>
      </c>
      <c r="B37">
        <f>SUM(B31:B36)</f>
        <v>1470.0000000000002</v>
      </c>
      <c r="C37">
        <f>SUM(C31:C36)</f>
        <v>1389</v>
      </c>
      <c r="D37">
        <f>SUM(D31:D36)</f>
        <v>2859.0000000000005</v>
      </c>
      <c r="E37">
        <f>SUM(E31,E32,E34,E36)</f>
        <v>95.415529905561385</v>
      </c>
      <c r="F37">
        <f>SUM(F31:F36)</f>
        <v>4508.1957564588965</v>
      </c>
    </row>
    <row r="39" spans="1:6" x14ac:dyDescent="0.2">
      <c r="A39" s="2" t="s">
        <v>69</v>
      </c>
      <c r="B39">
        <v>95.4</v>
      </c>
    </row>
    <row r="40" spans="1:6" x14ac:dyDescent="0.2">
      <c r="A40" s="2" t="s">
        <v>71</v>
      </c>
      <c r="B40">
        <v>4508</v>
      </c>
    </row>
    <row r="42" spans="1:6" x14ac:dyDescent="0.2">
      <c r="A42" s="3">
        <v>2021</v>
      </c>
      <c r="B42" t="s">
        <v>28</v>
      </c>
      <c r="C42" t="s">
        <v>45</v>
      </c>
      <c r="D42" t="s">
        <v>46</v>
      </c>
      <c r="E42" t="s">
        <v>47</v>
      </c>
      <c r="F42" t="s">
        <v>71</v>
      </c>
    </row>
    <row r="43" spans="1:6" x14ac:dyDescent="0.2">
      <c r="A43" s="2" t="s">
        <v>87</v>
      </c>
      <c r="B43">
        <v>1675.49</v>
      </c>
      <c r="C43">
        <v>523.03</v>
      </c>
      <c r="D43">
        <f>SUM(B43:C43)</f>
        <v>2198.52</v>
      </c>
      <c r="E43">
        <f>(D43/D50)*100</f>
        <v>56.691086029906636</v>
      </c>
      <c r="F43">
        <f>E43*E43</f>
        <v>3213.8792352502751</v>
      </c>
    </row>
    <row r="44" spans="1:6" x14ac:dyDescent="0.2">
      <c r="A44" s="2" t="s">
        <v>52</v>
      </c>
      <c r="B44" t="s">
        <v>86</v>
      </c>
      <c r="C44">
        <v>1255.97</v>
      </c>
      <c r="D44">
        <f t="shared" ref="D44:D49" si="4">SUM(B44:C44)</f>
        <v>1255.97</v>
      </c>
      <c r="E44">
        <f>(D44/D50)*100</f>
        <v>32.386470589752122</v>
      </c>
      <c r="F44">
        <f t="shared" ref="F44:F49" si="5">E44*E44</f>
        <v>1048.8834772608791</v>
      </c>
    </row>
    <row r="45" spans="1:6" x14ac:dyDescent="0.2">
      <c r="A45" s="2" t="s">
        <v>59</v>
      </c>
      <c r="B45">
        <v>164.54</v>
      </c>
      <c r="C45" t="s">
        <v>86</v>
      </c>
      <c r="D45">
        <f t="shared" si="4"/>
        <v>164.54</v>
      </c>
      <c r="E45">
        <f>(D45/D50)*100</f>
        <v>4.2428321304153878</v>
      </c>
      <c r="F45">
        <f t="shared" si="5"/>
        <v>18.001624486885177</v>
      </c>
    </row>
    <row r="46" spans="1:6" x14ac:dyDescent="0.2">
      <c r="A46" s="2" t="s">
        <v>60</v>
      </c>
      <c r="B46">
        <v>159.84</v>
      </c>
      <c r="C46" t="s">
        <v>86</v>
      </c>
      <c r="D46">
        <f t="shared" si="4"/>
        <v>159.84</v>
      </c>
      <c r="E46">
        <f>(D46/D50)*100</f>
        <v>4.1216378250005805</v>
      </c>
      <c r="F46">
        <f t="shared" si="5"/>
        <v>16.987898360475516</v>
      </c>
    </row>
    <row r="47" spans="1:6" x14ac:dyDescent="0.2">
      <c r="A47" s="2" t="s">
        <v>64</v>
      </c>
      <c r="B47">
        <v>39.85</v>
      </c>
      <c r="D47">
        <f t="shared" si="4"/>
        <v>39.85</v>
      </c>
      <c r="E47">
        <f>(D47/D50)*100</f>
        <v>1.0275729937829901</v>
      </c>
      <c r="F47">
        <f>E47*E47</f>
        <v>1.055906257552137</v>
      </c>
    </row>
    <row r="48" spans="1:6" x14ac:dyDescent="0.2">
      <c r="A48" s="2" t="s">
        <v>88</v>
      </c>
      <c r="B48">
        <v>36.6</v>
      </c>
      <c r="C48" t="s">
        <v>86</v>
      </c>
      <c r="D48">
        <f t="shared" si="4"/>
        <v>36.6</v>
      </c>
      <c r="E48">
        <f>(D48/D50)*100</f>
        <v>0.94376842088977253</v>
      </c>
      <c r="F48">
        <f t="shared" si="5"/>
        <v>0.89069883226877478</v>
      </c>
    </row>
    <row r="49" spans="1:6" x14ac:dyDescent="0.2">
      <c r="A49" s="2" t="s">
        <v>89</v>
      </c>
      <c r="B49">
        <v>22.75</v>
      </c>
      <c r="C49" t="s">
        <v>86</v>
      </c>
      <c r="D49">
        <f t="shared" si="4"/>
        <v>22.75</v>
      </c>
      <c r="E49">
        <f>(D49/D50)*100</f>
        <v>0.58663201025252254</v>
      </c>
      <c r="F49">
        <f t="shared" si="5"/>
        <v>0.3441371154529157</v>
      </c>
    </row>
    <row r="50" spans="1:6" x14ac:dyDescent="0.2">
      <c r="A50" s="2" t="s">
        <v>68</v>
      </c>
      <c r="B50">
        <f>SUM(B43:B49)</f>
        <v>2099.0699999999997</v>
      </c>
      <c r="C50">
        <f>SUM(C43:C49)</f>
        <v>1779</v>
      </c>
      <c r="D50">
        <f>SUM(D43:D49)</f>
        <v>3878.0699999999997</v>
      </c>
      <c r="E50">
        <f>SUM(E43,E44,E46,E49)</f>
        <v>93.78582645491187</v>
      </c>
      <c r="F50">
        <f>SUM(F43:F49)</f>
        <v>4300.0429775637886</v>
      </c>
    </row>
    <row r="52" spans="1:6" x14ac:dyDescent="0.2">
      <c r="A52" s="2" t="s">
        <v>69</v>
      </c>
      <c r="B52">
        <v>93.8</v>
      </c>
    </row>
    <row r="53" spans="1:6" x14ac:dyDescent="0.2">
      <c r="A53" s="2" t="s">
        <v>71</v>
      </c>
      <c r="B53">
        <v>4300</v>
      </c>
    </row>
  </sheetData>
  <pageMargins left="0.7" right="0.7" top="0.75" bottom="0.75" header="0.3" footer="0.3"/>
  <pageSetup paperSize="9" firstPageNumber="214748364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"/>
  <sheetViews>
    <sheetView zoomScale="87" workbookViewId="0">
      <selection activeCell="A40" sqref="A40"/>
    </sheetView>
  </sheetViews>
  <sheetFormatPr baseColWidth="10" defaultColWidth="11.5" defaultRowHeight="16" x14ac:dyDescent="0.2"/>
  <cols>
    <col min="1" max="1" width="41.83203125" customWidth="1"/>
  </cols>
  <sheetData>
    <row r="1" spans="1:6" ht="16" customHeight="1" x14ac:dyDescent="0.2">
      <c r="A1" s="1" t="s">
        <v>37</v>
      </c>
    </row>
    <row r="2" spans="1:6" x14ac:dyDescent="0.2">
      <c r="A2" s="2"/>
      <c r="B2">
        <v>2019</v>
      </c>
      <c r="C2">
        <v>2020</v>
      </c>
      <c r="D2">
        <v>2021</v>
      </c>
    </row>
    <row r="3" spans="1:6" x14ac:dyDescent="0.2">
      <c r="A3" s="2" t="s">
        <v>27</v>
      </c>
      <c r="B3">
        <v>5512</v>
      </c>
      <c r="C3">
        <v>5605.52</v>
      </c>
      <c r="D3">
        <v>5612.5</v>
      </c>
    </row>
    <row r="4" spans="1:6" x14ac:dyDescent="0.2">
      <c r="A4" s="2" t="s">
        <v>28</v>
      </c>
      <c r="B4">
        <v>5979.2173000000003</v>
      </c>
      <c r="C4">
        <v>4849.0900000000011</v>
      </c>
      <c r="D4">
        <v>5400.5849999999991</v>
      </c>
    </row>
    <row r="5" spans="1:6" x14ac:dyDescent="0.2">
      <c r="A5" s="2" t="s">
        <v>30</v>
      </c>
      <c r="B5">
        <v>9610.83</v>
      </c>
      <c r="C5">
        <v>9523.19</v>
      </c>
      <c r="D5">
        <v>9405.11</v>
      </c>
    </row>
    <row r="6" spans="1:6" x14ac:dyDescent="0.2">
      <c r="A6" s="2" t="s">
        <v>31</v>
      </c>
      <c r="B6">
        <v>9051.92</v>
      </c>
      <c r="C6">
        <v>8582.93</v>
      </c>
      <c r="D6">
        <v>8342.9699999999993</v>
      </c>
    </row>
    <row r="7" spans="1:6" x14ac:dyDescent="0.2">
      <c r="A7" s="2" t="s">
        <v>32</v>
      </c>
      <c r="B7">
        <v>2284.2399999999998</v>
      </c>
      <c r="C7">
        <v>2268.9899999999998</v>
      </c>
      <c r="D7">
        <v>2013.89</v>
      </c>
    </row>
    <row r="8" spans="1:6" x14ac:dyDescent="0.2">
      <c r="A8" s="2" t="s">
        <v>33</v>
      </c>
      <c r="B8">
        <v>4956.3999999999996</v>
      </c>
      <c r="C8">
        <v>5014.9799999999996</v>
      </c>
      <c r="D8">
        <v>5042.5200000000004</v>
      </c>
    </row>
    <row r="9" spans="1:6" x14ac:dyDescent="0.2">
      <c r="A9" s="2" t="s">
        <v>34</v>
      </c>
      <c r="B9">
        <v>5363.34</v>
      </c>
      <c r="C9">
        <v>5412.23</v>
      </c>
      <c r="D9">
        <v>5481.21</v>
      </c>
    </row>
    <row r="10" spans="1:6" x14ac:dyDescent="0.2">
      <c r="A10" s="2" t="s">
        <v>35</v>
      </c>
      <c r="B10">
        <v>3881.47</v>
      </c>
      <c r="C10">
        <v>4050.29</v>
      </c>
      <c r="D10">
        <v>4190.5600000000004</v>
      </c>
    </row>
    <row r="11" spans="1:6" x14ac:dyDescent="0.2">
      <c r="A11" s="2" t="s">
        <v>36</v>
      </c>
      <c r="B11">
        <v>2709.02</v>
      </c>
      <c r="C11">
        <v>2899.9</v>
      </c>
      <c r="D11">
        <v>3005.52</v>
      </c>
    </row>
    <row r="12" spans="1:6" x14ac:dyDescent="0.2">
      <c r="A12" s="2" t="s">
        <v>104</v>
      </c>
      <c r="B12">
        <v>4644</v>
      </c>
      <c r="C12">
        <v>4508.2</v>
      </c>
      <c r="D12">
        <v>4300</v>
      </c>
    </row>
    <row r="13" spans="1:6" x14ac:dyDescent="0.2">
      <c r="A13" s="2"/>
    </row>
    <row r="14" spans="1:6" x14ac:dyDescent="0.2">
      <c r="A14" s="2"/>
    </row>
    <row r="15" spans="1:6" x14ac:dyDescent="0.2">
      <c r="A15" s="3">
        <v>2019</v>
      </c>
      <c r="B15" t="s">
        <v>28</v>
      </c>
      <c r="C15" t="s">
        <v>45</v>
      </c>
      <c r="D15" t="s">
        <v>46</v>
      </c>
      <c r="E15" t="s">
        <v>98</v>
      </c>
      <c r="F15" t="s">
        <v>71</v>
      </c>
    </row>
    <row r="16" spans="1:6" x14ac:dyDescent="0.2">
      <c r="A16" s="2" t="s">
        <v>87</v>
      </c>
      <c r="B16">
        <v>1145.19</v>
      </c>
      <c r="C16">
        <v>349.81</v>
      </c>
      <c r="D16">
        <f>SUM(B16:C16)</f>
        <v>1495</v>
      </c>
      <c r="E16">
        <f>(D16/D22)*100</f>
        <v>61.017668594471253</v>
      </c>
      <c r="F16">
        <f>E16*E16</f>
        <v>3723.1558807047236</v>
      </c>
    </row>
    <row r="17" spans="1:6" x14ac:dyDescent="0.2">
      <c r="A17" s="2" t="s">
        <v>52</v>
      </c>
      <c r="B17" t="s">
        <v>86</v>
      </c>
      <c r="C17">
        <v>733.19</v>
      </c>
      <c r="D17">
        <f t="shared" ref="D17:D21" si="0">SUM(B17:C17)</f>
        <v>733.19</v>
      </c>
      <c r="E17">
        <f>(D17/D22)*100</f>
        <v>29.924778887478514</v>
      </c>
      <c r="F17">
        <f t="shared" ref="F17:F21" si="1">E17*E17</f>
        <v>895.49239146447974</v>
      </c>
    </row>
    <row r="18" spans="1:6" x14ac:dyDescent="0.2">
      <c r="A18" s="2" t="s">
        <v>59</v>
      </c>
      <c r="B18">
        <v>44.4</v>
      </c>
      <c r="C18" t="s">
        <v>86</v>
      </c>
      <c r="D18">
        <f>SUM(B18:C18)</f>
        <v>44.4</v>
      </c>
      <c r="E18">
        <f>(D18/D22)*100</f>
        <v>1.8121635355147314</v>
      </c>
      <c r="F18">
        <f t="shared" si="1"/>
        <v>3.2839366794492513</v>
      </c>
    </row>
    <row r="19" spans="1:6" x14ac:dyDescent="0.2">
      <c r="A19" s="2" t="s">
        <v>60</v>
      </c>
      <c r="B19">
        <v>100.65</v>
      </c>
      <c r="C19" t="s">
        <v>86</v>
      </c>
      <c r="D19">
        <f t="shared" si="0"/>
        <v>100.65</v>
      </c>
      <c r="E19">
        <f>(D19/D22)*100</f>
        <v>4.1079788254404903</v>
      </c>
      <c r="F19">
        <f t="shared" si="1"/>
        <v>16.875490030267429</v>
      </c>
    </row>
    <row r="20" spans="1:6" x14ac:dyDescent="0.2">
      <c r="A20" s="2" t="s">
        <v>88</v>
      </c>
      <c r="B20">
        <v>29.03</v>
      </c>
      <c r="C20" t="s">
        <v>86</v>
      </c>
      <c r="D20">
        <f t="shared" si="0"/>
        <v>29.03</v>
      </c>
      <c r="E20">
        <f>(D20/D22)*100</f>
        <v>1.1848447620719067</v>
      </c>
      <c r="F20">
        <f t="shared" si="1"/>
        <v>1.4038571102092332</v>
      </c>
    </row>
    <row r="21" spans="1:6" x14ac:dyDescent="0.2">
      <c r="A21" s="2" t="s">
        <v>89</v>
      </c>
      <c r="B21">
        <v>47.84</v>
      </c>
      <c r="C21" t="s">
        <v>86</v>
      </c>
      <c r="D21">
        <f t="shared" si="0"/>
        <v>47.84</v>
      </c>
      <c r="E21">
        <f>(D21/D22)*100</f>
        <v>1.9525653950230804</v>
      </c>
      <c r="F21">
        <f t="shared" si="1"/>
        <v>3.8125116218416379</v>
      </c>
    </row>
    <row r="22" spans="1:6" x14ac:dyDescent="0.2">
      <c r="A22" s="2" t="s">
        <v>68</v>
      </c>
      <c r="B22">
        <f>SUM(B16:B21)</f>
        <v>1367.1100000000001</v>
      </c>
      <c r="C22">
        <f>SUM(C16:C21)</f>
        <v>1083</v>
      </c>
      <c r="D22">
        <f>SUM(D16:D21)</f>
        <v>2450.1100000000006</v>
      </c>
      <c r="E22">
        <f>SUM(E16,E17,E19,E21)</f>
        <v>97.002991702413354</v>
      </c>
      <c r="F22">
        <f>SUM(F16:F21)</f>
        <v>4644.0240676109715</v>
      </c>
    </row>
    <row r="23" spans="1:6" x14ac:dyDescent="0.2">
      <c r="A23" s="2"/>
    </row>
    <row r="24" spans="1:6" x14ac:dyDescent="0.2">
      <c r="A24" s="2" t="s">
        <v>69</v>
      </c>
      <c r="B24">
        <v>97</v>
      </c>
    </row>
    <row r="25" spans="1:6" x14ac:dyDescent="0.2">
      <c r="A25" s="2" t="s">
        <v>71</v>
      </c>
      <c r="B25">
        <v>4644</v>
      </c>
    </row>
    <row r="26" spans="1:6" x14ac:dyDescent="0.2">
      <c r="A26" s="2"/>
    </row>
    <row r="27" spans="1:6" x14ac:dyDescent="0.2">
      <c r="A27" s="2"/>
    </row>
    <row r="28" spans="1:6" x14ac:dyDescent="0.2">
      <c r="A28" s="3">
        <v>2020</v>
      </c>
      <c r="B28" t="s">
        <v>28</v>
      </c>
      <c r="C28" t="s">
        <v>45</v>
      </c>
      <c r="D28" t="s">
        <v>46</v>
      </c>
      <c r="E28" t="s">
        <v>47</v>
      </c>
      <c r="F28" t="s">
        <v>71</v>
      </c>
    </row>
    <row r="29" spans="1:6" x14ac:dyDescent="0.2">
      <c r="A29" s="2" t="s">
        <v>87</v>
      </c>
      <c r="B29">
        <v>1230.18</v>
      </c>
      <c r="C29">
        <v>419.48</v>
      </c>
      <c r="D29">
        <f>SUM(B29:C29)</f>
        <v>1649.66</v>
      </c>
      <c r="E29">
        <f>(D29/D35)*100</f>
        <v>57.700594613501224</v>
      </c>
      <c r="F29">
        <f>E29*E29</f>
        <v>3329.3586187516066</v>
      </c>
    </row>
    <row r="30" spans="1:6" x14ac:dyDescent="0.2">
      <c r="A30" s="2" t="s">
        <v>52</v>
      </c>
      <c r="B30" t="s">
        <v>86</v>
      </c>
      <c r="C30">
        <v>969.52</v>
      </c>
      <c r="D30">
        <f t="shared" ref="D30:D34" si="2">SUM(B30:C30)</f>
        <v>969.52</v>
      </c>
      <c r="E30">
        <f>(D30/D35)*100</f>
        <v>33.911157747464145</v>
      </c>
      <c r="F30">
        <f t="shared" ref="F30:F34" si="3">E30*E30</f>
        <v>1149.9666197733975</v>
      </c>
    </row>
    <row r="31" spans="1:6" x14ac:dyDescent="0.2">
      <c r="A31" s="2" t="s">
        <v>59</v>
      </c>
      <c r="B31">
        <v>120.94</v>
      </c>
      <c r="C31" t="s">
        <v>86</v>
      </c>
      <c r="D31">
        <f t="shared" si="2"/>
        <v>120.94</v>
      </c>
      <c r="E31">
        <f>(D31/D35)*100</f>
        <v>4.2301504022385448</v>
      </c>
      <c r="F31">
        <f t="shared" si="3"/>
        <v>17.894172425558921</v>
      </c>
    </row>
    <row r="32" spans="1:6" x14ac:dyDescent="0.2">
      <c r="A32" s="2" t="s">
        <v>60</v>
      </c>
      <c r="B32">
        <v>92.82</v>
      </c>
      <c r="C32" t="s">
        <v>86</v>
      </c>
      <c r="D32">
        <f t="shared" si="2"/>
        <v>92.82</v>
      </c>
      <c r="E32">
        <f>(D32/D35)*100</f>
        <v>3.2465897166841549</v>
      </c>
      <c r="F32">
        <f t="shared" si="3"/>
        <v>10.540344788479301</v>
      </c>
    </row>
    <row r="33" spans="1:6" x14ac:dyDescent="0.2">
      <c r="A33" s="2" t="s">
        <v>88</v>
      </c>
      <c r="B33">
        <v>10.130000000000001</v>
      </c>
      <c r="C33" t="s">
        <v>86</v>
      </c>
      <c r="D33">
        <f t="shared" si="2"/>
        <v>10.130000000000001</v>
      </c>
      <c r="E33">
        <f>(D33/D35)*100</f>
        <v>0.35431969220006992</v>
      </c>
      <c r="F33">
        <f t="shared" si="3"/>
        <v>0.12554244428075229</v>
      </c>
    </row>
    <row r="34" spans="1:6" x14ac:dyDescent="0.2">
      <c r="A34" s="2" t="s">
        <v>89</v>
      </c>
      <c r="B34">
        <v>15.93</v>
      </c>
      <c r="C34" t="s">
        <v>86</v>
      </c>
      <c r="D34">
        <f t="shared" si="2"/>
        <v>15.93</v>
      </c>
      <c r="E34">
        <f>(D34/D35)*100</f>
        <v>0.55718782791185717</v>
      </c>
      <c r="F34">
        <f t="shared" si="3"/>
        <v>0.31045827557313338</v>
      </c>
    </row>
    <row r="35" spans="1:6" x14ac:dyDescent="0.2">
      <c r="A35" s="2" t="s">
        <v>68</v>
      </c>
      <c r="B35">
        <f>SUM(B29:B34)</f>
        <v>1470.0000000000002</v>
      </c>
      <c r="C35">
        <f>SUM(C29:C34)</f>
        <v>1389</v>
      </c>
      <c r="D35">
        <f>SUM(D29:D34)</f>
        <v>2859.0000000000005</v>
      </c>
      <c r="E35">
        <f>SUM(E29,E30,E32,E34)</f>
        <v>95.415529905561385</v>
      </c>
      <c r="F35">
        <f>SUM(F29:F34)</f>
        <v>4508.1957564588965</v>
      </c>
    </row>
    <row r="36" spans="1:6" x14ac:dyDescent="0.2">
      <c r="A36" s="2"/>
    </row>
    <row r="37" spans="1:6" x14ac:dyDescent="0.2">
      <c r="A37" s="2" t="s">
        <v>69</v>
      </c>
      <c r="B37">
        <v>95.4</v>
      </c>
    </row>
    <row r="38" spans="1:6" x14ac:dyDescent="0.2">
      <c r="A38" s="2" t="s">
        <v>71</v>
      </c>
      <c r="B38">
        <v>4508.2</v>
      </c>
    </row>
    <row r="39" spans="1:6" x14ac:dyDescent="0.2">
      <c r="A39" s="2"/>
    </row>
    <row r="40" spans="1:6" x14ac:dyDescent="0.2">
      <c r="A40" s="3">
        <v>2021</v>
      </c>
      <c r="B40" t="s">
        <v>28</v>
      </c>
      <c r="C40" t="s">
        <v>45</v>
      </c>
      <c r="D40" t="s">
        <v>46</v>
      </c>
      <c r="E40" t="s">
        <v>47</v>
      </c>
      <c r="F40" t="s">
        <v>71</v>
      </c>
    </row>
    <row r="41" spans="1:6" x14ac:dyDescent="0.2">
      <c r="A41" s="2" t="s">
        <v>87</v>
      </c>
      <c r="B41">
        <v>1675.49</v>
      </c>
      <c r="C41">
        <v>523.03</v>
      </c>
      <c r="D41">
        <f>SUM(B41:C41)</f>
        <v>2198.52</v>
      </c>
      <c r="E41">
        <f>(D41/D48)*100</f>
        <v>56.691086029906636</v>
      </c>
      <c r="F41">
        <f>E41*E41</f>
        <v>3213.8792352502751</v>
      </c>
    </row>
    <row r="42" spans="1:6" x14ac:dyDescent="0.2">
      <c r="A42" s="2" t="s">
        <v>52</v>
      </c>
      <c r="B42" t="s">
        <v>86</v>
      </c>
      <c r="C42">
        <v>1255.97</v>
      </c>
      <c r="D42">
        <f t="shared" ref="D42:D47" si="4">SUM(B42:C42)</f>
        <v>1255.97</v>
      </c>
      <c r="E42">
        <f>(D42/D48)*100</f>
        <v>32.386470589752122</v>
      </c>
      <c r="F42">
        <f t="shared" ref="F42:F47" si="5">E42*E42</f>
        <v>1048.8834772608791</v>
      </c>
    </row>
    <row r="43" spans="1:6" x14ac:dyDescent="0.2">
      <c r="A43" s="2" t="s">
        <v>59</v>
      </c>
      <c r="B43">
        <v>164.54</v>
      </c>
      <c r="C43" t="s">
        <v>86</v>
      </c>
      <c r="D43">
        <f t="shared" si="4"/>
        <v>164.54</v>
      </c>
      <c r="E43">
        <f>(D43/D48)*100</f>
        <v>4.2428321304153878</v>
      </c>
      <c r="F43">
        <f t="shared" si="5"/>
        <v>18.001624486885177</v>
      </c>
    </row>
    <row r="44" spans="1:6" x14ac:dyDescent="0.2">
      <c r="A44" s="2" t="s">
        <v>60</v>
      </c>
      <c r="B44">
        <v>159.84</v>
      </c>
      <c r="C44" t="s">
        <v>86</v>
      </c>
      <c r="D44">
        <f t="shared" si="4"/>
        <v>159.84</v>
      </c>
      <c r="E44">
        <f>(D44/D48)*100</f>
        <v>4.1216378250005805</v>
      </c>
      <c r="F44">
        <f t="shared" si="5"/>
        <v>16.987898360475516</v>
      </c>
    </row>
    <row r="45" spans="1:6" x14ac:dyDescent="0.2">
      <c r="A45" s="2" t="s">
        <v>64</v>
      </c>
      <c r="B45">
        <v>39.85</v>
      </c>
      <c r="D45">
        <f t="shared" si="4"/>
        <v>39.85</v>
      </c>
      <c r="E45">
        <f>(D45/D48)*100</f>
        <v>1.0275729937829901</v>
      </c>
      <c r="F45">
        <f>E45*E45</f>
        <v>1.055906257552137</v>
      </c>
    </row>
    <row r="46" spans="1:6" x14ac:dyDescent="0.2">
      <c r="A46" s="2" t="s">
        <v>88</v>
      </c>
      <c r="B46">
        <v>36.6</v>
      </c>
      <c r="C46" t="s">
        <v>86</v>
      </c>
      <c r="D46">
        <f t="shared" si="4"/>
        <v>36.6</v>
      </c>
      <c r="E46">
        <f>(D46/D48)*100</f>
        <v>0.94376842088977253</v>
      </c>
      <c r="F46">
        <f t="shared" si="5"/>
        <v>0.89069883226877478</v>
      </c>
    </row>
    <row r="47" spans="1:6" x14ac:dyDescent="0.2">
      <c r="A47" s="2" t="s">
        <v>89</v>
      </c>
      <c r="B47">
        <v>22.75</v>
      </c>
      <c r="C47" t="s">
        <v>86</v>
      </c>
      <c r="D47">
        <f t="shared" si="4"/>
        <v>22.75</v>
      </c>
      <c r="E47">
        <f>(D47/D48)*100</f>
        <v>0.58663201025252254</v>
      </c>
      <c r="F47">
        <f t="shared" si="5"/>
        <v>0.3441371154529157</v>
      </c>
    </row>
    <row r="48" spans="1:6" x14ac:dyDescent="0.2">
      <c r="A48" s="2" t="s">
        <v>68</v>
      </c>
      <c r="B48">
        <f>SUM(B41:B47)</f>
        <v>2099.0699999999997</v>
      </c>
      <c r="C48">
        <f>SUM(C41:C47)</f>
        <v>1779</v>
      </c>
      <c r="D48">
        <f>SUM(D41:D47)</f>
        <v>3878.0699999999997</v>
      </c>
      <c r="E48">
        <f>SUM(E41,E42,E44,E47)</f>
        <v>93.78582645491187</v>
      </c>
      <c r="F48">
        <f>SUM(F41:F47)</f>
        <v>4300.0429775637886</v>
      </c>
    </row>
    <row r="49" spans="1:2" x14ac:dyDescent="0.2">
      <c r="A49" s="2"/>
    </row>
    <row r="50" spans="1:2" x14ac:dyDescent="0.2">
      <c r="A50" s="2" t="s">
        <v>69</v>
      </c>
      <c r="B50">
        <v>93.8</v>
      </c>
    </row>
    <row r="51" spans="1:2" x14ac:dyDescent="0.2">
      <c r="A51" s="2" t="s">
        <v>71</v>
      </c>
      <c r="B51">
        <v>4300</v>
      </c>
    </row>
  </sheetData>
  <pageMargins left="0.7" right="0.7" top="0.75" bottom="0.75" header="0.3" footer="0.3"/>
  <pageSetup paperSize="9" firstPageNumber="2147483648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"/>
  <sheetViews>
    <sheetView zoomScale="113" workbookViewId="0"/>
  </sheetViews>
  <sheetFormatPr baseColWidth="10" defaultColWidth="11.5" defaultRowHeight="16" x14ac:dyDescent="0.2"/>
  <cols>
    <col min="1" max="1" width="37.1640625" customWidth="1"/>
    <col min="2" max="4" width="14.33203125" customWidth="1"/>
  </cols>
  <sheetData>
    <row r="1" spans="1:4" ht="16" customHeight="1" x14ac:dyDescent="0.2">
      <c r="A1" s="1" t="s">
        <v>110</v>
      </c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107</v>
      </c>
      <c r="B3">
        <v>10552.85</v>
      </c>
      <c r="C3">
        <v>12319.04</v>
      </c>
      <c r="D3">
        <v>8944.4699999999993</v>
      </c>
    </row>
    <row r="4" spans="1:4" x14ac:dyDescent="0.2">
      <c r="A4" t="s">
        <v>105</v>
      </c>
      <c r="B4">
        <v>5470.72</v>
      </c>
      <c r="C4">
        <v>5469.5</v>
      </c>
      <c r="D4">
        <v>5398</v>
      </c>
    </row>
    <row r="5" spans="1:4" x14ac:dyDescent="0.2">
      <c r="A5" t="s">
        <v>106</v>
      </c>
      <c r="B5">
        <v>3367</v>
      </c>
      <c r="C5">
        <v>3930</v>
      </c>
      <c r="D5">
        <v>5010</v>
      </c>
    </row>
    <row r="6" spans="1:4" x14ac:dyDescent="0.2">
      <c r="A6" t="s">
        <v>29</v>
      </c>
      <c r="B6">
        <f>SUM(B3:B5)</f>
        <v>19390.57</v>
      </c>
      <c r="C6">
        <f t="shared" ref="C6:D6" si="0">SUM(C3:C5)</f>
        <v>21718.54</v>
      </c>
      <c r="D6">
        <f t="shared" si="0"/>
        <v>19352.47</v>
      </c>
    </row>
  </sheetData>
  <pageMargins left="0.7" right="0.7" top="0.75" bottom="0.75" header="0.3" footer="0.3"/>
  <pageSetup paperSize="9" firstPageNumber="2147483648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"/>
  <sheetViews>
    <sheetView zoomScale="111" workbookViewId="0"/>
  </sheetViews>
  <sheetFormatPr baseColWidth="10" defaultColWidth="11.5" defaultRowHeight="16" x14ac:dyDescent="0.2"/>
  <cols>
    <col min="1" max="1" width="51.83203125" customWidth="1"/>
    <col min="2" max="4" width="10.83203125" customWidth="1"/>
    <col min="5" max="5" width="17.5" customWidth="1"/>
  </cols>
  <sheetData>
    <row r="1" spans="1:4" ht="16" customHeight="1" x14ac:dyDescent="0.2">
      <c r="A1" s="1" t="s">
        <v>84</v>
      </c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38</v>
      </c>
      <c r="B3">
        <v>97.3</v>
      </c>
      <c r="C3">
        <v>97.2</v>
      </c>
      <c r="D3">
        <v>100</v>
      </c>
    </row>
    <row r="4" spans="1:4" x14ac:dyDescent="0.2">
      <c r="A4" t="s">
        <v>39</v>
      </c>
      <c r="B4">
        <v>87.3</v>
      </c>
      <c r="C4">
        <v>85.9</v>
      </c>
      <c r="D4">
        <v>82.6</v>
      </c>
    </row>
    <row r="5" spans="1:4" ht="17" customHeight="1" x14ac:dyDescent="0.2">
      <c r="A5" t="s">
        <v>40</v>
      </c>
      <c r="B5">
        <v>97</v>
      </c>
      <c r="C5">
        <v>95.4</v>
      </c>
      <c r="D5">
        <v>93.8</v>
      </c>
    </row>
  </sheetData>
  <pageMargins left="0.7" right="0.7" top="0.75" bottom="0.75" header="0.3" footer="0.3"/>
  <pageSetup paperSize="9" firstPageNumber="2147483648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"/>
  <sheetViews>
    <sheetView workbookViewId="0"/>
  </sheetViews>
  <sheetFormatPr baseColWidth="10" defaultColWidth="11.5" defaultRowHeight="16" x14ac:dyDescent="0.2"/>
  <cols>
    <col min="1" max="1" width="57.33203125" customWidth="1"/>
    <col min="5" max="5" width="18.33203125" customWidth="1"/>
  </cols>
  <sheetData>
    <row r="1" spans="1:4" ht="16" customHeight="1" x14ac:dyDescent="0.2">
      <c r="A1" s="1" t="s">
        <v>80</v>
      </c>
    </row>
    <row r="2" spans="1:4" x14ac:dyDescent="0.2">
      <c r="B2">
        <v>2019</v>
      </c>
      <c r="C2">
        <v>2020</v>
      </c>
      <c r="D2">
        <v>2021</v>
      </c>
    </row>
    <row r="3" spans="1:4" x14ac:dyDescent="0.2">
      <c r="A3" t="s">
        <v>107</v>
      </c>
      <c r="B3">
        <v>4228.8999999999996</v>
      </c>
      <c r="C3">
        <v>4225.3999999999996</v>
      </c>
      <c r="D3">
        <v>4476.3</v>
      </c>
    </row>
    <row r="4" spans="1:4" x14ac:dyDescent="0.2">
      <c r="A4" t="s">
        <v>105</v>
      </c>
      <c r="B4">
        <v>2598.8000000000002</v>
      </c>
      <c r="C4">
        <v>2621</v>
      </c>
      <c r="D4">
        <v>2581</v>
      </c>
    </row>
    <row r="5" spans="1:4" x14ac:dyDescent="0.2">
      <c r="A5" t="s">
        <v>109</v>
      </c>
      <c r="B5">
        <v>4644</v>
      </c>
      <c r="C5">
        <v>4508.2</v>
      </c>
      <c r="D5">
        <v>4300</v>
      </c>
    </row>
  </sheetData>
  <pageMargins left="0.7" right="0.7" top="0.75" bottom="0.75" header="0.3" footer="0.3"/>
  <pageSetup paperSize="9" firstPageNumber="214748364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6"/>
  <sheetViews>
    <sheetView zoomScale="82" workbookViewId="0"/>
  </sheetViews>
  <sheetFormatPr baseColWidth="10" defaultColWidth="11.5" defaultRowHeight="16" x14ac:dyDescent="0.2"/>
  <cols>
    <col min="1" max="1" width="24.83203125" customWidth="1"/>
    <col min="5" max="5" width="15.5" customWidth="1"/>
    <col min="7" max="7" width="15.33203125" customWidth="1"/>
    <col min="8" max="8" width="20.1640625" customWidth="1"/>
    <col min="9" max="9" width="12.6640625" customWidth="1"/>
    <col min="10" max="10" width="17" customWidth="1"/>
    <col min="11" max="11" width="22.1640625" bestFit="1" customWidth="1"/>
    <col min="12" max="12" width="19.6640625" customWidth="1"/>
  </cols>
  <sheetData>
    <row r="1" spans="1:13" ht="17" customHeight="1" x14ac:dyDescent="0.2">
      <c r="A1" s="1" t="s">
        <v>79</v>
      </c>
    </row>
    <row r="2" spans="1:13" x14ac:dyDescent="0.2">
      <c r="B2" t="s">
        <v>41</v>
      </c>
      <c r="C2" t="s">
        <v>11</v>
      </c>
      <c r="D2" t="s">
        <v>108</v>
      </c>
      <c r="E2" t="s">
        <v>43</v>
      </c>
      <c r="F2" t="s">
        <v>44</v>
      </c>
      <c r="G2" t="s">
        <v>28</v>
      </c>
      <c r="H2" t="s">
        <v>22</v>
      </c>
      <c r="I2" t="s">
        <v>99</v>
      </c>
      <c r="J2" t="s">
        <v>45</v>
      </c>
      <c r="K2" t="s">
        <v>46</v>
      </c>
    </row>
    <row r="3" spans="1:13" x14ac:dyDescent="0.2">
      <c r="L3" t="s">
        <v>74</v>
      </c>
      <c r="M3" t="s">
        <v>71</v>
      </c>
    </row>
    <row r="4" spans="1:13" x14ac:dyDescent="0.2">
      <c r="A4" t="s">
        <v>48</v>
      </c>
      <c r="B4">
        <v>2631.05</v>
      </c>
      <c r="C4">
        <v>2414.4699999999998</v>
      </c>
      <c r="K4">
        <f>SUM(B4,C4)</f>
        <v>5045.5200000000004</v>
      </c>
      <c r="L4">
        <f>K4/K25*100</f>
        <v>32.50043318709109</v>
      </c>
      <c r="M4">
        <f>SUMSQ(L4)</f>
        <v>1056.278157348572</v>
      </c>
    </row>
    <row r="5" spans="1:13" x14ac:dyDescent="0.2">
      <c r="A5" t="s">
        <v>49</v>
      </c>
      <c r="F5">
        <v>12.46</v>
      </c>
      <c r="G5">
        <v>1675.49</v>
      </c>
      <c r="H5">
        <v>15.8</v>
      </c>
      <c r="J5">
        <v>523.03</v>
      </c>
      <c r="K5">
        <f>SUM(F5,G5,H5,J5)</f>
        <v>2226.7799999999997</v>
      </c>
      <c r="L5">
        <f>K5/K25*100</f>
        <v>14.343678077254809</v>
      </c>
      <c r="M5">
        <f t="shared" ref="M5:M23" si="0">SUMSQ(L5)</f>
        <v>205.74110078392022</v>
      </c>
    </row>
    <row r="6" spans="1:13" x14ac:dyDescent="0.2">
      <c r="A6" t="s">
        <v>50</v>
      </c>
      <c r="B6">
        <v>1378.8340000000001</v>
      </c>
      <c r="C6">
        <v>818.18</v>
      </c>
      <c r="K6">
        <f>SUM(B6,C6)</f>
        <v>2197.0140000000001</v>
      </c>
      <c r="L6">
        <f>K6/K25*100</f>
        <v>14.151942063078483</v>
      </c>
      <c r="M6">
        <f t="shared" si="0"/>
        <v>200.27746415673008</v>
      </c>
    </row>
    <row r="7" spans="1:13" x14ac:dyDescent="0.2">
      <c r="A7" t="s">
        <v>51</v>
      </c>
      <c r="D7">
        <v>1403.99</v>
      </c>
      <c r="K7">
        <f>SUM(D7)</f>
        <v>1403.99</v>
      </c>
      <c r="L7">
        <f>K7/K25*100</f>
        <v>9.0437225876310112</v>
      </c>
      <c r="M7">
        <f t="shared" si="0"/>
        <v>81.78891824202735</v>
      </c>
    </row>
    <row r="8" spans="1:13" x14ac:dyDescent="0.2">
      <c r="A8" t="s">
        <v>52</v>
      </c>
      <c r="F8">
        <v>22.74</v>
      </c>
      <c r="H8">
        <v>20.399999999999999</v>
      </c>
      <c r="J8">
        <v>1255.97</v>
      </c>
      <c r="K8">
        <f>SUM(J8,H8,F8)</f>
        <v>1299.1100000000001</v>
      </c>
      <c r="L8">
        <f>K8/K25*100</f>
        <v>8.3681439688440253</v>
      </c>
      <c r="M8">
        <f t="shared" si="0"/>
        <v>70.02583348330063</v>
      </c>
    </row>
    <row r="9" spans="1:13" x14ac:dyDescent="0.2">
      <c r="A9" t="s">
        <v>53</v>
      </c>
      <c r="B9">
        <v>181.06</v>
      </c>
      <c r="C9">
        <v>684.79</v>
      </c>
      <c r="K9">
        <f>SUM(C9,B9)</f>
        <v>865.84999999999991</v>
      </c>
      <c r="L9">
        <f>K9/K25*100</f>
        <v>5.577324056795498</v>
      </c>
      <c r="M9">
        <f t="shared" si="0"/>
        <v>31.106543634509791</v>
      </c>
    </row>
    <row r="10" spans="1:13" x14ac:dyDescent="0.2">
      <c r="A10" t="s">
        <v>54</v>
      </c>
      <c r="E10">
        <v>535.11</v>
      </c>
      <c r="K10">
        <f>SUM(E10)</f>
        <v>535.11</v>
      </c>
      <c r="L10">
        <f>K10/K25*100</f>
        <v>3.4468809563225027</v>
      </c>
      <c r="M10">
        <f t="shared" si="0"/>
        <v>11.880988327058731</v>
      </c>
    </row>
    <row r="11" spans="1:13" x14ac:dyDescent="0.2">
      <c r="A11" t="s">
        <v>55</v>
      </c>
      <c r="D11">
        <v>202.19</v>
      </c>
      <c r="E11">
        <v>175.48</v>
      </c>
      <c r="K11">
        <f>SUM(E11,D11)</f>
        <v>377.66999999999996</v>
      </c>
      <c r="L11">
        <f>K11/K25*100</f>
        <v>2.4327400548939835</v>
      </c>
      <c r="M11">
        <f t="shared" si="0"/>
        <v>5.9182241746855819</v>
      </c>
    </row>
    <row r="12" spans="1:13" x14ac:dyDescent="0.2">
      <c r="A12" t="s">
        <v>56</v>
      </c>
      <c r="D12">
        <v>19</v>
      </c>
      <c r="E12">
        <v>255.49</v>
      </c>
      <c r="K12">
        <f>SUM(E12,D12)</f>
        <v>274.49</v>
      </c>
      <c r="L12">
        <f>K12/K25*100</f>
        <v>1.7681118904542314</v>
      </c>
      <c r="M12">
        <f t="shared" si="0"/>
        <v>3.126219657165636</v>
      </c>
    </row>
    <row r="13" spans="1:13" x14ac:dyDescent="0.2">
      <c r="A13" t="s">
        <v>57</v>
      </c>
      <c r="B13">
        <v>112.42</v>
      </c>
      <c r="C13">
        <v>112.42</v>
      </c>
      <c r="K13">
        <f>SUM(C13,B13)</f>
        <v>224.84</v>
      </c>
      <c r="L13">
        <f>K13/K25*100</f>
        <v>1.4482942090776691</v>
      </c>
      <c r="M13">
        <f t="shared" si="0"/>
        <v>2.0975561160479113</v>
      </c>
    </row>
    <row r="14" spans="1:13" x14ac:dyDescent="0.2">
      <c r="A14" t="s">
        <v>58</v>
      </c>
      <c r="E14">
        <v>219.79</v>
      </c>
      <c r="K14">
        <f>SUM(E14)</f>
        <v>219.79</v>
      </c>
      <c r="L14">
        <f>K14/K25*100</f>
        <v>1.415764918222651</v>
      </c>
      <c r="M14">
        <f t="shared" si="0"/>
        <v>2.0043903036699899</v>
      </c>
    </row>
    <row r="15" spans="1:13" x14ac:dyDescent="0.2">
      <c r="A15" t="s">
        <v>59</v>
      </c>
      <c r="G15">
        <v>164.54</v>
      </c>
      <c r="K15">
        <f>SUM(G15)</f>
        <v>164.54</v>
      </c>
      <c r="L15">
        <f>K15/K25*100</f>
        <v>1.059875151937554</v>
      </c>
      <c r="M15">
        <f t="shared" si="0"/>
        <v>1.1233353376946531</v>
      </c>
    </row>
    <row r="16" spans="1:13" x14ac:dyDescent="0.2">
      <c r="A16" t="s">
        <v>60</v>
      </c>
      <c r="G16">
        <v>159.84</v>
      </c>
      <c r="K16">
        <f>SUM(G16)</f>
        <v>159.84</v>
      </c>
      <c r="L16">
        <f>K16/K25*100</f>
        <v>1.0296003663893196</v>
      </c>
      <c r="M16">
        <f t="shared" si="0"/>
        <v>1.0600769144690212</v>
      </c>
    </row>
    <row r="17" spans="1:13" x14ac:dyDescent="0.2">
      <c r="A17" t="s">
        <v>61</v>
      </c>
      <c r="H17">
        <v>94.2</v>
      </c>
      <c r="K17">
        <f>SUM(H17)</f>
        <v>94.2</v>
      </c>
      <c r="L17">
        <f>K17/K25*100</f>
        <v>0.60678399971142338</v>
      </c>
      <c r="M17">
        <f t="shared" si="0"/>
        <v>0.36818682230579264</v>
      </c>
    </row>
    <row r="18" spans="1:13" x14ac:dyDescent="0.2">
      <c r="A18" t="s">
        <v>62</v>
      </c>
      <c r="F18">
        <v>68.88</v>
      </c>
      <c r="K18">
        <f>SUM(F18)</f>
        <v>68.88</v>
      </c>
      <c r="L18">
        <f>K18/K25*100</f>
        <v>0.44368664437497707</v>
      </c>
      <c r="M18">
        <f t="shared" si="0"/>
        <v>0.19685783839672738</v>
      </c>
    </row>
    <row r="19" spans="1:13" x14ac:dyDescent="0.2">
      <c r="A19" t="s">
        <v>63</v>
      </c>
      <c r="F19">
        <v>12.65</v>
      </c>
      <c r="H19">
        <v>29.7</v>
      </c>
      <c r="K19">
        <f>SUM(H19,F19)</f>
        <v>42.35</v>
      </c>
      <c r="L19">
        <f>K19/K25*100</f>
        <v>0.27279514212079387</v>
      </c>
      <c r="M19">
        <f t="shared" si="0"/>
        <v>7.4417189564704125E-2</v>
      </c>
    </row>
    <row r="20" spans="1:13" x14ac:dyDescent="0.2">
      <c r="A20" t="s">
        <v>64</v>
      </c>
      <c r="G20">
        <v>39.85</v>
      </c>
      <c r="K20">
        <f>SUM(G20)</f>
        <v>39.85</v>
      </c>
      <c r="L20">
        <f>K20/K25*100</f>
        <v>0.2566915327866266</v>
      </c>
      <c r="M20">
        <f t="shared" si="0"/>
        <v>6.5890543004347796E-2</v>
      </c>
    </row>
    <row r="21" spans="1:13" x14ac:dyDescent="0.2">
      <c r="A21" t="s">
        <v>65</v>
      </c>
      <c r="G21">
        <v>36.6</v>
      </c>
      <c r="K21">
        <f>SUM(G21)</f>
        <v>36.6</v>
      </c>
      <c r="L21">
        <f>K21/K25*100</f>
        <v>0.23575684065220906</v>
      </c>
      <c r="M21">
        <f t="shared" si="0"/>
        <v>5.5581287914311092E-2</v>
      </c>
    </row>
    <row r="22" spans="1:13" x14ac:dyDescent="0.2">
      <c r="A22" t="s">
        <v>66</v>
      </c>
      <c r="H22">
        <v>25.9</v>
      </c>
      <c r="K22">
        <f>SUM(H22)</f>
        <v>25.9</v>
      </c>
      <c r="L22">
        <f>K22/K25*100</f>
        <v>0.16683339270197309</v>
      </c>
      <c r="M22">
        <f t="shared" si="0"/>
        <v>2.7833380920450766E-2</v>
      </c>
    </row>
    <row r="23" spans="1:13" x14ac:dyDescent="0.2">
      <c r="A23" t="s">
        <v>67</v>
      </c>
      <c r="G23">
        <v>22.75</v>
      </c>
      <c r="K23">
        <f>SUM(G23)</f>
        <v>22.75</v>
      </c>
      <c r="L23">
        <f>K23/K25*100</f>
        <v>0.14654284494092232</v>
      </c>
      <c r="M23">
        <f t="shared" si="0"/>
        <v>2.1474805403379201E-2</v>
      </c>
    </row>
    <row r="24" spans="1:13" x14ac:dyDescent="0.2">
      <c r="M24">
        <f>SUM(M4:M23)</f>
        <v>1673.2390503473607</v>
      </c>
    </row>
    <row r="25" spans="1:13" x14ac:dyDescent="0.2">
      <c r="A25" t="s">
        <v>68</v>
      </c>
      <c r="B25">
        <v>4913.82</v>
      </c>
      <c r="C25">
        <v>4030.65</v>
      </c>
      <c r="D25">
        <f>R34+R37</f>
        <v>0</v>
      </c>
      <c r="E25">
        <f>R33+R36+R39</f>
        <v>0</v>
      </c>
      <c r="F25">
        <f>R31+R32</f>
        <v>0</v>
      </c>
      <c r="G25">
        <v>3231</v>
      </c>
      <c r="H25">
        <v>186</v>
      </c>
      <c r="I25">
        <v>1384</v>
      </c>
      <c r="J25">
        <v>1779</v>
      </c>
      <c r="K25">
        <f>SUM(B25:J25)</f>
        <v>15524.47</v>
      </c>
    </row>
    <row r="27" spans="1:13" x14ac:dyDescent="0.2">
      <c r="A27" t="s">
        <v>69</v>
      </c>
      <c r="B27">
        <f>L4+L5+L6+L7</f>
        <v>70.039775915055387</v>
      </c>
    </row>
    <row r="28" spans="1:13" x14ac:dyDescent="0.2">
      <c r="A28" t="s">
        <v>70</v>
      </c>
      <c r="B28">
        <f>B27+L8+L9+L10+L11+L12+L13</f>
        <v>93.081271051443309</v>
      </c>
    </row>
    <row r="29" spans="1:13" x14ac:dyDescent="0.2">
      <c r="A29" t="s">
        <v>71</v>
      </c>
      <c r="B29">
        <f>M24</f>
        <v>1673.2390503473607</v>
      </c>
    </row>
    <row r="46" ht="15" customHeight="1" x14ac:dyDescent="0.2"/>
  </sheetData>
  <pageMargins left="0.7" right="0.7" top="0.75" bottom="0.75" header="0.3" footer="0.3"/>
  <pageSetup paperSize="9" firstPageNumber="214748364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711ED7D1A26046AC814D07D89ABFF1" ma:contentTypeVersion="3" ma:contentTypeDescription="Create a new document." ma:contentTypeScope="" ma:versionID="f11dfc5c67dd77396b710d2142409d45">
  <xsd:schema xmlns:xsd="http://www.w3.org/2001/XMLSchema" xmlns:xs="http://www.w3.org/2001/XMLSchema" xmlns:p="http://schemas.microsoft.com/office/2006/metadata/properties" xmlns:ns2="b9dbf7df-a516-4db8-aaeb-66783b09db73" targetNamespace="http://schemas.microsoft.com/office/2006/metadata/properties" ma:root="true" ma:fieldsID="4fe0441b284d343f97083b11ae119b9d" ns2:_="">
    <xsd:import namespace="b9dbf7df-a516-4db8-aaeb-66783b09db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bf7df-a516-4db8-aaeb-66783b09db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5C910E-079B-471A-AAE4-32709497BC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C5C64-3253-4371-A9B8-C9417032B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bf7df-a516-4db8-aaeb-66783b09db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C9B5E6-B2E3-49B3-AB7F-F63655D1120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Table of 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'Table of contents'!_Toc157358453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DD</dc:creator>
  <cp:keywords/>
  <dc:description/>
  <cp:lastModifiedBy>Agnes Malkinson</cp:lastModifiedBy>
  <cp:revision>3</cp:revision>
  <dcterms:created xsi:type="dcterms:W3CDTF">2023-06-22T16:53:47Z</dcterms:created>
  <dcterms:modified xsi:type="dcterms:W3CDTF">2024-03-20T12:27:51Z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0x010100DE711ED7D1A26046AC814D07D89ABFF1</vt:lpwstr>
  </property>
</Properties>
</file>