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codeName="ThisWorkbook" hidePivotFieldList="1" autoCompressPictures="0"/>
  <mc:AlternateContent xmlns:mc="http://schemas.openxmlformats.org/markup-compatibility/2006">
    <mc:Choice Requires="x15">
      <x15ac:absPath xmlns:x15ac="http://schemas.microsoft.com/office/spreadsheetml/2010/11/ac" url="/Users/agnesmalkinson/Documents/GMCIP/2023 reports/Growth/accompanying data/"/>
    </mc:Choice>
  </mc:AlternateContent>
  <xr:revisionPtr revIDLastSave="0" documentId="8_{A775059B-ED23-CE46-B44A-70DA6906F13F}" xr6:coauthVersionLast="47" xr6:coauthVersionMax="47" xr10:uidLastSave="{00000000-0000-0000-0000-000000000000}"/>
  <bookViews>
    <workbookView xWindow="0" yWindow="500" windowWidth="28800" windowHeight="16020" tabRatio="902" firstSheet="7" activeTab="7" xr2:uid="{00000000-000D-0000-FFFF-FFFF00000000}"/>
  </bookViews>
  <sheets>
    <sheet name="Table of Contents" sheetId="54" r:id="rId1"/>
    <sheet name="Figure 1 (Sectors Covered) " sheetId="40" r:id="rId2"/>
    <sheet name="Figure 2 GSDR" sheetId="4" r:id="rId3"/>
    <sheet name="Figure 3 " sheetId="27" r:id="rId4"/>
    <sheet name="Figure 4 Household Spending" sheetId="32" r:id="rId5"/>
    <sheet name="Figure 5" sheetId="28" r:id="rId6"/>
    <sheet name="Figure 6 " sheetId="5" r:id="rId7"/>
    <sheet name="Figure 7 Biggest Mobile Markets" sheetId="51" r:id="rId8"/>
    <sheet name="Figure 8 OECD Mobile Adoption" sheetId="7" r:id="rId9"/>
    <sheet name="Figure 9 Stat Can HH Adoption" sheetId="6" r:id="rId10"/>
    <sheet name="Figure 10 Mobile Data Usage" sheetId="53" r:id="rId11"/>
    <sheet name="Figure 11 HSIA" sheetId="8" r:id="rId12"/>
    <sheet name="Figure 12 (IPTV subs)" sheetId="9" r:id="rId13"/>
    <sheet name="Figure 13 (IPTV$) (MVD)" sheetId="10" r:id="rId14"/>
    <sheet name="Figure 14 Cable vs IPTV$ (MPD)" sheetId="11" r:id="rId15"/>
    <sheet name="Figure 15 ICTS vs CPI" sheetId="31" r:id="rId16"/>
    <sheet name="Figure 16 (FTTH)" sheetId="12" r:id="rId17"/>
    <sheet name="Figure 17 Facebook Growth" sheetId="48" r:id="rId18"/>
    <sheet name="Figure 18 Adv$ All Media" sheetId="33" r:id="rId19"/>
    <sheet name="Figure 19 Ad $ vs GDI" sheetId="36" r:id="rId20"/>
    <sheet name="Figure 20 Ad$ vs NME" sheetId="35" r:id="rId21"/>
    <sheet name="Figure 21 Adv per Capita " sheetId="34" r:id="rId22"/>
    <sheet name="Figure 22 Rise &amp; Fall Ad$ Media" sheetId="49" r:id="rId23"/>
    <sheet name="Figure 23 Content Media $" sheetId="29" r:id="rId24"/>
    <sheet name="Figure 24  Radio Recomposed" sheetId="55" r:id="rId25"/>
    <sheet name="Figure 25 Online Video" sheetId="43" r:id="rId26"/>
    <sheet name="Figure 26 GrowthUpheavTVMarket" sheetId="45" r:id="rId27"/>
    <sheet name="Figure 27 Total TV" sheetId="30" r:id="rId28"/>
    <sheet name="Figure 28 TV+Film Prod" sheetId="39" r:id="rId29"/>
    <sheet name="Fig 29 App Economy" sheetId="42" r:id="rId30"/>
    <sheet name="Figure 30 Online Media v Legacy" sheetId="44" r:id="rId31"/>
    <sheet name="Figure 31 Games" sheetId="56" r:id="rId32"/>
    <sheet name="Figure 32 GameCos" sheetId="57" r:id="rId33"/>
    <sheet name="Figure 33  Leading Music Cos" sheetId="58" r:id="rId34"/>
    <sheet name="Figure 34 Total Music $" sheetId="24" r:id="rId35"/>
    <sheet name="Figure 35 MusicChange" sheetId="15" r:id="rId36"/>
    <sheet name="Figure 36 Newspaper $" sheetId="25" r:id="rId37"/>
    <sheet name="Figure 37 Journos vs PR  " sheetId="21" r:id="rId38"/>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3" i="29" l="1"/>
  <c r="B13" i="29"/>
  <c r="C13" i="29"/>
  <c r="D13" i="29"/>
  <c r="E13" i="29"/>
  <c r="F13" i="29"/>
  <c r="G13" i="29"/>
  <c r="H13" i="29"/>
  <c r="I13" i="29"/>
  <c r="J13" i="29"/>
  <c r="K13" i="29"/>
  <c r="L13" i="29"/>
  <c r="M13" i="29"/>
  <c r="N13" i="29"/>
  <c r="O13" i="29"/>
  <c r="P13" i="29"/>
  <c r="Q13" i="29"/>
  <c r="R13" i="29"/>
  <c r="S13" i="29"/>
  <c r="T13" i="29"/>
  <c r="G4" i="8" l="1"/>
  <c r="G3" i="8"/>
  <c r="G6" i="6"/>
  <c r="G4" i="6"/>
  <c r="B10" i="58" l="1"/>
  <c r="C10" i="58"/>
  <c r="D10" i="58"/>
  <c r="E10" i="58"/>
  <c r="F10" i="58"/>
  <c r="G10" i="58"/>
  <c r="B35" i="42" l="1"/>
  <c r="C35" i="42"/>
  <c r="D35" i="42"/>
  <c r="E35" i="42"/>
  <c r="F35" i="42"/>
  <c r="G35" i="42"/>
  <c r="H35" i="42"/>
  <c r="I35" i="42"/>
  <c r="J35" i="42"/>
  <c r="K35" i="42"/>
  <c r="L35" i="42"/>
  <c r="M35" i="42"/>
  <c r="B9" i="42"/>
  <c r="B10" i="42" s="1"/>
  <c r="B18" i="28"/>
  <c r="C18" i="28"/>
  <c r="D18" i="28"/>
  <c r="E18" i="28"/>
  <c r="F18" i="28"/>
  <c r="G18" i="28"/>
  <c r="H18" i="28"/>
  <c r="I18" i="28"/>
  <c r="J18" i="28"/>
  <c r="K18" i="28"/>
  <c r="L18" i="28"/>
  <c r="M18" i="28"/>
  <c r="N18" i="28"/>
  <c r="O18" i="28"/>
  <c r="P18" i="28"/>
  <c r="Q18" i="28"/>
  <c r="R18" i="28"/>
  <c r="S18" i="28"/>
  <c r="T18" i="28"/>
  <c r="U18" i="28"/>
  <c r="M19" i="42" l="1"/>
  <c r="B13" i="24" l="1"/>
  <c r="C13" i="24"/>
  <c r="D13" i="24"/>
  <c r="E13" i="24"/>
  <c r="F13" i="24"/>
  <c r="G13" i="24"/>
  <c r="H13" i="24"/>
  <c r="I13" i="24"/>
  <c r="J13" i="24"/>
  <c r="K13" i="24"/>
  <c r="L13" i="24"/>
  <c r="M13" i="24"/>
  <c r="N13" i="24"/>
  <c r="O13" i="24"/>
  <c r="P13" i="24"/>
  <c r="Q13" i="24"/>
  <c r="R13" i="24"/>
  <c r="S13" i="24"/>
  <c r="T13" i="24"/>
  <c r="U13" i="24"/>
  <c r="U12" i="24"/>
  <c r="B10" i="24"/>
  <c r="C10" i="24"/>
  <c r="D10" i="24"/>
  <c r="E10" i="24"/>
  <c r="F10" i="24"/>
  <c r="G10" i="24"/>
  <c r="H10" i="24"/>
  <c r="I10" i="24"/>
  <c r="J10" i="24"/>
  <c r="K10" i="24"/>
  <c r="L10" i="24"/>
  <c r="M10" i="24"/>
  <c r="N10" i="24"/>
  <c r="O10" i="24"/>
  <c r="P10" i="24"/>
  <c r="Q10" i="24"/>
  <c r="R10" i="24"/>
  <c r="S10" i="24"/>
  <c r="T10" i="24"/>
  <c r="U10" i="24"/>
  <c r="B7" i="56"/>
  <c r="C7" i="56"/>
  <c r="D7" i="56"/>
  <c r="E7" i="56"/>
  <c r="F7" i="56"/>
  <c r="G7" i="56"/>
  <c r="H7" i="56"/>
  <c r="I7" i="56"/>
  <c r="J7" i="56"/>
  <c r="K7" i="56"/>
  <c r="L7" i="56"/>
  <c r="M7" i="56"/>
  <c r="C9" i="42" l="1"/>
  <c r="D9" i="42"/>
  <c r="E9" i="42"/>
  <c r="F9" i="42"/>
  <c r="G9" i="42"/>
  <c r="H9" i="42"/>
  <c r="I9" i="42"/>
  <c r="J9" i="42"/>
  <c r="K9" i="42"/>
  <c r="L9" i="42"/>
  <c r="M9" i="42"/>
  <c r="J6" i="45" l="1"/>
  <c r="C15" i="43" l="1"/>
  <c r="B15" i="43"/>
  <c r="B8" i="5" l="1"/>
  <c r="C8" i="5"/>
  <c r="D8" i="5"/>
  <c r="E8" i="5"/>
  <c r="F8" i="5"/>
  <c r="G8" i="5"/>
  <c r="H8" i="5"/>
  <c r="I8" i="5"/>
  <c r="J8" i="5"/>
  <c r="K8" i="5"/>
  <c r="L8" i="5"/>
  <c r="M8" i="5"/>
  <c r="N8" i="5"/>
  <c r="O8" i="5"/>
  <c r="P8" i="5"/>
  <c r="Q8" i="5"/>
  <c r="R8" i="5"/>
  <c r="S8" i="5"/>
  <c r="T8" i="5"/>
  <c r="U8" i="5"/>
  <c r="B6" i="27" l="1"/>
  <c r="C6" i="27"/>
  <c r="D6" i="27"/>
  <c r="E6" i="27"/>
  <c r="F6" i="27"/>
  <c r="G6" i="27"/>
  <c r="H6" i="27"/>
  <c r="I6" i="27"/>
  <c r="J6" i="27"/>
  <c r="K6" i="27"/>
  <c r="L6" i="27"/>
  <c r="M6" i="27"/>
  <c r="N6" i="27"/>
  <c r="O6" i="27"/>
  <c r="P6" i="27"/>
  <c r="Q6" i="27"/>
  <c r="R6" i="27"/>
  <c r="S6" i="27"/>
  <c r="T6" i="27"/>
  <c r="U6" i="27"/>
  <c r="G10" i="42" l="1"/>
  <c r="D10" i="42"/>
  <c r="C10" i="42"/>
  <c r="F10" i="42"/>
  <c r="L10" i="42"/>
  <c r="K10" i="42"/>
  <c r="J10" i="42"/>
  <c r="H10" i="42"/>
  <c r="E10" i="42"/>
  <c r="I10" i="42"/>
  <c r="C5" i="34" l="1"/>
  <c r="D5" i="34"/>
  <c r="E5" i="34"/>
  <c r="F5" i="34"/>
  <c r="G5" i="34"/>
  <c r="B5" i="34"/>
  <c r="T103" i="33"/>
  <c r="S103" i="33"/>
  <c r="S84" i="33" s="1"/>
  <c r="R103" i="33"/>
  <c r="R84" i="33" s="1"/>
  <c r="Q103" i="33"/>
  <c r="Q84" i="33" s="1"/>
  <c r="P103" i="33"/>
  <c r="P84" i="33" s="1"/>
  <c r="O103" i="33"/>
  <c r="O84" i="33" s="1"/>
  <c r="N103" i="33"/>
  <c r="N84" i="33" s="1"/>
  <c r="M103" i="33"/>
  <c r="M84" i="33" s="1"/>
  <c r="L103" i="33"/>
  <c r="L84" i="33" s="1"/>
  <c r="K103" i="33"/>
  <c r="J103" i="33"/>
  <c r="J84" i="33" s="1"/>
  <c r="I103" i="33"/>
  <c r="I84" i="33" s="1"/>
  <c r="H103" i="33"/>
  <c r="H84" i="33" s="1"/>
  <c r="G103" i="33"/>
  <c r="G84" i="33" s="1"/>
  <c r="F103" i="33"/>
  <c r="F84" i="33" s="1"/>
  <c r="E103" i="33"/>
  <c r="E84" i="33" s="1"/>
  <c r="D103" i="33"/>
  <c r="D84" i="33" s="1"/>
  <c r="C103" i="33"/>
  <c r="C84" i="33" s="1"/>
  <c r="D96" i="33"/>
  <c r="D114" i="33" s="1"/>
  <c r="U92" i="33"/>
  <c r="U120" i="33" s="1"/>
  <c r="T92" i="33"/>
  <c r="T120" i="33" s="1"/>
  <c r="S92" i="33"/>
  <c r="S120" i="33" s="1"/>
  <c r="R92" i="33"/>
  <c r="R120" i="33" s="1"/>
  <c r="Q92" i="33"/>
  <c r="Q120" i="33" s="1"/>
  <c r="P92" i="33"/>
  <c r="P120" i="33" s="1"/>
  <c r="O92" i="33"/>
  <c r="O120" i="33" s="1"/>
  <c r="N92" i="33"/>
  <c r="N120" i="33" s="1"/>
  <c r="M92" i="33"/>
  <c r="M120" i="33" s="1"/>
  <c r="L92" i="33"/>
  <c r="L120" i="33" s="1"/>
  <c r="K92" i="33"/>
  <c r="K120" i="33" s="1"/>
  <c r="J92" i="33"/>
  <c r="J120" i="33" s="1"/>
  <c r="I92" i="33"/>
  <c r="I120" i="33" s="1"/>
  <c r="H92" i="33"/>
  <c r="H120" i="33" s="1"/>
  <c r="G92" i="33"/>
  <c r="G120" i="33" s="1"/>
  <c r="F92" i="33"/>
  <c r="F120" i="33" s="1"/>
  <c r="E92" i="33"/>
  <c r="E120" i="33" s="1"/>
  <c r="D92" i="33"/>
  <c r="D120" i="33" s="1"/>
  <c r="C92" i="33"/>
  <c r="C120" i="33" s="1"/>
  <c r="U89" i="33"/>
  <c r="U109" i="33" s="1"/>
  <c r="T89" i="33"/>
  <c r="T109" i="33" s="1"/>
  <c r="S89" i="33"/>
  <c r="S109" i="33" s="1"/>
  <c r="R89" i="33"/>
  <c r="R109" i="33" s="1"/>
  <c r="Q89" i="33"/>
  <c r="Q109" i="33" s="1"/>
  <c r="P89" i="33"/>
  <c r="P109" i="33" s="1"/>
  <c r="O89" i="33"/>
  <c r="O109" i="33" s="1"/>
  <c r="N89" i="33"/>
  <c r="N109" i="33" s="1"/>
  <c r="M89" i="33"/>
  <c r="M109" i="33" s="1"/>
  <c r="L89" i="33"/>
  <c r="L109" i="33" s="1"/>
  <c r="K89" i="33"/>
  <c r="K109" i="33" s="1"/>
  <c r="J89" i="33"/>
  <c r="J109" i="33" s="1"/>
  <c r="I89" i="33"/>
  <c r="I109" i="33" s="1"/>
  <c r="H89" i="33"/>
  <c r="H109" i="33" s="1"/>
  <c r="G89" i="33"/>
  <c r="G109" i="33" s="1"/>
  <c r="F89" i="33"/>
  <c r="F109" i="33" s="1"/>
  <c r="E89" i="33"/>
  <c r="E109" i="33" s="1"/>
  <c r="D89" i="33"/>
  <c r="D109" i="33" s="1"/>
  <c r="C89" i="33"/>
  <c r="C109" i="33" s="1"/>
  <c r="O88" i="33"/>
  <c r="O108" i="33" s="1"/>
  <c r="U84" i="33"/>
  <c r="T84" i="33"/>
  <c r="K84" i="33"/>
  <c r="U83" i="33"/>
  <c r="T83" i="33"/>
  <c r="S83" i="33"/>
  <c r="R83" i="33"/>
  <c r="Q83" i="33"/>
  <c r="P83" i="33"/>
  <c r="O83" i="33"/>
  <c r="N83" i="33"/>
  <c r="M83" i="33"/>
  <c r="L83" i="33"/>
  <c r="K83" i="33"/>
  <c r="J83" i="33"/>
  <c r="I83" i="33"/>
  <c r="H83" i="33"/>
  <c r="G83" i="33"/>
  <c r="F83" i="33"/>
  <c r="E83" i="33"/>
  <c r="D83" i="33"/>
  <c r="C83" i="33"/>
  <c r="H77" i="33"/>
  <c r="H76" i="33"/>
  <c r="U71" i="33"/>
  <c r="U96" i="33" s="1"/>
  <c r="U114" i="33" s="1"/>
  <c r="T71" i="33"/>
  <c r="T96" i="33" s="1"/>
  <c r="T114" i="33" s="1"/>
  <c r="S71" i="33"/>
  <c r="S96" i="33" s="1"/>
  <c r="S114" i="33" s="1"/>
  <c r="R71" i="33"/>
  <c r="R96" i="33" s="1"/>
  <c r="R114" i="33" s="1"/>
  <c r="Q71" i="33"/>
  <c r="Q96" i="33" s="1"/>
  <c r="Q114" i="33" s="1"/>
  <c r="P71" i="33"/>
  <c r="P96" i="33" s="1"/>
  <c r="P114" i="33" s="1"/>
  <c r="O71" i="33"/>
  <c r="O96" i="33" s="1"/>
  <c r="O114" i="33" s="1"/>
  <c r="N71" i="33"/>
  <c r="N96" i="33" s="1"/>
  <c r="N114" i="33" s="1"/>
  <c r="M71" i="33"/>
  <c r="M96" i="33" s="1"/>
  <c r="M114" i="33" s="1"/>
  <c r="L71" i="33"/>
  <c r="L96" i="33" s="1"/>
  <c r="L114" i="33" s="1"/>
  <c r="K71" i="33"/>
  <c r="K96" i="33" s="1"/>
  <c r="K114" i="33" s="1"/>
  <c r="J71" i="33"/>
  <c r="J96" i="33" s="1"/>
  <c r="J114" i="33" s="1"/>
  <c r="I71" i="33"/>
  <c r="I96" i="33" s="1"/>
  <c r="I114" i="33" s="1"/>
  <c r="H71" i="33"/>
  <c r="H96" i="33" s="1"/>
  <c r="H114" i="33" s="1"/>
  <c r="G71" i="33"/>
  <c r="G96" i="33" s="1"/>
  <c r="G114" i="33" s="1"/>
  <c r="F71" i="33"/>
  <c r="F96" i="33" s="1"/>
  <c r="F114" i="33" s="1"/>
  <c r="E71" i="33"/>
  <c r="E96" i="33" s="1"/>
  <c r="E114" i="33" s="1"/>
  <c r="D71" i="33"/>
  <c r="C71" i="33"/>
  <c r="C96" i="33" s="1"/>
  <c r="C114" i="33" s="1"/>
  <c r="U58" i="33"/>
  <c r="U54" i="33"/>
  <c r="T54" i="33"/>
  <c r="S54" i="33"/>
  <c r="R44" i="33"/>
  <c r="Q44" i="33"/>
  <c r="P44" i="33"/>
  <c r="U38" i="33"/>
  <c r="U7" i="33" s="1"/>
  <c r="T38" i="33"/>
  <c r="S38" i="33"/>
  <c r="R38" i="33"/>
  <c r="R7" i="33" s="1"/>
  <c r="Q38" i="33"/>
  <c r="P38" i="33"/>
  <c r="P7" i="33" s="1"/>
  <c r="O38" i="33"/>
  <c r="O7" i="33" s="1"/>
  <c r="N38" i="33"/>
  <c r="M38" i="33"/>
  <c r="M7" i="33" s="1"/>
  <c r="L38" i="33"/>
  <c r="L7" i="33" s="1"/>
  <c r="K38" i="33"/>
  <c r="K7" i="33" s="1"/>
  <c r="J38" i="33"/>
  <c r="J7" i="33" s="1"/>
  <c r="I38" i="33"/>
  <c r="H38" i="33"/>
  <c r="G38" i="33"/>
  <c r="F38" i="33"/>
  <c r="E38" i="33"/>
  <c r="D38" i="33"/>
  <c r="C38" i="33"/>
  <c r="T30" i="33"/>
  <c r="S30" i="33"/>
  <c r="R30" i="33"/>
  <c r="Q30" i="33"/>
  <c r="P30" i="33"/>
  <c r="O30" i="33"/>
  <c r="N30" i="33"/>
  <c r="M30" i="33"/>
  <c r="L30" i="33"/>
  <c r="K30" i="33"/>
  <c r="J30" i="33"/>
  <c r="I30" i="33"/>
  <c r="H30" i="33"/>
  <c r="G30" i="33"/>
  <c r="F30" i="33"/>
  <c r="E30" i="33"/>
  <c r="R29" i="33"/>
  <c r="Q29" i="33"/>
  <c r="P29" i="33"/>
  <c r="O29" i="33"/>
  <c r="N29" i="33"/>
  <c r="T18" i="33"/>
  <c r="T5" i="33" s="1"/>
  <c r="U16" i="33"/>
  <c r="T16" i="33"/>
  <c r="T21" i="33" s="1"/>
  <c r="S16" i="33"/>
  <c r="S60" i="33" s="1"/>
  <c r="R16" i="33"/>
  <c r="R65" i="33" s="1"/>
  <c r="R70" i="33" s="1"/>
  <c r="R95" i="33" s="1"/>
  <c r="R113" i="33" s="1"/>
  <c r="Q16" i="33"/>
  <c r="Q65" i="33" s="1"/>
  <c r="P16" i="33"/>
  <c r="P65" i="33" s="1"/>
  <c r="O16" i="33"/>
  <c r="O65" i="33" s="1"/>
  <c r="N16" i="33"/>
  <c r="N65" i="33" s="1"/>
  <c r="M16" i="33"/>
  <c r="L16" i="33"/>
  <c r="K16" i="33"/>
  <c r="J16" i="33"/>
  <c r="J88" i="33" s="1"/>
  <c r="J108" i="33" s="1"/>
  <c r="I16" i="33"/>
  <c r="I88" i="33" s="1"/>
  <c r="I108" i="33" s="1"/>
  <c r="H16" i="33"/>
  <c r="H88" i="33" s="1"/>
  <c r="H108" i="33" s="1"/>
  <c r="G16" i="33"/>
  <c r="G88" i="33" s="1"/>
  <c r="G108" i="33" s="1"/>
  <c r="F16" i="33"/>
  <c r="F65" i="33" s="1"/>
  <c r="F70" i="33" s="1"/>
  <c r="F95" i="33" s="1"/>
  <c r="F113" i="33" s="1"/>
  <c r="E16" i="33"/>
  <c r="E65" i="33" s="1"/>
  <c r="E70" i="33" s="1"/>
  <c r="E95" i="33" s="1"/>
  <c r="E113" i="33" s="1"/>
  <c r="D16" i="33"/>
  <c r="C16" i="33"/>
  <c r="E10" i="33"/>
  <c r="D10" i="33"/>
  <c r="C10" i="33"/>
  <c r="B10" i="33"/>
  <c r="U9" i="33"/>
  <c r="T9" i="33"/>
  <c r="S9" i="33"/>
  <c r="R9" i="33"/>
  <c r="Q9" i="33"/>
  <c r="P9" i="33"/>
  <c r="O9" i="33"/>
  <c r="N9" i="33"/>
  <c r="M9" i="33"/>
  <c r="L9" i="33"/>
  <c r="K9" i="33"/>
  <c r="J9" i="33"/>
  <c r="I9" i="33"/>
  <c r="U8" i="33"/>
  <c r="T8" i="33"/>
  <c r="S8" i="33"/>
  <c r="R8" i="33"/>
  <c r="Q8" i="33"/>
  <c r="P8" i="33"/>
  <c r="O8" i="33"/>
  <c r="N8" i="33"/>
  <c r="M8" i="33"/>
  <c r="L8" i="33"/>
  <c r="K8" i="33"/>
  <c r="J8" i="33"/>
  <c r="I8" i="33"/>
  <c r="T7" i="33"/>
  <c r="S7" i="33"/>
  <c r="U6" i="33"/>
  <c r="T6" i="33"/>
  <c r="S6" i="33"/>
  <c r="R6" i="33"/>
  <c r="Q6" i="33"/>
  <c r="P6" i="33"/>
  <c r="O6" i="33"/>
  <c r="N6" i="33"/>
  <c r="M6" i="33"/>
  <c r="L6" i="33"/>
  <c r="K6" i="33"/>
  <c r="J6" i="33"/>
  <c r="I6" i="33"/>
  <c r="U5" i="33"/>
  <c r="S5" i="33"/>
  <c r="R5" i="33"/>
  <c r="Q5" i="33"/>
  <c r="P5" i="33"/>
  <c r="O5" i="33"/>
  <c r="N5" i="33"/>
  <c r="M5" i="33"/>
  <c r="L5" i="33"/>
  <c r="K5" i="33"/>
  <c r="J5" i="33"/>
  <c r="I5" i="33"/>
  <c r="U4" i="33"/>
  <c r="T4" i="33"/>
  <c r="S4" i="33"/>
  <c r="R4" i="33"/>
  <c r="Q4" i="33"/>
  <c r="P4" i="33"/>
  <c r="O4" i="33"/>
  <c r="N4" i="33"/>
  <c r="M4" i="33"/>
  <c r="L4" i="33"/>
  <c r="K4" i="33"/>
  <c r="J4" i="33"/>
  <c r="I4" i="33"/>
  <c r="U3" i="33"/>
  <c r="T3" i="33"/>
  <c r="S3" i="33"/>
  <c r="R3" i="33"/>
  <c r="Q3" i="33"/>
  <c r="P3" i="33"/>
  <c r="O3" i="33"/>
  <c r="N3" i="33"/>
  <c r="M3" i="33"/>
  <c r="L3" i="33"/>
  <c r="K3" i="33"/>
  <c r="J3" i="33"/>
  <c r="I3" i="33"/>
  <c r="H3" i="33"/>
  <c r="H10" i="33" s="1"/>
  <c r="G3" i="33"/>
  <c r="G10" i="33" s="1"/>
  <c r="F3" i="33"/>
  <c r="F10" i="33" s="1"/>
  <c r="Q88" i="33" l="1"/>
  <c r="Q108" i="33" s="1"/>
  <c r="K85" i="33"/>
  <c r="C85" i="33"/>
  <c r="S85" i="33"/>
  <c r="L10" i="33"/>
  <c r="H85" i="33"/>
  <c r="I85" i="33"/>
  <c r="G85" i="33"/>
  <c r="T10" i="33"/>
  <c r="F60" i="33"/>
  <c r="F66" i="33" s="1"/>
  <c r="N60" i="33"/>
  <c r="N66" i="33" s="1"/>
  <c r="G65" i="33"/>
  <c r="O85" i="33"/>
  <c r="O10" i="33"/>
  <c r="U10" i="33"/>
  <c r="N21" i="33"/>
  <c r="G60" i="33"/>
  <c r="G62" i="33" s="1"/>
  <c r="G100" i="33" s="1"/>
  <c r="U85" i="33"/>
  <c r="P85" i="33"/>
  <c r="Q85" i="33"/>
  <c r="Q21" i="33"/>
  <c r="N88" i="33"/>
  <c r="N108" i="33" s="1"/>
  <c r="U60" i="33"/>
  <c r="U62" i="33" s="1"/>
  <c r="P10" i="33"/>
  <c r="N7" i="33"/>
  <c r="N10" i="33" s="1"/>
  <c r="H65" i="33"/>
  <c r="H70" i="33" s="1"/>
  <c r="H95" i="33" s="1"/>
  <c r="H113" i="33" s="1"/>
  <c r="F88" i="33"/>
  <c r="F108" i="33" s="1"/>
  <c r="I65" i="33"/>
  <c r="I70" i="33" s="1"/>
  <c r="I95" i="33" s="1"/>
  <c r="I113" i="33" s="1"/>
  <c r="E85" i="33"/>
  <c r="M85" i="33"/>
  <c r="O60" i="33"/>
  <c r="O62" i="33" s="1"/>
  <c r="O100" i="33" s="1"/>
  <c r="J85" i="33"/>
  <c r="R85" i="33"/>
  <c r="O21" i="33"/>
  <c r="N85" i="33"/>
  <c r="L88" i="33"/>
  <c r="L108" i="33" s="1"/>
  <c r="L65" i="33"/>
  <c r="L60" i="33"/>
  <c r="L21" i="33"/>
  <c r="T88" i="33"/>
  <c r="T108" i="33" s="1"/>
  <c r="T65" i="33"/>
  <c r="T60" i="33"/>
  <c r="T62" i="33" s="1"/>
  <c r="Q70" i="33"/>
  <c r="Q95" i="33" s="1"/>
  <c r="Q113" i="33" s="1"/>
  <c r="D88" i="33"/>
  <c r="D108" i="33" s="1"/>
  <c r="D65" i="33"/>
  <c r="D60" i="33"/>
  <c r="G90" i="33"/>
  <c r="J10" i="33"/>
  <c r="R10" i="33"/>
  <c r="M10" i="33"/>
  <c r="P70" i="33"/>
  <c r="P95" i="33" s="1"/>
  <c r="P113" i="33" s="1"/>
  <c r="M21" i="33"/>
  <c r="M65" i="33"/>
  <c r="M88" i="33"/>
  <c r="M108" i="33" s="1"/>
  <c r="K10" i="33"/>
  <c r="D85" i="33"/>
  <c r="T85" i="33"/>
  <c r="C60" i="33"/>
  <c r="C88" i="33"/>
  <c r="C108" i="33" s="1"/>
  <c r="C65" i="33"/>
  <c r="K60" i="33"/>
  <c r="K88" i="33"/>
  <c r="K108" i="33" s="1"/>
  <c r="K65" i="33"/>
  <c r="S88" i="33"/>
  <c r="S108" i="33" s="1"/>
  <c r="S21" i="33"/>
  <c r="S65" i="33"/>
  <c r="M60" i="33"/>
  <c r="F63" i="33"/>
  <c r="F64" i="33" s="1"/>
  <c r="L85" i="33"/>
  <c r="H60" i="33"/>
  <c r="P60" i="33"/>
  <c r="P67" i="33" s="1"/>
  <c r="P101" i="33" s="1"/>
  <c r="I7" i="33"/>
  <c r="I10" i="33" s="1"/>
  <c r="I60" i="33"/>
  <c r="Q7" i="33"/>
  <c r="Q10" i="33" s="1"/>
  <c r="Q60" i="33"/>
  <c r="Q67" i="33" s="1"/>
  <c r="Q101" i="33" s="1"/>
  <c r="F85" i="33"/>
  <c r="E88" i="33"/>
  <c r="E108" i="33" s="1"/>
  <c r="P88" i="33"/>
  <c r="P108" i="33" s="1"/>
  <c r="S10" i="33"/>
  <c r="E60" i="33"/>
  <c r="E67" i="33" s="1"/>
  <c r="E101" i="33" s="1"/>
  <c r="J60" i="33"/>
  <c r="J65" i="33"/>
  <c r="N70" i="33"/>
  <c r="N95" i="33" s="1"/>
  <c r="N113" i="33" s="1"/>
  <c r="U65" i="33"/>
  <c r="U20" i="33"/>
  <c r="G67" i="33"/>
  <c r="G101" i="33" s="1"/>
  <c r="G70" i="33"/>
  <c r="G95" i="33" s="1"/>
  <c r="G113" i="33" s="1"/>
  <c r="R60" i="33"/>
  <c r="R67" i="33" s="1"/>
  <c r="R101" i="33" s="1"/>
  <c r="R88" i="33"/>
  <c r="R108" i="33" s="1"/>
  <c r="R21" i="33"/>
  <c r="P21" i="33"/>
  <c r="O70" i="33"/>
  <c r="O95" i="33" s="1"/>
  <c r="O113" i="33" s="1"/>
  <c r="U88" i="33"/>
  <c r="U108" i="33" s="1"/>
  <c r="O90" i="33"/>
  <c r="F67" i="33" l="1"/>
  <c r="F101" i="33" s="1"/>
  <c r="O63" i="33"/>
  <c r="O64" i="33" s="1"/>
  <c r="O72" i="33"/>
  <c r="O98" i="33" s="1"/>
  <c r="N90" i="33"/>
  <c r="N116" i="33" s="1"/>
  <c r="F62" i="33"/>
  <c r="F100" i="33" s="1"/>
  <c r="G63" i="33"/>
  <c r="G64" i="33" s="1"/>
  <c r="G66" i="33"/>
  <c r="N63" i="33"/>
  <c r="N64" i="33" s="1"/>
  <c r="N67" i="33"/>
  <c r="N101" i="33" s="1"/>
  <c r="F68" i="33"/>
  <c r="F102" i="33" s="1"/>
  <c r="N72" i="33"/>
  <c r="N98" i="33" s="1"/>
  <c r="H67" i="33"/>
  <c r="H101" i="33" s="1"/>
  <c r="F90" i="33"/>
  <c r="F110" i="33" s="1"/>
  <c r="G72" i="33"/>
  <c r="G98" i="33" s="1"/>
  <c r="N68" i="33"/>
  <c r="N102" i="33" s="1"/>
  <c r="G68" i="33"/>
  <c r="G102" i="33" s="1"/>
  <c r="F72" i="33"/>
  <c r="F98" i="33" s="1"/>
  <c r="N62" i="33"/>
  <c r="N100" i="33" s="1"/>
  <c r="O67" i="33"/>
  <c r="O101" i="33" s="1"/>
  <c r="O66" i="33"/>
  <c r="O68" i="33"/>
  <c r="O102" i="33" s="1"/>
  <c r="U67" i="33"/>
  <c r="U101" i="33" s="1"/>
  <c r="U70" i="33"/>
  <c r="U95" i="33" s="1"/>
  <c r="U113" i="33" s="1"/>
  <c r="K66" i="33"/>
  <c r="K72" i="33"/>
  <c r="K98" i="33" s="1"/>
  <c r="K63" i="33"/>
  <c r="K64" i="33" s="1"/>
  <c r="K68" i="33"/>
  <c r="K102" i="33" s="1"/>
  <c r="K90" i="33"/>
  <c r="K62" i="33"/>
  <c r="K100" i="33" s="1"/>
  <c r="C70" i="33"/>
  <c r="C95" i="33" s="1"/>
  <c r="C113" i="33" s="1"/>
  <c r="C67" i="33"/>
  <c r="C101" i="33" s="1"/>
  <c r="T67" i="33"/>
  <c r="T101" i="33" s="1"/>
  <c r="T70" i="33"/>
  <c r="T95" i="33" s="1"/>
  <c r="T113" i="33" s="1"/>
  <c r="Q66" i="33"/>
  <c r="Q72" i="33"/>
  <c r="Q98" i="33" s="1"/>
  <c r="Q63" i="33"/>
  <c r="Q64" i="33" s="1"/>
  <c r="Q68" i="33"/>
  <c r="Q102" i="33" s="1"/>
  <c r="Q62" i="33"/>
  <c r="Q100" i="33" s="1"/>
  <c r="Q90" i="33"/>
  <c r="U68" i="33"/>
  <c r="U102" i="33" s="1"/>
  <c r="U90" i="33"/>
  <c r="U100" i="33"/>
  <c r="U63" i="33"/>
  <c r="U64" i="33" s="1"/>
  <c r="U72" i="33"/>
  <c r="U98" i="33" s="1"/>
  <c r="U66" i="33"/>
  <c r="N110" i="33"/>
  <c r="T72" i="33"/>
  <c r="T98" i="33" s="1"/>
  <c r="T63" i="33"/>
  <c r="T64" i="33" s="1"/>
  <c r="T68" i="33"/>
  <c r="T102" i="33" s="1"/>
  <c r="T90" i="33"/>
  <c r="T100" i="33"/>
  <c r="T66" i="33"/>
  <c r="P66" i="33"/>
  <c r="P63" i="33"/>
  <c r="P64" i="33" s="1"/>
  <c r="P68" i="33"/>
  <c r="P102" i="33" s="1"/>
  <c r="P62" i="33"/>
  <c r="P100" i="33" s="1"/>
  <c r="P90" i="33"/>
  <c r="P72" i="33"/>
  <c r="P98" i="33" s="1"/>
  <c r="O116" i="33"/>
  <c r="O91" i="33"/>
  <c r="O110" i="33"/>
  <c r="O119" i="33"/>
  <c r="J66" i="33"/>
  <c r="J72" i="33"/>
  <c r="J98" i="33" s="1"/>
  <c r="J63" i="33"/>
  <c r="J64" i="33" s="1"/>
  <c r="J68" i="33"/>
  <c r="J102" i="33" s="1"/>
  <c r="J90" i="33"/>
  <c r="J62" i="33"/>
  <c r="J100" i="33" s="1"/>
  <c r="H66" i="33"/>
  <c r="H62" i="33"/>
  <c r="H100" i="33" s="1"/>
  <c r="H72" i="33"/>
  <c r="H98" i="33" s="1"/>
  <c r="H90" i="33"/>
  <c r="H63" i="33"/>
  <c r="H64" i="33" s="1"/>
  <c r="H68" i="33"/>
  <c r="H102" i="33" s="1"/>
  <c r="L72" i="33"/>
  <c r="L98" i="33" s="1"/>
  <c r="L63" i="33"/>
  <c r="L64" i="33" s="1"/>
  <c r="L68" i="33"/>
  <c r="L102" i="33" s="1"/>
  <c r="L90" i="33"/>
  <c r="L62" i="33"/>
  <c r="L100" i="33" s="1"/>
  <c r="L66" i="33"/>
  <c r="G116" i="33"/>
  <c r="G91" i="33"/>
  <c r="G110" i="33"/>
  <c r="G119" i="33"/>
  <c r="I66" i="33"/>
  <c r="I72" i="33"/>
  <c r="I98" i="33" s="1"/>
  <c r="I67" i="33"/>
  <c r="I101" i="33" s="1"/>
  <c r="I90" i="33"/>
  <c r="I68" i="33"/>
  <c r="I102" i="33" s="1"/>
  <c r="I62" i="33"/>
  <c r="I100" i="33" s="1"/>
  <c r="C66" i="33"/>
  <c r="C63" i="33"/>
  <c r="C64" i="33" s="1"/>
  <c r="C72" i="33"/>
  <c r="C98" i="33" s="1"/>
  <c r="C68" i="33"/>
  <c r="C102" i="33" s="1"/>
  <c r="C90" i="33"/>
  <c r="C62" i="33"/>
  <c r="C100" i="33" s="1"/>
  <c r="E68" i="33"/>
  <c r="E102" i="33" s="1"/>
  <c r="E90" i="33"/>
  <c r="E62" i="33"/>
  <c r="E100" i="33" s="1"/>
  <c r="E63" i="33"/>
  <c r="E64" i="33" s="1"/>
  <c r="E72" i="33"/>
  <c r="E98" i="33" s="1"/>
  <c r="E66" i="33"/>
  <c r="S66" i="33"/>
  <c r="S72" i="33"/>
  <c r="S98" i="33" s="1"/>
  <c r="S63" i="33"/>
  <c r="S64" i="33" s="1"/>
  <c r="S68" i="33"/>
  <c r="S102" i="33" s="1"/>
  <c r="S90" i="33"/>
  <c r="S62" i="33"/>
  <c r="S100" i="33" s="1"/>
  <c r="D72" i="33"/>
  <c r="D98" i="33" s="1"/>
  <c r="D63" i="33"/>
  <c r="D64" i="33" s="1"/>
  <c r="D68" i="33"/>
  <c r="D102" i="33" s="1"/>
  <c r="D90" i="33"/>
  <c r="D62" i="33"/>
  <c r="D100" i="33" s="1"/>
  <c r="D66" i="33"/>
  <c r="L70" i="33"/>
  <c r="L95" i="33" s="1"/>
  <c r="L113" i="33" s="1"/>
  <c r="L67" i="33"/>
  <c r="L101" i="33" s="1"/>
  <c r="M68" i="33"/>
  <c r="M102" i="33" s="1"/>
  <c r="M90" i="33"/>
  <c r="M62" i="33"/>
  <c r="M100" i="33" s="1"/>
  <c r="M66" i="33"/>
  <c r="M63" i="33"/>
  <c r="M64" i="33" s="1"/>
  <c r="M72" i="33"/>
  <c r="M98" i="33" s="1"/>
  <c r="S70" i="33"/>
  <c r="S95" i="33" s="1"/>
  <c r="S113" i="33" s="1"/>
  <c r="S67" i="33"/>
  <c r="S101" i="33" s="1"/>
  <c r="J70" i="33"/>
  <c r="J95" i="33" s="1"/>
  <c r="J113" i="33" s="1"/>
  <c r="J67" i="33"/>
  <c r="J101" i="33" s="1"/>
  <c r="R66" i="33"/>
  <c r="R72" i="33"/>
  <c r="R98" i="33" s="1"/>
  <c r="R63" i="33"/>
  <c r="R64" i="33" s="1"/>
  <c r="R68" i="33"/>
  <c r="R102" i="33" s="1"/>
  <c r="R62" i="33"/>
  <c r="R100" i="33" s="1"/>
  <c r="R90" i="33"/>
  <c r="I63" i="33"/>
  <c r="I64" i="33" s="1"/>
  <c r="K70" i="33"/>
  <c r="K95" i="33" s="1"/>
  <c r="K113" i="33" s="1"/>
  <c r="K67" i="33"/>
  <c r="K101" i="33" s="1"/>
  <c r="M67" i="33"/>
  <c r="M101" i="33" s="1"/>
  <c r="M70" i="33"/>
  <c r="M95" i="33" s="1"/>
  <c r="M113" i="33" s="1"/>
  <c r="D67" i="33"/>
  <c r="D101" i="33" s="1"/>
  <c r="D70" i="33"/>
  <c r="D95" i="33" s="1"/>
  <c r="D113" i="33" s="1"/>
  <c r="M37" i="42"/>
  <c r="N91" i="33" l="1"/>
  <c r="F116" i="33"/>
  <c r="R115" i="33"/>
  <c r="R97" i="33"/>
  <c r="H115" i="33"/>
  <c r="H97" i="33"/>
  <c r="T115" i="33"/>
  <c r="T97" i="33"/>
  <c r="G115" i="33"/>
  <c r="G97" i="33"/>
  <c r="U115" i="33"/>
  <c r="U97" i="33"/>
  <c r="D115" i="33"/>
  <c r="D97" i="33"/>
  <c r="N119" i="33"/>
  <c r="F119" i="33"/>
  <c r="N115" i="33"/>
  <c r="N97" i="33"/>
  <c r="O115" i="33"/>
  <c r="O97" i="33"/>
  <c r="I115" i="33"/>
  <c r="I97" i="33"/>
  <c r="E115" i="33"/>
  <c r="E97" i="33"/>
  <c r="L115" i="33"/>
  <c r="L97" i="33"/>
  <c r="F91" i="33"/>
  <c r="J115" i="33"/>
  <c r="J97" i="33"/>
  <c r="Q115" i="33"/>
  <c r="Q97" i="33"/>
  <c r="C115" i="33"/>
  <c r="C97" i="33"/>
  <c r="M115" i="33"/>
  <c r="M97" i="33"/>
  <c r="P115" i="33"/>
  <c r="P97" i="33"/>
  <c r="K115" i="33"/>
  <c r="K97" i="33"/>
  <c r="F115" i="33"/>
  <c r="F97" i="33"/>
  <c r="S115" i="33"/>
  <c r="S97" i="33"/>
  <c r="R110" i="33"/>
  <c r="R91" i="33"/>
  <c r="R119" i="33"/>
  <c r="R116" i="33"/>
  <c r="Q110" i="33"/>
  <c r="Q91" i="33"/>
  <c r="Q119" i="33"/>
  <c r="Q116" i="33"/>
  <c r="J110" i="33"/>
  <c r="J91" i="33"/>
  <c r="J119" i="33"/>
  <c r="J116" i="33"/>
  <c r="M116" i="33"/>
  <c r="M119" i="33"/>
  <c r="M91" i="33"/>
  <c r="M110" i="33"/>
  <c r="L119" i="33"/>
  <c r="L116" i="33"/>
  <c r="L91" i="33"/>
  <c r="L110" i="33"/>
  <c r="U116" i="33"/>
  <c r="U119" i="33"/>
  <c r="U110" i="33"/>
  <c r="U91" i="33"/>
  <c r="S110" i="33"/>
  <c r="S91" i="33"/>
  <c r="S119" i="33"/>
  <c r="S116" i="33"/>
  <c r="P110" i="33"/>
  <c r="P91" i="33"/>
  <c r="P119" i="33"/>
  <c r="P116" i="33"/>
  <c r="E116" i="33"/>
  <c r="E119" i="33"/>
  <c r="E110" i="33"/>
  <c r="E91" i="33"/>
  <c r="T119" i="33"/>
  <c r="T116" i="33"/>
  <c r="T110" i="33"/>
  <c r="T91" i="33"/>
  <c r="D119" i="33"/>
  <c r="D116" i="33"/>
  <c r="D110" i="33"/>
  <c r="D91" i="33"/>
  <c r="I110" i="33"/>
  <c r="I91" i="33"/>
  <c r="I119" i="33"/>
  <c r="I116" i="33"/>
  <c r="K110" i="33"/>
  <c r="K91" i="33"/>
  <c r="K119" i="33"/>
  <c r="K116" i="33"/>
  <c r="H110" i="33"/>
  <c r="H91" i="33"/>
  <c r="H116" i="33"/>
  <c r="H119" i="33"/>
  <c r="C110" i="33"/>
  <c r="C91" i="33"/>
  <c r="C119" i="33"/>
  <c r="C116" i="33"/>
  <c r="C20" i="42"/>
  <c r="D20" i="42"/>
  <c r="E20" i="42"/>
  <c r="F20" i="42"/>
  <c r="G20" i="42"/>
  <c r="H20" i="42"/>
  <c r="I20" i="42"/>
  <c r="J20" i="42"/>
  <c r="K20" i="42"/>
  <c r="L20" i="42"/>
  <c r="M20" i="42"/>
  <c r="B20" i="42"/>
  <c r="B25" i="42" l="1"/>
  <c r="B36" i="42"/>
  <c r="B37" i="42" l="1"/>
  <c r="M42" i="42"/>
  <c r="L42" i="42"/>
  <c r="K42" i="42"/>
  <c r="J42" i="42"/>
  <c r="I42" i="42"/>
  <c r="H42" i="42"/>
  <c r="G42" i="42"/>
  <c r="F42" i="42"/>
  <c r="E42" i="42"/>
  <c r="D42" i="42"/>
  <c r="C42" i="42"/>
  <c r="B42" i="42"/>
  <c r="G41" i="42"/>
  <c r="F41" i="42"/>
  <c r="M25" i="42"/>
  <c r="L25" i="42"/>
  <c r="K25" i="42"/>
  <c r="J25" i="42"/>
  <c r="I25" i="42"/>
  <c r="H25" i="42"/>
  <c r="G25" i="42"/>
  <c r="F25" i="42"/>
  <c r="E25" i="42"/>
  <c r="D25" i="42"/>
  <c r="C25" i="42"/>
  <c r="M41" i="42"/>
  <c r="L41" i="42"/>
  <c r="K41" i="42"/>
  <c r="J41" i="42"/>
  <c r="E41" i="42"/>
  <c r="D41" i="42"/>
  <c r="C41" i="42"/>
  <c r="B41" i="42"/>
  <c r="M10" i="42"/>
  <c r="F43" i="42" l="1"/>
  <c r="F47" i="42" s="1"/>
  <c r="J43" i="42"/>
  <c r="J46" i="42" s="1"/>
  <c r="B43" i="42"/>
  <c r="B46" i="42" s="1"/>
  <c r="C43" i="42"/>
  <c r="C46" i="42" s="1"/>
  <c r="K43" i="42"/>
  <c r="K46" i="42" s="1"/>
  <c r="L43" i="42"/>
  <c r="L47" i="42" s="1"/>
  <c r="E43" i="42"/>
  <c r="E47" i="42" s="1"/>
  <c r="M43" i="42"/>
  <c r="M47" i="42" s="1"/>
  <c r="D43" i="42"/>
  <c r="D47" i="42" s="1"/>
  <c r="G43" i="42"/>
  <c r="G47" i="42" s="1"/>
  <c r="H41" i="42"/>
  <c r="I41" i="42"/>
  <c r="M46" i="42" l="1"/>
  <c r="K47" i="42"/>
  <c r="F46" i="42"/>
  <c r="L46" i="42"/>
  <c r="D46" i="42"/>
  <c r="C47" i="42"/>
  <c r="E46" i="42"/>
  <c r="J47" i="42"/>
  <c r="B47" i="42"/>
  <c r="I43" i="42"/>
  <c r="I47" i="42" s="1"/>
  <c r="H43" i="42"/>
  <c r="H47" i="42" s="1"/>
  <c r="G46" i="42"/>
  <c r="H46" i="42" l="1"/>
  <c r="I46" i="42"/>
  <c r="U6" i="45" l="1"/>
  <c r="C7" i="39" l="1"/>
  <c r="D7" i="39"/>
  <c r="E7" i="39"/>
  <c r="F7" i="39"/>
  <c r="G7" i="39"/>
  <c r="H7" i="39"/>
  <c r="I7" i="39"/>
  <c r="J7" i="39"/>
  <c r="K7" i="39"/>
  <c r="L7" i="39"/>
  <c r="M7" i="39"/>
  <c r="C7" i="30"/>
  <c r="D7" i="30"/>
  <c r="E7" i="30"/>
  <c r="F7" i="30"/>
  <c r="G7" i="30"/>
  <c r="H7" i="30"/>
  <c r="I7" i="30"/>
  <c r="J7" i="30"/>
  <c r="K7" i="30"/>
  <c r="L7" i="30"/>
  <c r="M7" i="30"/>
  <c r="N7" i="30"/>
  <c r="O7" i="30"/>
  <c r="P7" i="30"/>
  <c r="Q7" i="30"/>
  <c r="R7" i="30"/>
  <c r="S7" i="30"/>
  <c r="T7" i="30"/>
  <c r="U7" i="30"/>
  <c r="C10" i="25"/>
  <c r="D10" i="25"/>
  <c r="E10" i="25"/>
  <c r="F10" i="25"/>
  <c r="G10" i="25"/>
  <c r="H10" i="25"/>
  <c r="I10" i="25"/>
  <c r="J10" i="25"/>
  <c r="K10" i="25"/>
  <c r="L10" i="25"/>
  <c r="M10" i="25"/>
  <c r="N10" i="25"/>
  <c r="O10" i="25"/>
  <c r="P10" i="25"/>
  <c r="R10" i="25"/>
  <c r="T8" i="25"/>
  <c r="S8" i="25"/>
  <c r="S10" i="25" s="1"/>
  <c r="T10" i="25"/>
  <c r="Q4" i="25"/>
  <c r="Q10" i="25" s="1"/>
  <c r="M10" i="48" l="1"/>
  <c r="L6" i="48"/>
  <c r="M6" i="48"/>
  <c r="M5" i="48"/>
  <c r="L7" i="10"/>
  <c r="K8" i="9"/>
  <c r="L8" i="9"/>
  <c r="B10" i="25" l="1"/>
  <c r="B7" i="39"/>
  <c r="B7" i="30"/>
  <c r="T6" i="45"/>
  <c r="S6" i="45"/>
  <c r="R6" i="45"/>
  <c r="Q6" i="45"/>
  <c r="P6" i="45"/>
  <c r="O6" i="45"/>
  <c r="N6" i="45"/>
  <c r="M6" i="45"/>
  <c r="L6" i="45"/>
  <c r="K6" i="45"/>
  <c r="I6" i="45"/>
  <c r="H6" i="45"/>
  <c r="G6" i="45"/>
  <c r="F6" i="45"/>
  <c r="E6" i="45"/>
  <c r="D6" i="45"/>
  <c r="C6" i="45"/>
  <c r="B6" i="45"/>
  <c r="I140" i="55"/>
  <c r="H140" i="55"/>
  <c r="G140" i="55"/>
  <c r="F140" i="55"/>
  <c r="E140" i="55"/>
  <c r="D140" i="55"/>
  <c r="C140" i="55"/>
  <c r="F126" i="55"/>
  <c r="E126" i="55"/>
  <c r="D126" i="55"/>
  <c r="C126" i="55"/>
  <c r="B126" i="55"/>
  <c r="J125" i="55"/>
  <c r="J121" i="55"/>
  <c r="I121" i="55"/>
  <c r="I126" i="55" s="1"/>
  <c r="H121" i="55"/>
  <c r="H126" i="55" s="1"/>
  <c r="G121" i="55"/>
  <c r="G126" i="55" s="1"/>
  <c r="J120" i="55"/>
  <c r="I120" i="55"/>
  <c r="H120" i="55"/>
  <c r="G120" i="55"/>
  <c r="U6" i="55"/>
  <c r="T6" i="55"/>
  <c r="S6" i="55"/>
  <c r="R6" i="55"/>
  <c r="Q6" i="55"/>
  <c r="P6" i="55"/>
  <c r="O6" i="55"/>
  <c r="N6" i="55"/>
  <c r="M6" i="55"/>
  <c r="L6" i="55"/>
  <c r="K6" i="55"/>
  <c r="J6" i="55"/>
  <c r="I6" i="55"/>
  <c r="H6" i="55"/>
  <c r="G6" i="55"/>
  <c r="F6" i="55"/>
  <c r="E6" i="55"/>
  <c r="D6" i="55"/>
  <c r="C6" i="55"/>
  <c r="B6" i="55"/>
  <c r="L10" i="48"/>
  <c r="K10" i="48"/>
  <c r="J10" i="48"/>
  <c r="I10" i="48"/>
  <c r="H10" i="48"/>
  <c r="G10" i="48"/>
  <c r="F10" i="48"/>
  <c r="E10" i="48"/>
  <c r="D10" i="48"/>
  <c r="C10" i="48"/>
  <c r="B10" i="48"/>
  <c r="J6" i="48"/>
  <c r="I6" i="48"/>
  <c r="H6" i="48"/>
  <c r="G6" i="48"/>
  <c r="B6" i="48"/>
  <c r="L5" i="48"/>
  <c r="K5" i="48"/>
  <c r="K6" i="48" s="1"/>
  <c r="J5" i="48"/>
  <c r="I5" i="48"/>
  <c r="H5" i="48"/>
  <c r="G5" i="48"/>
  <c r="F5" i="48"/>
  <c r="F6" i="48" s="1"/>
  <c r="E5" i="48"/>
  <c r="E6" i="48" s="1"/>
  <c r="D5" i="48"/>
  <c r="D6" i="48" s="1"/>
  <c r="C5" i="48"/>
  <c r="C6" i="48" s="1"/>
  <c r="B5" i="48"/>
  <c r="L55" i="31"/>
  <c r="U11" i="11"/>
  <c r="U12" i="11" s="1"/>
  <c r="P11" i="11"/>
  <c r="P12" i="11" s="1"/>
  <c r="O11" i="11"/>
  <c r="O12" i="11" s="1"/>
  <c r="N11" i="11"/>
  <c r="N12" i="11" s="1"/>
  <c r="M11" i="11"/>
  <c r="M12" i="11" s="1"/>
  <c r="H11" i="11"/>
  <c r="H12" i="11" s="1"/>
  <c r="G11" i="11"/>
  <c r="G12" i="11" s="1"/>
  <c r="F11" i="11"/>
  <c r="F12" i="11" s="1"/>
  <c r="T5" i="11"/>
  <c r="T11" i="11" s="1"/>
  <c r="T12" i="11" s="1"/>
  <c r="S5" i="11"/>
  <c r="S11" i="11" s="1"/>
  <c r="S12" i="11" s="1"/>
  <c r="R5" i="11"/>
  <c r="R11" i="11" s="1"/>
  <c r="R12" i="11" s="1"/>
  <c r="Q5" i="11"/>
  <c r="Q11" i="11" s="1"/>
  <c r="Q12" i="11" s="1"/>
  <c r="P5" i="11"/>
  <c r="O5" i="11"/>
  <c r="N5" i="11"/>
  <c r="M5" i="11"/>
  <c r="L5" i="11"/>
  <c r="L11" i="11" s="1"/>
  <c r="L12" i="11" s="1"/>
  <c r="K5" i="11"/>
  <c r="K11" i="11" s="1"/>
  <c r="K12" i="11" s="1"/>
  <c r="J5" i="11"/>
  <c r="J11" i="11" s="1"/>
  <c r="J12" i="11" s="1"/>
  <c r="I5" i="11"/>
  <c r="I11" i="11" s="1"/>
  <c r="I12" i="11" s="1"/>
  <c r="H5" i="11"/>
  <c r="G5" i="11"/>
  <c r="F5" i="11"/>
  <c r="E5" i="11"/>
  <c r="D5" i="11"/>
  <c r="C5" i="11"/>
  <c r="B5" i="11"/>
  <c r="K7" i="10"/>
  <c r="J7" i="10"/>
  <c r="I7" i="10"/>
  <c r="H7" i="10"/>
  <c r="G7" i="10"/>
  <c r="F7" i="10"/>
  <c r="E7" i="10"/>
  <c r="D7" i="10"/>
  <c r="C7" i="10"/>
  <c r="B7" i="10"/>
  <c r="J8" i="9"/>
  <c r="I8" i="9"/>
  <c r="H8" i="9"/>
  <c r="G8" i="9"/>
  <c r="F8" i="9"/>
  <c r="E8" i="9"/>
  <c r="D8" i="9"/>
  <c r="C8" i="9"/>
  <c r="B8" i="9"/>
  <c r="G5" i="6"/>
  <c r="G3" i="6"/>
  <c r="S40" i="32"/>
  <c r="R40" i="32"/>
  <c r="Q40" i="32"/>
  <c r="O40" i="32"/>
  <c r="L40" i="32"/>
  <c r="K40" i="32"/>
  <c r="J40" i="32"/>
  <c r="I40" i="32"/>
  <c r="H40" i="32"/>
  <c r="G40" i="32"/>
  <c r="R35" i="32"/>
  <c r="P35" i="32"/>
  <c r="O35" i="32"/>
  <c r="N35" i="32"/>
  <c r="M35" i="32"/>
  <c r="L35" i="32"/>
  <c r="K35" i="32"/>
  <c r="J35" i="32"/>
  <c r="I35" i="32"/>
  <c r="H35" i="32"/>
  <c r="G35" i="32"/>
  <c r="F35" i="32"/>
  <c r="E35" i="32"/>
  <c r="S34" i="32"/>
  <c r="R34" i="32"/>
  <c r="Q34" i="32"/>
  <c r="P34" i="32"/>
  <c r="P40" i="32" s="1"/>
  <c r="O34" i="32"/>
  <c r="N34" i="32"/>
  <c r="N40" i="32" s="1"/>
  <c r="M34" i="32"/>
  <c r="M40" i="32" s="1"/>
  <c r="L34" i="32"/>
  <c r="K34" i="32"/>
  <c r="J34" i="32"/>
  <c r="I34" i="32"/>
  <c r="H34" i="32"/>
  <c r="G34" i="32"/>
  <c r="F34" i="32"/>
  <c r="F40" i="32" s="1"/>
  <c r="E34" i="32"/>
  <c r="E40" i="32" s="1"/>
  <c r="R33" i="32"/>
  <c r="S33" i="32" s="1"/>
  <c r="P33" i="32"/>
  <c r="O33" i="32"/>
  <c r="N33" i="32"/>
  <c r="M33" i="32"/>
  <c r="L33" i="32"/>
  <c r="K33" i="32"/>
  <c r="J33" i="32"/>
  <c r="I33" i="32"/>
  <c r="H33" i="32"/>
  <c r="G33" i="32"/>
  <c r="F33" i="32"/>
  <c r="E33" i="32"/>
  <c r="S32" i="32"/>
  <c r="R32" i="32"/>
  <c r="P32" i="32"/>
  <c r="O32" i="32"/>
  <c r="N32" i="32"/>
  <c r="M32" i="32"/>
  <c r="L32" i="32"/>
  <c r="K32" i="32"/>
  <c r="J32" i="32"/>
  <c r="I32" i="32"/>
  <c r="H32" i="32"/>
  <c r="G32" i="32"/>
  <c r="F32" i="32"/>
  <c r="E32" i="32"/>
  <c r="S31" i="32"/>
  <c r="S35" i="32" s="1"/>
  <c r="Q31" i="32"/>
  <c r="Q33" i="32" s="1"/>
  <c r="S30" i="32"/>
  <c r="Q30" i="32"/>
  <c r="Q32" i="32" s="1"/>
  <c r="O27" i="32"/>
  <c r="N27" i="32"/>
  <c r="R26" i="32"/>
  <c r="S26" i="32" s="1"/>
  <c r="Q26" i="32"/>
  <c r="P26" i="32"/>
  <c r="P27" i="32" s="1"/>
  <c r="O26" i="32"/>
  <c r="N26" i="32"/>
  <c r="M26" i="32"/>
  <c r="L26" i="32"/>
  <c r="K26" i="32"/>
  <c r="J26" i="32"/>
  <c r="I26" i="32"/>
  <c r="I27" i="32" s="1"/>
  <c r="H26" i="32"/>
  <c r="H27" i="32" s="1"/>
  <c r="G26" i="32"/>
  <c r="E26" i="32"/>
  <c r="D26" i="32"/>
  <c r="C26" i="32"/>
  <c r="B26" i="32"/>
  <c r="R25" i="32"/>
  <c r="R27" i="32" s="1"/>
  <c r="P25" i="32"/>
  <c r="O25" i="32"/>
  <c r="N25" i="32"/>
  <c r="M25" i="32"/>
  <c r="L25" i="32"/>
  <c r="K25" i="32"/>
  <c r="K27" i="32" s="1"/>
  <c r="J25" i="32"/>
  <c r="J27" i="32" s="1"/>
  <c r="I25" i="32"/>
  <c r="H25" i="32"/>
  <c r="G25" i="32"/>
  <c r="F25" i="32"/>
  <c r="E25" i="32"/>
  <c r="D25" i="32"/>
  <c r="C25" i="32"/>
  <c r="C27" i="32" s="1"/>
  <c r="B25" i="32"/>
  <c r="B27" i="32" s="1"/>
  <c r="R24" i="32"/>
  <c r="S24" i="32" s="1"/>
  <c r="Q24" i="32"/>
  <c r="P24" i="32"/>
  <c r="O24" i="32"/>
  <c r="N24" i="32"/>
  <c r="M24" i="32"/>
  <c r="L24" i="32"/>
  <c r="L27" i="32" s="1"/>
  <c r="K24" i="32"/>
  <c r="J24" i="32"/>
  <c r="I24" i="32"/>
  <c r="H24" i="32"/>
  <c r="G24" i="32"/>
  <c r="G27" i="32" s="1"/>
  <c r="F24" i="32"/>
  <c r="F27" i="32" s="1"/>
  <c r="E24" i="32"/>
  <c r="D24" i="32"/>
  <c r="D27" i="32" s="1"/>
  <c r="C24" i="32"/>
  <c r="B24" i="32"/>
  <c r="R21" i="32"/>
  <c r="S21" i="32" s="1"/>
  <c r="P21" i="32"/>
  <c r="O21" i="32"/>
  <c r="N21" i="32"/>
  <c r="M21" i="32"/>
  <c r="L21" i="32"/>
  <c r="K21" i="32"/>
  <c r="J21" i="32"/>
  <c r="I21" i="32"/>
  <c r="H21" i="32"/>
  <c r="G21" i="32"/>
  <c r="E21" i="32"/>
  <c r="D21" i="32"/>
  <c r="C21" i="32"/>
  <c r="B21" i="32"/>
  <c r="S20" i="32"/>
  <c r="Q20" i="32"/>
  <c r="Q21" i="32" s="1"/>
  <c r="F20" i="32"/>
  <c r="F26" i="32" s="1"/>
  <c r="S19" i="32"/>
  <c r="Q19" i="32"/>
  <c r="Q25" i="32" s="1"/>
  <c r="Q27" i="32" s="1"/>
  <c r="S18" i="32"/>
  <c r="R15" i="32"/>
  <c r="I15" i="32"/>
  <c r="B15" i="32"/>
  <c r="S14" i="32"/>
  <c r="R14" i="32"/>
  <c r="P14" i="32"/>
  <c r="O14" i="32"/>
  <c r="N14" i="32"/>
  <c r="M14" i="32"/>
  <c r="L14" i="32"/>
  <c r="K14" i="32"/>
  <c r="J14" i="32"/>
  <c r="I14" i="32"/>
  <c r="H14" i="32"/>
  <c r="G14" i="32"/>
  <c r="F14" i="32"/>
  <c r="E14" i="32"/>
  <c r="D14" i="32"/>
  <c r="C14" i="32"/>
  <c r="B14" i="32"/>
  <c r="R13" i="32"/>
  <c r="S13" i="32" s="1"/>
  <c r="P13" i="32"/>
  <c r="O13" i="32"/>
  <c r="N13" i="32"/>
  <c r="M13" i="32"/>
  <c r="L13" i="32"/>
  <c r="K13" i="32"/>
  <c r="J13" i="32"/>
  <c r="J15" i="32" s="1"/>
  <c r="I13" i="32"/>
  <c r="H13" i="32"/>
  <c r="G13" i="32"/>
  <c r="F13" i="32"/>
  <c r="F15" i="32" s="1"/>
  <c r="E13" i="32"/>
  <c r="D13" i="32"/>
  <c r="C13" i="32"/>
  <c r="B13" i="32"/>
  <c r="R12" i="32"/>
  <c r="Q12" i="32"/>
  <c r="P12" i="32"/>
  <c r="P15" i="32" s="1"/>
  <c r="O12" i="32"/>
  <c r="O15" i="32" s="1"/>
  <c r="N12" i="32"/>
  <c r="N15" i="32" s="1"/>
  <c r="M12" i="32"/>
  <c r="M15" i="32" s="1"/>
  <c r="L12" i="32"/>
  <c r="K12" i="32"/>
  <c r="J12" i="32"/>
  <c r="I12" i="32"/>
  <c r="H12" i="32"/>
  <c r="H15" i="32" s="1"/>
  <c r="G12" i="32"/>
  <c r="G15" i="32" s="1"/>
  <c r="F12" i="32"/>
  <c r="E12" i="32"/>
  <c r="E15" i="32" s="1"/>
  <c r="D12" i="32"/>
  <c r="C12" i="32"/>
  <c r="B12" i="32"/>
  <c r="R10" i="32"/>
  <c r="P10" i="32"/>
  <c r="Q10" i="32" s="1"/>
  <c r="O10" i="32"/>
  <c r="N10" i="32"/>
  <c r="M10" i="32"/>
  <c r="L10" i="32"/>
  <c r="K10" i="32"/>
  <c r="J10" i="32"/>
  <c r="I10" i="32"/>
  <c r="H10" i="32"/>
  <c r="G10" i="32"/>
  <c r="F10" i="32"/>
  <c r="E10" i="32"/>
  <c r="D10" i="32"/>
  <c r="C10" i="32"/>
  <c r="B10" i="32"/>
  <c r="S9" i="32"/>
  <c r="Q9" i="32"/>
  <c r="Q14" i="32" s="1"/>
  <c r="Q15" i="32" s="1"/>
  <c r="S8" i="32"/>
  <c r="Q8" i="32"/>
  <c r="Q13" i="32" s="1"/>
  <c r="S7" i="32"/>
  <c r="Q7" i="32"/>
  <c r="Q4" i="32"/>
  <c r="S4" i="32" s="1"/>
  <c r="S3" i="32"/>
  <c r="Q3" i="32"/>
  <c r="J126" i="55" l="1"/>
  <c r="S15" i="32"/>
  <c r="Q35" i="32"/>
  <c r="S27" i="32"/>
  <c r="S25" i="32"/>
  <c r="F21" i="32"/>
  <c r="E27" i="32"/>
  <c r="M27" i="32"/>
  <c r="S10" i="32"/>
  <c r="S12" i="32"/>
  <c r="D15" i="32"/>
  <c r="L15" i="32"/>
  <c r="C15" i="32"/>
  <c r="K15" i="32"/>
  <c r="E36" i="42" l="1"/>
  <c r="E38" i="42" s="1"/>
  <c r="M36" i="42"/>
  <c r="M38" i="42" s="1"/>
  <c r="L36" i="42"/>
  <c r="L38" i="42" s="1"/>
  <c r="C36" i="42"/>
  <c r="C38" i="42" s="1"/>
  <c r="I36" i="42"/>
  <c r="I38" i="42" s="1"/>
  <c r="I37" i="42"/>
  <c r="G37" i="42"/>
  <c r="J36" i="42"/>
  <c r="J38" i="42" s="1"/>
  <c r="H37" i="42"/>
  <c r="K36" i="42"/>
  <c r="K38" i="42" s="1"/>
  <c r="D36" i="42"/>
  <c r="D38" i="42" s="1"/>
  <c r="F36" i="42"/>
  <c r="F38" i="42" s="1"/>
  <c r="J37" i="42" l="1"/>
  <c r="C37" i="42"/>
  <c r="B38" i="42"/>
  <c r="D37" i="42"/>
  <c r="L37" i="42"/>
  <c r="G36" i="42"/>
  <c r="G38" i="42" s="1"/>
  <c r="E37" i="42"/>
  <c r="H36" i="42"/>
  <c r="H38" i="42" s="1"/>
  <c r="K37" i="42"/>
  <c r="F37"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author>
  </authors>
  <commentList>
    <comment ref="S3" authorId="0" shapeId="0" xr:uid="{358670FF-81E1-0842-A3E6-030C428387FF}">
      <text>
        <r>
          <rPr>
            <b/>
            <sz val="10"/>
            <color rgb="FF000000"/>
            <rFont val="Tahoma"/>
            <family val="2"/>
          </rPr>
          <t>DD:</t>
        </r>
        <r>
          <rPr>
            <sz val="10"/>
            <color rgb="FF000000"/>
            <rFont val="Tahoma"/>
            <family val="2"/>
          </rPr>
          <t xml:space="preserve">
</t>
        </r>
        <r>
          <rPr>
            <sz val="10"/>
            <color rgb="FF000000"/>
            <rFont val="Tahoma"/>
            <family val="2"/>
          </rPr>
          <t>Estimate based on 3 year CAGR of 1.01%.</t>
        </r>
      </text>
    </comment>
    <comment ref="A5" authorId="0" shapeId="0" xr:uid="{C0AFFE3B-1A61-6748-893F-6DCC3F6E5848}">
      <text>
        <r>
          <rPr>
            <b/>
            <sz val="10"/>
            <color rgb="FF000000"/>
            <rFont val="Tahoma"/>
            <family val="2"/>
          </rPr>
          <t>DD:</t>
        </r>
        <r>
          <rPr>
            <sz val="10"/>
            <color rgb="FF000000"/>
            <rFont val="Tahoma"/>
            <family val="2"/>
          </rPr>
          <t xml:space="preserve">
</t>
        </r>
        <r>
          <rPr>
            <sz val="10"/>
            <color rgb="FF000000"/>
            <rFont val="Tahoma"/>
            <family val="2"/>
          </rPr>
          <t xml:space="preserve">Statistics Canada (2017). Table 203-0021 Survey of household spending (SHS), household spending, Canada, regions and provinces.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author>
    <author>XF</author>
  </authors>
  <commentList>
    <comment ref="C3" authorId="0" shapeId="0" xr:uid="{F3605AA2-4F0E-9D45-A24F-52798ECB8168}">
      <text>
        <r>
          <rPr>
            <sz val="10"/>
            <color rgb="FF000000"/>
            <rFont val="Calibri"/>
            <family val="2"/>
          </rPr>
          <t>2021: US industry revenue of $311 billion from Jameson Ayers IBIS World report "Wireless Telecommunications carriers in the US" Key statistics (Industry NAICS REPORT 51721) Total subscribers calculated by taking 2020-2021 CAGR (12%) amongst the named companies and applying that growth rate to the 2020 "other" of 26,677).</t>
        </r>
      </text>
    </comment>
    <comment ref="D3" authorId="0" shapeId="0" xr:uid="{032DDD26-1BAD-6C4F-8E6E-141909284F39}">
      <text>
        <r>
          <rPr>
            <sz val="10"/>
            <color rgb="FF000000"/>
            <rFont val="Calibri"/>
            <family val="2"/>
          </rPr>
          <t>2022: US industry revenue of $322 billion from  IBIS World report "Wireless Telecommunications carriers in the US" Key statistics (Industry NAICS REPORT 51721) Total subscribers calculated by taking 2021-2022 CAGR (12%) amongst the named companies and applying that growth rate to the 2021</t>
        </r>
      </text>
    </comment>
    <comment ref="C4" authorId="0" shapeId="0" xr:uid="{E158FC8D-6F6E-3E43-AD0E-DC1234D362CD}">
      <text>
        <r>
          <rPr>
            <b/>
            <sz val="10"/>
            <color rgb="FF000000"/>
            <rFont val="Tahoma"/>
            <family val="2"/>
          </rPr>
          <t xml:space="preserve">Source: </t>
        </r>
        <r>
          <rPr>
            <sz val="10"/>
            <color rgb="FF000000"/>
            <rFont val="Tahoma"/>
            <family val="2"/>
          </rPr>
          <t xml:space="preserve">MIIT </t>
        </r>
        <r>
          <rPr>
            <sz val="10"/>
            <color rgb="FF000000"/>
            <rFont val="Calibri"/>
            <family val="2"/>
          </rPr>
          <t xml:space="preserve">2021 telecom report (https://www.miit.gov.cn/gxsj/tjfx/txy/art/2022/art_e8b64ba8f29d4ce18a1003c4f4d88234.html).
</t>
        </r>
        <r>
          <rPr>
            <sz val="10"/>
            <color rgb="FF000000"/>
            <rFont val="Calibri"/>
            <family val="2"/>
          </rPr>
          <t xml:space="preserve">
</t>
        </r>
        <r>
          <rPr>
            <sz val="10"/>
            <color rgb="FF000000"/>
            <rFont val="Calibri"/>
            <family val="2"/>
          </rPr>
          <t xml:space="preserve">Revenue for data roaming &amp; value-added serviced for mobile phones is 640.9 billion RMB (above chart 1-2) and the mobile voice revenue is 115.5 billion RMB (above chart 1-5). 
</t>
        </r>
      </text>
    </comment>
    <comment ref="D4" authorId="0" shapeId="0" xr:uid="{33A6DAF7-2310-454B-AFB6-D17CB6A49C0D}">
      <text>
        <r>
          <rPr>
            <b/>
            <sz val="10"/>
            <color rgb="FF000000"/>
            <rFont val="Tahoma"/>
            <family val="2"/>
          </rPr>
          <t>DD:</t>
        </r>
        <r>
          <rPr>
            <sz val="10"/>
            <color rgb="FF000000"/>
            <rFont val="Tahoma"/>
            <family val="2"/>
          </rPr>
          <t xml:space="preserve">
</t>
        </r>
        <r>
          <rPr>
            <sz val="10"/>
            <color rgb="FF000000"/>
            <rFont val="Calibri"/>
            <family val="2"/>
          </rPr>
          <t>Source: MIIT 2022 telecom report (</t>
        </r>
        <r>
          <rPr>
            <u/>
            <sz val="10"/>
            <color rgb="FF000000"/>
            <rFont val="Calibri"/>
            <family val="2"/>
          </rPr>
          <t>https://www.gov.cn/xinwen/2023-02/02/content_5739680.html</t>
        </r>
        <r>
          <rPr>
            <sz val="10"/>
            <color rgb="FF000000"/>
            <rFont val="Calibri"/>
            <family val="2"/>
          </rPr>
          <t xml:space="preserve">). 
</t>
        </r>
      </text>
    </comment>
    <comment ref="C5" authorId="0" shapeId="0" xr:uid="{5C2572F7-BE73-DD40-81CB-C4A22B888847}">
      <text>
        <r>
          <rPr>
            <b/>
            <sz val="10"/>
            <color rgb="FF000000"/>
            <rFont val="+mn-lt"/>
            <charset val="1"/>
          </rPr>
          <t xml:space="preserve">Source: </t>
        </r>
        <r>
          <rPr>
            <sz val="10"/>
            <color rgb="FF000000"/>
            <rFont val="+mn-lt"/>
            <charset val="1"/>
          </rPr>
          <t xml:space="preserve">The figures for FY2021 are based on estimates of y-o-y mobile wireless revenue growth rates for IIJ, NTT, KDDI, and Rakuten. The documents used for the estimation are
</t>
        </r>
        <r>
          <rPr>
            <sz val="10"/>
            <color rgb="FF000000"/>
            <rFont val="+mn-lt"/>
            <charset val="1"/>
          </rPr>
          <t xml:space="preserve">
</t>
        </r>
        <r>
          <rPr>
            <sz val="10"/>
            <color rgb="FF000000"/>
            <rFont val="+mn-lt"/>
            <charset val="1"/>
          </rPr>
          <t xml:space="preserve">2021 Basic Survey of Information and Communication Industry
</t>
        </r>
        <r>
          <rPr>
            <sz val="10"/>
            <color rgb="FF000000"/>
            <rFont val="+mn-lt"/>
            <charset val="1"/>
          </rPr>
          <t xml:space="preserve">https://www.soumu.go.jp/johotsusintokei/statistics/data/jouhoutsuusin220329b.pdf
</t>
        </r>
        <r>
          <rPr>
            <sz val="10"/>
            <color rgb="FF000000"/>
            <rFont val="+mn-lt"/>
            <charset val="1"/>
          </rPr>
          <t xml:space="preserve">
</t>
        </r>
        <r>
          <rPr>
            <sz val="10"/>
            <color rgb="FF000000"/>
            <rFont val="+mn-lt"/>
            <charset val="1"/>
          </rPr>
          <t xml:space="preserve">Financial statement for each firm
</t>
        </r>
        <r>
          <rPr>
            <sz val="10"/>
            <color rgb="FF000000"/>
            <rFont val="+mn-lt"/>
            <charset val="1"/>
          </rPr>
          <t xml:space="preserve">https://www.iij.ad.jp/ir/library/report/pdf/FY2021_End.pdf
</t>
        </r>
        <r>
          <rPr>
            <sz val="10"/>
            <color rgb="FF000000"/>
            <rFont val="+mn-lt"/>
            <charset val="1"/>
          </rPr>
          <t xml:space="preserve">https://group.ntt/jp/ir/library/yuho/2021/pdf/37yuho.pdf
</t>
        </r>
        <r>
          <rPr>
            <sz val="10"/>
            <color rgb="FF000000"/>
            <rFont val="+mn-lt"/>
            <charset val="1"/>
          </rPr>
          <t xml:space="preserve">https://www.kddi.com/extlib/files/corporate/ir/library/yuka_shoken/pdf/yuho_2022_4q.pdf
</t>
        </r>
        <r>
          <rPr>
            <sz val="10"/>
            <color rgb="FF000000"/>
            <rFont val="+mn-lt"/>
            <charset val="1"/>
          </rPr>
          <t xml:space="preserve">https://www.softbank.jp/corp/set/data/ir/documents/security_reports/pdf/sbkk_fy2021_security_reports.pdf
</t>
        </r>
        <r>
          <rPr>
            <sz val="10"/>
            <color rgb="FF000000"/>
            <rFont val="+mn-lt"/>
            <charset val="1"/>
          </rPr>
          <t>https://corp.rakuten.co.jp/investors/assets/doc/documents/dai25_yuho.pdf</t>
        </r>
      </text>
    </comment>
    <comment ref="D5" authorId="0" shapeId="0" xr:uid="{05658B2F-17EC-7E48-B200-7AB96889A13D}">
      <text>
        <r>
          <rPr>
            <b/>
            <sz val="10"/>
            <color rgb="FF000000"/>
            <rFont val="Tahoma"/>
            <family val="2"/>
          </rPr>
          <t>DD:</t>
        </r>
        <r>
          <rPr>
            <sz val="10"/>
            <color rgb="FF000000"/>
            <rFont val="Tahoma"/>
            <family val="2"/>
          </rPr>
          <t xml:space="preserve">
</t>
        </r>
        <r>
          <rPr>
            <sz val="12"/>
            <color rgb="FF000000"/>
            <rFont val="+mn-lt"/>
            <charset val="1"/>
          </rPr>
          <t xml:space="preserve">Source [# in 2021]: The figures for FY2022 are based on estimates of y-o-y mobile wireless revenue growth rates for IIJ, NTT, KDDI, Softbank, and Rakuten. The documents used for the estimation are
</t>
        </r>
        <r>
          <rPr>
            <sz val="12"/>
            <color rgb="FF000000"/>
            <rFont val="+mn-lt"/>
            <charset val="1"/>
          </rPr>
          <t xml:space="preserve">2022 Basic Survey of Information and Communication Industry
</t>
        </r>
        <r>
          <rPr>
            <u/>
            <sz val="12"/>
            <color rgb="FF000000"/>
            <rFont val="+mn-lt"/>
            <charset val="1"/>
          </rPr>
          <t>https://www.soumu.go.jp/johotsusintokei/statistics/data/jouhoutsuusin230331b.pdf</t>
        </r>
        <r>
          <rPr>
            <sz val="12"/>
            <color rgb="FF000000"/>
            <rFont val="+mn-lt"/>
            <charset val="1"/>
          </rPr>
          <t xml:space="preserve">; </t>
        </r>
        <r>
          <rPr>
            <u/>
            <sz val="12"/>
            <color rgb="FF000000"/>
            <rFont val="+mn-lt"/>
            <charset val="1"/>
          </rPr>
          <t>https://www.soumu.go.jp/main_sosiki/joho_tsusin/eng/presentation/pdf/Overview_of_the_2022_White_Paper_on_Information_and_Communications_in_Japan.pdf</t>
        </r>
        <r>
          <rPr>
            <sz val="12"/>
            <color rgb="FF000000"/>
            <rFont val="+mn-lt"/>
            <charset val="1"/>
          </rPr>
          <t xml:space="preserve"> (this report only has numbers for FY 2021)
</t>
        </r>
        <r>
          <rPr>
            <sz val="12"/>
            <color rgb="FF000000"/>
            <rFont val="+mn-lt"/>
            <charset val="1"/>
          </rPr>
          <t xml:space="preserve">Financial statement for each firm
</t>
        </r>
        <r>
          <rPr>
            <u/>
            <sz val="12"/>
            <color rgb="FF000000"/>
            <rFont val="+mn-lt"/>
            <charset val="1"/>
          </rPr>
          <t>https://www.iij.ad.jp/en/ir/library/financial/pdf/IIJ4Q22E.pdfhttps://group.ntt/jp/ir/library/yuho/2021/pdf/37yuho.pdf</t>
        </r>
        <r>
          <rPr>
            <sz val="12"/>
            <color rgb="FF000000"/>
            <rFont val="+mn-lt"/>
            <charset val="1"/>
          </rPr>
          <t xml:space="preserve"> 138,922 JPY millions;
</t>
        </r>
        <r>
          <rPr>
            <u/>
            <sz val="12"/>
            <color rgb="FF000000"/>
            <rFont val="+mn-lt"/>
            <charset val="1"/>
          </rPr>
          <t>https://www.kddi.com/extlib/files/english/corporate/ir/library/presentation/2023/pdf/kddi_230202_e_statement_full_uNubdV.pdf</t>
        </r>
        <r>
          <rPr>
            <sz val="12"/>
            <color rgb="FF000000"/>
            <rFont val="+mn-lt"/>
            <charset val="1"/>
          </rPr>
          <t xml:space="preserve">;  </t>
        </r>
        <r>
          <rPr>
            <u/>
            <sz val="12"/>
            <color rgb="FF000000"/>
            <rFont val="+mn-lt"/>
            <charset val="1"/>
          </rPr>
          <t>https://www.kddi.com/extlib/files/english/corporate/ir/ir-library/sustainability-integrated-report/pdf/kddi_sir2022_e.pdf</t>
        </r>
        <r>
          <rPr>
            <sz val="12"/>
            <color rgb="FF000000"/>
            <rFont val="+mn-lt"/>
            <charset val="1"/>
          </rPr>
          <t xml:space="preserve">; </t>
        </r>
        <r>
          <rPr>
            <u/>
            <sz val="12"/>
            <color rgb="FF000000"/>
            <rFont val="+mn-lt"/>
            <charset val="1"/>
          </rPr>
          <t>https://www.softbank.jp/en/corp/set/data/ir/documents/financial_reports/fy2022/pdf/sbkk_financial_report_20230510_en.pdf</t>
        </r>
        <r>
          <rPr>
            <sz val="12"/>
            <color rgb="FF000000"/>
            <rFont val="+mn-lt"/>
            <charset val="1"/>
          </rPr>
          <t xml:space="preserve">, </t>
        </r>
        <r>
          <rPr>
            <u/>
            <sz val="12"/>
            <color rgb="FF000000"/>
            <rFont val="+mn-lt"/>
            <charset val="1"/>
          </rPr>
          <t>https://www.softbank.jp/en/corp/set/data/ir/documents/presentations/fy2022/investors/pdf/sbkk_investors_presentation_supplement_20230510_en.pdf?202307_01</t>
        </r>
        <r>
          <rPr>
            <sz val="12"/>
            <color rgb="FF000000"/>
            <rFont val="+mn-lt"/>
            <charset val="1"/>
          </rPr>
          <t xml:space="preserve">; </t>
        </r>
        <r>
          <rPr>
            <u/>
            <sz val="12"/>
            <color rgb="FF000000"/>
            <rFont val="+mn-lt"/>
            <charset val="1"/>
          </rPr>
          <t>https://global.rakuten.com/corp/investors/documents/results/2022.html</t>
        </r>
        <r>
          <rPr>
            <sz val="12"/>
            <color rgb="FF000000"/>
            <rFont val="+mn-lt"/>
            <charset val="1"/>
          </rPr>
          <t xml:space="preserve"> 227,511 millions in 2021 and 368,669 millions in 2022
</t>
        </r>
        <r>
          <rPr>
            <u/>
            <sz val="12"/>
            <color rgb="FF000000"/>
            <rFont val="+mn-lt"/>
            <charset val="1"/>
          </rPr>
          <t>https://www.capitaliq.spglobal.com/web/client?auth=inherit#industry/GlobalMultichannelTopOperators</t>
        </r>
        <r>
          <rPr>
            <sz val="12"/>
            <color rgb="FF000000"/>
            <rFont val="+mn-lt"/>
            <charset val="1"/>
          </rPr>
          <t xml:space="preserve">
</t>
        </r>
        <r>
          <rPr>
            <sz val="12"/>
            <color rgb="FF000000"/>
            <rFont val="+mn-lt"/>
            <charset val="1"/>
          </rPr>
          <t xml:space="preserve">7433271 YEN converted at the 2021 annual exchange rate published by the Bank of Canada, i.e. 0.01142.
</t>
        </r>
        <r>
          <rPr>
            <sz val="12"/>
            <color rgb="FF000000"/>
            <rFont val="+mn-lt"/>
            <charset val="1"/>
          </rPr>
          <t xml:space="preserve">YEN converted at the 2022 annual exchange rate published by the Bank of Canada, i.e. 0.009940.
</t>
        </r>
      </text>
    </comment>
    <comment ref="C6" authorId="0" shapeId="0" xr:uid="{545E3B07-BB1B-9243-BCC0-3645CC32D026}">
      <text>
        <r>
          <rPr>
            <b/>
            <sz val="10"/>
            <color rgb="FF000000"/>
            <rFont val="Tahoma"/>
            <family val="2"/>
          </rPr>
          <t>DD:</t>
        </r>
        <r>
          <rPr>
            <sz val="10"/>
            <color rgb="FF000000"/>
            <rFont val="Tahoma"/>
            <family val="2"/>
          </rPr>
          <t xml:space="preserve">
</t>
        </r>
        <r>
          <rPr>
            <sz val="10"/>
            <color rgb="FF000000"/>
            <rFont val="Calibri"/>
            <family val="2"/>
          </rPr>
          <t xml:space="preserve">2021: https://digital.gov.ru/uploaded/files/ekonomicheskie-pokazateli-2021.xls 
</t>
        </r>
        <r>
          <rPr>
            <sz val="10"/>
            <color rgb="FF000000"/>
            <rFont val="Calibri"/>
            <family val="2"/>
          </rPr>
          <t>2020: </t>
        </r>
        <r>
          <rPr>
            <u/>
            <sz val="10"/>
            <color rgb="FF000000"/>
            <rFont val="Calibri"/>
            <family val="2"/>
          </rPr>
          <t>https://digital.gov.ru/uploaded/files/ekonomicheskie-pokazateli-god-4-kvartal-2020.xls</t>
        </r>
        <r>
          <rPr>
            <sz val="10"/>
            <color rgb="FF000000"/>
            <rFont val="Calibri"/>
            <family val="2"/>
          </rPr>
          <t xml:space="preserve"> 
</t>
        </r>
        <r>
          <rPr>
            <sz val="10"/>
            <color rgb="FF000000"/>
            <rFont val="Calibri"/>
            <family val="2"/>
          </rPr>
          <t>2019: </t>
        </r>
        <r>
          <rPr>
            <u/>
            <sz val="10"/>
            <color rgb="FF000000"/>
            <rFont val="Calibri"/>
            <family val="2"/>
          </rPr>
          <t>https://digital.gov.ru/uploaded/files/ekonomicheskie-pokazateli-2019-god_FjnOu42.xls</t>
        </r>
        <r>
          <rPr>
            <sz val="10"/>
            <color rgb="FF000000"/>
            <rFont val="Calibri"/>
            <family val="2"/>
          </rPr>
          <t xml:space="preserve"> 
</t>
        </r>
        <r>
          <rPr>
            <sz val="10"/>
            <color rgb="FF000000"/>
            <rFont val="Calibri"/>
            <family val="2"/>
          </rPr>
          <t xml:space="preserve"> 
</t>
        </r>
        <r>
          <rPr>
            <sz val="10"/>
            <color rgb="FF000000"/>
            <rFont val="Calibri"/>
            <family val="2"/>
          </rPr>
          <t>2018: </t>
        </r>
        <r>
          <rPr>
            <u/>
            <sz val="10"/>
            <color rgb="FF000000"/>
            <rFont val="Calibri"/>
            <family val="2"/>
          </rPr>
          <t>https://digital.gov.ru/uploaded/files/ekonomicheskie-pokazateli-2018-god.xlsx</t>
        </r>
        <r>
          <rPr>
            <sz val="10"/>
            <color rgb="FF000000"/>
            <rFont val="Calibri"/>
            <family val="2"/>
          </rPr>
          <t xml:space="preserve"> 
</t>
        </r>
        <r>
          <rPr>
            <sz val="10"/>
            <color rgb="FF000000"/>
            <rFont val="Calibri"/>
            <family val="2"/>
          </rPr>
          <t>2017: </t>
        </r>
        <r>
          <rPr>
            <u/>
            <sz val="10"/>
            <color rgb="FF000000"/>
            <rFont val="Calibri"/>
            <family val="2"/>
          </rPr>
          <t>https://digital.gov.ru/uploaded/files/ekonomicheskie-pokazateli-2017-god.xlsx</t>
        </r>
        <r>
          <rPr>
            <sz val="10"/>
            <color rgb="FF000000"/>
            <rFont val="Calibri"/>
            <family val="2"/>
          </rPr>
          <t xml:space="preserve"> 
</t>
        </r>
        <r>
          <rPr>
            <sz val="10"/>
            <color rgb="FF000000"/>
            <rFont val="Calibri"/>
            <family val="2"/>
          </rPr>
          <t xml:space="preserve"> 
</t>
        </r>
      </text>
    </comment>
    <comment ref="D6" authorId="0" shapeId="0" xr:uid="{C0E7E35D-46B1-FF42-ABD2-8411E188BED8}">
      <text>
        <r>
          <rPr>
            <sz val="10"/>
            <color rgb="FF000000"/>
            <rFont val="Calibri"/>
            <family val="2"/>
          </rPr>
          <t xml:space="preserve">2022: </t>
        </r>
        <r>
          <rPr>
            <u/>
            <sz val="10"/>
            <color rgb="FF000000"/>
            <rFont val="Calibri"/>
            <family val="2"/>
          </rPr>
          <t>https://digital.gov.ru/uploaded/files/ekonomicheskie-pokazateli-2022.xls</t>
        </r>
        <r>
          <rPr>
            <sz val="10"/>
            <color rgb="FF000000"/>
            <rFont val="Calibri"/>
            <family val="2"/>
          </rPr>
          <t xml:space="preserve">
</t>
        </r>
        <r>
          <rPr>
            <sz val="10"/>
            <color rgb="FF000000"/>
            <rFont val="Calibri"/>
            <family val="2"/>
          </rPr>
          <t xml:space="preserve">2021: https://digital.gov.ru/uploaded/files/ekonomicheskie-pokazateli-2021.xls 
</t>
        </r>
        <r>
          <rPr>
            <sz val="10"/>
            <color rgb="FF000000"/>
            <rFont val="Calibri"/>
            <family val="2"/>
          </rPr>
          <t xml:space="preserve">2020: https://digital.gov.ru/uploaded/files/ekonomicheskie-pokazateli-god-4-kvartal-2020.xls 
</t>
        </r>
        <r>
          <rPr>
            <sz val="10"/>
            <color rgb="FF000000"/>
            <rFont val="Calibri"/>
            <family val="2"/>
          </rPr>
          <t xml:space="preserve">2019: https://digital.gov.ru/uploaded/files/ekonomicheskie-pokazateli-2019-god_FjnOu42.xls 
</t>
        </r>
        <r>
          <rPr>
            <sz val="10"/>
            <color rgb="FF000000"/>
            <rFont val="Calibri"/>
            <family val="2"/>
          </rPr>
          <t xml:space="preserve">2018: https://digital.gov.ru/uploaded/files/ekonomicheskie-pokazateli-2018-god.xlsx 
</t>
        </r>
        <r>
          <rPr>
            <sz val="10"/>
            <color rgb="FF000000"/>
            <rFont val="Calibri"/>
            <family val="2"/>
          </rPr>
          <t xml:space="preserve">2017: https://digital.gov.ru/uploaded/files/ekonomicheskie-pokazateli-2017-god.xlsx 
</t>
        </r>
        <r>
          <rPr>
            <sz val="10"/>
            <color rgb="FF000000"/>
            <rFont val="Calibri"/>
            <family val="2"/>
          </rPr>
          <t xml:space="preserve"> 
</t>
        </r>
        <r>
          <rPr>
            <sz val="10"/>
            <color rgb="FF000000"/>
            <rFont val="Calibri"/>
            <family val="2"/>
          </rPr>
          <t xml:space="preserve">Russian ruble 1994042.1 converted at the 2022 annual exchange rate published by the Bank of Canada, i.e. 0.01937.
</t>
        </r>
      </text>
    </comment>
    <comment ref="C7" authorId="1" shapeId="0" xr:uid="{DC8E33FD-693C-B648-9991-F70C36C4A1B6}">
      <text>
        <r>
          <rPr>
            <sz val="10"/>
            <color rgb="FF000000"/>
            <rFont val="+mn-lt"/>
            <charset val="1"/>
          </rPr>
          <t>Source: D</t>
        </r>
        <r>
          <rPr>
            <sz val="10"/>
            <color rgb="FF000000"/>
            <rFont val="Calibri"/>
            <family val="2"/>
          </rPr>
          <t xml:space="preserve">ata for 2021 still are a forecast. </t>
        </r>
        <r>
          <rPr>
            <sz val="10"/>
            <color rgb="FF000000"/>
            <rFont val="+mn-lt"/>
            <charset val="1"/>
          </rPr>
          <t xml:space="preserve">Statista.de, based on the annual reports of the Bundesnetzagentur (Federal Network Agency). https://www.bundesnetzagentur.de/SharedDocs/Mediathek/Jahresberichte/JB2021.pdf?__blob=publicationFile&amp;v=3). </t>
        </r>
      </text>
    </comment>
    <comment ref="D7" authorId="0" shapeId="0" xr:uid="{D4F3F18E-E7DB-E24D-9F8A-E15D34788912}">
      <text>
        <r>
          <rPr>
            <sz val="12"/>
            <color rgb="FF000000"/>
            <rFont val="+mn-lt"/>
            <charset val="1"/>
          </rPr>
          <t xml:space="preserve">Source: The data for 2022 is still a prediction and is based on information from the annual reports of the Bundesnetzagentur (Federal Network Agency). On page 9, it's mentioned that the numbers for 2021 were adjusted from 26,359.9 to 26,500 in the 2022 report. </t>
        </r>
        <r>
          <rPr>
            <u/>
            <sz val="12"/>
            <color rgb="FF000000"/>
            <rFont val="+mn-lt"/>
            <charset val="1"/>
          </rPr>
          <t>https://www.bundesnetzagentur.de/SharedDocs/Mediathek/Berichte/2023/JB_TK_2022.pdf?__blob=publicationFile&amp;v=4</t>
        </r>
        <r>
          <rPr>
            <sz val="12"/>
            <color rgb="FF000000"/>
            <rFont val="+mn-lt"/>
            <charset val="1"/>
          </rPr>
          <t xml:space="preserve">.
</t>
        </r>
        <r>
          <rPr>
            <sz val="12"/>
            <color rgb="FF000000"/>
            <rFont val="+mn-lt"/>
            <charset val="1"/>
          </rPr>
          <t xml:space="preserve">Euro converted at the 2022 annual exchange rate published by the Bank of Canada, i.e. 1.3696.
</t>
        </r>
      </text>
    </comment>
    <comment ref="C8" authorId="0" shapeId="0" xr:uid="{7DA9DF3C-4608-5D43-9147-399BD65BC890}">
      <text>
        <r>
          <rPr>
            <sz val="10"/>
            <color rgb="FF000000"/>
            <rFont val="Calibri"/>
            <family val="2"/>
          </rPr>
          <t xml:space="preserve">Estimate based on sum of the revenues reported by the companies and as stated and cited on the "Wireless" sheet + revenue of $247.9 million for Eastlink and $159.1 million for TBayTel, as explained in the notes for those two entries in the "Wireless Sheet". </t>
        </r>
      </text>
    </comment>
    <comment ref="C9" authorId="0" shapeId="0" xr:uid="{2D929C67-FA00-6A40-8D54-D7A3B6AE22CE}">
      <text>
        <r>
          <rPr>
            <b/>
            <sz val="10"/>
            <color rgb="FF000000"/>
            <rFont val="Tahoma"/>
            <family val="2"/>
          </rPr>
          <t xml:space="preserve">Source: </t>
        </r>
        <r>
          <rPr>
            <sz val="10"/>
            <color rgb="FF000000"/>
            <rFont val="Tahoma"/>
            <family val="2"/>
          </rPr>
          <t>Estimate based on 1,154.62 million subscribers with ARPU/year of Rs 1,300.8.   https://www.trai.gov.in/sites/default/files/YIR_08072022_0.pdf</t>
        </r>
      </text>
    </comment>
    <comment ref="D9" authorId="0" shapeId="0" xr:uid="{1C1723D9-D491-704F-BECE-7DFE6CF61772}">
      <text>
        <r>
          <rPr>
            <sz val="10"/>
            <color rgb="FF000000"/>
            <rFont val="Calibri"/>
            <family val="2"/>
          </rPr>
          <t xml:space="preserve">Source: Estimate based on 1,142.93 million subscribers with ARPU/year of Rs 1,300.8.  </t>
        </r>
        <r>
          <rPr>
            <u/>
            <sz val="10"/>
            <color rgb="FF000000"/>
            <rFont val="Calibri"/>
            <family val="2"/>
          </rPr>
          <t>https://www.trai.gov.in/release-publication/reports/performance-indicators-reports</t>
        </r>
        <r>
          <rPr>
            <sz val="10"/>
            <color rgb="FF000000"/>
            <rFont val="Calibri"/>
            <family val="2"/>
          </rPr>
          <t xml:space="preserve"> [only has arpu/month]
</t>
        </r>
        <r>
          <rPr>
            <sz val="10"/>
            <color rgb="FF000000"/>
            <rFont val="Calibri"/>
            <family val="2"/>
          </rPr>
          <t xml:space="preserve">
</t>
        </r>
        <r>
          <rPr>
            <sz val="10"/>
            <color rgb="FF000000"/>
            <rFont val="Calibri"/>
            <family val="2"/>
          </rPr>
          <t xml:space="preserve">
</t>
        </r>
        <r>
          <rPr>
            <sz val="10"/>
            <color rgb="FF000000"/>
            <rFont val="Calibri"/>
            <family val="2"/>
          </rPr>
          <t xml:space="preserve">Consulted financial statement for each firm: Reliance Jio Infocomm Ltd, Airtel, and Vodafone Idea Ltd. </t>
        </r>
        <r>
          <rPr>
            <u/>
            <sz val="10"/>
            <color rgb="FF000000"/>
            <rFont val="Calibri"/>
            <family val="2"/>
          </rPr>
          <t>https://www.capitaliq.spglobal.com/web/client?auth=inherit#industry/GlobalMultichannelTopOperators</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Indian rupee converted at the 2022 annual exchange rate published by the Bank of Canada, i.e. 0.01656 .
</t>
        </r>
      </text>
    </comment>
    <comment ref="C10" authorId="0" shapeId="0" xr:uid="{E510DCC7-FC2A-B045-BB57-E09C7E9B0E0C}">
      <text>
        <r>
          <rPr>
            <b/>
            <sz val="10"/>
            <color rgb="FF000000"/>
            <rFont val="Tahoma"/>
            <family val="2"/>
          </rPr>
          <t xml:space="preserve">Source: </t>
        </r>
        <r>
          <rPr>
            <sz val="10"/>
            <color rgb="FF000000"/>
            <rFont val="Calibri"/>
            <family val="2"/>
          </rPr>
          <t xml:space="preserve">SK Telecom (2022). Earnings Release 2021. https://www.sktelecom.com/en/investor/lib/announce.do?page.page=1&amp;page.type=2022KT Corporation (2022). 2021 Earnings Release. https://corp.kt.com/eng/html/investors/resources/earnings.htmlLG Uplus (2022). 2021 Earnings Release. https://www.lguplus.com/about/en/investing/ir-resources/earnings-release
</t>
        </r>
        <r>
          <rPr>
            <sz val="10"/>
            <color rgb="FF000000"/>
            <rFont val="Calibri"/>
            <family val="2"/>
          </rPr>
          <t xml:space="preserve">
</t>
        </r>
      </text>
    </comment>
    <comment ref="D10" authorId="0" shapeId="0" xr:uid="{43E5D2CA-8698-7145-A19B-3B17C7FB12E6}">
      <text>
        <r>
          <rPr>
            <sz val="10"/>
            <color rgb="FF000000"/>
            <rFont val="Calibri"/>
            <family val="2"/>
            <scheme val="minor"/>
          </rPr>
          <t>Source: KRW bn 10,462.7 for SK Telecom (2023). Earnings Release 2022. </t>
        </r>
        <r>
          <rPr>
            <u/>
            <sz val="10"/>
            <color rgb="FF000000"/>
            <rFont val="Calibri"/>
            <family val="2"/>
            <scheme val="minor"/>
          </rPr>
          <t>https://www.sktelecom.com/img/eng/qua/20230208/InvestorBriefing4Q22Eng.pdf</t>
        </r>
        <r>
          <rPr>
            <sz val="10"/>
            <color rgb="FF000000"/>
            <rFont val="Calibri"/>
            <family val="2"/>
            <scheme val="minor"/>
          </rPr>
          <t xml:space="preserve">;
</t>
        </r>
        <r>
          <rPr>
            <sz val="10"/>
            <color rgb="FF000000"/>
            <rFont val="Calibri"/>
            <family val="2"/>
            <scheme val="minor"/>
          </rPr>
          <t>KRW bn 6183.2 for KT Corporation (2023). 2022 Earnings Release. </t>
        </r>
        <r>
          <rPr>
            <u/>
            <sz val="10"/>
            <color rgb="FF000000"/>
            <rFont val="Calibri"/>
            <family val="2"/>
            <scheme val="minor"/>
          </rPr>
          <t>https://corp.kt.com/eng/attach/record/2022/KT%204Q22_ER%20PT_ENG_F.pdf</t>
        </r>
        <r>
          <rPr>
            <sz val="10"/>
            <color rgb="FF000000"/>
            <rFont val="Calibri"/>
            <family val="2"/>
            <scheme val="minor"/>
          </rPr>
          <t xml:space="preserve">;
</t>
        </r>
        <r>
          <rPr>
            <sz val="10"/>
            <color rgb="FF000000"/>
            <rFont val="Calibri"/>
            <family val="2"/>
            <scheme val="minor"/>
          </rPr>
          <t>KRW bn 6183.2 for LG Uplus (2023). 2022 Earnings Release. </t>
        </r>
        <r>
          <rPr>
            <u/>
            <sz val="10"/>
            <color rgb="FF000000"/>
            <rFont val="Calibri"/>
            <family val="2"/>
            <scheme val="minor"/>
          </rPr>
          <t>https://www.lguplus.com/about/en/investing/ir-resources/earnings-release</t>
        </r>
        <r>
          <rPr>
            <sz val="10"/>
            <color rgb="FF000000"/>
            <rFont val="Calibri"/>
            <family val="2"/>
            <scheme val="minor"/>
          </rPr>
          <t xml:space="preserve"> P. 10
</t>
        </r>
        <r>
          <rPr>
            <sz val="10"/>
            <color rgb="FF000000"/>
            <rFont val="Calibri"/>
            <family val="2"/>
            <scheme val="minor"/>
          </rPr>
          <t xml:space="preserve">
</t>
        </r>
        <r>
          <rPr>
            <sz val="10"/>
            <color rgb="FF000000"/>
            <rFont val="Calibri"/>
            <family val="2"/>
            <scheme val="minor"/>
          </rPr>
          <t xml:space="preserve">South Korean won 24,781,000 million converted at the 2022 annual exchange rate published by the Bank of Canada, i.e. 0.001009.
</t>
        </r>
      </text>
    </comment>
    <comment ref="C11" authorId="0" shapeId="0" xr:uid="{D16B2C86-B683-9B48-903F-7A9E052D92AD}">
      <text>
        <r>
          <rPr>
            <b/>
            <sz val="10"/>
            <color rgb="FF000000"/>
            <rFont val="Tahoma"/>
            <family val="2"/>
          </rPr>
          <t xml:space="preserve">Source: </t>
        </r>
        <r>
          <rPr>
            <sz val="10"/>
            <color rgb="FF000000"/>
            <rFont val="Calibri"/>
            <family val="2"/>
            <scheme val="minor"/>
          </rPr>
          <t>Vazquez Mendoza, Paola (2022, February 28). Telecomunicaciones Móviles al 4T-2021 y 2021: Evolución y Escenario Previsible ante la Coyuntura Global. The Competitive Intelligence Unit (The CIU). </t>
        </r>
        <r>
          <rPr>
            <u/>
            <sz val="10"/>
            <color rgb="FF000000"/>
            <rFont val="Calibri"/>
            <family val="2"/>
            <scheme val="minor"/>
          </rPr>
          <t>https://www.theciu.com/publicaciones-2/2022/2/28/telecomunicaciones-mviles-al-4t-2021-y-2021-evolucin-y-escenario-previsible-ante-la-coyuntura-global</t>
        </r>
      </text>
    </comment>
    <comment ref="D11" authorId="0" shapeId="0" xr:uid="{DB5E0DF3-FED5-0247-B937-40C819133553}">
      <text>
        <r>
          <rPr>
            <sz val="10"/>
            <color rgb="FF000000"/>
            <rFont val="Calibri"/>
            <family val="2"/>
          </rPr>
          <t>Source [Telecomunicaciones Móviles al 4T-2021 y 2021: Evolución y Escenario Previsible ante la Coyuntura Global. The Competitive Intelligence Unit (The CIU). </t>
        </r>
        <r>
          <rPr>
            <u/>
            <sz val="10"/>
            <color rgb="FF000000"/>
            <rFont val="Calibri"/>
            <family val="2"/>
          </rPr>
          <t>https://www.theciu.com/publicaciones-2/2022/2/28/telecomunicaciones-mviles-al-4t-2021-y-2021-evolucin-y-escenario-previsible-ante-la-coyuntura-global</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From the Mexico team: combined revenue from Telcel, Movistar Mexico, AT&amp;T, MVNO.
</t>
        </r>
        <r>
          <rPr>
            <sz val="10"/>
            <color rgb="FF000000"/>
            <rFont val="Calibri"/>
            <family val="2"/>
          </rPr>
          <t xml:space="preserve">Market Share by Subscribers: </t>
        </r>
        <r>
          <rPr>
            <u/>
            <sz val="10"/>
            <color rgb="FF000000"/>
            <rFont val="Calibri"/>
            <family val="2"/>
          </rPr>
          <t>https://bit.ift.org.mx/descargas/datos/tabs/TD_MARKET_SHARE_TELMOVIL_ITE_VA.csv</t>
        </r>
        <r>
          <rPr>
            <sz val="10"/>
            <color rgb="FF000000"/>
            <rFont val="Calibri"/>
            <family val="2"/>
          </rPr>
          <t xml:space="preserve">
</t>
        </r>
        <r>
          <rPr>
            <sz val="10"/>
            <color rgb="FF000000"/>
            <rFont val="Calibri"/>
            <family val="2"/>
          </rPr>
          <t xml:space="preserve">Market Share by Subscribers: </t>
        </r>
        <r>
          <rPr>
            <u/>
            <sz val="10"/>
            <color rgb="FF000000"/>
            <rFont val="Calibri"/>
            <family val="2"/>
          </rPr>
          <t>https://bit.ift.org.mx/descargas/datos/tabs/TD_MARKET_SHARE_TELMOVIL_ITE_VA.csv</t>
        </r>
        <r>
          <rPr>
            <sz val="10"/>
            <color rgb="FF000000"/>
            <rFont val="Calibri"/>
            <family val="2"/>
          </rPr>
          <t xml:space="preserve">
</t>
        </r>
        <r>
          <rPr>
            <sz val="10"/>
            <color rgb="FF000000"/>
            <rFont val="Calibri"/>
            <family val="2"/>
          </rPr>
          <t xml:space="preserve">Market Share by Subscribers: </t>
        </r>
        <r>
          <rPr>
            <u/>
            <sz val="10"/>
            <color rgb="FF000000"/>
            <rFont val="Calibri"/>
            <family val="2"/>
          </rPr>
          <t>https://bit.ift.org.mx/descargas/datos/tabs/TD_MARKET_SHARE_TELMOVIL_ITE_VA.csv</t>
        </r>
        <r>
          <rPr>
            <sz val="10"/>
            <color rgb="FF000000"/>
            <rFont val="Calibri"/>
            <family val="2"/>
          </rPr>
          <t xml:space="preserve">
</t>
        </r>
        <r>
          <rPr>
            <sz val="10"/>
            <color rgb="FF000000"/>
            <rFont val="Calibri"/>
            <family val="2"/>
          </rPr>
          <t xml:space="preserve">Market Share by Subscribers: IFT (2023). 
</t>
        </r>
        <r>
          <rPr>
            <sz val="10"/>
            <color rgb="FF000000"/>
            <rFont val="Calibri"/>
            <family val="2"/>
          </rPr>
          <t xml:space="preserve">Las líneas del servicio móvil de acceso a internet aumentaron 10.3 millones en un año. (Comunicado 72/2023) 17 de julio
</t>
        </r>
        <r>
          <rPr>
            <u/>
            <sz val="10"/>
            <color rgb="FF000000"/>
            <rFont val="Calibri"/>
            <family val="2"/>
          </rPr>
          <t>https://www.ift.org.mx/comunicacion-y-medios/comunicados-ift/es/las-lineas-del-servicio-movil-de-acceso-internet-aumentaron-103-millones-en-un-ano-comunicado-722023</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Revenue: IFT (2023), Ingresos Telecomunicaciones, (Aggregated data from 4 reports from THE CIU:
</t>
        </r>
        <r>
          <rPr>
            <sz val="10"/>
            <color rgb="FF000000"/>
            <rFont val="Calibri"/>
            <family val="2"/>
          </rPr>
          <t xml:space="preserve">1. Telecomunicaciones Móviles al 1T-2022: </t>
        </r>
        <r>
          <rPr>
            <u/>
            <sz val="10"/>
            <color rgb="FF000000"/>
            <rFont val="Calibri"/>
            <family val="2"/>
          </rPr>
          <t>https://www.theciu.com/publicaciones-2/2022/5/23/telecomunicaciones-mviles-al-1t-2022</t>
        </r>
        <r>
          <rPr>
            <sz val="10"/>
            <color rgb="FF000000"/>
            <rFont val="Calibri"/>
            <family val="2"/>
          </rPr>
          <t xml:space="preserve">
</t>
        </r>
        <r>
          <rPr>
            <sz val="10"/>
            <color rgb="FF000000"/>
            <rFont val="Calibri"/>
            <family val="2"/>
          </rPr>
          <t xml:space="preserve">2. Telecomunicaciones Móviles al 2T-2022: </t>
        </r>
        <r>
          <rPr>
            <u/>
            <sz val="10"/>
            <color rgb="FF000000"/>
            <rFont val="Calibri"/>
            <family val="2"/>
          </rPr>
          <t>https://www.theciu.com/publicaciones-2/2022/8/8/telecomunicaciones-mviles-al-2t-2022</t>
        </r>
        <r>
          <rPr>
            <sz val="10"/>
            <color rgb="FF000000"/>
            <rFont val="Calibri"/>
            <family val="2"/>
          </rPr>
          <t xml:space="preserve">
</t>
        </r>
        <r>
          <rPr>
            <sz val="10"/>
            <color rgb="FF000000"/>
            <rFont val="Calibri"/>
            <family val="2"/>
          </rPr>
          <t xml:space="preserve">3. Telecomunicaciones Móviles al 3T-2022: </t>
        </r>
        <r>
          <rPr>
            <u/>
            <sz val="10"/>
            <color rgb="FF000000"/>
            <rFont val="Calibri"/>
            <family val="2"/>
          </rPr>
          <t>https://www.theciu.com/publicaciones-2/2022/11/7/telecomunicaciones-mviles-al-3t-2022</t>
        </r>
        <r>
          <rPr>
            <sz val="10"/>
            <color rgb="FF000000"/>
            <rFont val="Calibri"/>
            <family val="2"/>
          </rPr>
          <t xml:space="preserve">
</t>
        </r>
        <r>
          <rPr>
            <sz val="10"/>
            <color rgb="FF000000"/>
            <rFont val="Calibri"/>
            <family val="2"/>
          </rPr>
          <t xml:space="preserve">4. Telecomunicaciones Móviles al 4T-2022: </t>
        </r>
        <r>
          <rPr>
            <u/>
            <sz val="10"/>
            <color rgb="FF000000"/>
            <rFont val="Calibri"/>
            <family val="2"/>
          </rPr>
          <t>https://www.theciu.com/publicaciones-2/2023/2/27/telecomunicaciones-mviles-al-4t-2022</t>
        </r>
        <r>
          <rPr>
            <sz val="10"/>
            <color rgb="FF000000"/>
            <rFont val="Calibri"/>
            <family val="2"/>
          </rPr>
          <t xml:space="preserve">
</t>
        </r>
        <r>
          <rPr>
            <sz val="10"/>
            <color rgb="FF000000"/>
            <rFont val="Calibri"/>
            <family val="2"/>
          </rPr>
          <t xml:space="preserve">)
</t>
        </r>
        <r>
          <rPr>
            <sz val="10"/>
            <color rgb="FF000000"/>
            <rFont val="Calibri"/>
            <family val="2"/>
          </rPr>
          <t xml:space="preserve">Revenue: IFT (2022), Ingresos Telecomunicaciones: </t>
        </r>
        <r>
          <rPr>
            <u/>
            <sz val="10"/>
            <color rgb="FF000000"/>
            <rFont val="Calibri"/>
            <family val="2"/>
          </rPr>
          <t>https://bit.ift.org.mx/descargas/datos/tabs/TD_INGRESOS_TELECOM_ITE_VA.csv</t>
        </r>
        <r>
          <rPr>
            <sz val="10"/>
            <color rgb="FF000000"/>
            <rFont val="Calibri"/>
            <family val="2"/>
          </rPr>
          <t xml:space="preserve">
</t>
        </r>
        <r>
          <rPr>
            <sz val="10"/>
            <color rgb="FF000000"/>
            <rFont val="Calibri"/>
            <family val="2"/>
          </rPr>
          <t xml:space="preserve">Revenue: IFT (2022), Ingresos Telecomunicaciones: </t>
        </r>
        <r>
          <rPr>
            <u/>
            <sz val="10"/>
            <color rgb="FF000000"/>
            <rFont val="Calibri"/>
            <family val="2"/>
          </rPr>
          <t>https://bit.ift.org.mx/descargas/datos/tabs/TD_INGRESOS_TELECOM_ITE_VA.csv</t>
        </r>
        <r>
          <rPr>
            <sz val="10"/>
            <color rgb="FF000000"/>
            <rFont val="Calibri"/>
            <family val="2"/>
          </rPr>
          <t xml:space="preserve">
</t>
        </r>
        <r>
          <rPr>
            <sz val="10"/>
            <color rgb="FF000000"/>
            <rFont val="Calibri"/>
            <family val="2"/>
          </rPr>
          <t xml:space="preserve">Revenue: America Movil (2021) Anuario estadístico 2022, p. 23.
</t>
        </r>
        <r>
          <rPr>
            <sz val="10"/>
            <color rgb="FF000000"/>
            <rFont val="Calibri"/>
            <family val="2"/>
          </rPr>
          <t xml:space="preserve">
</t>
        </r>
        <r>
          <rPr>
            <sz val="10"/>
            <color rgb="FF000000"/>
            <rFont val="Calibri"/>
            <family val="2"/>
          </rPr>
          <t xml:space="preserve">
</t>
        </r>
        <r>
          <rPr>
            <u/>
            <sz val="10"/>
            <color rgb="FF000000"/>
            <rFont val="Calibri"/>
            <family val="2"/>
          </rPr>
          <t>https://tynmagazine.com/telecomunicaciones-moviles-al-4t-2022/</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343,835.98 Mexican peso converted at the 2022 annual exchange rate published by the Bank of Canada, i.e. 0.06472.
</t>
        </r>
      </text>
    </comment>
    <comment ref="C12" authorId="0" shapeId="0" xr:uid="{4BEEA0BA-247F-D940-967F-551F20E451DE}">
      <text>
        <r>
          <rPr>
            <b/>
            <sz val="10"/>
            <color rgb="FF000000"/>
            <rFont val="Tahoma"/>
            <family val="2"/>
          </rPr>
          <t>Source</t>
        </r>
        <r>
          <rPr>
            <sz val="10"/>
            <color rgb="FF000000"/>
            <rFont val="Tahoma"/>
            <family val="2"/>
          </rPr>
          <t xml:space="preserve">: Ofcom. Communications Market Report, 2022 (Summary of UK telecoms revenues: retail mobile). https://www.ofcom.org.uk/research-and-data/multi-sector-research/cmr/the-communications-market-2022?SQ_VARIATION_240924=0 </t>
        </r>
      </text>
    </comment>
    <comment ref="D12" authorId="0" shapeId="0" xr:uid="{A7B344CC-3DA2-104B-A874-2284E23156E9}">
      <text>
        <r>
          <rPr>
            <sz val="10"/>
            <color rgb="FF000000"/>
            <rFont val="Calibri"/>
            <family val="2"/>
          </rPr>
          <t xml:space="preserve">Source: Ofcom. Communications Market Report, 2023 (Summary of UK telecoms revenues: retail mobile). </t>
        </r>
        <r>
          <rPr>
            <u/>
            <sz val="10"/>
            <color rgb="FF000000"/>
            <rFont val="Calibri"/>
            <family val="2"/>
          </rPr>
          <t>https://www.ofcom.org.uk/__data/assets/pdf_file/0034/264778/Communications-Market-Report-2023.pdf</t>
        </r>
        <r>
          <rPr>
            <sz val="10"/>
            <color rgb="FF000000"/>
            <rFont val="Calibri"/>
            <family val="2"/>
          </rPr>
          <t xml:space="preserve">
</t>
        </r>
        <r>
          <rPr>
            <sz val="10"/>
            <color rgb="FF000000"/>
            <rFont val="Calibri"/>
            <family val="2"/>
          </rPr>
          <t xml:space="preserve">Ofcom (2023). Telecommunications Market Data Update 2022. </t>
        </r>
        <r>
          <rPr>
            <u/>
            <sz val="10"/>
            <color rgb="FF000000"/>
            <rFont val="Calibri"/>
            <family val="2"/>
          </rPr>
          <t>https://www.ofcom.org.uk/__data/assets/pdf_file/0025/260539/Q4-2022-Telecoms-Data-Update.pdf</t>
        </r>
        <r>
          <rPr>
            <sz val="10"/>
            <color rgb="FF000000"/>
            <rFont val="Calibri"/>
            <family val="2"/>
          </rPr>
          <t xml:space="preserve">, p. 16
</t>
        </r>
        <r>
          <rPr>
            <sz val="10"/>
            <color rgb="FF000000"/>
            <rFont val="Calibri"/>
            <family val="2"/>
          </rPr>
          <t xml:space="preserve">
</t>
        </r>
        <r>
          <rPr>
            <sz val="10"/>
            <color rgb="FF000000"/>
            <rFont val="Calibri"/>
            <family val="2"/>
          </rPr>
          <t xml:space="preserve">
</t>
        </r>
        <r>
          <rPr>
            <sz val="10"/>
            <color rgb="FF000000"/>
            <rFont val="Calibri"/>
            <family val="2"/>
          </rPr>
          <t xml:space="preserve">UK pound sterling converted at the 2022 annual exchange rate published by the Bank of Canada, i.e. 1.6076.
</t>
        </r>
      </text>
    </comment>
    <comment ref="C13" authorId="0" shapeId="0" xr:uid="{771BCFD7-35D7-0B4F-99BE-E0CB64EEF1DF}">
      <text>
        <r>
          <rPr>
            <b/>
            <sz val="10"/>
            <color rgb="FF000000"/>
            <rFont val="Tahoma"/>
            <family val="2"/>
          </rPr>
          <t xml:space="preserve">Source: </t>
        </r>
        <r>
          <rPr>
            <sz val="10"/>
            <color rgb="FF000000"/>
            <rFont val="Calibri"/>
            <family val="2"/>
          </rPr>
          <t xml:space="preserve">IBISWorld's 'AUSTRALIA INDUSTRY (ANZSIC) REPORT J5802: Wireless Telecommunications Carriers in Australia' (Updated April 2022). </t>
        </r>
      </text>
    </comment>
    <comment ref="D13" authorId="0" shapeId="0" xr:uid="{76632BC4-21F2-0B45-94E0-F4CB63CE5B09}">
      <text>
        <r>
          <rPr>
            <sz val="10"/>
            <color rgb="FF000000"/>
            <rFont val="Calibri"/>
            <family val="2"/>
          </rPr>
          <t xml:space="preserve">Source: IBISWorld's 'AUSTRALIA INDUSTRY (ANZSIC) REPORT J5802: Wireless Telecommunications Carriers in Australia' (Updated April 2023). </t>
        </r>
        <r>
          <rPr>
            <u/>
            <sz val="10"/>
            <color rgb="FF000000"/>
            <rFont val="Calibri"/>
            <family val="2"/>
          </rPr>
          <t>https://www.ibisworld.com/au/industry/wireless-telecommunications-carriers/1830/#IndustryStatisticsAndTrends</t>
        </r>
        <r>
          <rPr>
            <sz val="10"/>
            <color rgb="FF000000"/>
            <rFont val="Calibri"/>
            <family val="2"/>
          </rPr>
          <t xml:space="preserve"> [hmmm, it's behind a paywall. The prediction is that the industry's revenue will gradually decrease by 0.1% each year over the five-year period leading up to 2022-23, and it's expected to reach a total of $22.9 billion during that time]
</t>
        </r>
        <r>
          <rPr>
            <sz val="10"/>
            <color rgb="FF000000"/>
            <rFont val="Calibri"/>
            <family val="2"/>
          </rPr>
          <t xml:space="preserve">
</t>
        </r>
        <r>
          <rPr>
            <sz val="10"/>
            <color rgb="FF000000"/>
            <rFont val="Calibri"/>
            <family val="2"/>
          </rPr>
          <t xml:space="preserve">
</t>
        </r>
        <r>
          <rPr>
            <sz val="10"/>
            <color rgb="FF000000"/>
            <rFont val="Calibri"/>
            <family val="2"/>
          </rPr>
          <t xml:space="preserve">Australian dollar converted at the 2022 annual exchange rate published by the Bank of Canada, i.e. 0.9034.
</t>
        </r>
      </text>
    </comment>
    <comment ref="C14" authorId="0" shapeId="0" xr:uid="{43B5803E-DF79-A642-8A49-A9DF316918A5}">
      <text>
        <r>
          <rPr>
            <sz val="10"/>
            <color rgb="FF000000"/>
            <rFont val="+mn-lt"/>
            <charset val="1"/>
          </rPr>
          <t xml:space="preserve">Source: Arcep (2022). </t>
        </r>
        <r>
          <rPr>
            <sz val="10"/>
            <color rgb="FF000000"/>
            <rFont val="Calibri"/>
            <family val="2"/>
          </rPr>
          <t xml:space="preserve">Les Services de Communication Électroniques en France Resultats Provisoires/Annee 202. </t>
        </r>
        <r>
          <rPr>
            <sz val="10"/>
            <color rgb="FF000000"/>
            <rFont val="+mn-lt"/>
            <charset val="1"/>
          </rPr>
          <t xml:space="preserve">https://www.arcep.fr/fileadmin/cru-1664269931/reprise/observatoire/march-an2021/obs-marche-annee-2021-prov_mai2022.pdf, </t>
        </r>
        <r>
          <rPr>
            <sz val="10"/>
            <color rgb="FF000000"/>
            <rFont val="Calibri"/>
            <family val="2"/>
          </rPr>
          <t xml:space="preserve">p. 5.   
</t>
        </r>
        <r>
          <rPr>
            <sz val="10"/>
            <color rgb="FF000000"/>
            <rFont val="Calibri"/>
            <family val="2"/>
          </rPr>
          <t xml:space="preserve">AND ARCEP (2022). Marché des communications électroniques en France: https://www.data.gouv.fr/fr/datasets/r/f30bc772-7dff-49d6-940e-42865f32a9da
</t>
        </r>
        <r>
          <rPr>
            <sz val="10"/>
            <color rgb="FF000000"/>
            <rFont val="Calibri"/>
            <family val="2"/>
          </rPr>
          <t xml:space="preserve">
</t>
        </r>
        <r>
          <rPr>
            <sz val="10"/>
            <color rgb="FF000000"/>
            <rFont val="Calibri"/>
            <family val="2"/>
          </rPr>
          <t xml:space="preserve">Market: Mobile services (including Machine to Machine revenues) + Sale and rental of mobile terminals. Global market revenue = Line 211 « Revenus des services mobiles (hors cartes MtoM) » + Line 216 « Services à valeur ajoutée au départ des clients des opérateurs mobiles » + Line 221 « Revenu des opérateurs attributaires - services de renseignements » + Line 223 « Revenu des cartes MtoM"
</t>
        </r>
      </text>
    </comment>
    <comment ref="D14" authorId="0" shapeId="0" xr:uid="{BD6A81CB-0495-B545-925A-FEBA9A84F10A}">
      <text>
        <r>
          <rPr>
            <sz val="10"/>
            <color rgb="FF000000"/>
            <rFont val="Calibri"/>
            <family val="2"/>
          </rPr>
          <t>Source: Arcep (2023). Les Services de Communication Électroniques en France Resultats Provisoires/Annee 2022. [new report not available] report for 2021 [</t>
        </r>
        <r>
          <rPr>
            <u/>
            <sz val="10"/>
            <color rgb="FF000000"/>
            <rFont val="Calibri"/>
            <family val="2"/>
          </rPr>
          <t>https://www.arcep.fr/fileadmin/cru-1664269931/reprise/observatoire/march-an2021/obs-marche-annee-2021-prov_mai2022.pdf</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ARCEP (2023). Marché des communications électroniques en France - Année 2022 - Résultats provisoires: </t>
        </r>
        <r>
          <rPr>
            <u/>
            <sz val="10"/>
            <color rgb="FF000000"/>
            <rFont val="Calibri"/>
            <family val="2"/>
          </rPr>
          <t>https://www.arcep.fr/cartes-et-donnees/nos-publications-chiffrees/observatoire-des-marches-des-communications-electroniques-en-france/marche-communications-electroniques-france-2022-resultats-provisoires.html#:~:text=La%20consommation%20vocale%20depuis%20les,cons%C3%A9quence%20de%20la%20crise%20sanitaire</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Market: Mobile services (including Machine to Machine revenues) + Sale and rental of mobile terminals. Global market revenue = Line 211 « Revenus des services mobiles (hors cartes MtoM) » + Line 216 « Services à valeur ajoutée au départ des clients des opérateurs mobiles » + Line 221 « Revenu des opérateurs attributaires - services de renseignements » + Line 223 « Revenu des cartes MtoM"
</t>
        </r>
        <r>
          <rPr>
            <sz val="10"/>
            <color rgb="FF000000"/>
            <rFont val="Calibri"/>
            <family val="2"/>
          </rPr>
          <t xml:space="preserve">
</t>
        </r>
        <r>
          <rPr>
            <sz val="10"/>
            <color rgb="FF000000"/>
            <rFont val="Calibri"/>
            <family val="2"/>
          </rPr>
          <t xml:space="preserve">
</t>
        </r>
        <r>
          <rPr>
            <sz val="10"/>
            <color rgb="FF000000"/>
            <rFont val="Calibri"/>
            <family val="2"/>
          </rPr>
          <t xml:space="preserve">European euro converted at the 2022 annual exchange rate published by the Bank of Canada, i.e. 1.3696.
</t>
        </r>
      </text>
    </comment>
    <comment ref="C15" authorId="0" shapeId="0" xr:uid="{D736E601-5087-074A-A9F1-21886F2709C8}">
      <text>
        <r>
          <rPr>
            <sz val="10"/>
            <color rgb="FF000000"/>
            <rFont val="Calibri"/>
            <family val="2"/>
          </rPr>
          <t>Source: First half of 2021 revenues reported in the following source are doubled to arrive at estimate. ANATEL (brazilian regulatory agency). https://sei.anatel.gov.br/sei/modulos/pesquisa/md_pesq_documento_consulta_externa.php?eEP-wqk1skrd8hSlk5Z3rN4EVg9uLJqrLYJw_9INcO6fph0LfMB8mQTHMymKxgA4cR-16PWvBESEDl5xWdHoBZRv4xRl74CS6leKpFFGLww7tzZuNof_vjIiQNesq7dZ  </t>
        </r>
      </text>
    </comment>
    <comment ref="D15" authorId="0" shapeId="0" xr:uid="{C96D4D65-8FF3-0A4C-9912-1167F9608633}">
      <text>
        <r>
          <rPr>
            <sz val="10"/>
            <color rgb="FF000000"/>
            <rFont val="Calibri"/>
            <family val="2"/>
          </rPr>
          <t xml:space="preserve">Source: Teleco based on ANATEL. Private communication with Teleco.
</t>
        </r>
        <r>
          <rPr>
            <sz val="10"/>
            <color rgb="FF000000"/>
            <rFont val="Calibri"/>
            <family val="2"/>
          </rPr>
          <t xml:space="preserve">
</t>
        </r>
        <r>
          <rPr>
            <sz val="10"/>
            <color rgb="FF000000"/>
            <rFont val="Calibri"/>
            <family val="2"/>
          </rPr>
          <t xml:space="preserve">
</t>
        </r>
        <r>
          <rPr>
            <sz val="10"/>
            <color rgb="FF000000"/>
            <rFont val="Calibri"/>
            <family val="2"/>
          </rPr>
          <t xml:space="preserve">Brazilian real 78817 million 19901.29converted at the 2022 annual exchange rate published by the Bank of Canada, i.e. 0.2525.
</t>
        </r>
      </text>
    </comment>
    <comment ref="C16" authorId="0" shapeId="0" xr:uid="{873D1489-46C4-AA46-8994-F3F21708EEFE}">
      <text>
        <r>
          <rPr>
            <b/>
            <sz val="10"/>
            <color rgb="FF000000"/>
            <rFont val="Tahoma"/>
            <family val="2"/>
          </rPr>
          <t xml:space="preserve">Source: </t>
        </r>
        <r>
          <rPr>
            <sz val="10"/>
            <color rgb="FF000000"/>
            <rFont val="Calibri"/>
            <family val="2"/>
          </rPr>
          <t xml:space="preserve">Aggregated data of Mobile Voice (Telefonía móvil) and Mobile Data (Banda ancha móvil) . http://data.cnmc.es/datagraph/jsp/inf_anual.jsp
</t>
        </r>
        <r>
          <rPr>
            <sz val="10"/>
            <color rgb="FF000000"/>
            <rFont val="Calibri"/>
            <family val="2"/>
          </rPr>
          <t xml:space="preserve">
</t>
        </r>
      </text>
    </comment>
    <comment ref="D16" authorId="0" shapeId="0" xr:uid="{FA3DFC7F-F172-3F42-A403-489936FA1F39}">
      <text>
        <r>
          <rPr>
            <sz val="10"/>
            <color rgb="FF000000"/>
            <rFont val="Calibri"/>
            <family val="2"/>
            <scheme val="minor"/>
          </rPr>
          <t xml:space="preserve">Source: Aggregated data of Mobile Voice (Telefonía móvil) and Mobile Data (Banda ancha móvil) . </t>
        </r>
        <r>
          <rPr>
            <u/>
            <sz val="10"/>
            <color rgb="FF000000"/>
            <rFont val="Calibri"/>
            <family val="2"/>
            <scheme val="minor"/>
          </rPr>
          <t>https://data.cnmc.es/telecomunicaciones-y-sector-audiovisual/datos-anuales/datos-generales/telecomunicaciones-anual</t>
        </r>
        <r>
          <rPr>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European euro converted at the 2022 annual exchange rate published by the Bank of Canada, i.e. 1.3696.
</t>
        </r>
      </text>
    </comment>
    <comment ref="C17" authorId="0" shapeId="0" xr:uid="{B851BB46-6552-A149-9E52-A8F0F21177ED}">
      <text>
        <r>
          <rPr>
            <sz val="10"/>
            <color rgb="FF000000"/>
            <rFont val="Calibri"/>
            <family val="2"/>
          </rPr>
          <t>Source: AGCOM. Relazione Annuale 2022 (page 32 - table A1.35 and page 33 - table A1.38 of the Statistical Appendix).</t>
        </r>
      </text>
    </comment>
    <comment ref="D17" authorId="0" shapeId="0" xr:uid="{C33EF462-E965-2D43-9D73-A72A6F328CDF}">
      <text>
        <r>
          <rPr>
            <sz val="10"/>
            <color rgb="FF000000"/>
            <rFont val="Calibri"/>
            <family val="2"/>
            <scheme val="minor"/>
          </rPr>
          <t xml:space="preserve">Source: AGCOM. Relazione Annuale 2023 (page 32 - table A1.35 and page 33 - table A1.38 of the Statistical Appendix). </t>
        </r>
        <r>
          <rPr>
            <u/>
            <sz val="10"/>
            <color rgb="FF000000"/>
            <rFont val="Calibri"/>
            <family val="2"/>
            <scheme val="minor"/>
          </rPr>
          <t>https://www.agcom.it/documents/10179/31023367/Documento+generico+19-07-2023/bd485435-0467-4bf1-9a87-f074b4525ac7?version=1.0</t>
        </r>
        <r>
          <rPr>
            <sz val="10"/>
            <color rgb="FF000000"/>
            <rFont val="Calibri"/>
            <family val="2"/>
            <scheme val="minor"/>
          </rPr>
          <t xml:space="preserve">; </t>
        </r>
        <r>
          <rPr>
            <u/>
            <sz val="10"/>
            <color rgb="FF000000"/>
            <rFont val="Calibri"/>
            <family val="2"/>
            <scheme val="minor"/>
          </rPr>
          <t>https://www.agcom.it/documents/10179/31023367/Allegato+18-7-2023+1689717374320/ecc9b34f-5274-4065-9729-e9ed9ff7696e?version=1.0</t>
        </r>
        <r>
          <rPr>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European euro coverted at the 2021 annual exchange rate published by the Bank of Canada, i.e. 1.3696 .
</t>
        </r>
      </text>
    </comment>
    <comment ref="C18" authorId="0" shapeId="0" xr:uid="{348836F2-0AED-4045-92B2-8062C498A942}">
      <text>
        <r>
          <rPr>
            <b/>
            <sz val="10"/>
            <color rgb="FF000000"/>
            <rFont val="Tahoma"/>
            <family val="2"/>
          </rPr>
          <t>Source</t>
        </r>
        <r>
          <rPr>
            <sz val="10"/>
            <color rgb="FF000000"/>
            <rFont val="Tahoma"/>
            <family val="2"/>
          </rPr>
          <t xml:space="preserve">: https://www.icasa.org.za/legislation-and-regulations/state-of-the-ict-sector-in-south-africa-2022-report, p. 9. </t>
        </r>
      </text>
    </comment>
    <comment ref="D18" authorId="0" shapeId="0" xr:uid="{EBD77220-8D8C-BB43-BF8D-28C13BE930EC}">
      <text>
        <r>
          <rPr>
            <sz val="10"/>
            <color rgb="FF000000"/>
            <rFont val="Calibri"/>
            <family val="2"/>
            <scheme val="minor"/>
          </rPr>
          <t xml:space="preserve">Source: </t>
        </r>
        <r>
          <rPr>
            <u/>
            <sz val="10"/>
            <color rgb="FF000000"/>
            <rFont val="Calibri"/>
            <family val="2"/>
            <scheme val="minor"/>
          </rPr>
          <t>https://www.icasa.org.za/legislation-and-regulations/state-of-ict-sector-report-2023-report</t>
        </r>
        <r>
          <rPr>
            <sz val="10"/>
            <color rgb="FF000000"/>
            <rFont val="Calibri"/>
            <family val="2"/>
            <scheme val="minor"/>
          </rPr>
          <t xml:space="preserve">, p. 19. 
</t>
        </r>
        <r>
          <rPr>
            <sz val="10"/>
            <color rgb="FF000000"/>
            <rFont val="Calibri"/>
            <family val="2"/>
            <scheme val="minor"/>
          </rPr>
          <t xml:space="preserve">
</t>
        </r>
        <r>
          <rPr>
            <sz val="10"/>
            <color rgb="FF000000"/>
            <rFont val="Calibri"/>
            <family val="2"/>
            <scheme val="minor"/>
          </rPr>
          <t xml:space="preserve">South African rand converted at the 2022 annual exchange rate published by the Bank of Canada, i.e. 0.07974.
</t>
        </r>
      </text>
    </comment>
    <comment ref="C19" authorId="0" shapeId="0" xr:uid="{130A9FEA-CEE0-D34E-8C94-7C1728339E18}">
      <text>
        <r>
          <rPr>
            <sz val="10"/>
            <color rgb="FF000000"/>
            <rFont val="Calibri"/>
            <family val="2"/>
          </rPr>
          <t>Source: Nigerian Communications Commission's </t>
        </r>
        <r>
          <rPr>
            <i/>
            <sz val="10"/>
            <color rgb="FF000000"/>
            <rFont val="Calibri"/>
            <family val="2"/>
          </rPr>
          <t>2021 Subscriber/Network Data Annual Report</t>
        </r>
        <r>
          <rPr>
            <sz val="10"/>
            <color rgb="FF000000"/>
            <rFont val="Calibri"/>
            <family val="2"/>
          </rPr>
          <t xml:space="preserve">, p 4. </t>
        </r>
      </text>
    </comment>
    <comment ref="C20" authorId="0" shapeId="0" xr:uid="{09709723-B91E-CE4C-B9AC-09F3C98599C2}">
      <text>
        <r>
          <rPr>
            <b/>
            <sz val="10"/>
            <color rgb="FF000000"/>
            <rFont val="Calibri"/>
            <family val="2"/>
          </rPr>
          <t>Source</t>
        </r>
        <r>
          <rPr>
            <sz val="10"/>
            <color rgb="FF000000"/>
            <rFont val="Calibri"/>
            <family val="2"/>
          </rPr>
          <t xml:space="preserve">: BTK (2021) "Turkiye Elektronik Haberlesme Sektoru, Uc Aylik Pazar Verileri Raporu" [Turkey Electronic Communications Sector, Quarterly Market Data Report], pp. 24, 77.  https://www.btk.gov.tr/uploads/pages/pazar-verileri/2021-4-pazar-verileri-raporu.pdf </t>
        </r>
      </text>
    </comment>
    <comment ref="D20" authorId="0" shapeId="0" xr:uid="{FA63F967-AB4A-BC46-B8A1-09EC4356919F}">
      <text>
        <r>
          <rPr>
            <sz val="10"/>
            <color rgb="FF000000"/>
            <rFont val="Calibri"/>
            <family val="2"/>
          </rPr>
          <t xml:space="preserve">Source: BTK (2021) "Turkiye Elektronik Haberlesme Sektoru, Uc Aylik Pazar Verileri Raporu" [Turkey Electronic Communications Sector, Quarterly Market Data Report].   </t>
        </r>
        <r>
          <rPr>
            <u/>
            <sz val="10"/>
            <color rgb="FF000000"/>
            <rFont val="Calibri"/>
            <family val="2"/>
          </rPr>
          <t>https://www.btk.gov.tr/uploads/pages/pazar-verileri/2021-4-pazar-verileri-raporu.pdf</t>
        </r>
        <r>
          <rPr>
            <sz val="10"/>
            <color rgb="FF000000"/>
            <rFont val="Calibri"/>
            <family val="2"/>
          </rPr>
          <t xml:space="preserve">
</t>
        </r>
        <r>
          <rPr>
            <u/>
            <sz val="10"/>
            <color rgb="FF000000"/>
            <rFont val="Calibri"/>
            <family val="2"/>
          </rPr>
          <t>https://www.btk.gov.tr/pazar-verileri</t>
        </r>
        <r>
          <rPr>
            <sz val="10"/>
            <color rgb="FF000000"/>
            <rFont val="Calibri"/>
            <family val="2"/>
          </rPr>
          <t xml:space="preserve"> 
</t>
        </r>
        <r>
          <rPr>
            <sz val="10"/>
            <color rgb="FF000000"/>
            <rFont val="Calibri"/>
            <family val="2"/>
          </rPr>
          <t xml:space="preserve">
</t>
        </r>
        <r>
          <rPr>
            <sz val="10"/>
            <color rgb="FF000000"/>
            <rFont val="Calibri"/>
            <family val="2"/>
          </rPr>
          <t xml:space="preserve">
</t>
        </r>
        <r>
          <rPr>
            <u/>
            <sz val="10"/>
            <color rgb="FF000000"/>
            <rFont val="Calibri"/>
            <family val="2"/>
          </rPr>
          <t>https://www.bthk.org/tr/Documents/2022%20Q4%20Raporu.pdf</t>
        </r>
        <r>
          <rPr>
            <sz val="10"/>
            <color rgb="FF000000"/>
            <rFont val="Calibri"/>
            <family val="2"/>
          </rPr>
          <t xml:space="preserve">
</t>
        </r>
      </text>
    </comment>
    <comment ref="C21" authorId="0" shapeId="0" xr:uid="{A2695003-6717-C748-B59E-4D5C3429E080}">
      <text>
        <r>
          <rPr>
            <sz val="10"/>
            <color rgb="FF000000"/>
            <rFont val="Calibri"/>
            <family val="2"/>
          </rPr>
          <t xml:space="preserve">Source: Datos abiertos- ENACOM (Argentina regulatory agency). https://datosabiertos.enacom.gob.ar/dashboards/19998/telefonia-movil/
</t>
        </r>
      </text>
    </comment>
    <comment ref="D21" authorId="0" shapeId="0" xr:uid="{AA5B3857-2FA1-0644-B230-A51D9C610A4C}">
      <text>
        <r>
          <rPr>
            <sz val="10"/>
            <color rgb="FF000000"/>
            <rFont val="Calibri"/>
            <family val="2"/>
          </rPr>
          <t xml:space="preserve">Source: Datos abiertos- ENACOM (Argentina regulatory agency). Quarterly income from the provision of mobile phone service. Ingresos trimestrales por la prestación del servicio de telefonía móvil. Ingresos trimestrales de los operadores por el servicio de telefonía móvil.
</t>
        </r>
        <r>
          <rPr>
            <u/>
            <sz val="10"/>
            <color rgb="FF000000"/>
            <rFont val="Calibri"/>
            <family val="2"/>
          </rPr>
          <t>https://datosabiertos.enacom.gob.ar/dashboards/19998/telefonia-movil/</t>
        </r>
        <r>
          <rPr>
            <sz val="10"/>
            <color rgb="FF000000"/>
            <rFont val="Calibri"/>
            <family val="2"/>
          </rPr>
          <t xml:space="preserve">; </t>
        </r>
        <r>
          <rPr>
            <u/>
            <sz val="10"/>
            <color rgb="FF000000"/>
            <rFont val="Calibri"/>
            <family val="2"/>
          </rPr>
          <t>https://datosabiertos.enacom.gob.ar/visualizations/29939/ingresos-trimestrales-por-la-prestacion-del-servicio-de-telefonia-movil/</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Source: ENACOM //https://indicadores.enacom.gob.ar/Informes . The diferences between the overall revenue publish by ENACOM and the one calculated by us in the excel tab (Wireless) is due to the differences in the exchange rate (in Argentina it is highly fluctuating). Total revenue for all companies in 2021 is ARS$ 443.067.
</t>
        </r>
        <r>
          <rPr>
            <sz val="10"/>
            <color rgb="FF000000"/>
            <rFont val="Calibri"/>
            <family val="2"/>
          </rPr>
          <t xml:space="preserve">
</t>
        </r>
        <r>
          <rPr>
            <sz val="10"/>
            <color rgb="FF000000"/>
            <rFont val="Calibri"/>
            <family val="2"/>
          </rPr>
          <t xml:space="preserve">
</t>
        </r>
        <r>
          <rPr>
            <sz val="10"/>
            <color rgb="FF000000"/>
            <rFont val="Calibri"/>
            <family val="2"/>
          </rPr>
          <t xml:space="preserve">Argentinean peso 668,640,426.00  converted at the 2022 annual exchange rate published by the Bank of Canada, i.e. 0.0102.
</t>
        </r>
      </text>
    </comment>
    <comment ref="C22" authorId="0" shapeId="0" xr:uid="{9AAF33C3-FE90-9D42-9B9B-24116B20C15C}">
      <text>
        <r>
          <rPr>
            <b/>
            <sz val="10"/>
            <color rgb="FF000000"/>
            <rFont val="Tahoma"/>
            <family val="2"/>
          </rPr>
          <t>DD:</t>
        </r>
        <r>
          <rPr>
            <sz val="10"/>
            <color rgb="FF000000"/>
            <rFont val="Tahoma"/>
            <family val="2"/>
          </rPr>
          <t xml:space="preserve">
</t>
        </r>
        <r>
          <rPr>
            <sz val="10"/>
            <color rgb="FF000000"/>
            <rFont val="+mn-lt"/>
            <charset val="1"/>
          </rPr>
          <t>https://www.acm.nl/nl/publicaties/acm-telecommonitor-eerste-kwartaal-2021</t>
        </r>
      </text>
    </comment>
    <comment ref="D22" authorId="0" shapeId="0" xr:uid="{33A4CDBC-B98B-C546-AAC8-9FB0E387EB32}">
      <text>
        <r>
          <rPr>
            <sz val="10"/>
            <color rgb="FF000000"/>
            <rFont val="Calibri"/>
            <family val="2"/>
            <scheme val="minor"/>
          </rPr>
          <t>The Netherlands Authority for Consumers and Markets (ACM). </t>
        </r>
        <r>
          <rPr>
            <u/>
            <sz val="10"/>
            <color rgb="FF000000"/>
            <rFont val="Calibri"/>
            <family val="2"/>
            <scheme val="minor"/>
          </rPr>
          <t>https://public.tableau.com/app/profile/autoriteit.consument.en.markt/viz/Telecommonitor/OVER</t>
        </r>
        <r>
          <rPr>
            <sz val="10"/>
            <color rgb="FF000000"/>
            <rFont val="Calibri"/>
            <family val="2"/>
            <scheme val="minor"/>
          </rPr>
          <t xml:space="preserve">
</t>
        </r>
        <r>
          <rPr>
            <sz val="10"/>
            <color rgb="FF000000"/>
            <rFont val="Calibri"/>
            <family val="2"/>
            <scheme val="minor"/>
          </rPr>
          <t xml:space="preserve">
</t>
        </r>
        <r>
          <rPr>
            <u/>
            <sz val="10"/>
            <color rgb="FF000000"/>
            <rFont val="Calibri"/>
            <family val="2"/>
            <scheme val="minor"/>
          </rPr>
          <t>https://www.acm.nl/nl/publicaties/acm-telecommonitor-eerste-kwartaal-2021</t>
        </r>
        <r>
          <rPr>
            <sz val="10"/>
            <color rgb="FF000000"/>
            <rFont val="Calibri"/>
            <family val="2"/>
            <scheme val="minor"/>
          </rPr>
          <t xml:space="preserve">; </t>
        </r>
        <r>
          <rPr>
            <u/>
            <sz val="10"/>
            <color rgb="FF000000"/>
            <rFont val="Calibri"/>
            <family val="2"/>
            <scheme val="minor"/>
          </rPr>
          <t>https://www.acm.nl/nl/publicaties/acm-telecommonitor-eerste-kwartaal-2022-met-nieuw-interactief-dashboard</t>
        </r>
        <r>
          <rPr>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European euro 4174 million 57converted at the 2022 annual exchange rate published by the Bank of Canada, i.e. 1.3696.
</t>
        </r>
      </text>
    </comment>
    <comment ref="C23" authorId="0" shapeId="0" xr:uid="{459299EB-1571-C349-A153-6F8842051EE1}">
      <text>
        <r>
          <rPr>
            <b/>
            <sz val="10"/>
            <color rgb="FF000000"/>
            <rFont val="Tahoma"/>
            <family val="2"/>
          </rPr>
          <t xml:space="preserve">Source: </t>
        </r>
        <r>
          <rPr>
            <sz val="10"/>
            <color rgb="FF000000"/>
            <rFont val="+mn-lt"/>
            <charset val="1"/>
          </rPr>
          <t xml:space="preserve">RTR Telekom Monitor Annual Report, page 7; Link: https://www.rtr.at/TKP/aktuelles/publikationen/publikationen/m/tm/Telekom_Monitor_JB2021.pdf. 
</t>
        </r>
        <r>
          <rPr>
            <sz val="10"/>
            <color rgb="FF000000"/>
            <rFont val="+mn-lt"/>
            <charset val="1"/>
          </rPr>
          <t xml:space="preserve">
</t>
        </r>
        <r>
          <rPr>
            <sz val="10"/>
            <color rgb="FF000000"/>
            <rFont val="Calibri"/>
            <family val="2"/>
          </rPr>
          <t xml:space="preserve">
</t>
        </r>
      </text>
    </comment>
    <comment ref="D23" authorId="0" shapeId="0" xr:uid="{4B59DA0D-56C9-EF4E-85EE-73750452326A}">
      <text>
        <r>
          <rPr>
            <sz val="10"/>
            <color rgb="FF000000"/>
            <rFont val="Calibri"/>
            <family val="2"/>
          </rPr>
          <t xml:space="preserve">Source: RTR Telekom Monitor Annual Report (2023), page 7; </t>
        </r>
        <r>
          <rPr>
            <u/>
            <sz val="10"/>
            <color rgb="FF000000"/>
            <rFont val="Calibri"/>
            <family val="2"/>
          </rPr>
          <t>https://www.rtr.at/TKP/aktuelles/publikationen/Uebersichtseite.en.html</t>
        </r>
        <r>
          <rPr>
            <sz val="10"/>
            <color rgb="FF000000"/>
            <rFont val="Calibri"/>
            <family val="2"/>
          </rPr>
          <t xml:space="preserve">;
</t>
        </r>
        <r>
          <rPr>
            <u/>
            <sz val="10"/>
            <color rgb="FF000000"/>
            <rFont val="Calibri"/>
            <family val="2"/>
          </rPr>
          <t>https://www.rtr.at/TKP/aktuelles/publikationen/publikationen/Datenvisualisierung/telekom-monitor-q32022-daten.de.html</t>
        </r>
        <r>
          <rPr>
            <sz val="10"/>
            <color rgb="FF000000"/>
            <rFont val="Calibri"/>
            <family val="2"/>
          </rPr>
          <t xml:space="preserve">
</t>
        </r>
        <r>
          <rPr>
            <u/>
            <sz val="10"/>
            <color rgb="FF000000"/>
            <rFont val="Calibri"/>
            <family val="2"/>
          </rPr>
          <t>https://www.rtr.at/TKP/aktuelles/publikationen/publikationen/m/im/RTR_Internet-Monitor-Jahresbericht2022.pdf</t>
        </r>
        <r>
          <rPr>
            <sz val="10"/>
            <color rgb="FF000000"/>
            <rFont val="Calibri"/>
            <family val="2"/>
          </rPr>
          <t xml:space="preserve">
</t>
        </r>
        <r>
          <rPr>
            <sz val="10"/>
            <color rgb="FF000000"/>
            <rFont val="Calibri"/>
            <family val="2"/>
          </rPr>
          <t xml:space="preserve">
</t>
        </r>
        <r>
          <rPr>
            <sz val="10"/>
            <color rgb="FF000000"/>
            <rFont val="Calibri"/>
            <family val="2"/>
          </rPr>
          <t xml:space="preserve">European euro converted at the 2022 annual exchange rate published by the Bank of Canada, i.e. 1.3696.
</t>
        </r>
      </text>
    </comment>
    <comment ref="C24" authorId="0" shapeId="0" xr:uid="{4CB28A81-9238-6942-AD29-08C1E0E97A50}">
      <text>
        <r>
          <rPr>
            <sz val="10"/>
            <color rgb="FF000000"/>
            <rFont val="Tahoma"/>
            <family val="2"/>
          </rPr>
          <t>BIPT p. 18. https://www.bipt.be/file/cc73d96153bbd5448a56f19d925d05b1379c7f21/d66ca7bb8d3f7cae54289958ad52163dcb1afa64/Mededeling_status_elektronische_communicatie_en_TV_markt_2021.pdf</t>
        </r>
      </text>
    </comment>
    <comment ref="D24" authorId="0" shapeId="0" xr:uid="{C2503506-4AF9-8D4B-9F79-8082DFF0DE76}">
      <text>
        <r>
          <rPr>
            <sz val="10"/>
            <color rgb="FF000000"/>
            <rFont val="Calibri"/>
            <family val="2"/>
            <scheme val="minor"/>
          </rPr>
          <t xml:space="preserve">BIPT (2023). De status van de elektronische communicatie-en TV markt (2022) p. 11. </t>
        </r>
        <r>
          <rPr>
            <u/>
            <sz val="10"/>
            <color rgb="FF000000"/>
            <rFont val="Calibri"/>
            <family val="2"/>
            <scheme val="minor"/>
          </rPr>
          <t>https://www.bipt.be/consumenten/publicatie/de-status-van-de-elektronische-communicatie-en-tv-markt-2022</t>
        </r>
        <r>
          <rPr>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European euro converted at the 2022 annual exchange rate published by the Bank of Canada, i.e. 1.3696.
</t>
        </r>
      </text>
    </comment>
    <comment ref="C25" authorId="0" shapeId="0" xr:uid="{8816E86A-736C-0B45-A8CB-CA3E6465AD28}">
      <text>
        <r>
          <rPr>
            <b/>
            <sz val="10"/>
            <color rgb="FF000000"/>
            <rFont val="Calibri"/>
            <family val="2"/>
          </rPr>
          <t>Source</t>
        </r>
        <r>
          <rPr>
            <sz val="10"/>
            <color rgb="FF000000"/>
            <rFont val="Calibri"/>
            <family val="2"/>
          </rPr>
          <t>: Office of Electronic Communications, </t>
        </r>
        <r>
          <rPr>
            <u/>
            <sz val="10"/>
            <color rgb="FF000000"/>
            <rFont val="Calibri"/>
            <family val="2"/>
          </rPr>
          <t>https://www.uke.gov.pl/download/gfx/uke/pl/defaultaktualnosci/36/431/13/raport_o_stanie_rynku_telekomunikacyjnego_w_polsce_w_2021_r..pdf</t>
        </r>
      </text>
    </comment>
    <comment ref="D25" authorId="0" shapeId="0" xr:uid="{A6E411D8-C1A4-3A41-A782-3F10BF0AE5B4}">
      <text>
        <r>
          <rPr>
            <sz val="10"/>
            <color rgb="FF000000"/>
            <rFont val="Calibri"/>
            <family val="2"/>
            <scheme val="minor"/>
          </rPr>
          <t>Source: Office of Electronic Communications, </t>
        </r>
        <r>
          <rPr>
            <u/>
            <sz val="10"/>
            <color rgb="FF000000"/>
            <rFont val="Calibri"/>
            <family val="2"/>
            <scheme val="minor"/>
          </rPr>
          <t>https://www.uke.gov.pl/download/gfx/uke/pl/defaultaktualnosci/36/431/13/raport_o_stanie_rynku_telekomunikacyjnego_w_polsce_w_2021_r..pdf</t>
        </r>
        <r>
          <rPr>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Office of Electronic Communications (2023): </t>
        </r>
        <r>
          <rPr>
            <u/>
            <sz val="10"/>
            <color rgb="FF000000"/>
            <rFont val="Calibri"/>
            <family val="2"/>
            <scheme val="minor"/>
          </rPr>
          <t>https://uke.gov.pl/download/gfx/uke/pl/defaultaktualnosci/36/485/2/uke_raport_telekomunikacyjny_2022.pdf</t>
        </r>
        <r>
          <rPr>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IEuropean euro converted at the 2022 annual exchange rate published by the Bank of Canada, i.e. 1.3696.
</t>
        </r>
      </text>
    </comment>
    <comment ref="C26" authorId="0" shapeId="0" xr:uid="{F6274443-F533-2649-A7B4-65FE5A32E003}">
      <text>
        <r>
          <rPr>
            <b/>
            <sz val="10"/>
            <color rgb="FF000000"/>
            <rFont val="Tahoma"/>
            <family val="2"/>
          </rPr>
          <t xml:space="preserve">Source: </t>
        </r>
        <r>
          <rPr>
            <sz val="10"/>
            <color rgb="FF000000"/>
            <rFont val="Tahoma"/>
            <family val="2"/>
          </rPr>
          <t xml:space="preserve">Figure is from 2020 and assumes no y-o-y change on account of the Covid pandemic. 
</t>
        </r>
        <r>
          <rPr>
            <sz val="10"/>
            <color rgb="FF000000"/>
            <rFont val="Tahoma"/>
            <family val="2"/>
          </rPr>
          <t>Federal Office of Communications (OFCOM). https://www.bakom.admin.ch/bakom/en/homepage/telecommunication/facts-and-figures/statistical-observatory/fixed/financial-results-on-31-12.html</t>
        </r>
      </text>
    </comment>
    <comment ref="D26" authorId="0" shapeId="0" xr:uid="{8DAE4027-FFFB-974A-95A8-ACEAA6A97181}">
      <text>
        <r>
          <rPr>
            <sz val="10"/>
            <color rgb="FF000000"/>
            <rFont val="Calibri"/>
            <family val="2"/>
          </rPr>
          <t xml:space="preserve">Source: Figure is from 2021 and assumes no y-o-y change on account of the Covid pandemic. 
</t>
        </r>
        <r>
          <rPr>
            <sz val="10"/>
            <color rgb="FF000000"/>
            <rFont val="Calibri"/>
            <family val="2"/>
          </rPr>
          <t xml:space="preserve">Federal Office of Communications (OFCOM). </t>
        </r>
        <r>
          <rPr>
            <u/>
            <sz val="10"/>
            <color rgb="FF000000"/>
            <rFont val="Calibri"/>
            <family val="2"/>
          </rPr>
          <t>https://www.bakom.admin.ch/bakom/en/homepage/telecommunication/facts-and-figures/statistical-observatory/fixed/financial-results-on-31-12.html</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They have to wait for the Federal Office of Communication (OFCOM) report, which should come out by the end of 2023, to get the last important information about the 2022 Wireless market. 
</t>
        </r>
        <r>
          <rPr>
            <sz val="10"/>
            <color rgb="FF000000"/>
            <rFont val="Calibri"/>
            <family val="2"/>
          </rPr>
          <t xml:space="preserve">
</t>
        </r>
        <r>
          <rPr>
            <sz val="10"/>
            <color rgb="FF000000"/>
            <rFont val="Calibri"/>
            <family val="2"/>
          </rPr>
          <t xml:space="preserve">
</t>
        </r>
        <r>
          <rPr>
            <sz val="10"/>
            <color rgb="FF000000"/>
            <rFont val="Calibri"/>
            <family val="2"/>
          </rPr>
          <t xml:space="preserve">Swiss francs converted at the 2022 annual exchange rate published by the Bank of Canada, i.e. 1.3629.
</t>
        </r>
      </text>
    </comment>
    <comment ref="C27" authorId="0" shapeId="0" xr:uid="{74A006CD-B986-5D4D-A1EF-EA9A1C72971E}">
      <text>
        <r>
          <rPr>
            <u/>
            <sz val="10"/>
            <color rgb="FF000000"/>
            <rFont val="Calibri"/>
            <family val="2"/>
          </rPr>
          <t>https://statistik.pts.se/en/the-swedish-telecommunications-market/tables/mobile-call-services-and-mobile-data/table-12-revenues-from-end-user-sek/</t>
        </r>
        <r>
          <rPr>
            <sz val="10"/>
            <color rgb="FF000000"/>
            <rFont val="Calibri"/>
            <family val="2"/>
          </rPr>
          <t xml:space="preserve">    
</t>
        </r>
      </text>
    </comment>
    <comment ref="D27" authorId="0" shapeId="0" xr:uid="{1599CFF2-159F-534F-AFE1-0F8E1C3CDADC}">
      <text>
        <r>
          <rPr>
            <sz val="10"/>
            <color rgb="FF000000"/>
            <rFont val="Calibri"/>
            <family val="2"/>
            <scheme val="minor"/>
          </rPr>
          <t xml:space="preserve">PTS. (2023). The Swedish Telecommunications Market 2022  </t>
        </r>
        <r>
          <rPr>
            <u/>
            <sz val="10"/>
            <color rgb="FF000000"/>
            <rFont val="Calibri"/>
            <family val="2"/>
            <scheme val="minor"/>
          </rPr>
          <t>https://statistik.pts.se/media/zycd2pj1/rapport-stm-2022_dnr23-190_tillpublicering_eng_en.pdf</t>
        </r>
        <r>
          <rPr>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Swedish krona converted at the 2022 annual exchange rate published by the Bank of Canada, i.e. 0.1289.
</t>
        </r>
      </text>
    </comment>
    <comment ref="C28" authorId="0" shapeId="0" xr:uid="{59BE72C9-3258-2B49-845E-05A16E13221D}">
      <text>
        <r>
          <rPr>
            <b/>
            <sz val="10"/>
            <color rgb="FF000000"/>
            <rFont val="Times New Roman"/>
            <family val="18"/>
          </rPr>
          <t>Source</t>
        </r>
        <r>
          <rPr>
            <sz val="10"/>
            <color rgb="FF000000"/>
            <rFont val="Times New Roman"/>
            <family val="18"/>
          </rPr>
          <t>: Communications Authority of Kenya's </t>
        </r>
        <r>
          <rPr>
            <i/>
            <sz val="10"/>
            <color rgb="FF000000"/>
            <rFont val="Times New Roman"/>
            <family val="18"/>
          </rPr>
          <t>Fourth Quarter Sector Statistics Report for the Financial Year 2021/22 (1</t>
        </r>
        <r>
          <rPr>
            <i/>
            <vertAlign val="superscript"/>
            <sz val="10"/>
            <color rgb="FF000000"/>
            <rFont val="Times New Roman"/>
            <family val="18"/>
          </rPr>
          <t>st</t>
        </r>
        <r>
          <rPr>
            <i/>
            <sz val="10"/>
            <color rgb="FF000000"/>
            <rFont val="Times New Roman"/>
            <family val="18"/>
          </rPr>
          <t> April - 30</t>
        </r>
        <r>
          <rPr>
            <i/>
            <vertAlign val="superscript"/>
            <sz val="10"/>
            <color rgb="FF000000"/>
            <rFont val="Times New Roman"/>
            <family val="18"/>
          </rPr>
          <t>th</t>
        </r>
        <r>
          <rPr>
            <i/>
            <sz val="10"/>
            <color rgb="FF000000"/>
            <rFont val="Times New Roman"/>
            <family val="18"/>
          </rPr>
          <t> June 2022</t>
        </r>
        <r>
          <rPr>
            <sz val="10"/>
            <color rgb="FF000000"/>
            <rFont val="Times New Roman"/>
            <family val="18"/>
          </rPr>
          <t xml:space="preserve">, p. 9. Currency exchange based on Canadian Dept of Foreign Affairs and Internationa Trade annual average rate: $1 CDN = KES 77.19.  2021 Mobile wireless market = KES 315 billion. https://www.international.gc.ca/country-pays/fact_sheet-fiche_documentaire/kenya.aspx?lang=eng
</t>
        </r>
      </text>
    </comment>
    <comment ref="D28" authorId="0" shapeId="0" xr:uid="{DF0ED907-3138-7B48-81FF-809F659DC5D3}">
      <text>
        <r>
          <rPr>
            <sz val="10"/>
            <color rgb="FF000000"/>
            <rFont val="Calibri"/>
            <family val="2"/>
            <scheme val="minor"/>
          </rPr>
          <t xml:space="preserve">Source: Communications Authority of Kenya's Fourth Quarter Sector Statistics Report for the Financial Year 2022/23
</t>
        </r>
        <r>
          <rPr>
            <sz val="10"/>
            <color rgb="FF000000"/>
            <rFont val="Calibri"/>
            <family val="2"/>
            <scheme val="minor"/>
          </rPr>
          <t xml:space="preserve">
</t>
        </r>
        <r>
          <rPr>
            <u/>
            <sz val="10"/>
            <color rgb="FF000000"/>
            <rFont val="Calibri"/>
            <family val="2"/>
            <scheme val="minor"/>
          </rPr>
          <t>https://www.ca.go.ke/sites/default/files/2023-06/Sector%20Statistics%20Report%20Q3%202022-2023.pdf</t>
        </r>
        <r>
          <rPr>
            <sz val="10"/>
            <color rgb="FF000000"/>
            <rFont val="Calibri"/>
            <family val="2"/>
            <scheme val="minor"/>
          </rPr>
          <t xml:space="preserve">
</t>
        </r>
        <r>
          <rPr>
            <u/>
            <sz val="10"/>
            <color rgb="FF000000"/>
            <rFont val="Calibri"/>
            <family val="2"/>
            <scheme val="minor"/>
          </rPr>
          <t>https://freedomhouse.org/country/kenya/freedom-net/2022</t>
        </r>
        <r>
          <rPr>
            <sz val="10"/>
            <color rgb="FF000000"/>
            <rFont val="Calibri"/>
            <family val="2"/>
            <scheme val="minor"/>
          </rPr>
          <t xml:space="preserve">
</t>
        </r>
        <r>
          <rPr>
            <u/>
            <sz val="10"/>
            <color rgb="FF000000"/>
            <rFont val="Calibri"/>
            <family val="2"/>
            <scheme val="minor"/>
          </rPr>
          <t>https://www.capitalfm.co.ke/business/2023/09/kenyas-mobile-services-revenue-grows-7-7pc-to-sh339-4-billion/#:~:text=%E2%80%9CIn%202022%2C%20mobile%20services%20generated,14.0%20percent%20to%20record%20KSh</t>
        </r>
        <r>
          <rPr>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Kenya Shilling  KES converted at the 2022 annual exchange rate published by the Canadian Dept of Foreign Affairs and International Trade annual average rate, i.e. 0000.00923800. </t>
        </r>
        <r>
          <rPr>
            <u/>
            <sz val="10"/>
            <color rgb="FF000000"/>
            <rFont val="Calibri"/>
            <family val="2"/>
            <scheme val="minor"/>
          </rPr>
          <t>https://www.tpsgc-pwgsc.gc.ca/cgi-bin/recgen/er.pl?Language=E</t>
        </r>
        <r>
          <rPr>
            <sz val="10"/>
            <color rgb="FF000000"/>
            <rFont val="Calibri"/>
            <family val="2"/>
            <scheme val="minor"/>
          </rPr>
          <t xml:space="preserve">
</t>
        </r>
      </text>
    </comment>
    <comment ref="C29" authorId="0" shapeId="0" xr:uid="{51D04CF3-7F15-5A46-8786-E89A2F85C82D}">
      <text>
        <r>
          <rPr>
            <sz val="10"/>
            <color rgb="FF000000"/>
            <rFont val="Calibri"/>
            <family val="2"/>
          </rPr>
          <t xml:space="preserve">Danish Energy Agency </t>
        </r>
        <r>
          <rPr>
            <u/>
            <sz val="10"/>
            <color rgb="FF000000"/>
            <rFont val="Calibri"/>
            <family val="2"/>
          </rPr>
          <t>https://sdfi.dk/digital-infrastruktur/telepolitik/tal-paa-teleomraadet</t>
        </r>
      </text>
    </comment>
    <comment ref="D29" authorId="0" shapeId="0" xr:uid="{F00DF625-31A6-4E4C-BFD0-5CF80D20BBF1}">
      <text>
        <r>
          <rPr>
            <sz val="12"/>
            <color rgb="FF000000"/>
            <rFont val="Times New Roman"/>
            <family val="18"/>
          </rPr>
          <t>Agency for Data Supply and Infrastructure: Telecom in numbers, </t>
        </r>
        <r>
          <rPr>
            <u/>
            <sz val="12"/>
            <color rgb="FF000000"/>
            <rFont val="Times New Roman"/>
            <family val="18"/>
          </rPr>
          <t>https://sdfi.dk/digital-infrastruktur/tal-paa-teleomraadet</t>
        </r>
        <r>
          <rPr>
            <sz val="12"/>
            <color rgb="FF000000"/>
            <rFont val="Times New Roman"/>
            <family val="18"/>
          </rPr>
          <t xml:space="preserve">
</t>
        </r>
        <r>
          <rPr>
            <sz val="12"/>
            <color rgb="FF000000"/>
            <rFont val="Times New Roman"/>
            <family val="18"/>
          </rPr>
          <t xml:space="preserve"> 
</t>
        </r>
        <r>
          <rPr>
            <sz val="12"/>
            <color rgb="FF000000"/>
            <rFont val="Times New Roman"/>
            <family val="18"/>
          </rPr>
          <t xml:space="preserve">
</t>
        </r>
        <r>
          <rPr>
            <sz val="12"/>
            <color rgb="FF000000"/>
            <rFont val="Times New Roman"/>
            <family val="18"/>
          </rPr>
          <t xml:space="preserve">Danish krone to Canadian $ average annual exchange rate in 2022 was .1842. </t>
        </r>
      </text>
    </comment>
    <comment ref="C30" authorId="0" shapeId="0" xr:uid="{AA7ACB1A-626B-9643-8089-F1D5AEFB425A}">
      <text>
        <r>
          <rPr>
            <b/>
            <sz val="10"/>
            <color rgb="FF000000"/>
            <rFont val="Tahoma"/>
            <family val="2"/>
          </rPr>
          <t>DD:</t>
        </r>
        <r>
          <rPr>
            <sz val="10"/>
            <color rgb="FF000000"/>
            <rFont val="Tahoma"/>
            <family val="2"/>
          </rPr>
          <t xml:space="preserve">
</t>
        </r>
        <r>
          <rPr>
            <sz val="10"/>
            <color rgb="FF000000"/>
            <rFont val="Calibri"/>
            <family val="2"/>
          </rPr>
          <t>The Finnish Transport and Communications Agency Traficom, Statistics on communications services</t>
        </r>
        <r>
          <rPr>
            <sz val="10"/>
            <color rgb="FF000000"/>
            <rFont val="+mn-lt"/>
            <charset val="1"/>
          </rPr>
          <t xml:space="preserve">. Turnover of telecommunications operations | Tieto Traficom. The data table can be downloaded here: 
</t>
        </r>
        <r>
          <rPr>
            <sz val="10"/>
            <color rgb="FF000000"/>
            <rFont val="+mn-lt"/>
            <charset val="1"/>
          </rPr>
          <t xml:space="preserve">Viestintapalveluiden tilastokoonti.ods (live.com)
</t>
        </r>
        <r>
          <rPr>
            <sz val="10"/>
            <color rgb="FF000000"/>
            <rFont val="Calibri"/>
            <family val="2"/>
          </rPr>
          <t xml:space="preserve">
</t>
        </r>
      </text>
    </comment>
    <comment ref="D30" authorId="0" shapeId="0" xr:uid="{C12A7BD8-C51B-354A-AFFB-D87E08776FFA}">
      <text>
        <r>
          <rPr>
            <sz val="10"/>
            <color rgb="FF000000"/>
            <rFont val="Calibri"/>
            <family val="2"/>
            <scheme val="minor"/>
          </rPr>
          <t xml:space="preserve">The Finnish Transport and Communications Agency Traficom, Statistics on communications services. Turnover of telecommunications operations | Tieto Traficom. The data table can be downloaded here: 
</t>
        </r>
        <r>
          <rPr>
            <u/>
            <sz val="10"/>
            <color rgb="FF000000"/>
            <rFont val="Calibri"/>
            <family val="2"/>
            <scheme val="minor"/>
          </rPr>
          <t>https://tieto.traficom.fi/en/statistics/turnover-telecommunications-operations</t>
        </r>
        <r>
          <rPr>
            <sz val="10"/>
            <color rgb="FF000000"/>
            <rFont val="Calibri"/>
            <family val="2"/>
            <scheme val="minor"/>
          </rPr>
          <t xml:space="preserve">
</t>
        </r>
        <r>
          <rPr>
            <u/>
            <sz val="10"/>
            <color rgb="FF000000"/>
            <rFont val="Calibri"/>
            <family val="2"/>
            <scheme val="minor"/>
          </rPr>
          <t>https://tieto.traficom.fi/sites/default/files/media/file/Viestintapalveluiden%20tilastokoonti.ods</t>
        </r>
        <r>
          <rPr>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European euro converted at the 2022 annual exchange rate published by the Bank of Canada, i.e. 1.3696.
</t>
        </r>
      </text>
    </comment>
    <comment ref="D31" authorId="0" shapeId="0" xr:uid="{6D42C987-4EEA-7747-B56E-03D91B853F41}">
      <text>
        <r>
          <rPr>
            <sz val="10"/>
            <color rgb="FF000000"/>
            <rFont val="Calibri"/>
            <family val="2"/>
          </rPr>
          <t xml:space="preserve">Ministerio de Transportes y Telecomunicaciones Subsecretaría de Telecomunicaciones (Marzo 2023). Sector Telecomunicaciones Cierre 2022 </t>
        </r>
        <r>
          <rPr>
            <u/>
            <sz val="10"/>
            <color rgb="FF000000"/>
            <rFont val="Calibri"/>
            <family val="2"/>
          </rPr>
          <t>https://www.subtel.gob.cl/wp-content/uploads/2023/03/PPT_Series_DICIEMBRE_2022_V0.pdf</t>
        </r>
        <r>
          <rPr>
            <sz val="10"/>
            <color rgb="FF000000"/>
            <rFont val="Calibri"/>
            <family val="2"/>
          </rPr>
          <t xml:space="preserve">; </t>
        </r>
        <r>
          <rPr>
            <u/>
            <sz val="10"/>
            <color rgb="FF000000"/>
            <rFont val="Calibri"/>
            <family val="2"/>
          </rPr>
          <t>https://www.subtel.gob.cl/estudios-y-estadisticas/informes-sectoriales-anuales/</t>
        </r>
        <r>
          <rPr>
            <sz val="10"/>
            <color rgb="FF000000"/>
            <rFont val="Calibri"/>
            <family val="2"/>
          </rPr>
          <t xml:space="preserve">
</t>
        </r>
      </text>
    </comment>
    <comment ref="C32" authorId="0" shapeId="0" xr:uid="{5880A83D-33A6-B740-B97F-022E627517E5}">
      <text>
        <r>
          <rPr>
            <b/>
            <sz val="10"/>
            <color rgb="FF000000"/>
            <rFont val="Tahoma"/>
            <family val="2"/>
          </rPr>
          <t>DD:</t>
        </r>
        <r>
          <rPr>
            <sz val="10"/>
            <color rgb="FF000000"/>
            <rFont val="Tahoma"/>
            <family val="2"/>
          </rPr>
          <t xml:space="preserve">
</t>
        </r>
        <r>
          <rPr>
            <sz val="10"/>
            <color rgb="FF000000"/>
            <rFont val="+mn-lt"/>
            <charset val="1"/>
          </rPr>
          <t xml:space="preserve">Source: 2022 Annual Telecommunications Monitoring Report by Commerce Commission New Zealand, p. 5. </t>
        </r>
        <r>
          <rPr>
            <sz val="10"/>
            <color rgb="FF000000"/>
            <rFont val="Calibri"/>
            <family val="2"/>
          </rPr>
          <t>https://comcom.govt.nz/__data/assets/pdf_file/0019/279100/2021-Annual-Telecommunications-Monitoring-Report-17-March-2022.pdf</t>
        </r>
      </text>
    </comment>
    <comment ref="D32" authorId="0" shapeId="0" xr:uid="{5BC14FB9-7254-4F4F-8F44-06D883B6ED41}">
      <text>
        <r>
          <rPr>
            <sz val="10"/>
            <color rgb="FF000000"/>
            <rFont val="Tahoma"/>
            <family val="2"/>
          </rPr>
          <t xml:space="preserve">IBIS. </t>
        </r>
        <r>
          <rPr>
            <sz val="10"/>
            <color rgb="FF000000"/>
            <rFont val="Calibri"/>
            <family val="2"/>
          </rPr>
          <t xml:space="preserve">Wireless Telecommunications Carriers in New Zealand - Market Size, Industry Analysis, Trends and Forecasts (2023-2028)
</t>
        </r>
      </text>
    </comment>
    <comment ref="C33" authorId="0" shapeId="0" xr:uid="{4B9F6E4F-2CFE-AA49-8086-97E5E548024B}">
      <text>
        <r>
          <rPr>
            <b/>
            <sz val="10"/>
            <color rgb="FF000000"/>
            <rFont val="Calibri"/>
            <family val="2"/>
          </rPr>
          <t>Source:</t>
        </r>
        <r>
          <rPr>
            <sz val="10"/>
            <color rgb="FF000000"/>
            <rFont val="Calibri"/>
            <family val="2"/>
          </rPr>
          <t xml:space="preserve"> Czech Telecommunication Office, https://www.ctu.cz/sites/default/files/obsah/stranky/8179/soubory/zovt-2021.pdf + annual reports of the main telco players.</t>
        </r>
      </text>
    </comment>
    <comment ref="D33" authorId="0" shapeId="0" xr:uid="{91270C6B-F7B7-9E44-BB8B-9160BD619A88}">
      <text>
        <r>
          <rPr>
            <b/>
            <sz val="10"/>
            <color rgb="FF000000"/>
            <rFont val="Calibri"/>
            <family val="2"/>
          </rPr>
          <t>Source:</t>
        </r>
        <r>
          <rPr>
            <sz val="10"/>
            <color rgb="FF000000"/>
            <rFont val="Calibri"/>
            <family val="2"/>
          </rPr>
          <t xml:space="preserve"> Czech Telecommunication Office/Český telekomunikační úřad (ČTÚ), p 12.https://www.ctu.cz/zpravy-o-vyvoji-trhu-0)
</t>
        </r>
      </text>
    </comment>
    <comment ref="C34" authorId="0" shapeId="0" xr:uid="{FFA72A09-A735-A04B-B8AF-0E2888126CDA}">
      <text>
        <r>
          <rPr>
            <b/>
            <sz val="10"/>
            <color rgb="FF000000"/>
            <rFont val="Tahoma"/>
            <family val="2"/>
          </rPr>
          <t xml:space="preserve">Source: </t>
        </r>
        <r>
          <rPr>
            <sz val="10"/>
            <color rgb="FF000000"/>
            <rFont val="Tahoma"/>
            <family val="2"/>
          </rPr>
          <t xml:space="preserve">Anexo_Estatistico2021_versao2_17062022 (1) . https://www.anacom.pt/render.jsp?contentId=1603924 </t>
        </r>
      </text>
    </comment>
    <comment ref="D34" authorId="0" shapeId="0" xr:uid="{26000EA3-5E40-824B-A3F6-A070E412DA8C}">
      <text>
        <r>
          <rPr>
            <sz val="10"/>
            <color rgb="FF000000"/>
            <rFont val="Calibri"/>
            <family val="2"/>
          </rPr>
          <t xml:space="preserve">Source: Autoridade Nacional de Comunicações (ANACOM) is the national regulatory authority (NRA) in Portugal for communications. </t>
        </r>
        <r>
          <rPr>
            <u/>
            <sz val="10"/>
            <color rgb="FF000000"/>
            <rFont val="Calibri"/>
            <family val="2"/>
          </rPr>
          <t>https://www.anacom.pt/render.jsp?contentId=1746687</t>
        </r>
        <r>
          <rPr>
            <sz val="10"/>
            <color rgb="FF000000"/>
            <rFont val="Calibri"/>
            <family val="2"/>
          </rPr>
          <t xml:space="preserve">
</t>
        </r>
        <r>
          <rPr>
            <sz val="10"/>
            <color rgb="FF000000"/>
            <rFont val="Calibri"/>
            <family val="2"/>
          </rPr>
          <t xml:space="preserve">
</t>
        </r>
        <r>
          <rPr>
            <sz val="10"/>
            <color rgb="FF000000"/>
            <rFont val="Calibri"/>
            <family val="2"/>
          </rPr>
          <t xml:space="preserve">European euro converted at the 2022 annual exchange rate published by the Bank of Canada, i.e. 1.3696.
</t>
        </r>
      </text>
    </comment>
    <comment ref="C35" authorId="0" shapeId="0" xr:uid="{A63D2F16-C930-6A4E-8F67-2E8F770D5995}">
      <text>
        <r>
          <rPr>
            <sz val="10"/>
            <color rgb="FF000000"/>
            <rFont val="Calibri"/>
            <family val="2"/>
          </rPr>
          <t>NOK (Norwegian Nkom Agency). https://ekomstatistikken.nkom.no/#/article/ekom2021</t>
        </r>
      </text>
    </comment>
    <comment ref="D35" authorId="0" shapeId="0" xr:uid="{1420A20E-245B-AE48-8FF3-0F9B4BCFEBB3}">
      <text>
        <r>
          <rPr>
            <sz val="10"/>
            <color rgb="FF000000"/>
            <rFont val="Calibri"/>
            <family val="2"/>
          </rPr>
          <t xml:space="preserve">NOK (Norwegian Nkom Agency). </t>
        </r>
        <r>
          <rPr>
            <u/>
            <sz val="10"/>
            <color rgb="FF000000"/>
            <rFont val="Calibri"/>
            <family val="2"/>
          </rPr>
          <t>https://ekomstatistikken.nkom.no/#/article/ekom2021</t>
        </r>
        <r>
          <rPr>
            <sz val="10"/>
            <color rgb="FF000000"/>
            <rFont val="Calibri"/>
            <family val="2"/>
          </rPr>
          <t xml:space="preserve">
</t>
        </r>
        <r>
          <rPr>
            <u/>
            <sz val="10"/>
            <color rgb="FF000000"/>
            <rFont val="Calibri"/>
            <family val="2"/>
          </rPr>
          <t>https://ekomstatistikken.nkom.no/#/article/ekom1h2022</t>
        </r>
        <r>
          <rPr>
            <sz val="10"/>
            <color rgb="FF000000"/>
            <rFont val="Calibri"/>
            <family val="2"/>
          </rPr>
          <t xml:space="preserve">
</t>
        </r>
        <r>
          <rPr>
            <u/>
            <sz val="10"/>
            <color rgb="FF000000"/>
            <rFont val="Calibri"/>
            <family val="2"/>
          </rPr>
          <t>https://ekomstatistikken.nkom.no/#/article/ekom1h2022#mobil_ab</t>
        </r>
        <r>
          <rPr>
            <sz val="10"/>
            <color rgb="FF000000"/>
            <rFont val="Calibri"/>
            <family val="2"/>
          </rPr>
          <t xml:space="preserve">
</t>
        </r>
        <r>
          <rPr>
            <sz val="10"/>
            <color rgb="FF000000"/>
            <rFont val="Calibri"/>
            <family val="2"/>
          </rPr>
          <t xml:space="preserve">
</t>
        </r>
        <r>
          <rPr>
            <sz val="10"/>
            <color rgb="FF000000"/>
            <rFont val="Calibri"/>
            <family val="2"/>
          </rPr>
          <t xml:space="preserve">Norwegian krone converted at the 2022 annual exchange rate published by the Bank of Canada, i.e. 0.1357.
</t>
        </r>
      </text>
    </comment>
    <comment ref="C36" authorId="0" shapeId="0" xr:uid="{8B0F40B5-050E-4644-A617-B40B051E31E5}">
      <text>
        <r>
          <rPr>
            <b/>
            <sz val="10"/>
            <color rgb="FF000000"/>
            <rFont val="Tahoma"/>
            <family val="2"/>
          </rPr>
          <t>DD:</t>
        </r>
        <r>
          <rPr>
            <sz val="10"/>
            <color rgb="FF000000"/>
            <rFont val="Tahoma"/>
            <family val="2"/>
          </rPr>
          <t xml:space="preserve">
</t>
        </r>
        <r>
          <rPr>
            <sz val="10"/>
            <color rgb="FF000000"/>
            <rFont val="Calibri"/>
            <family val="2"/>
          </rPr>
          <t>Ministry of Communications (2021). Summary of the Communications Market Revenue for the Year 2020.  https://www.gov.il/BlobFolder/reports/17112021_1/he/Summary_of_communications_market_revenues_2020.pdf.</t>
        </r>
      </text>
    </comment>
    <comment ref="D36" authorId="0" shapeId="0" xr:uid="{C12355C4-884B-B649-91D2-ECBFD5A1974C}">
      <text>
        <r>
          <rPr>
            <b/>
            <sz val="10"/>
            <color rgb="FF000000"/>
            <rFont val="Tahoma"/>
            <family val="2"/>
          </rPr>
          <t>DD:</t>
        </r>
        <r>
          <rPr>
            <sz val="10"/>
            <color rgb="FF000000"/>
            <rFont val="Tahoma"/>
            <family val="2"/>
          </rPr>
          <t xml:space="preserve">
</t>
        </r>
        <r>
          <rPr>
            <sz val="10"/>
            <color rgb="FF000000"/>
            <rFont val="Calibri"/>
            <family val="2"/>
          </rPr>
          <t>Ministry of Communications (2021). Summary of the Communications Market Revenue for the Year 2020.  https://www.gov.il/BlobFolder/reports/17112021_1/he/Summary_of_communications_market_revenues_2020.pdf.</t>
        </r>
      </text>
    </comment>
    <comment ref="C37" authorId="0" shapeId="0" xr:uid="{F4080AA8-82AB-6242-A91A-63916A8E13D3}">
      <text>
        <r>
          <rPr>
            <sz val="10"/>
            <color rgb="FF000000"/>
            <rFont val="Tahoma"/>
            <family val="2"/>
          </rPr>
          <t xml:space="preserve">Source: </t>
        </r>
        <r>
          <rPr>
            <sz val="10"/>
            <color rgb="FF000000"/>
            <rFont val="Calibri"/>
            <family val="2"/>
          </rPr>
          <t xml:space="preserve">Commission for Communications Regulation. https://www.comreg.ie/industry/electronic-communications/data-portal/tabular-information/
</t>
        </r>
      </text>
    </comment>
    <comment ref="D37" authorId="0" shapeId="0" xr:uid="{9212DB86-25FA-664B-8335-0ECF9F0A5916}">
      <text>
        <r>
          <rPr>
            <b/>
            <sz val="10"/>
            <color rgb="FF000000"/>
            <rFont val="Tahoma"/>
            <family val="2"/>
          </rPr>
          <t>DD:</t>
        </r>
        <r>
          <rPr>
            <sz val="10"/>
            <color rgb="FF000000"/>
            <rFont val="Tahoma"/>
            <family val="2"/>
          </rPr>
          <t xml:space="preserve">
</t>
        </r>
        <r>
          <rPr>
            <sz val="10"/>
            <color rgb="FF000000"/>
            <rFont val="Calibri"/>
            <family val="2"/>
          </rPr>
          <t xml:space="preserve">Source: Commission for Communications Regulation. </t>
        </r>
        <r>
          <rPr>
            <u/>
            <sz val="10"/>
            <color rgb="FF000000"/>
            <rFont val="Calibri"/>
            <family val="2"/>
          </rPr>
          <t>https://www.comreg.ie/industry/electronic-communications/data-portal/tabular-information/</t>
        </r>
        <r>
          <rPr>
            <sz val="10"/>
            <color rgb="FF000000"/>
            <rFont val="Calibri"/>
            <family val="2"/>
          </rPr>
          <t xml:space="preserve">
</t>
        </r>
        <r>
          <rPr>
            <sz val="10"/>
            <color rgb="FF000000"/>
            <rFont val="Calibri"/>
            <family val="2"/>
          </rPr>
          <t xml:space="preserve">
</t>
        </r>
        <r>
          <rPr>
            <sz val="10"/>
            <color rgb="FF000000"/>
            <rFont val="Calibri"/>
            <family val="2"/>
          </rPr>
          <t xml:space="preserve">
</t>
        </r>
        <r>
          <rPr>
            <sz val="10"/>
            <color rgb="FF000000"/>
            <rFont val="Calibri"/>
            <family val="2"/>
          </rPr>
          <t xml:space="preserve">European euro converted at the 2022 annual exchange rate published by the Bank of Canada, i.e. 1.3696.
</t>
        </r>
      </text>
    </comment>
    <comment ref="C38" authorId="0" shapeId="0" xr:uid="{2B9E2726-CC44-784E-9EB9-CF0229D5FE20}">
      <text>
        <r>
          <rPr>
            <b/>
            <sz val="10"/>
            <color rgb="FF000000"/>
            <rFont val="Calibri"/>
            <family val="2"/>
          </rPr>
          <t>Sources</t>
        </r>
        <r>
          <rPr>
            <sz val="10"/>
            <color rgb="FF000000"/>
            <rFont val="Calibri"/>
            <family val="2"/>
          </rPr>
          <t>: Annual reports of the main telco players. Market share: estimate based on the number of mobile phone subscribers and number of SIM cards. In the case of O2, this is currency conversion from Czech crowns to euros. Subscribers: Štatistická ročenka 2021 (Statistical Yearbook 2021), p. 456. Annual reports and SIM cards: https://telekom.sk/documents/10179/17472540/VS+TELEKOM+2020_SVK.pdf, p. 57, https://www.o2.cz/file_conver/680651/VZ_2020_CZ_grafika.pdf, p. 75, https://orange.sk/fileadmin/orange/user_uploads/pages/384/doc/osk-vyrocna-sprava-2020.pdf, p. 90.</t>
        </r>
      </text>
    </comment>
    <comment ref="D38" authorId="0" shapeId="0" xr:uid="{A9F2B1B4-DA00-444B-8993-2215BD187A0F}">
      <text>
        <r>
          <rPr>
            <sz val="10"/>
            <color rgb="FF000000"/>
            <rFont val="Calibri"/>
            <family val="2"/>
          </rPr>
          <t xml:space="preserve">Sources: Annual reports of the main telco players. Market share: estimate based on the number of mobile phone subscribers and number of SIM cards. In the case of O2, this is currency conversion from Czech crowns to euros. 
</t>
        </r>
        <r>
          <rPr>
            <sz val="10"/>
            <color rgb="FF000000"/>
            <rFont val="Calibri"/>
            <family val="2"/>
          </rPr>
          <t xml:space="preserve">
</t>
        </r>
        <r>
          <rPr>
            <sz val="10"/>
            <color rgb="FF000000"/>
            <rFont val="Calibri"/>
            <family val="2"/>
          </rPr>
          <t xml:space="preserve">
</t>
        </r>
        <r>
          <rPr>
            <sz val="10"/>
            <color rgb="FF000000"/>
            <rFont val="Calibri"/>
            <family val="2"/>
          </rPr>
          <t xml:space="preserve">Subscribers: Štatistická ročenka 2022 (Statistical Yearbook 2021), p. 56. 307 million EURO
</t>
        </r>
        <r>
          <rPr>
            <sz val="10"/>
            <color rgb="FF000000"/>
            <rFont val="Calibri"/>
            <family val="2"/>
          </rPr>
          <t>Annual reports and SIM cards: </t>
        </r>
        <r>
          <rPr>
            <u/>
            <sz val="10"/>
            <color rgb="FF000000"/>
            <rFont val="Calibri"/>
            <family val="2"/>
          </rPr>
          <t>https://www.telekom.sk/documents/10179/44166/VS+TELEKOM+2021_SVK_+Interactive.pdf/36b3f1cf-55be-4730-b162-196deb12466e</t>
        </r>
        <r>
          <rPr>
            <sz val="10"/>
            <color rgb="FF000000"/>
            <rFont val="Calibri"/>
            <family val="2"/>
          </rPr>
          <t xml:space="preserve">, p. 57, 
</t>
        </r>
        <r>
          <rPr>
            <u/>
            <sz val="10"/>
            <color rgb="FF000000"/>
            <rFont val="Calibri"/>
            <family val="2"/>
          </rPr>
          <t>https://www.telekom.sk/documents/10179/17472540/FINAL_AR+TELEKOM+2022_ENG.pdf/35c90e79-3488-48f0-8d57-5456ae00fbf5</t>
        </r>
        <r>
          <rPr>
            <sz val="10"/>
            <color rgb="FF000000"/>
            <rFont val="Calibri"/>
            <family val="2"/>
          </rPr>
          <t xml:space="preserve"> p. 108;
</t>
        </r>
        <r>
          <rPr>
            <sz val="10"/>
            <color rgb="FF000000"/>
            <rFont val="Calibri"/>
            <family val="2"/>
          </rPr>
          <t xml:space="preserve">O2 Slovakia Segment 440.29 million Euro </t>
        </r>
        <r>
          <rPr>
            <u/>
            <sz val="10"/>
            <color rgb="FF000000"/>
            <rFont val="Calibri"/>
            <family val="2"/>
          </rPr>
          <t>https://www.datocms-assets.com/56100/1679567146-telecom-group_annual_accounts_2022_public.pdf</t>
        </r>
        <r>
          <rPr>
            <sz val="10"/>
            <color rgb="FF000000"/>
            <rFont val="Calibri"/>
            <family val="2"/>
          </rPr>
          <t xml:space="preserve">, 
</t>
        </r>
        <r>
          <rPr>
            <sz val="10"/>
            <color rgb="FF000000"/>
            <rFont val="Calibri"/>
            <family val="2"/>
          </rPr>
          <t xml:space="preserve">Number for 2022 are not available at this moment: </t>
        </r>
        <r>
          <rPr>
            <u/>
            <sz val="10"/>
            <color rgb="FF000000"/>
            <rFont val="Calibri"/>
            <family val="2"/>
          </rPr>
          <t>https://www.nadaciaorange.sk/wp-content/uploads/2016/11/ORSK-2428-Vyrocna-sprava-Nadacia-ENG.pdf</t>
        </r>
        <r>
          <rPr>
            <sz val="10"/>
            <color rgb="FF000000"/>
            <rFont val="Calibri"/>
            <family val="2"/>
          </rPr>
          <t xml:space="preserve">
</t>
        </r>
        <r>
          <rPr>
            <sz val="10"/>
            <color rgb="FF000000"/>
            <rFont val="Calibri"/>
            <family val="2"/>
          </rPr>
          <t xml:space="preserve">European euro converted at the 2022 annual exchange rate published by the Bank of Canada, i.e. 1.3696.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author>
  </authors>
  <commentList>
    <comment ref="P5" authorId="0" shapeId="0" xr:uid="{DEA19615-EF13-9C42-89F3-6A8DFD4B6F0D}">
      <text>
        <r>
          <rPr>
            <sz val="10"/>
            <color rgb="FF000000"/>
            <rFont val="Calibri"/>
            <family val="2"/>
          </rPr>
          <t xml:space="preserve">CRTC Communications Marketing Report--Current Trends, Broadcasting (BDU Revenue). https://crtc.gc.ca/eng/publications/reports/PolicyMonitoring/rad.htm.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DD</author>
    <author>Dwayne Winseck</author>
    <author>Pheasant</author>
  </authors>
  <commentList>
    <comment ref="T9" authorId="0" shapeId="0" xr:uid="{562E4F08-BA8D-0B4B-B2EC-BB2AB292A5CF}">
      <text>
        <r>
          <rPr>
            <b/>
            <sz val="10"/>
            <color rgb="FF000000"/>
            <rFont val="Tahoma"/>
            <family val="2"/>
          </rPr>
          <t>DD:</t>
        </r>
        <r>
          <rPr>
            <sz val="10"/>
            <color rgb="FF000000"/>
            <rFont val="Tahoma"/>
            <family val="2"/>
          </rPr>
          <t xml:space="preserve">
</t>
        </r>
        <r>
          <rPr>
            <sz val="10"/>
            <color rgb="FF000000"/>
            <rFont val="Tahoma"/>
            <family val="2"/>
          </rPr>
          <t xml:space="preserve">Estimate based on y-o-y growth of 11.4%, i.e. the rate of increase for broadcast television, and based on textual notes in BCE's Annual Report 2021 about improving trends in this sector y-o-y. </t>
        </r>
      </text>
    </comment>
    <comment ref="T17" authorId="0" shapeId="0" xr:uid="{C48DEC81-ACC3-DC4E-AAC7-F0B172197933}">
      <text>
        <r>
          <rPr>
            <b/>
            <sz val="10"/>
            <color rgb="FF000000"/>
            <rFont val="Tahoma"/>
            <family val="2"/>
          </rPr>
          <t>DD:</t>
        </r>
        <r>
          <rPr>
            <sz val="10"/>
            <color rgb="FF000000"/>
            <rFont val="Tahoma"/>
            <family val="2"/>
          </rPr>
          <t xml:space="preserve"> CRTC </t>
        </r>
        <r>
          <rPr>
            <sz val="10"/>
            <color rgb="FF000000"/>
            <rFont val="Arial"/>
            <family val="2"/>
          </rPr>
          <t xml:space="preserve">2021 Broadcasting Financial Summaries--Conventional Television. https://crtc.gc.ca/eng/industr/fin.htm 
</t>
        </r>
        <r>
          <rPr>
            <sz val="10"/>
            <color rgb="FF000000"/>
            <rFont val="Arial"/>
            <family val="2"/>
          </rPr>
          <t xml:space="preserve">
</t>
        </r>
      </text>
    </comment>
    <comment ref="U17" authorId="0" shapeId="0" xr:uid="{CC883E10-DF0D-744F-9993-08657445DA74}">
      <text>
        <r>
          <rPr>
            <sz val="10"/>
            <color rgb="FF000000"/>
            <rFont val="Arial"/>
            <family val="2"/>
          </rPr>
          <t>CRTC’s Financial Summaries for the Broadcasting Sector (Conventional Television) (https://crtc.gc.ca/eng/industr/fin.htm) + CBC Annual Reports (https://cbc.radio-canada.ca/en/impact-and-accountability/finances/annual-reports)</t>
        </r>
      </text>
    </comment>
    <comment ref="T18" authorId="0" shapeId="0" xr:uid="{5448486D-67D6-4F42-B15F-9364C4D996CC}">
      <text>
        <r>
          <rPr>
            <b/>
            <sz val="10"/>
            <color rgb="FF000000"/>
            <rFont val="Tahoma"/>
            <family val="2"/>
          </rPr>
          <t>DD:</t>
        </r>
        <r>
          <rPr>
            <sz val="10"/>
            <color rgb="FF000000"/>
            <rFont val="Tahoma"/>
            <family val="2"/>
          </rPr>
          <t xml:space="preserve"> </t>
        </r>
        <r>
          <rPr>
            <sz val="10"/>
            <color rgb="FF000000"/>
            <rFont val="Arial"/>
            <family val="2"/>
          </rPr>
          <t xml:space="preserve">CRTC 2021 Broadcasting Financial Summaries--Discretionary and On Demand. https://crtc.gc.ca/eng/industr/fin.htm 
</t>
        </r>
      </text>
    </comment>
    <comment ref="T19" authorId="0" shapeId="0" xr:uid="{C97ED164-7C6C-D444-81E9-7729FF96EB80}">
      <text>
        <r>
          <rPr>
            <sz val="10"/>
            <color rgb="FF000000"/>
            <rFont val="Arial"/>
            <family val="2"/>
          </rPr>
          <t xml:space="preserve">CRTC 2021 Broadcasting Financial Summaries--Conventional Television. https://crtc.gc.ca/eng/industr/fin.htm </t>
        </r>
      </text>
    </comment>
    <comment ref="T20" authorId="0" shapeId="0" xr:uid="{205090AE-BF6F-AA44-9A05-E90E2ED5DF30}">
      <text>
        <r>
          <rPr>
            <b/>
            <sz val="10"/>
            <color rgb="FF000000"/>
            <rFont val="Tahoma"/>
            <family val="2"/>
          </rPr>
          <t>DD:</t>
        </r>
        <r>
          <rPr>
            <sz val="10"/>
            <color rgb="FF000000"/>
            <rFont val="Tahoma"/>
            <family val="2"/>
          </rPr>
          <t xml:space="preserve"> Estimate based on Think TV Net Advertising Volume Report (various years),</t>
        </r>
      </text>
    </comment>
    <comment ref="Q23" authorId="0" shapeId="0" xr:uid="{13E65586-DD49-2848-9A1F-8EFCAA15D9B5}">
      <text>
        <r>
          <rPr>
            <b/>
            <sz val="10"/>
            <color rgb="FF000000"/>
            <rFont val="Tahoma"/>
            <family val="2"/>
          </rPr>
          <t>DD:</t>
        </r>
        <r>
          <rPr>
            <sz val="10"/>
            <color rgb="FF000000"/>
            <rFont val="Tahoma"/>
            <family val="2"/>
          </rPr>
          <t xml:space="preserve">
</t>
        </r>
        <r>
          <rPr>
            <sz val="10"/>
            <color rgb="FF000000"/>
            <rFont val="Arial"/>
            <family val="2"/>
          </rPr>
          <t xml:space="preserve">2018 marks a change in data sources to Stats Can (2021). Table 21-10-0193-01 (formerly361-0083) https://www150.statcan.gc.ca/t1/tbl1/en/tv.action?pid=2110019301 from News Media Canada (2019). Newspaper Net Advertising Revenue 2018. This was because NMC appears to be increasingly unreliable and untimely in its data releses. Also, Stats Can covers all news papers rather than only those that are NMC members. </t>
        </r>
      </text>
    </comment>
    <comment ref="R23" authorId="0" shapeId="0" xr:uid="{25B84E0F-052A-074C-858E-905D06D4C4F4}">
      <text>
        <r>
          <rPr>
            <sz val="10"/>
            <color rgb="FF000000"/>
            <rFont val="Arial"/>
            <family val="2"/>
          </rPr>
          <t xml:space="preserve">
</t>
        </r>
      </text>
    </comment>
    <comment ref="S23" authorId="0" shapeId="0" xr:uid="{1B3E4BA3-D466-5848-8B2C-72F351FC647F}">
      <text>
        <r>
          <rPr>
            <b/>
            <sz val="10"/>
            <color rgb="FF000000"/>
            <rFont val="Tahoma"/>
            <family val="2"/>
          </rPr>
          <t>DD:</t>
        </r>
        <r>
          <rPr>
            <sz val="10"/>
            <color rgb="FF000000"/>
            <rFont val="Tahoma"/>
            <family val="2"/>
          </rPr>
          <t xml:space="preserve">
</t>
        </r>
        <r>
          <rPr>
            <sz val="10"/>
            <color rgb="FF000000"/>
            <rFont val="Arial"/>
            <family val="2"/>
          </rPr>
          <t xml:space="preserve">Stats Can (2021). Table 21-10-0193-01 (formerly361-0083) https://www150.statcan.gc.ca/t1/tbl1/en/tv.action?pid=2110019301
</t>
        </r>
      </text>
    </comment>
    <comment ref="T23" authorId="0" shapeId="0" xr:uid="{792A3660-CAF1-1F46-9113-1F0B166622EC}">
      <text>
        <r>
          <rPr>
            <sz val="10"/>
            <color rgb="FF000000"/>
            <rFont val="+mn-lt"/>
            <charset val="1"/>
          </rPr>
          <t xml:space="preserve">Estimate based on y-o-y growth of 1.7% based on News Media Canada's .Net Adverising Volume. </t>
        </r>
      </text>
    </comment>
    <comment ref="U23" authorId="0" shapeId="0" xr:uid="{003F2395-0C97-8247-9A87-455FD40DE658}">
      <text>
        <r>
          <rPr>
            <sz val="10"/>
            <color rgb="FF000000"/>
            <rFont val="Arial"/>
            <family val="2"/>
          </rPr>
          <t xml:space="preserve">Estimate based on y-o-y growth of ad revenue for Postmedia &amp; FP Newspapers (known data) and estimate for Globe &amp; Mail of 6.12%.
</t>
        </r>
      </text>
    </comment>
    <comment ref="H28" authorId="1" shapeId="0" xr:uid="{9437430A-0010-854E-AB00-062CCD4456DA}">
      <text>
        <r>
          <rPr>
            <sz val="9"/>
            <color rgb="FF000000"/>
            <rFont val="Arial"/>
            <family val="2"/>
          </rPr>
          <t>Newspapers Canada (2014). Revenue Report: Daily Newspapers, p. 6.</t>
        </r>
      </text>
    </comment>
    <comment ref="I28" authorId="1" shapeId="0" xr:uid="{DFE939B0-0954-6440-B215-611FE8DAD1E7}">
      <text>
        <r>
          <rPr>
            <sz val="9"/>
            <color rgb="FF000000"/>
            <rFont val="Arial"/>
            <family val="2"/>
          </rPr>
          <t>Newspapers Canada (2014). Revenue Report: Daily Newspapers, p. 6.</t>
        </r>
      </text>
    </comment>
    <comment ref="J28" authorId="1" shapeId="0" xr:uid="{7B4D4A8F-6023-1E4C-9FE2-A8244C22413C}">
      <text>
        <r>
          <rPr>
            <b/>
            <sz val="10"/>
            <color indexed="81"/>
            <rFont val="Calibri"/>
            <family val="2"/>
          </rPr>
          <t>Dwayne Winseck:</t>
        </r>
        <r>
          <rPr>
            <sz val="10"/>
            <color indexed="81"/>
            <rFont val="Calibri"/>
            <family val="2"/>
          </rPr>
          <t xml:space="preserve">
News Media Canada (2017). Newspaper Net Advertising Revenue 2016</t>
        </r>
      </text>
    </comment>
    <comment ref="K28" authorId="1" shapeId="0" xr:uid="{439894EC-5AB6-7845-8E1F-9EEBB4A3A609}">
      <text>
        <r>
          <rPr>
            <b/>
            <sz val="10"/>
            <color indexed="81"/>
            <rFont val="Calibri"/>
            <family val="2"/>
          </rPr>
          <t>Dwayne Winseck:</t>
        </r>
        <r>
          <rPr>
            <sz val="10"/>
            <color indexed="81"/>
            <rFont val="Calibri"/>
            <family val="2"/>
          </rPr>
          <t xml:space="preserve">
News Media Canada (2017). Newspaper Net Advertising Revenue 2016</t>
        </r>
      </text>
    </comment>
    <comment ref="L28" authorId="1" shapeId="0" xr:uid="{8262D6FA-2E09-8C43-86C0-4E886A351E2F}">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M28" authorId="1" shapeId="0" xr:uid="{F15ADF7B-7D0E-DA4C-ACA9-58E1F63A5DD5}">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N28" authorId="1" shapeId="0" xr:uid="{812EC4B5-9816-C142-AFD9-9BB2DE6691AA}">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O28" authorId="1" shapeId="0" xr:uid="{AB7DB5A4-3BF5-424F-9707-8FFB3DA2A930}">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P28" authorId="2" shapeId="0" xr:uid="{844F6988-82DD-804D-8823-BAFC5E4D4F93}">
      <text>
        <r>
          <rPr>
            <b/>
            <sz val="10"/>
            <color rgb="FF000000"/>
            <rFont val="Tahoma"/>
            <family val="2"/>
          </rPr>
          <t>Pheasant:</t>
        </r>
        <r>
          <rPr>
            <sz val="10"/>
            <color rgb="FF000000"/>
            <rFont val="Tahoma"/>
            <family val="2"/>
          </rPr>
          <t xml:space="preserve">
</t>
        </r>
        <r>
          <rPr>
            <sz val="10"/>
            <color rgb="FF000000"/>
            <rFont val="Arial"/>
            <family val="2"/>
          </rPr>
          <t xml:space="preserve">News Media Canada (2018). Newspaper Net Advertising Revenue 2017.
</t>
        </r>
      </text>
    </comment>
    <comment ref="Q28" authorId="0" shapeId="0" xr:uid="{764A8779-6902-9B41-AC0F-AF54305ED065}">
      <text>
        <r>
          <rPr>
            <b/>
            <sz val="10"/>
            <color rgb="FF000000"/>
            <rFont val="Tahoma"/>
            <family val="2"/>
          </rPr>
          <t>DD:</t>
        </r>
        <r>
          <rPr>
            <sz val="10"/>
            <color rgb="FF000000"/>
            <rFont val="Tahoma"/>
            <family val="2"/>
          </rPr>
          <t xml:space="preserve">
</t>
        </r>
        <r>
          <rPr>
            <sz val="10"/>
            <color rgb="FF000000"/>
            <rFont val="Arial"/>
            <family val="2"/>
          </rPr>
          <t xml:space="preserve">News Media Canada (2019). Newspaper Net Advertising Revenue 2018.
</t>
        </r>
      </text>
    </comment>
    <comment ref="B31" authorId="0" shapeId="0" xr:uid="{40F7F14D-D265-7346-BFA9-4C3B25DBDC0C}">
      <text>
        <r>
          <rPr>
            <b/>
            <sz val="10"/>
            <color rgb="FF000000"/>
            <rFont val="Tahoma"/>
            <family val="2"/>
          </rPr>
          <t>DD:</t>
        </r>
        <r>
          <rPr>
            <sz val="10"/>
            <color rgb="FF000000"/>
            <rFont val="Tahoma"/>
            <family val="2"/>
          </rPr>
          <t xml:space="preserve">
</t>
        </r>
        <r>
          <rPr>
            <sz val="10"/>
            <color rgb="FF000000"/>
            <rFont val="Tahoma"/>
            <family val="2"/>
          </rPr>
          <t xml:space="preserve">Does not include online advertising to avoid double counting. </t>
        </r>
      </text>
    </comment>
    <comment ref="L31" authorId="1" shapeId="0" xr:uid="{EA9C20A1-F1A0-D047-8C0F-F39B04DA5076}">
      <text>
        <r>
          <rPr>
            <sz val="9"/>
            <color rgb="FF000000"/>
            <rFont val="Arial"/>
            <family val="2"/>
          </rPr>
          <t xml:space="preserve">TVB NAV Rpt 2004-2014.
</t>
        </r>
      </text>
    </comment>
    <comment ref="M31" authorId="1" shapeId="0" xr:uid="{5CB24D41-3657-D842-8081-6E902750C6F1}">
      <text>
        <r>
          <rPr>
            <sz val="9"/>
            <color rgb="FF000000"/>
            <rFont val="Arial"/>
            <family val="2"/>
          </rPr>
          <t xml:space="preserve">News Media Canada (2017). Newspaper Net Advertising Revenue 2016.
</t>
        </r>
      </text>
    </comment>
    <comment ref="N31" authorId="1" shapeId="0" xr:uid="{7874838F-FEE9-8449-A4BE-55F4646A77FC}">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O31" authorId="1" shapeId="0" xr:uid="{E08663CB-37D7-9347-B76C-39336F086DDE}">
      <text>
        <r>
          <rPr>
            <sz val="10"/>
            <color rgb="FF000000"/>
            <rFont val="Calibri"/>
            <family val="2"/>
          </rPr>
          <t>News Media Canada (2017). Newspaper Net Advertising Revenue 2016.</t>
        </r>
      </text>
    </comment>
    <comment ref="P31" authorId="2" shapeId="0" xr:uid="{521A3F59-E49D-F740-89FC-B9B12C305DE0}">
      <text>
        <r>
          <rPr>
            <b/>
            <sz val="10"/>
            <color rgb="FF000000"/>
            <rFont val="Tahoma"/>
            <family val="2"/>
          </rPr>
          <t>Pheasant:</t>
        </r>
        <r>
          <rPr>
            <sz val="10"/>
            <color rgb="FF000000"/>
            <rFont val="Tahoma"/>
            <family val="2"/>
          </rPr>
          <t xml:space="preserve">
</t>
        </r>
        <r>
          <rPr>
            <sz val="10"/>
            <color rgb="FF000000"/>
            <rFont val="Arial"/>
            <family val="2"/>
          </rPr>
          <t xml:space="preserve">News Media Canada (2018). Newspaper Net Advertising Revenue 2017.
</t>
        </r>
      </text>
    </comment>
    <comment ref="Q31" authorId="0" shapeId="0" xr:uid="{B1272E43-4E34-DA4A-A506-07AFCB22D0E4}">
      <text>
        <r>
          <rPr>
            <b/>
            <sz val="10"/>
            <color rgb="FF000000"/>
            <rFont val="Tahoma"/>
            <family val="2"/>
          </rPr>
          <t>DD:</t>
        </r>
        <r>
          <rPr>
            <sz val="10"/>
            <color rgb="FF000000"/>
            <rFont val="Tahoma"/>
            <family val="2"/>
          </rPr>
          <t xml:space="preserve">
</t>
        </r>
        <r>
          <rPr>
            <sz val="10"/>
            <color rgb="FF000000"/>
            <rFont val="Arial"/>
            <family val="2"/>
          </rPr>
          <t xml:space="preserve">News Media Canada (2019). Newspaper Net Advertising Revenue 2018. 
</t>
        </r>
      </text>
    </comment>
    <comment ref="R31" authorId="0" shapeId="0" xr:uid="{1B2AEB0B-C107-3648-9B61-9A8E78E9FAC2}">
      <text>
        <r>
          <rPr>
            <sz val="10"/>
            <color rgb="FF000000"/>
            <rFont val="Arial"/>
            <family val="2"/>
          </rPr>
          <t xml:space="preserve">News Media Canada (2020). Newspaper Net Advertising Revenue 2019. </t>
        </r>
      </text>
    </comment>
    <comment ref="S31" authorId="0" shapeId="0" xr:uid="{410BDCCA-B251-FC4B-8E0A-C9C36B2B7476}">
      <text>
        <r>
          <rPr>
            <sz val="10"/>
            <color rgb="FF000000"/>
            <rFont val="Arial"/>
            <family val="2"/>
          </rPr>
          <t xml:space="preserve">News Media Canada (2022). Newspaper Net Advertising Revenue 2021. 
</t>
        </r>
      </text>
    </comment>
    <comment ref="T31" authorId="0" shapeId="0" xr:uid="{D1B0F709-FDF3-064A-A2CB-737C50E44683}">
      <text>
        <r>
          <rPr>
            <sz val="10"/>
            <color rgb="FF000000"/>
            <rFont val="Arial"/>
            <family val="2"/>
          </rPr>
          <t xml:space="preserve">News Media Canada (2022). Newspaper Net Advertising Revenue 2021. </t>
        </r>
      </text>
    </comment>
    <comment ref="U31" authorId="0" shapeId="0" xr:uid="{026A09DA-71E0-944E-89E0-770C241EB794}">
      <text>
        <r>
          <rPr>
            <sz val="10"/>
            <color rgb="FF000000"/>
            <rFont val="Tahoma"/>
            <family val="2"/>
          </rPr>
          <t>Estimate based on y-o-y decline of 2.67%, as per News Media Canada / ThinkTV Net Advertising Volume, 2012-2021.</t>
        </r>
      </text>
    </comment>
    <comment ref="H36" authorId="1" shapeId="0" xr:uid="{2C3F16F1-7CCB-264B-B1C7-31F5B28F52F8}">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I36" authorId="1" shapeId="0" xr:uid="{EAC3F976-EDDD-D04C-8A34-F5FEEAD61876}">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J36" authorId="1" shapeId="0" xr:uid="{CBFDE635-4D82-A94C-9177-413100987287}">
      <text>
        <r>
          <rPr>
            <b/>
            <sz val="10"/>
            <color indexed="81"/>
            <rFont val="Calibri"/>
            <family val="2"/>
          </rPr>
          <t>Dwayne Winseck:</t>
        </r>
        <r>
          <rPr>
            <sz val="10"/>
            <color indexed="81"/>
            <rFont val="Calibri"/>
            <family val="2"/>
          </rPr>
          <t xml:space="preserve">
News Media Canada (2017). Newspaper Net Advertising Revenue 2016.</t>
        </r>
      </text>
    </comment>
    <comment ref="K36" authorId="1" shapeId="0" xr:uid="{7B6B8EDF-0A50-AC42-B9FC-11D21B2D80B5}">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L36" authorId="1" shapeId="0" xr:uid="{EA627BD2-6937-5F48-8522-5FAD73F5A79A}">
      <text>
        <r>
          <rPr>
            <b/>
            <sz val="10"/>
            <color indexed="81"/>
            <rFont val="Calibri"/>
            <family val="2"/>
          </rPr>
          <t>Dwayne Winseck:</t>
        </r>
        <r>
          <rPr>
            <sz val="10"/>
            <color indexed="81"/>
            <rFont val="Calibri"/>
            <family val="2"/>
          </rPr>
          <t xml:space="preserve">
News Media Canada (2017). Newspaper Net Advertising Revenue 2016.</t>
        </r>
      </text>
    </comment>
    <comment ref="M36" authorId="1" shapeId="0" xr:uid="{79C6CAC7-8FC7-B347-B5BD-C58FFA14B53D}">
      <text>
        <r>
          <rPr>
            <b/>
            <sz val="10"/>
            <color indexed="81"/>
            <rFont val="Calibri"/>
            <family val="2"/>
          </rPr>
          <t>Dwayne Winseck:</t>
        </r>
        <r>
          <rPr>
            <sz val="10"/>
            <color indexed="81"/>
            <rFont val="Calibri"/>
            <family val="2"/>
          </rPr>
          <t xml:space="preserve">
News Media Canada (2017). Newspaper Net Advertising Revenue 2016.</t>
        </r>
      </text>
    </comment>
    <comment ref="N36" authorId="1" shapeId="0" xr:uid="{3277A912-58DB-3F4A-8DBA-E408A462296F}">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O36" authorId="1" shapeId="0" xr:uid="{7AF3E234-9386-3F4E-AC37-8153F8B5F28F}">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2016.NMC (2017). Newspaper Circulation Revenue Trending 2016</t>
        </r>
      </text>
    </comment>
    <comment ref="P36" authorId="2" shapeId="0" xr:uid="{E0C74F4C-159F-E14C-A5E1-3BFF36CE75A0}">
      <text>
        <r>
          <rPr>
            <b/>
            <sz val="10"/>
            <color rgb="FF000000"/>
            <rFont val="Tahoma"/>
            <family val="2"/>
          </rPr>
          <t>Pheasant:</t>
        </r>
        <r>
          <rPr>
            <sz val="10"/>
            <color rgb="FF000000"/>
            <rFont val="Tahoma"/>
            <family val="2"/>
          </rPr>
          <t xml:space="preserve">
</t>
        </r>
        <r>
          <rPr>
            <sz val="10"/>
            <color rgb="FF000000"/>
            <rFont val="Arial"/>
            <family val="2"/>
          </rPr>
          <t xml:space="preserve">News Media Canada (2018). Newspaper Net Advertising Revenue 2017.
</t>
        </r>
      </text>
    </comment>
    <comment ref="T40" authorId="0" shapeId="0" xr:uid="{D0A68D59-A3F1-EB4B-9DDA-F8547BDCB5E9}">
      <text>
        <r>
          <rPr>
            <b/>
            <sz val="10"/>
            <color rgb="FF000000"/>
            <rFont val="Tahoma"/>
            <family val="2"/>
          </rPr>
          <t>DD:</t>
        </r>
        <r>
          <rPr>
            <sz val="10"/>
            <color rgb="FF000000"/>
            <rFont val="Tahoma"/>
            <family val="2"/>
          </rPr>
          <t xml:space="preserve"> </t>
        </r>
        <r>
          <rPr>
            <sz val="10"/>
            <color rgb="FF000000"/>
            <rFont val="Arial"/>
            <family val="2"/>
          </rPr>
          <t xml:space="preserve">CRTC 2021 Broadcasting Financial Summaries--Radio. https://crtc.gc.ca/eng/industr/fin.htm 
</t>
        </r>
        <r>
          <rPr>
            <sz val="10"/>
            <color rgb="FF000000"/>
            <rFont val="Arial"/>
            <family val="2"/>
          </rPr>
          <t xml:space="preserve">
</t>
        </r>
      </text>
    </comment>
    <comment ref="U40" authorId="0" shapeId="0" xr:uid="{8313B16B-9C34-E449-B665-54D5B6493E2F}">
      <text>
        <r>
          <rPr>
            <sz val="10"/>
            <color rgb="FF000000"/>
            <rFont val="Arial"/>
            <family val="2"/>
          </rPr>
          <t xml:space="preserve">CRTC 2022 Broadcasting Financial Summaries--Radio. https://crtc.gc.ca/eng/industr/fin.htm 
</t>
        </r>
      </text>
    </comment>
    <comment ref="T45" authorId="0" shapeId="0" xr:uid="{53E8F775-2C8A-464B-8069-814E973D1500}">
      <text>
        <r>
          <rPr>
            <b/>
            <sz val="10"/>
            <color rgb="FF000000"/>
            <rFont val="Tahoma"/>
            <family val="2"/>
          </rPr>
          <t>DD:</t>
        </r>
        <r>
          <rPr>
            <sz val="10"/>
            <color rgb="FF000000"/>
            <rFont val="Tahoma"/>
            <family val="2"/>
          </rPr>
          <t xml:space="preserve">
</t>
        </r>
        <r>
          <rPr>
            <sz val="10"/>
            <color rgb="FF000000"/>
            <rFont val="Calibri"/>
            <family val="2"/>
          </rPr>
          <t xml:space="preserve">Iab.Canada (June 2022). 2021 Internet Ad Revenue Survey https://iabcanada.com/content/uploads/2022/06/IAB-Canada-Revenue-Survey-2021-Final.pdf. </t>
        </r>
      </text>
    </comment>
    <comment ref="U45" authorId="0" shapeId="0" xr:uid="{5347774D-C627-2545-9FC2-C213692E5F41}">
      <text>
        <r>
          <rPr>
            <sz val="10"/>
            <color rgb="FF000000"/>
            <rFont val="Arial"/>
            <family val="2"/>
          </rPr>
          <t xml:space="preserve">Iab.Canada (June 2023). 2022 Internet Ad Revenue Survey https://iabcanada.com/content/uploads/2023/06/IABCanadaRevenueSurvey2022_Final.pdf. </t>
        </r>
        <r>
          <rPr>
            <i/>
            <sz val="10"/>
            <color rgb="FF000000"/>
            <rFont val="Arial"/>
            <family val="2"/>
          </rPr>
          <t xml:space="preserve"> </t>
        </r>
      </text>
    </comment>
    <comment ref="N49" authorId="1" shapeId="0" xr:uid="{43A223E2-07BA-CF48-AB91-42F27FBEBCD5}">
      <text>
        <r>
          <rPr>
            <b/>
            <sz val="9"/>
            <color rgb="FF000000"/>
            <rFont val="Arial"/>
            <family val="2"/>
          </rPr>
          <t>Dwayne Winseck:</t>
        </r>
        <r>
          <rPr>
            <sz val="9"/>
            <color rgb="FF000000"/>
            <rFont val="Arial"/>
            <family val="2"/>
          </rPr>
          <t xml:space="preserve">
</t>
        </r>
        <r>
          <rPr>
            <sz val="9"/>
            <color rgb="FF000000"/>
            <rFont val="Arial"/>
            <family val="2"/>
          </rPr>
          <t xml:space="preserve">Not stand alone but combines other categories, so do not double count. </t>
        </r>
      </text>
    </comment>
    <comment ref="T56" authorId="0" shapeId="0" xr:uid="{EEA8B47A-A090-1645-B27E-50807EA38280}">
      <text>
        <r>
          <rPr>
            <b/>
            <sz val="10"/>
            <color rgb="FF000000"/>
            <rFont val="Tahoma"/>
            <family val="2"/>
          </rPr>
          <t>DD:</t>
        </r>
        <r>
          <rPr>
            <sz val="10"/>
            <color rgb="FF000000"/>
            <rFont val="Tahoma"/>
            <family val="2"/>
          </rPr>
          <t xml:space="preserve">
</t>
        </r>
        <r>
          <rPr>
            <sz val="10"/>
            <color rgb="FF000000"/>
            <rFont val="Tahoma"/>
            <family val="2"/>
          </rPr>
          <t xml:space="preserve">Estimate based on 2 year average for advertising as a percentage of magazine revenue, i.e. 8.46%. </t>
        </r>
      </text>
    </comment>
    <comment ref="T57" authorId="0" shapeId="0" xr:uid="{6A2F9870-7BAE-D44A-8526-2B3A7AE85128}">
      <text>
        <r>
          <rPr>
            <sz val="10"/>
            <color rgb="FF000000"/>
            <rFont val="Tahoma"/>
            <family val="2"/>
          </rPr>
          <t xml:space="preserve">PriceWaterhouseCooper </t>
        </r>
        <r>
          <rPr>
            <i/>
            <sz val="10"/>
            <color rgb="FF000000"/>
            <rFont val="Tahoma"/>
            <family val="2"/>
          </rPr>
          <t>Global entertainment &amp; media outlook, 2023-2027</t>
        </r>
        <r>
          <rPr>
            <sz val="10"/>
            <color rgb="FF000000"/>
            <rFont val="Tahoma"/>
            <family val="2"/>
          </rPr>
          <t xml:space="preserve">. </t>
        </r>
      </text>
    </comment>
    <comment ref="U57" authorId="0" shapeId="0" xr:uid="{FEF13D97-B6C0-2541-AEB7-AAD806E449FB}">
      <text>
        <r>
          <rPr>
            <sz val="10"/>
            <color rgb="FF000000"/>
            <rFont val="Arial"/>
            <family val="2"/>
          </rPr>
          <t xml:space="preserve">PriceWaterhouseCooper </t>
        </r>
        <r>
          <rPr>
            <i/>
            <sz val="10"/>
            <color rgb="FF000000"/>
            <rFont val="Arial"/>
            <family val="2"/>
          </rPr>
          <t>Globa entertainment &amp; media outlook, 2023-2027</t>
        </r>
        <r>
          <rPr>
            <sz val="10"/>
            <color rgb="FF000000"/>
            <rFont val="Arial"/>
            <family val="2"/>
          </rPr>
          <t xml:space="preserve">. 
</t>
        </r>
      </text>
    </comment>
    <comment ref="A60" authorId="2" shapeId="0" xr:uid="{1C494A7A-385F-D34D-9E19-126203BACA0D}">
      <text>
        <r>
          <rPr>
            <b/>
            <sz val="10"/>
            <color rgb="FF000000"/>
            <rFont val="Tahoma"/>
            <family val="2"/>
          </rPr>
          <t>Pheasant:</t>
        </r>
        <r>
          <rPr>
            <sz val="10"/>
            <color rgb="FF000000"/>
            <rFont val="Tahoma"/>
            <family val="2"/>
          </rPr>
          <t xml:space="preserve">
</t>
        </r>
        <r>
          <rPr>
            <sz val="10"/>
            <color rgb="FF000000"/>
            <rFont val="Tahoma"/>
            <family val="2"/>
          </rPr>
          <t xml:space="preserve">Total excludes online advertising for TV, Radio and Newspapers to avoid double counting. Those revenues are included in the "Internet Advertising" category. </t>
        </r>
      </text>
    </comment>
    <comment ref="O64" authorId="1" shapeId="0" xr:uid="{6EA4B289-1104-3F4B-A216-8F73546C107B}">
      <text>
        <r>
          <rPr>
            <b/>
            <sz val="10"/>
            <color rgb="FF000000"/>
            <rFont val="Calibri"/>
            <family val="2"/>
          </rPr>
          <t>Dwayne Winseck:</t>
        </r>
        <r>
          <rPr>
            <sz val="10"/>
            <color rgb="FF000000"/>
            <rFont val="Calibri"/>
            <family val="2"/>
          </rPr>
          <t xml:space="preserve">
</t>
        </r>
        <r>
          <rPr>
            <sz val="10"/>
            <color rgb="FF000000"/>
            <rFont val="Calibri"/>
            <family val="2"/>
          </rPr>
          <t>CRTC Financial Summaries for Broadcasting Sectors (based on local and national time sales + "Other Revenue" for private conventional broadcasters and CBC. http://www.crtc.gc.ca/eng/publications/reports/branalysis/tv2016/tv1.htm + http://www.crtc.gc.ca/eng/publications/reports/branalysis/tv2016/tv13.htm</t>
        </r>
      </text>
    </comment>
    <comment ref="A103" authorId="0" shapeId="0" xr:uid="{151D8DD2-5964-A948-902D-E124EA4C2647}">
      <text>
        <r>
          <rPr>
            <b/>
            <sz val="10"/>
            <color rgb="FF000000"/>
            <rFont val="Tahoma"/>
            <family val="2"/>
          </rPr>
          <t>DD:</t>
        </r>
        <r>
          <rPr>
            <sz val="10"/>
            <color rgb="FF000000"/>
            <rFont val="Tahoma"/>
            <family val="2"/>
          </rPr>
          <t xml:space="preserve">
</t>
        </r>
        <r>
          <rPr>
            <sz val="10"/>
            <color rgb="FF000000"/>
            <rFont val="Tahoma"/>
            <family val="2"/>
          </rPr>
          <t>https://www150.statcan.gc.ca/t1/tbl1/en/tv.action?pid=1710000501</t>
        </r>
      </text>
    </comment>
    <comment ref="B118" authorId="1" shapeId="0" xr:uid="{410F556C-6379-174B-A34F-E59B242DD146}">
      <text>
        <r>
          <rPr>
            <sz val="10"/>
            <color rgb="FF000000"/>
            <rFont val="Calibri"/>
            <family val="2"/>
          </rPr>
          <t>Statistics Canada T</t>
        </r>
        <r>
          <rPr>
            <sz val="10"/>
            <color rgb="FF000000"/>
            <rFont val="Arial"/>
            <family val="2"/>
          </rPr>
          <t xml:space="preserve">able: 36-10-0221-01 (formerly CANSIM  384-0037). </t>
        </r>
        <r>
          <rPr>
            <sz val="10"/>
            <color rgb="FF000000"/>
            <rFont val="Calibri"/>
            <family val="2"/>
          </rPr>
          <t xml:space="preserve">Gross Domestic Product, Income-based, Provincial and Territorial
</t>
        </r>
        <r>
          <rPr>
            <sz val="10"/>
            <color rgb="FF000000"/>
            <rFont val="Calibri"/>
            <family val="2"/>
          </rPr>
          <t xml:space="preserve">https://www150.statcan.gc.ca/t1/tbl1/en/tv.action?pid=3610022101.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DD</author>
  </authors>
  <commentList>
    <comment ref="B116" authorId="0" shapeId="0" xr:uid="{A0118ECB-98D8-C74D-AC44-59560F04D853}">
      <text>
        <r>
          <rPr>
            <sz val="10.5"/>
            <color rgb="FF000000"/>
            <rFont val="+mn-lt"/>
            <charset val="1"/>
          </rPr>
          <t>Stingray Annual Report 2016, p. 24.</t>
        </r>
        <r>
          <rPr>
            <sz val="10.5"/>
            <color rgb="FF000000"/>
            <rFont val="+mn-lt"/>
            <charset val="1"/>
          </rPr>
          <t xml:space="preserve">
</t>
        </r>
      </text>
    </comment>
    <comment ref="C116" authorId="0" shapeId="0" xr:uid="{4DF9D2D8-9588-F64E-8DAA-A62FB297DCC0}">
      <text>
        <r>
          <rPr>
            <sz val="10"/>
            <color rgb="FF000000"/>
            <rFont val="Calibri"/>
            <family val="2"/>
            <scheme val="minor"/>
          </rPr>
          <t>Stingray Annual Report 2016, p. 24.</t>
        </r>
        <r>
          <rPr>
            <sz val="10"/>
            <color rgb="FF000000"/>
            <rFont val="Calibri"/>
            <family val="2"/>
            <scheme val="minor"/>
          </rPr>
          <t xml:space="preserve">
</t>
        </r>
      </text>
    </comment>
    <comment ref="D116" authorId="0" shapeId="0" xr:uid="{43346D1A-0CEE-BA4F-901D-808A8D09637A}">
      <text>
        <r>
          <rPr>
            <sz val="10"/>
            <color rgb="FF000000"/>
            <rFont val="Calibri"/>
            <family val="2"/>
            <scheme val="minor"/>
          </rPr>
          <t>Stingray Annual Report 2018, p. 31.</t>
        </r>
        <r>
          <rPr>
            <sz val="10"/>
            <color rgb="FF000000"/>
            <rFont val="Calibri"/>
            <family val="2"/>
            <scheme val="minor"/>
          </rPr>
          <t xml:space="preserve">
</t>
        </r>
      </text>
    </comment>
    <comment ref="E116" authorId="0" shapeId="0" xr:uid="{DD574F52-A374-6544-BDF2-229121B44FD1}">
      <text>
        <r>
          <rPr>
            <b/>
            <sz val="10"/>
            <color rgb="FF000000"/>
            <rFont val="Tahoma"/>
            <family val="2"/>
          </rPr>
          <t>DD:</t>
        </r>
        <r>
          <rPr>
            <sz val="10"/>
            <color rgb="FF000000"/>
            <rFont val="Tahoma"/>
            <family val="2"/>
          </rPr>
          <t xml:space="preserve">
</t>
        </r>
        <r>
          <rPr>
            <sz val="10"/>
            <color rgb="FF000000"/>
            <rFont val="Calibri"/>
            <family val="2"/>
            <scheme val="minor"/>
          </rPr>
          <t>Stingray Annual Report 2018, p. 31.</t>
        </r>
      </text>
    </comment>
    <comment ref="F116" authorId="0" shapeId="0" xr:uid="{971DBC70-D483-FF4A-B494-484D25067533}">
      <text>
        <r>
          <rPr>
            <sz val="10"/>
            <color rgb="FF000000"/>
            <rFont val="Tahoma"/>
            <family val="2"/>
          </rPr>
          <t>Stingray Annual Report 2020, p. 35.</t>
        </r>
      </text>
    </comment>
    <comment ref="G116" authorId="0" shapeId="0" xr:uid="{853CF1AA-D84F-4949-BF8D-E07B697F5A55}">
      <text>
        <r>
          <rPr>
            <sz val="10"/>
            <color rgb="FF000000"/>
            <rFont val="Calibri"/>
            <family val="2"/>
            <scheme val="minor"/>
          </rPr>
          <t>Stingray Annual Report 2020, p. 35.</t>
        </r>
        <r>
          <rPr>
            <sz val="10"/>
            <color rgb="FF000000"/>
            <rFont val="Calibri"/>
            <family val="2"/>
            <scheme val="minor"/>
          </rPr>
          <t xml:space="preserve">
</t>
        </r>
      </text>
    </comment>
    <comment ref="H116" authorId="0" shapeId="0" xr:uid="{9527CF5A-CB72-5543-8A17-3519F221B076}">
      <text>
        <r>
          <rPr>
            <sz val="10"/>
            <color rgb="FF000000"/>
            <rFont val="Tahoma"/>
            <family val="2"/>
          </rPr>
          <t xml:space="preserve">Stingray Annual Report 2022, p. 34. </t>
        </r>
      </text>
    </comment>
    <comment ref="I116" authorId="0" shapeId="0" xr:uid="{F11A726A-3938-9842-8B82-019F5D285F95}">
      <text>
        <r>
          <rPr>
            <sz val="10"/>
            <color rgb="FF000000"/>
            <rFont val="Calibri"/>
            <family val="2"/>
            <scheme val="minor"/>
          </rPr>
          <t xml:space="preserve">Stingray Annual Report 2022, p. 34. </t>
        </r>
        <r>
          <rPr>
            <sz val="10"/>
            <color rgb="FF000000"/>
            <rFont val="Calibri"/>
            <family val="2"/>
            <scheme val="minor"/>
          </rPr>
          <t xml:space="preserve">
</t>
        </r>
      </text>
    </comment>
    <comment ref="J116" authorId="0" shapeId="0" xr:uid="{9229811F-C782-7846-8EF5-3ECC154E477A}">
      <text>
        <r>
          <rPr>
            <sz val="10"/>
            <color rgb="FF000000"/>
            <rFont val="Calibri"/>
            <family val="2"/>
            <scheme val="minor"/>
          </rPr>
          <t xml:space="preserve">Stingray Annual Report 2022, p. 34. </t>
        </r>
        <r>
          <rPr>
            <sz val="10"/>
            <color rgb="FF000000"/>
            <rFont val="Calibri"/>
            <family val="2"/>
            <scheme val="minor"/>
          </rPr>
          <t xml:space="preserve">
</t>
        </r>
      </text>
    </comment>
    <comment ref="D117" authorId="0" shapeId="0" xr:uid="{ED0CCE6A-CF9A-2B40-BEB2-EADD5F879B7A}">
      <text>
        <r>
          <rPr>
            <sz val="10"/>
            <color rgb="FF000000"/>
            <rFont val="Calibri"/>
            <family val="2"/>
            <scheme val="minor"/>
          </rPr>
          <t>Stingray Annual Report 2018, p. 31.</t>
        </r>
        <r>
          <rPr>
            <sz val="10"/>
            <color rgb="FF000000"/>
            <rFont val="Calibri"/>
            <family val="2"/>
            <scheme val="minor"/>
          </rPr>
          <t xml:space="preserve">
</t>
        </r>
      </text>
    </comment>
    <comment ref="E117" authorId="0" shapeId="0" xr:uid="{CE8B1C71-62ED-6041-8402-CC086B15DE68}">
      <text>
        <r>
          <rPr>
            <sz val="10"/>
            <color rgb="FF000000"/>
            <rFont val="Calibri"/>
            <family val="2"/>
            <scheme val="minor"/>
          </rPr>
          <t>Stingray Annual Report 2018, p. 31.</t>
        </r>
        <r>
          <rPr>
            <sz val="10"/>
            <color rgb="FF000000"/>
            <rFont val="Calibri"/>
            <family val="2"/>
            <scheme val="minor"/>
          </rPr>
          <t xml:space="preserve">
</t>
        </r>
      </text>
    </comment>
    <comment ref="F117" authorId="0" shapeId="0" xr:uid="{3EDA13EA-9E8B-9043-8618-79D072F5F755}">
      <text>
        <r>
          <rPr>
            <sz val="10"/>
            <color rgb="FF000000"/>
            <rFont val="Calibri"/>
            <family val="2"/>
            <scheme val="minor"/>
          </rPr>
          <t>Stingray Annual Report 2020, p. 35.</t>
        </r>
        <r>
          <rPr>
            <sz val="10"/>
            <color rgb="FF000000"/>
            <rFont val="Calibri"/>
            <family val="2"/>
            <scheme val="minor"/>
          </rPr>
          <t xml:space="preserve">
</t>
        </r>
      </text>
    </comment>
    <comment ref="G117" authorId="0" shapeId="0" xr:uid="{4FEEBBD0-E625-1C41-A4E0-6D947889EC6E}">
      <text>
        <r>
          <rPr>
            <sz val="10"/>
            <color rgb="FF000000"/>
            <rFont val="Calibri"/>
            <family val="2"/>
            <scheme val="minor"/>
          </rPr>
          <t>Stingray Annual Report 2020, p. 35.</t>
        </r>
        <r>
          <rPr>
            <sz val="10"/>
            <color rgb="FF000000"/>
            <rFont val="Calibri"/>
            <family val="2"/>
            <scheme val="minor"/>
          </rPr>
          <t xml:space="preserve">
</t>
        </r>
      </text>
    </comment>
    <comment ref="H117" authorId="0" shapeId="0" xr:uid="{DB9E1374-C94D-1E4E-B78E-F59C3698E6CC}">
      <text>
        <r>
          <rPr>
            <sz val="10.5"/>
            <color rgb="FF000000"/>
            <rFont val="Times New Roman"/>
            <family val="18"/>
          </rPr>
          <t>Stingray Annual Report 2020, p. 35.</t>
        </r>
        <r>
          <rPr>
            <sz val="10.5"/>
            <color rgb="FF000000"/>
            <rFont val="Times New Roman"/>
            <family val="18"/>
          </rPr>
          <t xml:space="preserve">
</t>
        </r>
      </text>
    </comment>
    <comment ref="I117" authorId="0" shapeId="0" xr:uid="{7D3CD2D9-F532-7945-B091-55B9E2C229DD}">
      <text>
        <r>
          <rPr>
            <b/>
            <sz val="10"/>
            <color rgb="FF000000"/>
            <rFont val="Tahoma"/>
            <family val="2"/>
          </rPr>
          <t>DD:</t>
        </r>
        <r>
          <rPr>
            <sz val="10"/>
            <color rgb="FF000000"/>
            <rFont val="Tahoma"/>
            <family val="2"/>
          </rPr>
          <t xml:space="preserve">
</t>
        </r>
        <r>
          <rPr>
            <sz val="10"/>
            <color rgb="FF000000"/>
            <rFont val="Calibri"/>
            <family val="2"/>
            <scheme val="minor"/>
          </rPr>
          <t>Stingray Annual Report 2022, p. 40.</t>
        </r>
        <r>
          <rPr>
            <sz val="10"/>
            <color rgb="FF000000"/>
            <rFont val="Calibri"/>
            <family val="2"/>
            <scheme val="minor"/>
          </rPr>
          <t xml:space="preserve">
</t>
        </r>
      </text>
    </comment>
    <comment ref="J117" authorId="0" shapeId="0" xr:uid="{524F2133-FF7D-B447-B31D-5B5FA3E68086}">
      <text>
        <r>
          <rPr>
            <b/>
            <sz val="10"/>
            <color rgb="FF000000"/>
            <rFont val="Tahoma"/>
            <family val="2"/>
          </rPr>
          <t>DD:</t>
        </r>
        <r>
          <rPr>
            <sz val="10"/>
            <color rgb="FF000000"/>
            <rFont val="Tahoma"/>
            <family val="2"/>
          </rPr>
          <t xml:space="preserve">
</t>
        </r>
        <r>
          <rPr>
            <sz val="10"/>
            <color rgb="FF000000"/>
            <rFont val="Calibri"/>
            <family val="2"/>
            <scheme val="minor"/>
          </rPr>
          <t>Stingray Annual Report 2022, p. 40.</t>
        </r>
        <r>
          <rPr>
            <sz val="10"/>
            <color rgb="FF000000"/>
            <rFont val="Calibri"/>
            <family val="2"/>
            <scheme val="minor"/>
          </rPr>
          <t xml:space="preserve">
</t>
        </r>
      </text>
    </comment>
    <comment ref="F118" authorId="0" shapeId="0" xr:uid="{E8BE2B91-093C-C142-AD10-BCBE9DEFA6C0}">
      <text>
        <r>
          <rPr>
            <b/>
            <sz val="10"/>
            <color rgb="FF000000"/>
            <rFont val="Tahoma"/>
            <family val="2"/>
          </rPr>
          <t>DD:</t>
        </r>
        <r>
          <rPr>
            <sz val="10"/>
            <color rgb="FF000000"/>
            <rFont val="Tahoma"/>
            <family val="2"/>
          </rPr>
          <t xml:space="preserve">
</t>
        </r>
        <r>
          <rPr>
            <sz val="10"/>
            <color rgb="FF000000"/>
            <rFont val="Tahoma"/>
            <family val="2"/>
          </rPr>
          <t xml:space="preserve">NewCap revenue.
</t>
        </r>
      </text>
    </comment>
    <comment ref="G119" authorId="0" shapeId="0" xr:uid="{FC05EC2C-0BBA-9945-A726-E629541F4303}">
      <text>
        <r>
          <rPr>
            <sz val="10"/>
            <color rgb="FF000000"/>
            <rFont val="Calibri"/>
            <family val="2"/>
            <scheme val="minor"/>
          </rPr>
          <t>Stingray Annual Report 2020, p. 35.</t>
        </r>
        <r>
          <rPr>
            <sz val="10"/>
            <color rgb="FF000000"/>
            <rFont val="Calibri"/>
            <family val="2"/>
            <scheme val="minor"/>
          </rPr>
          <t xml:space="preserve">
</t>
        </r>
      </text>
    </comment>
    <comment ref="H119" authorId="0" shapeId="0" xr:uid="{BE8B84A3-B6C1-0044-BB02-E2B1EDD7A437}">
      <text>
        <r>
          <rPr>
            <sz val="10"/>
            <color rgb="FF000000"/>
            <rFont val="Calibri"/>
            <family val="2"/>
            <scheme val="minor"/>
          </rPr>
          <t>Stingray Annual Report 2020, p. 35.</t>
        </r>
        <r>
          <rPr>
            <sz val="10"/>
            <color rgb="FF000000"/>
            <rFont val="Calibri"/>
            <family val="2"/>
            <scheme val="minor"/>
          </rPr>
          <t xml:space="preserve">
</t>
        </r>
      </text>
    </comment>
    <comment ref="I119" authorId="0" shapeId="0" xr:uid="{48EFCCA5-5FCA-9F4E-BB9F-4012F4A3618F}">
      <text>
        <r>
          <rPr>
            <b/>
            <sz val="10"/>
            <color rgb="FF000000"/>
            <rFont val="Tahoma"/>
            <family val="2"/>
          </rPr>
          <t>DD:</t>
        </r>
        <r>
          <rPr>
            <sz val="10"/>
            <color rgb="FF000000"/>
            <rFont val="Tahoma"/>
            <family val="2"/>
          </rPr>
          <t xml:space="preserve">
</t>
        </r>
        <r>
          <rPr>
            <sz val="10"/>
            <color rgb="FF000000"/>
            <rFont val="Calibri"/>
            <family val="2"/>
            <scheme val="minor"/>
          </rPr>
          <t>Stingray Annual Report 2022, p. 41.</t>
        </r>
        <r>
          <rPr>
            <sz val="10"/>
            <color rgb="FF000000"/>
            <rFont val="Calibri"/>
            <family val="2"/>
            <scheme val="minor"/>
          </rPr>
          <t xml:space="preserve">
</t>
        </r>
      </text>
    </comment>
    <comment ref="J119" authorId="0" shapeId="0" xr:uid="{E56F9067-B449-614B-B25E-A8875CF8EF25}">
      <text>
        <r>
          <rPr>
            <b/>
            <sz val="10"/>
            <color rgb="FF000000"/>
            <rFont val="Tahoma"/>
            <family val="2"/>
          </rPr>
          <t>DD:</t>
        </r>
        <r>
          <rPr>
            <sz val="10"/>
            <color rgb="FF000000"/>
            <rFont val="Tahoma"/>
            <family val="2"/>
          </rPr>
          <t xml:space="preserve">
</t>
        </r>
        <r>
          <rPr>
            <sz val="10"/>
            <color rgb="FF000000"/>
            <rFont val="Tahoma"/>
            <family val="2"/>
          </rPr>
          <t>Stingray Annual Report 2022, p. 41.</t>
        </r>
      </text>
    </comment>
    <comment ref="B121" authorId="0" shapeId="0" xr:uid="{5C159980-3F81-1B45-A402-CFF981C48CD5}">
      <text>
        <r>
          <rPr>
            <sz val="10.5"/>
            <color rgb="FF000000"/>
            <rFont val="+mn-lt"/>
            <charset val="1"/>
          </rPr>
          <t xml:space="preserve">Stingray Annual Report 2016, p. 24.
</t>
        </r>
      </text>
    </comment>
    <comment ref="C121" authorId="0" shapeId="0" xr:uid="{F3F6AFA1-A5AD-A749-BDD8-0400472BF6AE}">
      <text>
        <r>
          <rPr>
            <sz val="10"/>
            <color rgb="FF000000"/>
            <rFont val="Calibri"/>
            <family val="2"/>
            <scheme val="minor"/>
          </rPr>
          <t>Stingray Annual Report 2016, p. 24.</t>
        </r>
        <r>
          <rPr>
            <sz val="10"/>
            <color rgb="FF000000"/>
            <rFont val="Calibri"/>
            <family val="2"/>
            <scheme val="minor"/>
          </rPr>
          <t xml:space="preserve">
</t>
        </r>
      </text>
    </comment>
    <comment ref="D121" authorId="0" shapeId="0" xr:uid="{0DF32317-B8B8-2A47-90E7-EC50D9D2BA52}">
      <text>
        <r>
          <rPr>
            <sz val="10"/>
            <color rgb="FF000000"/>
            <rFont val="Calibri"/>
            <family val="2"/>
            <scheme val="minor"/>
          </rPr>
          <t>Stingray Annual Report 2018, p. 31.</t>
        </r>
        <r>
          <rPr>
            <sz val="10"/>
            <color rgb="FF000000"/>
            <rFont val="Calibri"/>
            <family val="2"/>
            <scheme val="minor"/>
          </rPr>
          <t xml:space="preserve">
</t>
        </r>
      </text>
    </comment>
    <comment ref="E121" authorId="0" shapeId="0" xr:uid="{6F736AE7-7059-4640-A3C8-BED671AD56BC}">
      <text>
        <r>
          <rPr>
            <b/>
            <sz val="10"/>
            <color rgb="FF000000"/>
            <rFont val="Tahoma"/>
            <family val="2"/>
          </rPr>
          <t>DD:</t>
        </r>
        <r>
          <rPr>
            <sz val="10"/>
            <color rgb="FF000000"/>
            <rFont val="Tahoma"/>
            <family val="2"/>
          </rPr>
          <t xml:space="preserve">
</t>
        </r>
        <r>
          <rPr>
            <sz val="10"/>
            <color rgb="FF000000"/>
            <rFont val="Calibri"/>
            <family val="2"/>
            <scheme val="minor"/>
          </rPr>
          <t>Stingray Annual Report 2018, p. 31.</t>
        </r>
      </text>
    </comment>
    <comment ref="F121" authorId="0" shapeId="0" xr:uid="{349A9B09-43FC-C64D-AA7A-095757994BF4}">
      <text>
        <r>
          <rPr>
            <sz val="10"/>
            <color rgb="FF000000"/>
            <rFont val="Tahoma"/>
            <family val="2"/>
          </rPr>
          <t>Stingray Annual Report 2020, p. 35.</t>
        </r>
      </text>
    </comment>
    <comment ref="G121" authorId="0" shapeId="0" xr:uid="{1722F2D1-F276-BC43-B02E-2A847D6D58FB}">
      <text>
        <r>
          <rPr>
            <b/>
            <sz val="10"/>
            <color rgb="FF000000"/>
            <rFont val="Tahoma"/>
            <family val="2"/>
          </rPr>
          <t>DD:</t>
        </r>
        <r>
          <rPr>
            <sz val="10"/>
            <color rgb="FF000000"/>
            <rFont val="Tahoma"/>
            <family val="2"/>
          </rPr>
          <t xml:space="preserve">
</t>
        </r>
        <r>
          <rPr>
            <sz val="10"/>
            <color rgb="FF000000"/>
            <rFont val="Calibri"/>
            <family val="2"/>
            <scheme val="minor"/>
          </rPr>
          <t>Stingray Annual Report 2020, p. 35</t>
        </r>
        <r>
          <rPr>
            <sz val="10"/>
            <color rgb="FF000000"/>
            <rFont val="Calibri"/>
            <family val="2"/>
            <scheme val="minor"/>
          </rPr>
          <t xml:space="preserve"> </t>
        </r>
      </text>
    </comment>
    <comment ref="H121" authorId="0" shapeId="0" xr:uid="{865FDD0F-D653-334A-AE18-86909F574277}">
      <text>
        <r>
          <rPr>
            <b/>
            <sz val="10"/>
            <color rgb="FF000000"/>
            <rFont val="Tahoma"/>
            <family val="2"/>
          </rPr>
          <t>DD:</t>
        </r>
        <r>
          <rPr>
            <sz val="10"/>
            <color rgb="FF000000"/>
            <rFont val="Tahoma"/>
            <family val="2"/>
          </rPr>
          <t xml:space="preserve">
</t>
        </r>
        <r>
          <rPr>
            <sz val="10"/>
            <color rgb="FF000000"/>
            <rFont val="Calibri"/>
            <family val="2"/>
            <scheme val="minor"/>
          </rPr>
          <t>Stingray Annual Report 2020, p. 35</t>
        </r>
        <r>
          <rPr>
            <sz val="10"/>
            <color rgb="FF000000"/>
            <rFont val="Calibri"/>
            <family val="2"/>
            <scheme val="minor"/>
          </rPr>
          <t xml:space="preserve"> </t>
        </r>
      </text>
    </comment>
    <comment ref="I121" authorId="0" shapeId="0" xr:uid="{47AC7DC2-570B-8141-9E17-FD53B6D3AABA}">
      <text>
        <r>
          <rPr>
            <sz val="10"/>
            <color rgb="FF000000"/>
            <rFont val="Calibri"/>
            <family val="2"/>
          </rPr>
          <t>Stingray Annual Report 2022, pp. 40-41.</t>
        </r>
      </text>
    </comment>
    <comment ref="J121" authorId="0" shapeId="0" xr:uid="{A7000D9D-E6C9-FD40-9873-ED741021FE40}">
      <text>
        <r>
          <rPr>
            <sz val="10"/>
            <color rgb="FF000000"/>
            <rFont val="Calibri"/>
            <family val="2"/>
          </rPr>
          <t xml:space="preserve">Stingray Annual Report 2022, pp. 40-41.
</t>
        </r>
      </text>
    </comment>
    <comment ref="B124" authorId="0" shapeId="0" xr:uid="{859A3492-B539-F44A-A59D-125E524C3C19}">
      <text>
        <r>
          <rPr>
            <sz val="10.5"/>
            <color rgb="FF000000"/>
            <rFont val="+mn-lt"/>
            <charset val="1"/>
          </rPr>
          <t xml:space="preserve">Stingray Annual Report 2016, p. 24.
</t>
        </r>
      </text>
    </comment>
    <comment ref="C124" authorId="0" shapeId="0" xr:uid="{923DA64B-DAF2-784D-B944-5E071DF13557}">
      <text>
        <r>
          <rPr>
            <sz val="10"/>
            <color rgb="FF000000"/>
            <rFont val="Calibri"/>
            <family val="2"/>
            <scheme val="minor"/>
          </rPr>
          <t>Stingray Annual Report 2016, p. 24.</t>
        </r>
        <r>
          <rPr>
            <sz val="10"/>
            <color rgb="FF000000"/>
            <rFont val="Calibri"/>
            <family val="2"/>
            <scheme val="minor"/>
          </rPr>
          <t xml:space="preserve">
</t>
        </r>
      </text>
    </comment>
    <comment ref="D124" authorId="0" shapeId="0" xr:uid="{09662056-ED8C-0F49-BD7B-8C86F2DC8DA2}">
      <text>
        <r>
          <rPr>
            <sz val="10"/>
            <color rgb="FF000000"/>
            <rFont val="Calibri"/>
            <family val="2"/>
            <scheme val="minor"/>
          </rPr>
          <t>Stingray Annual Report 2018, p. 31.</t>
        </r>
        <r>
          <rPr>
            <sz val="10"/>
            <color rgb="FF000000"/>
            <rFont val="Calibri"/>
            <family val="2"/>
            <scheme val="minor"/>
          </rPr>
          <t xml:space="preserve">
</t>
        </r>
      </text>
    </comment>
    <comment ref="E124" authorId="0" shapeId="0" xr:uid="{7ADDCE7A-6C72-5D4E-A41D-5088E2FD441E}">
      <text>
        <r>
          <rPr>
            <b/>
            <sz val="10"/>
            <color rgb="FF000000"/>
            <rFont val="Tahoma"/>
            <family val="2"/>
          </rPr>
          <t>DD:</t>
        </r>
        <r>
          <rPr>
            <sz val="10"/>
            <color rgb="FF000000"/>
            <rFont val="Tahoma"/>
            <family val="2"/>
          </rPr>
          <t xml:space="preserve">
</t>
        </r>
        <r>
          <rPr>
            <sz val="10"/>
            <color rgb="FF000000"/>
            <rFont val="Calibri"/>
            <family val="2"/>
            <scheme val="minor"/>
          </rPr>
          <t>Stingray Annual Report 2018, p. 31.</t>
        </r>
      </text>
    </comment>
    <comment ref="F124" authorId="0" shapeId="0" xr:uid="{AE4593BC-5D34-354F-8A03-5AD79598EDC6}">
      <text>
        <r>
          <rPr>
            <sz val="10"/>
            <color rgb="FF000000"/>
            <rFont val="Tahoma"/>
            <family val="2"/>
          </rPr>
          <t>Stingray Annual Report 2020, p. 35.</t>
        </r>
      </text>
    </comment>
    <comment ref="G124" authorId="0" shapeId="0" xr:uid="{2AA55D2F-AD5A-094D-B71C-C9EDB7BF04A0}">
      <text>
        <r>
          <rPr>
            <b/>
            <sz val="10"/>
            <color rgb="FF000000"/>
            <rFont val="Tahoma"/>
            <family val="2"/>
          </rPr>
          <t>DD:</t>
        </r>
        <r>
          <rPr>
            <sz val="10"/>
            <color rgb="FF000000"/>
            <rFont val="Tahoma"/>
            <family val="2"/>
          </rPr>
          <t xml:space="preserve">
</t>
        </r>
        <r>
          <rPr>
            <sz val="10"/>
            <color rgb="FF000000"/>
            <rFont val="Calibri"/>
            <family val="2"/>
            <scheme val="minor"/>
          </rPr>
          <t>Stingray Annual Report 2020, p. 35</t>
        </r>
        <r>
          <rPr>
            <sz val="10"/>
            <color rgb="FF000000"/>
            <rFont val="Calibri"/>
            <family val="2"/>
            <scheme val="minor"/>
          </rPr>
          <t xml:space="preserve"> </t>
        </r>
      </text>
    </comment>
    <comment ref="H124" authorId="0" shapeId="0" xr:uid="{848BF67F-0D6E-E14E-AFE4-CDBCFF4255D6}">
      <text>
        <r>
          <rPr>
            <b/>
            <sz val="10"/>
            <color rgb="FF000000"/>
            <rFont val="Tahoma"/>
            <family val="2"/>
          </rPr>
          <t>DD:</t>
        </r>
        <r>
          <rPr>
            <sz val="10"/>
            <color rgb="FF000000"/>
            <rFont val="Tahoma"/>
            <family val="2"/>
          </rPr>
          <t xml:space="preserve">
</t>
        </r>
        <r>
          <rPr>
            <sz val="10"/>
            <color rgb="FF000000"/>
            <rFont val="Calibri"/>
            <family val="2"/>
            <scheme val="minor"/>
          </rPr>
          <t>Stingray Annual Report 2020, p. 35</t>
        </r>
        <r>
          <rPr>
            <sz val="10"/>
            <color rgb="FF000000"/>
            <rFont val="Calibri"/>
            <family val="2"/>
            <scheme val="minor"/>
          </rPr>
          <t xml:space="preserve"> </t>
        </r>
      </text>
    </comment>
    <comment ref="I124" authorId="0" shapeId="0" xr:uid="{EA9C55C9-C510-F64D-8256-B78EE54ABB16}">
      <text>
        <r>
          <rPr>
            <sz val="10"/>
            <color rgb="FF000000"/>
            <rFont val="Calibri"/>
            <family val="2"/>
            <scheme val="minor"/>
          </rPr>
          <t>Stingray Annual Report 2022, pp. 40-41.</t>
        </r>
      </text>
    </comment>
    <comment ref="J124" authorId="0" shapeId="0" xr:uid="{D3B3BABC-05BF-EE48-A8AD-C0C84C28FBA2}">
      <text>
        <r>
          <rPr>
            <sz val="10"/>
            <color rgb="FF000000"/>
            <rFont val="Calibri"/>
            <family val="2"/>
            <scheme val="minor"/>
          </rPr>
          <t>Stingray Annual Report 2022, pp. 40-41.</t>
        </r>
        <r>
          <rPr>
            <sz val="10"/>
            <color rgb="FF000000"/>
            <rFont val="Calibri"/>
            <family val="2"/>
            <scheme val="minor"/>
          </rPr>
          <t xml:space="preserve">
</t>
        </r>
      </text>
    </comment>
    <comment ref="J125" authorId="0" shapeId="0" xr:uid="{77032E2A-4600-5A44-BD9D-6B1203DB9C4E}">
      <text>
        <r>
          <rPr>
            <sz val="10"/>
            <color rgb="FF000000"/>
            <rFont val="Tahoma"/>
            <family val="2"/>
          </rPr>
          <t>Estimate based on average of last 5 years of revenue.</t>
        </r>
      </text>
    </comment>
    <comment ref="C127" authorId="0" shapeId="0" xr:uid="{DC0063C4-712A-8040-9CA6-F2A47594E9B1}">
      <text>
        <r>
          <rPr>
            <sz val="10"/>
            <color rgb="FF000000"/>
            <rFont val="Tahoma"/>
            <family val="2"/>
          </rPr>
          <t xml:space="preserve">Nordicity (2022). </t>
        </r>
        <r>
          <rPr>
            <sz val="10"/>
            <color rgb="FF000000"/>
            <rFont val="Calibri"/>
            <family val="2"/>
            <scheme val="minor"/>
          </rPr>
          <t>Harnessing Change Financial Model of the Canadian Audio Sector (Study</t>
        </r>
        <r>
          <rPr>
            <sz val="10"/>
            <color rgb="FF000000"/>
            <rFont val="Calibri"/>
            <family val="2"/>
            <scheme val="minor"/>
          </rPr>
          <t xml:space="preserve"> prepared for CRTC), p. 20.</t>
        </r>
        <r>
          <rPr>
            <sz val="10"/>
            <color rgb="FF000000"/>
            <rFont val="Tahoma"/>
            <family val="2"/>
          </rPr>
          <t xml:space="preserve"> https://publications.gc.ca/collections/collection_2023/crtc/BC92-125-1-2023-eng.pdf</t>
        </r>
      </text>
    </comment>
    <comment ref="D127" authorId="0" shapeId="0" xr:uid="{54D592C0-FB84-4040-A1E9-749AAD7C3447}">
      <text>
        <r>
          <rPr>
            <sz val="10"/>
            <color rgb="FF000000"/>
            <rFont val="Calibri"/>
            <family val="2"/>
            <scheme val="minor"/>
          </rPr>
          <t xml:space="preserve">Nordicity (2022). </t>
        </r>
        <r>
          <rPr>
            <sz val="10"/>
            <color rgb="FF000000"/>
            <rFont val="Calibri"/>
            <family val="2"/>
            <scheme val="minor"/>
          </rPr>
          <t>Harnessing Change Financial Model of the Canadian Audio Sector (Study</t>
        </r>
        <r>
          <rPr>
            <sz val="10"/>
            <color rgb="FF000000"/>
            <rFont val="Calibri"/>
            <family val="2"/>
            <scheme val="minor"/>
          </rPr>
          <t xml:space="preserve"> prepared for CRTC), p. 20.</t>
        </r>
        <r>
          <rPr>
            <sz val="10"/>
            <color rgb="FF000000"/>
            <rFont val="Calibri"/>
            <family val="2"/>
            <scheme val="minor"/>
          </rPr>
          <t xml:space="preserve"> https://publications.gc.ca/collections/collection_2023/crtc/BC92-125-1-2023-eng.pdf</t>
        </r>
        <r>
          <rPr>
            <sz val="10"/>
            <color rgb="FF000000"/>
            <rFont val="Calibri"/>
            <family val="2"/>
            <scheme val="minor"/>
          </rPr>
          <t xml:space="preserve">
</t>
        </r>
      </text>
    </comment>
    <comment ref="E127" authorId="0" shapeId="0" xr:uid="{74033CD0-F652-8946-9A72-C7E2A55280AB}">
      <text>
        <r>
          <rPr>
            <sz val="10"/>
            <color rgb="FF000000"/>
            <rFont val="Calibri"/>
            <family val="2"/>
            <scheme val="minor"/>
          </rPr>
          <t xml:space="preserve">Nordicity (2022). </t>
        </r>
        <r>
          <rPr>
            <sz val="10"/>
            <color rgb="FF000000"/>
            <rFont val="Calibri"/>
            <family val="2"/>
            <scheme val="minor"/>
          </rPr>
          <t>Harnessing Change Financial Model of the Canadian Audio Sector (Study</t>
        </r>
        <r>
          <rPr>
            <sz val="10"/>
            <color rgb="FF000000"/>
            <rFont val="Calibri"/>
            <family val="2"/>
            <scheme val="minor"/>
          </rPr>
          <t xml:space="preserve"> prepared for CRTC), p. 20.</t>
        </r>
        <r>
          <rPr>
            <sz val="10"/>
            <color rgb="FF000000"/>
            <rFont val="Calibri"/>
            <family val="2"/>
            <scheme val="minor"/>
          </rPr>
          <t xml:space="preserve"> https://publications.gc.ca/collections/collection_2023/crtc/BC92-125-1-2023-eng.pdf</t>
        </r>
        <r>
          <rPr>
            <sz val="10"/>
            <color rgb="FF000000"/>
            <rFont val="Calibri"/>
            <family val="2"/>
            <scheme val="minor"/>
          </rPr>
          <t xml:space="preserve">
</t>
        </r>
      </text>
    </comment>
    <comment ref="F127" authorId="0" shapeId="0" xr:uid="{B573C940-2C1B-3D46-A781-3D51EA089981}">
      <text>
        <r>
          <rPr>
            <sz val="10"/>
            <color rgb="FF000000"/>
            <rFont val="Calibri"/>
            <family val="2"/>
            <scheme val="minor"/>
          </rPr>
          <t xml:space="preserve">Nordicity (2022). </t>
        </r>
        <r>
          <rPr>
            <sz val="10"/>
            <color rgb="FF000000"/>
            <rFont val="Calibri"/>
            <family val="2"/>
            <scheme val="minor"/>
          </rPr>
          <t>Harnessing Change Financial Model of the Canadian Audio Sector (Study</t>
        </r>
        <r>
          <rPr>
            <sz val="10"/>
            <color rgb="FF000000"/>
            <rFont val="Calibri"/>
            <family val="2"/>
            <scheme val="minor"/>
          </rPr>
          <t xml:space="preserve"> prepared for CRTC), p. 20.</t>
        </r>
        <r>
          <rPr>
            <sz val="10"/>
            <color rgb="FF000000"/>
            <rFont val="Calibri"/>
            <family val="2"/>
            <scheme val="minor"/>
          </rPr>
          <t xml:space="preserve"> https://publications.gc.ca/collections/collection_2023/crtc/BC92-125-1-2023-eng.pdf</t>
        </r>
        <r>
          <rPr>
            <sz val="10"/>
            <color rgb="FF000000"/>
            <rFont val="Calibri"/>
            <family val="2"/>
            <scheme val="minor"/>
          </rPr>
          <t xml:space="preserve">
</t>
        </r>
      </text>
    </comment>
    <comment ref="G127" authorId="0" shapeId="0" xr:uid="{E6CC9B93-1015-7E49-BA9B-8E61698C5884}">
      <text>
        <r>
          <rPr>
            <sz val="10"/>
            <color rgb="FF000000"/>
            <rFont val="Calibri"/>
            <family val="2"/>
            <scheme val="minor"/>
          </rPr>
          <t xml:space="preserve">Nordicity (2022). </t>
        </r>
        <r>
          <rPr>
            <sz val="10"/>
            <color rgb="FF000000"/>
            <rFont val="Calibri"/>
            <family val="2"/>
            <scheme val="minor"/>
          </rPr>
          <t>Harnessing Change Financial Model of the Canadian Audio Sector (Study</t>
        </r>
        <r>
          <rPr>
            <sz val="10"/>
            <color rgb="FF000000"/>
            <rFont val="Calibri"/>
            <family val="2"/>
            <scheme val="minor"/>
          </rPr>
          <t xml:space="preserve"> prepared for CRTC), p. 20.</t>
        </r>
        <r>
          <rPr>
            <sz val="10"/>
            <color rgb="FF000000"/>
            <rFont val="Calibri"/>
            <family val="2"/>
            <scheme val="minor"/>
          </rPr>
          <t xml:space="preserve"> https://publications.gc.ca/collections/collection_2023/crtc/BC92-125-1-2023-eng.pdf</t>
        </r>
        <r>
          <rPr>
            <sz val="10"/>
            <color rgb="FF000000"/>
            <rFont val="Calibri"/>
            <family val="2"/>
            <scheme val="minor"/>
          </rPr>
          <t xml:space="preserve">
</t>
        </r>
      </text>
    </comment>
    <comment ref="H127" authorId="0" shapeId="0" xr:uid="{EE65C012-AF98-B04C-A34B-23691AFA760B}">
      <text>
        <r>
          <rPr>
            <sz val="10"/>
            <color rgb="FF000000"/>
            <rFont val="Calibri"/>
            <family val="2"/>
            <scheme val="minor"/>
          </rPr>
          <t xml:space="preserve">Nordicity (2022). </t>
        </r>
        <r>
          <rPr>
            <sz val="10"/>
            <color rgb="FF000000"/>
            <rFont val="Calibri"/>
            <family val="2"/>
            <scheme val="minor"/>
          </rPr>
          <t>Harnessing Change Financial Model of the Canadian Audio Sector (Study</t>
        </r>
        <r>
          <rPr>
            <sz val="10"/>
            <color rgb="FF000000"/>
            <rFont val="Calibri"/>
            <family val="2"/>
            <scheme val="minor"/>
          </rPr>
          <t xml:space="preserve"> prepared for CRTC), p. 20.</t>
        </r>
        <r>
          <rPr>
            <sz val="10"/>
            <color rgb="FF000000"/>
            <rFont val="Calibri"/>
            <family val="2"/>
            <scheme val="minor"/>
          </rPr>
          <t xml:space="preserve"> https://publications.gc.ca/collections/collection_2023/crtc/BC92-125-1-2023-eng.pdf</t>
        </r>
        <r>
          <rPr>
            <sz val="10"/>
            <color rgb="FF000000"/>
            <rFont val="Calibri"/>
            <family val="2"/>
            <scheme val="minor"/>
          </rPr>
          <t xml:space="preserve">
</t>
        </r>
      </text>
    </comment>
    <comment ref="I127" authorId="0" shapeId="0" xr:uid="{44470AB5-6B9C-A042-AFF2-F6370DB81495}">
      <text>
        <r>
          <rPr>
            <sz val="10"/>
            <color rgb="FF000000"/>
            <rFont val="Times New Roman"/>
            <family val="18"/>
          </rPr>
          <t xml:space="preserve">Nordicity (2022). </t>
        </r>
        <r>
          <rPr>
            <sz val="10"/>
            <color rgb="FF000000"/>
            <rFont val="Times New Roman"/>
            <family val="18"/>
          </rPr>
          <t>Harnessing Change Financial Model of the Canadian Audio Sector (Study</t>
        </r>
        <r>
          <rPr>
            <sz val="10"/>
            <color rgb="FF000000"/>
            <rFont val="Times New Roman"/>
            <family val="18"/>
          </rPr>
          <t xml:space="preserve"> prepared for CRTC), p. 20.</t>
        </r>
        <r>
          <rPr>
            <sz val="10"/>
            <color rgb="FF000000"/>
            <rFont val="Times New Roman"/>
            <family val="18"/>
          </rPr>
          <t xml:space="preserve"> https://publications.gc.ca/collections/collection_2023/crtc/BC92-125-1-2023-eng.pdf</t>
        </r>
        <r>
          <rPr>
            <sz val="10"/>
            <color rgb="FF000000"/>
            <rFont val="Times New Roman"/>
            <family val="18"/>
          </rPr>
          <t xml:space="preserve">
</t>
        </r>
      </text>
    </comment>
    <comment ref="A141" authorId="0" shapeId="0" xr:uid="{59DEF82B-1CA9-8040-AD35-85605E11347C}">
      <text>
        <r>
          <rPr>
            <b/>
            <sz val="10"/>
            <color rgb="FF000000"/>
            <rFont val="Tahoma"/>
            <family val="2"/>
          </rPr>
          <t>DD:</t>
        </r>
        <r>
          <rPr>
            <sz val="10"/>
            <color rgb="FF000000"/>
            <rFont val="Tahoma"/>
            <family val="2"/>
          </rPr>
          <t xml:space="preserve">
</t>
        </r>
        <r>
          <rPr>
            <sz val="10"/>
            <color rgb="FF000000"/>
            <rFont val="Tahoma"/>
            <family val="2"/>
          </rPr>
          <t xml:space="preserve">Nordicity (2023). </t>
        </r>
        <r>
          <rPr>
            <sz val="10"/>
            <color rgb="FF000000"/>
            <rFont val="Calibri"/>
            <family val="2"/>
          </rPr>
          <t xml:space="preserve">Harnessing Change Financial Model of the Canadian Audio Sector (Study prepared for the CRTC). </t>
        </r>
        <r>
          <rPr>
            <sz val="10"/>
            <color rgb="FF000000"/>
            <rFont val="Tahoma"/>
            <family val="2"/>
          </rPr>
          <t>p. 20. https://publications.gc.ca/collections/collection_2023/crtc/BC92-125-1-2023-eng.pdf</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DD</author>
  </authors>
  <commentList>
    <comment ref="AE4" authorId="0" shapeId="0" xr:uid="{0B687027-5AFA-8A4B-B0D7-FF42FE5C1B8F}">
      <text>
        <r>
          <rPr>
            <b/>
            <sz val="10"/>
            <color rgb="FF000000"/>
            <rFont val="Tahoma"/>
            <family val="2"/>
          </rPr>
          <t>DD:</t>
        </r>
        <r>
          <rPr>
            <sz val="10"/>
            <color rgb="FF000000"/>
            <rFont val="Tahoma"/>
            <family val="2"/>
          </rPr>
          <t xml:space="preserve">
</t>
        </r>
        <r>
          <rPr>
            <sz val="10"/>
            <color rgb="FF000000"/>
            <rFont val="Tahoma"/>
            <family val="2"/>
          </rPr>
          <t xml:space="preserve">Estimate based on y-o-y growth of 32% based on preceding year experience and growth reate cited in Convergence Consulting (2019) Couch Potato report. </t>
        </r>
        <r>
          <rPr>
            <sz val="10"/>
            <color rgb="FF000000"/>
            <rFont val="Calibri"/>
            <family val="2"/>
          </rPr>
          <t>http://www.convergenceonline.com/downloads/2019OTT.pdf?lbisphpreq=1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dw</author>
    <author>Dwayne Winseck</author>
  </authors>
  <commentList>
    <comment ref="A3" authorId="0" shapeId="0" xr:uid="{016D75D0-0FF4-4C56-AD86-8C87322C4FA3}">
      <text>
        <r>
          <rPr>
            <b/>
            <sz val="9"/>
            <color indexed="81"/>
            <rFont val="Tahoma"/>
            <family val="2"/>
          </rPr>
          <t>dw:</t>
        </r>
        <r>
          <rPr>
            <sz val="9"/>
            <color indexed="81"/>
            <rFont val="Tahoma"/>
            <family val="2"/>
          </rPr>
          <t xml:space="preserve">
Physical Sales (Millions CDN$)</t>
        </r>
      </text>
    </comment>
    <comment ref="C5" authorId="1" shapeId="0" xr:uid="{F4F47E09-5C72-40C6-91F2-0037B0B80B8D}">
      <text>
        <r>
          <rPr>
            <sz val="9"/>
            <color rgb="FF000000"/>
            <rFont val="Verdana"/>
            <family val="2"/>
          </rPr>
          <t>PWC Global Entertainment and media Outlook, 2014-2018.</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Dwayne Winseck</author>
    <author>DD</author>
    <author>Pheasant</author>
  </authors>
  <commentList>
    <comment ref="G3" authorId="0" shapeId="0" xr:uid="{8B89692A-75D1-CE4B-A690-54C620E9867B}">
      <text>
        <r>
          <rPr>
            <sz val="9"/>
            <color rgb="FF000000"/>
            <rFont val="Arial"/>
            <family val="2"/>
          </rPr>
          <t>Newspapers Canada (2014). Revenue Report: Daily Newspapers, p. 5.</t>
        </r>
      </text>
    </comment>
    <comment ref="P3" authorId="1" shapeId="0" xr:uid="{F9A60A5B-279B-124E-8CED-695849CA7EFB}">
      <text>
        <r>
          <rPr>
            <b/>
            <sz val="10"/>
            <color rgb="FF000000"/>
            <rFont val="Tahoma"/>
            <family val="2"/>
          </rPr>
          <t>DD:</t>
        </r>
        <r>
          <rPr>
            <sz val="10"/>
            <color rgb="FF000000"/>
            <rFont val="Tahoma"/>
            <family val="2"/>
          </rPr>
          <t xml:space="preserve">
</t>
        </r>
        <r>
          <rPr>
            <sz val="10"/>
            <color rgb="FF000000"/>
            <rFont val="Arial"/>
            <family val="2"/>
          </rPr>
          <t xml:space="preserve">2018 marks a change in data sources to Stats Can (2021). Table 21-10-0193-01 (formerly361-0083) https://www150.statcan.gc.ca/t1/tbl1/en/tv.action?pid=2110019301 from News Media Canada (2019). Newspaper Net Advertising Revenue 2018. This was because NMC appears to be increasingly unreliable and untimely in its data releses. Also, Stats Can covers all news papers rather than only those that are NMC members. </t>
        </r>
      </text>
    </comment>
    <comment ref="Q3" authorId="1" shapeId="0" xr:uid="{9BE74EDD-6CDC-8743-BEE1-8F97D47D6069}">
      <text>
        <r>
          <rPr>
            <sz val="10"/>
            <color rgb="FF000000"/>
            <rFont val="Arial"/>
            <family val="2"/>
          </rPr>
          <t xml:space="preserve">
</t>
        </r>
      </text>
    </comment>
    <comment ref="R3" authorId="1" shapeId="0" xr:uid="{68FBD213-2E42-7746-B245-595E59D4B2E8}">
      <text>
        <r>
          <rPr>
            <b/>
            <sz val="10"/>
            <color rgb="FF000000"/>
            <rFont val="Tahoma"/>
            <family val="2"/>
          </rPr>
          <t>DD:</t>
        </r>
        <r>
          <rPr>
            <sz val="10"/>
            <color rgb="FF000000"/>
            <rFont val="Tahoma"/>
            <family val="2"/>
          </rPr>
          <t xml:space="preserve">
</t>
        </r>
        <r>
          <rPr>
            <sz val="10"/>
            <color rgb="FF000000"/>
            <rFont val="Arial"/>
            <family val="2"/>
          </rPr>
          <t xml:space="preserve">Stats Can (2021). Table 21-10-0193-01 (formerly361-0083) https://www150.statcan.gc.ca/t1/tbl1/en/tv.action?pid=2110019301
</t>
        </r>
      </text>
    </comment>
    <comment ref="S3" authorId="1" shapeId="0" xr:uid="{5168B2C5-010D-974F-A7DC-132CB48E266E}">
      <text>
        <r>
          <rPr>
            <sz val="10"/>
            <color rgb="FF000000"/>
            <rFont val="+mn-lt"/>
            <charset val="1"/>
          </rPr>
          <t xml:space="preserve">Estimate based on base revenue from Statistics Canada + y-o-y growth of 1.7% based on News Media Canada's .Net Adverising Volume. </t>
        </r>
      </text>
    </comment>
    <comment ref="T3" authorId="1" shapeId="0" xr:uid="{9D67E6E2-326E-4E43-8CA6-07C6DBE2CE58}">
      <text>
        <r>
          <rPr>
            <sz val="10"/>
            <color rgb="FF000000"/>
            <rFont val="Arial"/>
            <family val="2"/>
          </rPr>
          <t xml:space="preserve">Estimate based on y-o-y growth of ad revenue for Postmedia &amp; FP Newspapers (known data) and estimate for Globe &amp; Mail of 6.12%.
</t>
        </r>
      </text>
    </comment>
    <comment ref="G4" authorId="0" shapeId="0" xr:uid="{A40264D8-4340-5A44-A16C-883F2D295B8B}">
      <text>
        <r>
          <rPr>
            <sz val="9"/>
            <color rgb="FF000000"/>
            <rFont val="Arial"/>
            <family val="2"/>
          </rPr>
          <t>Newspapers Canada (2014). Revenue Report: Daily Newspapers, p. 7.</t>
        </r>
      </text>
    </comment>
    <comment ref="H4" authorId="0" shapeId="0" xr:uid="{77BD6462-6092-324A-B78B-DCB252B63C34}">
      <text>
        <r>
          <rPr>
            <sz val="9"/>
            <color rgb="FF000000"/>
            <rFont val="Arial"/>
            <family val="2"/>
          </rPr>
          <t>Newspapers Canada (2014). Revenue Report: Daily Newspapers, p. 7.</t>
        </r>
      </text>
    </comment>
    <comment ref="I4" authorId="0" shapeId="0" xr:uid="{DC8D6647-2993-724D-846F-3A1B9645846F}">
      <text>
        <r>
          <rPr>
            <sz val="9"/>
            <color rgb="FF000000"/>
            <rFont val="Arial"/>
            <family val="2"/>
          </rPr>
          <t xml:space="preserve">Newspapers Canada (2014). Revenue Report: Daily Newspapers, p. 7.
</t>
        </r>
      </text>
    </comment>
    <comment ref="J4" authorId="0" shapeId="0" xr:uid="{51C49F92-E5B8-D74E-BF9D-B0AF4C23B701}">
      <text>
        <r>
          <rPr>
            <sz val="9"/>
            <color rgb="FF000000"/>
            <rFont val="Arial"/>
            <family val="2"/>
          </rPr>
          <t>Newspapers Canada (2014). Revenue Report: Daily Newspapers, p. 7.</t>
        </r>
      </text>
    </comment>
    <comment ref="K4" authorId="0" shapeId="0" xr:uid="{846270C8-14E6-D646-A3AC-DFC602A07697}">
      <text>
        <r>
          <rPr>
            <sz val="9"/>
            <color rgb="FF000000"/>
            <rFont val="Arial"/>
            <family val="2"/>
          </rPr>
          <t>Newspapers Canada (2014). Revenue Report: Daily Newspapers, p. 7.</t>
        </r>
      </text>
    </comment>
    <comment ref="L4" authorId="0" shapeId="0" xr:uid="{B8F1E09F-54C8-3F4C-BEE9-EA33265AC918}">
      <text>
        <r>
          <rPr>
            <b/>
            <sz val="9"/>
            <color rgb="FF000000"/>
            <rFont val="Arial"/>
            <family val="2"/>
          </rPr>
          <t>Estimate based on avg y-o-y decline between 2010 and 2013 of 2.54%</t>
        </r>
      </text>
    </comment>
    <comment ref="M4" authorId="0" shapeId="0" xr:uid="{1505B859-12F0-C049-9367-0620546A4726}">
      <text>
        <r>
          <rPr>
            <b/>
            <sz val="10"/>
            <color rgb="FF000000"/>
            <rFont val="Calibri"/>
            <family val="2"/>
          </rPr>
          <t>Dwayne Winseck:</t>
        </r>
        <r>
          <rPr>
            <sz val="10"/>
            <color rgb="FF000000"/>
            <rFont val="Calibri"/>
            <family val="2"/>
          </rPr>
          <t xml:space="preserve">
</t>
        </r>
        <r>
          <rPr>
            <sz val="10"/>
            <color rgb="FF000000"/>
            <rFont val="Calibri"/>
            <family val="2"/>
          </rPr>
          <t>NMC (2017). Newspaper Circulation Revenue Trending 2016</t>
        </r>
      </text>
    </comment>
    <comment ref="N4" authorId="0" shapeId="0" xr:uid="{56553D2A-CB8F-C540-BB29-483BE606C486}">
      <text>
        <r>
          <rPr>
            <b/>
            <sz val="10"/>
            <color rgb="FF000000"/>
            <rFont val="Calibri"/>
            <family val="2"/>
          </rPr>
          <t>Dwayne Winseck:</t>
        </r>
        <r>
          <rPr>
            <sz val="10"/>
            <color rgb="FF000000"/>
            <rFont val="Calibri"/>
            <family val="2"/>
          </rPr>
          <t xml:space="preserve">
</t>
        </r>
        <r>
          <rPr>
            <sz val="10"/>
            <color rgb="FF000000"/>
            <rFont val="Calibri"/>
            <family val="2"/>
          </rPr>
          <t>NMC (2017). Newspaper Circulation Revenue Trending 2016</t>
        </r>
      </text>
    </comment>
    <comment ref="O4" authorId="2" shapeId="0" xr:uid="{DF811469-1E01-504C-96D5-9E635FD907D1}">
      <text>
        <r>
          <rPr>
            <b/>
            <sz val="10"/>
            <color rgb="FF000000"/>
            <rFont val="Tahoma"/>
            <family val="2"/>
          </rPr>
          <t>Pheasant:</t>
        </r>
        <r>
          <rPr>
            <sz val="10"/>
            <color rgb="FF000000"/>
            <rFont val="Tahoma"/>
            <family val="2"/>
          </rPr>
          <t xml:space="preserve">
</t>
        </r>
        <r>
          <rPr>
            <sz val="10"/>
            <color rgb="FF000000"/>
            <rFont val="Arial"/>
            <family val="2"/>
          </rPr>
          <t xml:space="preserve">News Media Canada (2018). Newspaper Net Advertising Revenue 2017.
</t>
        </r>
      </text>
    </comment>
    <comment ref="P4" authorId="1" shapeId="0" xr:uid="{8030DC2C-AF1F-BE41-821B-2B2F29A32978}">
      <text>
        <r>
          <rPr>
            <b/>
            <sz val="10"/>
            <color rgb="FF000000"/>
            <rFont val="Tahoma"/>
            <family val="2"/>
          </rPr>
          <t>DD:</t>
        </r>
        <r>
          <rPr>
            <sz val="10"/>
            <color rgb="FF000000"/>
            <rFont val="Tahoma"/>
            <family val="2"/>
          </rPr>
          <t xml:space="preserve">
</t>
        </r>
        <r>
          <rPr>
            <sz val="10"/>
            <color rgb="FF000000"/>
            <rFont val="Arial"/>
            <family val="2"/>
          </rPr>
          <t xml:space="preserve">News Media Canada (2019). Newspaper Net Advertising Revenue 2018.
</t>
        </r>
      </text>
    </comment>
    <comment ref="Q4" authorId="1" shapeId="0" xr:uid="{27EA213C-644D-CB43-B6FE-C5A091DC5EC3}">
      <text>
        <r>
          <rPr>
            <b/>
            <sz val="10"/>
            <color rgb="FF000000"/>
            <rFont val="Tahoma"/>
            <family val="2"/>
          </rPr>
          <t>DD:</t>
        </r>
        <r>
          <rPr>
            <sz val="10"/>
            <color rgb="FF000000"/>
            <rFont val="Tahoma"/>
            <family val="2"/>
          </rPr>
          <t xml:space="preserve">
</t>
        </r>
        <r>
          <rPr>
            <sz val="10"/>
            <color rgb="FF000000"/>
            <rFont val="Arial"/>
            <family val="2"/>
          </rPr>
          <t xml:space="preserve">News Media Canada (2020). Newspaper Net Advertising Revenue 2019.
</t>
        </r>
      </text>
    </comment>
    <comment ref="R4" authorId="1" shapeId="0" xr:uid="{6BE1D53B-F02B-A747-BB96-04C452A83ED5}">
      <text>
        <r>
          <rPr>
            <b/>
            <sz val="10"/>
            <color rgb="FF000000"/>
            <rFont val="Tahoma"/>
            <family val="2"/>
          </rPr>
          <t>DD:</t>
        </r>
        <r>
          <rPr>
            <sz val="10"/>
            <color rgb="FF000000"/>
            <rFont val="Tahoma"/>
            <family val="2"/>
          </rPr>
          <t xml:space="preserve">
</t>
        </r>
        <r>
          <rPr>
            <sz val="10"/>
            <color rgb="FF000000"/>
            <rFont val="Arial"/>
            <family val="2"/>
          </rPr>
          <t xml:space="preserve">Stats Can (2021). Table 21-10-0193-01 (formerly361-0083) https://www150.statcan.gc.ca/t1/tbl1/en/tv.action?pid=2110019301
</t>
        </r>
      </text>
    </comment>
    <comment ref="S4" authorId="1" shapeId="0" xr:uid="{A2322F8F-5467-CD4C-BB63-3C49C6D12D78}">
      <text>
        <r>
          <rPr>
            <b/>
            <sz val="10"/>
            <color rgb="FF000000"/>
            <rFont val="Tahoma"/>
            <family val="2"/>
          </rPr>
          <t>DD:</t>
        </r>
        <r>
          <rPr>
            <sz val="10"/>
            <color rgb="FF000000"/>
            <rFont val="Tahoma"/>
            <family val="2"/>
          </rPr>
          <t xml:space="preserve">
</t>
        </r>
        <r>
          <rPr>
            <sz val="10"/>
            <color rgb="FF000000"/>
            <rFont val="Arial"/>
            <family val="2"/>
          </rPr>
          <t>Estimate based on y-o-y growth of  -1.9% based on News Media Canada's .Net Adverising Volume.</t>
        </r>
      </text>
    </comment>
    <comment ref="T4" authorId="1" shapeId="0" xr:uid="{7DF020D3-6FD1-D040-B8E1-889EFA752377}">
      <text>
        <r>
          <rPr>
            <sz val="10"/>
            <color rgb="FF000000"/>
            <rFont val="Tahoma"/>
            <family val="2"/>
          </rPr>
          <t>Estimate based on y-o-y decline of circulation revenue for Postmedia &amp; FP Newspapers (known data) and estimate for Globe &amp; Mail of 4.11%.</t>
        </r>
      </text>
    </comment>
    <comment ref="O5" authorId="2" shapeId="0" xr:uid="{FACD323C-856B-4E46-816E-E68B15DF1250}">
      <text>
        <r>
          <rPr>
            <b/>
            <sz val="10"/>
            <color rgb="FF000000"/>
            <rFont val="Tahoma"/>
            <family val="2"/>
          </rPr>
          <t>Pheasant:</t>
        </r>
        <r>
          <rPr>
            <sz val="10"/>
            <color rgb="FF000000"/>
            <rFont val="Tahoma"/>
            <family val="2"/>
          </rPr>
          <t xml:space="preserve">
</t>
        </r>
        <r>
          <rPr>
            <sz val="10"/>
            <color rgb="FF000000"/>
            <rFont val="Arial"/>
            <family val="2"/>
          </rPr>
          <t xml:space="preserve">News Media Canada (2018). Newspaper Net Advertising Revenue 2017.
</t>
        </r>
      </text>
    </comment>
    <comment ref="P5" authorId="1" shapeId="0" xr:uid="{8A1C72D0-1374-A640-B745-6453248573A6}">
      <text>
        <r>
          <rPr>
            <b/>
            <sz val="10"/>
            <color rgb="FF000000"/>
            <rFont val="Tahoma"/>
            <family val="2"/>
          </rPr>
          <t>DD:</t>
        </r>
        <r>
          <rPr>
            <sz val="10"/>
            <color rgb="FF000000"/>
            <rFont val="Tahoma"/>
            <family val="2"/>
          </rPr>
          <t xml:space="preserve">
</t>
        </r>
        <r>
          <rPr>
            <sz val="10"/>
            <color rgb="FF000000"/>
            <rFont val="Arial"/>
            <family val="2"/>
          </rPr>
          <t xml:space="preserve">News Media Canada (2019). Newspaper Net Advertising Revenue 2018.
</t>
        </r>
      </text>
    </comment>
    <comment ref="G6" authorId="0" shapeId="0" xr:uid="{E2DE957C-8918-F24E-9951-05C18172DDE7}">
      <text>
        <r>
          <rPr>
            <sz val="9"/>
            <color rgb="FF000000"/>
            <rFont val="Arial"/>
            <family val="2"/>
          </rPr>
          <t>Newspapers Canada (2014). Revenue Report: Daily Newspapers, p. 6.</t>
        </r>
      </text>
    </comment>
    <comment ref="H6" authorId="0" shapeId="0" xr:uid="{C843FEB5-AA58-8842-A22E-0D3495E79D80}">
      <text>
        <r>
          <rPr>
            <sz val="9"/>
            <color rgb="FF000000"/>
            <rFont val="Arial"/>
            <family val="2"/>
          </rPr>
          <t>Newspapers Canada (2014). Revenue Report: Daily Newspapers, p. 6.</t>
        </r>
      </text>
    </comment>
    <comment ref="I6" authorId="0" shapeId="0" xr:uid="{F04EAD83-2D3D-4243-B5BA-503C0FD8F209}">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J6" authorId="0" shapeId="0" xr:uid="{97B7AC79-18FD-844F-882A-F981DF2E119B}">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K6" authorId="0" shapeId="0" xr:uid="{D7DF174C-81D9-C240-903B-9232EB9CC0F8}">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L6" authorId="0" shapeId="0" xr:uid="{D3A5B89D-CB49-4940-BA66-9224A5563F90}">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M6" authorId="0" shapeId="0" xr:uid="{DBE3DF0D-6C46-BB41-923A-DD2A03872449}">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N6" authorId="0" shapeId="0" xr:uid="{6DE3874E-60BB-FE40-9114-7042D5CA3CF7}">
      <text>
        <r>
          <rPr>
            <b/>
            <sz val="10"/>
            <color rgb="FF000000"/>
            <rFont val="Calibri"/>
            <family val="2"/>
          </rPr>
          <t>Dwayne Winseck:</t>
        </r>
        <r>
          <rPr>
            <sz val="10"/>
            <color rgb="FF000000"/>
            <rFont val="Calibri"/>
            <family val="2"/>
          </rPr>
          <t xml:space="preserve">
</t>
        </r>
        <r>
          <rPr>
            <sz val="10"/>
            <color rgb="FF000000"/>
            <rFont val="Calibri"/>
            <family val="2"/>
          </rPr>
          <t>News Media Canada (2017). Newspaper Net Advertising Revenue 2016</t>
        </r>
      </text>
    </comment>
    <comment ref="O6" authorId="2" shapeId="0" xr:uid="{B8E91A84-7DC9-4C4C-B732-3E300378CDCC}">
      <text>
        <r>
          <rPr>
            <b/>
            <sz val="10"/>
            <color rgb="FF000000"/>
            <rFont val="Tahoma"/>
            <family val="2"/>
          </rPr>
          <t>Pheasant:</t>
        </r>
        <r>
          <rPr>
            <sz val="10"/>
            <color rgb="FF000000"/>
            <rFont val="Tahoma"/>
            <family val="2"/>
          </rPr>
          <t xml:space="preserve">
</t>
        </r>
        <r>
          <rPr>
            <sz val="10"/>
            <color rgb="FF000000"/>
            <rFont val="Arial"/>
            <family val="2"/>
          </rPr>
          <t xml:space="preserve">News Media Canada (2018). Newspaper Net Advertising Revenue 2017.
</t>
        </r>
      </text>
    </comment>
    <comment ref="P6" authorId="1" shapeId="0" xr:uid="{AD4BFE35-4D52-E545-B7F3-C5C6B11DA6FC}">
      <text>
        <r>
          <rPr>
            <b/>
            <sz val="10"/>
            <color rgb="FF000000"/>
            <rFont val="Tahoma"/>
            <family val="2"/>
          </rPr>
          <t>DD:</t>
        </r>
        <r>
          <rPr>
            <sz val="10"/>
            <color rgb="FF000000"/>
            <rFont val="Tahoma"/>
            <family val="2"/>
          </rPr>
          <t xml:space="preserve">
</t>
        </r>
        <r>
          <rPr>
            <sz val="10"/>
            <color rgb="FF000000"/>
            <rFont val="Arial"/>
            <family val="2"/>
          </rPr>
          <t xml:space="preserve">News Media Canada (2019). Newspaper Net Advertising Revenue 2018.
</t>
        </r>
      </text>
    </comment>
    <comment ref="Q6" authorId="1" shapeId="0" xr:uid="{887426AB-F9D2-7840-B57B-12D02723D0C4}">
      <text>
        <r>
          <rPr>
            <b/>
            <sz val="10"/>
            <color rgb="FF000000"/>
            <rFont val="Tahoma"/>
            <family val="2"/>
          </rPr>
          <t>DD:</t>
        </r>
        <r>
          <rPr>
            <sz val="10"/>
            <color rgb="FF000000"/>
            <rFont val="Tahoma"/>
            <family val="2"/>
          </rPr>
          <t xml:space="preserve">
</t>
        </r>
        <r>
          <rPr>
            <sz val="10"/>
            <color rgb="FF000000"/>
            <rFont val="Arial"/>
            <family val="2"/>
          </rPr>
          <t xml:space="preserve">News Media Canada (2020). Newspaper Net Advertising Revenue 2019.
</t>
        </r>
      </text>
    </comment>
    <comment ref="R6" authorId="1" shapeId="0" xr:uid="{CF0A264F-B2C5-1F49-8290-F732EDAF939D}">
      <text>
        <r>
          <rPr>
            <b/>
            <sz val="10"/>
            <color rgb="FF000000"/>
            <rFont val="Tahoma"/>
            <family val="2"/>
          </rPr>
          <t>DD:</t>
        </r>
        <r>
          <rPr>
            <sz val="10"/>
            <color rgb="FF000000"/>
            <rFont val="Tahoma"/>
            <family val="2"/>
          </rPr>
          <t xml:space="preserve">
</t>
        </r>
        <r>
          <rPr>
            <sz val="10"/>
            <color rgb="FF000000"/>
            <rFont val="Arial"/>
            <family val="2"/>
          </rPr>
          <t>ThinkTV (October 2020). Net Advertising Volumes Report. https://thinktv.ca/wp-content/uploads/2018/05/2020-Net-Ad-Volume-new-IAB-format-Newspaper-Revenue_Jan27_2022-StatsCan-Update.pdf</t>
        </r>
      </text>
    </comment>
    <comment ref="S6" authorId="1" shapeId="0" xr:uid="{177D3AEA-49D5-F84A-B512-AB57EBFF334A}">
      <text>
        <r>
          <rPr>
            <sz val="12"/>
            <color rgb="FF000000"/>
            <rFont val="+mn-lt"/>
            <charset val="1"/>
          </rPr>
          <t xml:space="preserve">News Media Canada (2022). </t>
        </r>
        <r>
          <rPr>
            <i/>
            <sz val="12"/>
            <color rgb="FF000000"/>
            <rFont val="+mn-lt"/>
            <charset val="1"/>
          </rPr>
          <t>Newspaper Net Advertising Revenue 2021</t>
        </r>
        <r>
          <rPr>
            <sz val="12"/>
            <color rgb="FF000000"/>
            <rFont val="+mn-lt"/>
            <charset val="1"/>
          </rPr>
          <t xml:space="preserve">.
</t>
        </r>
      </text>
    </comment>
    <comment ref="A7" authorId="1" shapeId="0" xr:uid="{816B52CB-C425-9C42-8E1A-21B78E7A0AED}">
      <text>
        <r>
          <rPr>
            <b/>
            <sz val="10"/>
            <color rgb="FF000000"/>
            <rFont val="Tahoma"/>
            <family val="2"/>
          </rPr>
          <t>DD:</t>
        </r>
        <r>
          <rPr>
            <sz val="10"/>
            <color rgb="FF000000"/>
            <rFont val="Tahoma"/>
            <family val="2"/>
          </rPr>
          <t xml:space="preserve">
</t>
        </r>
        <r>
          <rPr>
            <sz val="10"/>
            <color rgb="FF000000"/>
            <rFont val="Tahoma"/>
            <family val="2"/>
          </rPr>
          <t>Includes funding from the Supporting Canadian Journalism program of $595 million announced in the 2019 budget (</t>
        </r>
        <r>
          <rPr>
            <sz val="10"/>
            <color rgb="FF000000"/>
            <rFont val="Arial"/>
            <family val="2"/>
          </rPr>
          <t xml:space="preserve">https://www.budget.gc.ca/2019/docs/tm-mf/si-is-en.html) </t>
        </r>
        <r>
          <rPr>
            <sz val="10"/>
            <color rgb="FF000000"/>
            <rFont val="Tahoma"/>
            <family val="2"/>
          </rPr>
          <t xml:space="preserve">and disttributed over 5 years according to figures noted in this table https://www.budget.gc.ca/2019/docs/plan/chap-04-en.html </t>
        </r>
      </text>
    </comment>
    <comment ref="A8" authorId="1" shapeId="0" xr:uid="{38121F0D-3E80-CB43-80F4-4C68BA8B8753}">
      <text>
        <r>
          <rPr>
            <sz val="10"/>
            <color rgb="FF000000"/>
            <rFont val="Tahoma"/>
            <family val="2"/>
          </rPr>
          <t>"I</t>
        </r>
        <r>
          <rPr>
            <sz val="10"/>
            <color rgb="FF000000"/>
            <rFont val="Arial"/>
            <family val="2"/>
          </rPr>
          <t xml:space="preserve">n 2019, the Local Journalism Initiative was launched as a five-year commitment with a budget of $50 million to ensure trusted, local perspectives are available and to encourage local community engagement. The Recovery Fund for Arts, Culture, Heritage and Sport Sectors increased the initial funding support to $60 million over five years. The Budget 2022 funding commitments are further strengthening this support to a total of $70 million over five years." The program runs until 2023-2024. The $20 million added in 2021 and the 2022 budget to the original LJI funding was split evenly across 3 years, as shown in this table. </t>
        </r>
      </text>
    </comment>
  </commentList>
</comments>
</file>

<file path=xl/sharedStrings.xml><?xml version="1.0" encoding="utf-8"?>
<sst xmlns="http://schemas.openxmlformats.org/spreadsheetml/2006/main" count="725" uniqueCount="488">
  <si>
    <t>Table of Contents</t>
  </si>
  <si>
    <t>Figure 1: The Network Media Economy in Canada--What the GMIC Project Covers</t>
  </si>
  <si>
    <t>Figure 4: Household Spending on Communications and Media Services and ICTs, 1982-2020</t>
  </si>
  <si>
    <t>Growth</t>
  </si>
  <si>
    <t>Stagnation/Stable</t>
  </si>
  <si>
    <t>Decline</t>
  </si>
  <si>
    <t>Mobile Wireless</t>
  </si>
  <si>
    <t>Wireline Telecoms</t>
  </si>
  <si>
    <t>BDU: Cable</t>
  </si>
  <si>
    <t>Internet Service Providers</t>
  </si>
  <si>
    <t>Household Spending--Media Content &amp; Live Entertainment</t>
  </si>
  <si>
    <t>BDU: DTH Satellite</t>
  </si>
  <si>
    <t>BDU: IPTV</t>
  </si>
  <si>
    <t>Household Spending--Home Media Equipment &amp; ICT Devices</t>
  </si>
  <si>
    <t>Broadcast TV</t>
  </si>
  <si>
    <t>Internet Advertising</t>
  </si>
  <si>
    <t>Pay &amp; Specialty TV</t>
  </si>
  <si>
    <t>Total TV</t>
  </si>
  <si>
    <t>Newspapers</t>
  </si>
  <si>
    <t>Digital Games</t>
  </si>
  <si>
    <t>Magazines</t>
  </si>
  <si>
    <t>Total Advertising Spending</t>
  </si>
  <si>
    <t>Household Spending--Communication services</t>
  </si>
  <si>
    <t>App Stores</t>
  </si>
  <si>
    <t>Total Network Media Economy ($ millions)</t>
  </si>
  <si>
    <t>Estimated Number of Households</t>
  </si>
  <si>
    <t>Number of Households in the Sample</t>
  </si>
  <si>
    <t>Avg HH Income Before Tax</t>
  </si>
  <si>
    <t>Communications Avg $/HH</t>
  </si>
  <si>
    <t>Media Content and Live Entertainment Avg $/HH</t>
  </si>
  <si>
    <t>Home Media &amp; ICTs (including Computers) Avg $/HH</t>
  </si>
  <si>
    <t>Total</t>
  </si>
  <si>
    <t>Communications</t>
  </si>
  <si>
    <t>Media Content and Live Entertainment  Avg %/HH Spending</t>
  </si>
  <si>
    <t>Home Media &amp; ICTs (including Computers)  Avg %/HH Spending</t>
  </si>
  <si>
    <t xml:space="preserve">Total </t>
  </si>
  <si>
    <t>V2</t>
  </si>
  <si>
    <t>Communications  Avg $/HH</t>
  </si>
  <si>
    <t xml:space="preserve">Communications  </t>
  </si>
  <si>
    <t xml:space="preserve">Media Content and Live Entertainment </t>
  </si>
  <si>
    <t xml:space="preserve">Home Media &amp; ICTs </t>
  </si>
  <si>
    <t>Cell phone Avg $/HH</t>
  </si>
  <si>
    <t>Internet Access Avg $/HH</t>
  </si>
  <si>
    <t>Mobile Wireless ARPU (HH)</t>
  </si>
  <si>
    <t>Internet Access ARPU (HH)</t>
  </si>
  <si>
    <t>Cell phone  Avg %/HH Spending</t>
  </si>
  <si>
    <t>Internet Access  Avg %/HH Spending</t>
  </si>
  <si>
    <t>cable</t>
  </si>
  <si>
    <t xml:space="preserve">Internet </t>
  </si>
  <si>
    <r>
      <rPr>
        <b/>
        <sz val="12"/>
        <color theme="1"/>
        <rFont val="Times New Roman"/>
        <family val="1"/>
      </rPr>
      <t>Note</t>
    </r>
    <r>
      <rPr>
        <sz val="12"/>
        <color theme="1"/>
        <rFont val="Times New Roman"/>
        <family val="1"/>
      </rPr>
      <t xml:space="preserve">: V2 of this table modifies Statistics Canada Household Expenditure categories in three ways: first, it takes the purchase of telephone equipment out of the "Communications" category and puts it in the Home Entertainment Category. The goal is to give a "purer" conception of communication services. Second, it takes computer equipment out of "recreational services" and puts it in the Home Entertainment Equipment category to capture its emergence as a significant part of people's home communications and entertainment equipment/devices. Third, it takes the rental of "video recordings" out of the Home Entertainment Equipment category and puts it in the Media Content and Live Entertainment category to get a "purer" division between "devices" in the former and "content" in the latter. This latter category includes: Video and audio subscription services, movie theatres, live sports events, live performing arts, admissions to museums and other activities, pre-recorded audio and video cassettes, CDs, DVD and video games, reading materials and other printed matter. </t>
    </r>
  </si>
  <si>
    <r>
      <rPr>
        <b/>
        <sz val="12"/>
        <color theme="1"/>
        <rFont val="Times New Roman"/>
        <family val="1"/>
      </rPr>
      <t>Sources</t>
    </r>
    <r>
      <rPr>
        <sz val="12"/>
        <color theme="1"/>
        <rFont val="Times New Roman"/>
        <family val="1"/>
      </rPr>
      <t xml:space="preserve">: Statistics Canada (1982). Table 78A97 Detailed Aggregate Expenditure by Province; Statistics Canada (1986) Table 48A91: Detailed Average Expenditure by Family Income Quintile Groups; Statistics Canada (1992). Table 02A91 Detailed Average Expenditure by Household Income Quintile Groups, 1992; Statistics Canada (1996). Detailed Expenditures Full Year Only, Provinces and Territories, 1996; Statistics Canada (2001). Survey of Household Spending in 2000;  Statistics Canada (2006). Survey of Household Spending in 2005; Statistics Canada (2009). Survey of Household Spending in 2009 - Enquête sur les dépenses des ménages en 2009; Statistics Canada. Table 203-0004 - Survey of household spending (SHS), household spending on household operation, by province and territory, annual; Statistics Canada Table 203-0021 Survey of household spending (SHS), dwelling characteristics and household equipment at time of interview, Canada, regions and provinces, annual (number), 2010 to 2016; Statistics Canada (2017). Table 203-0021 Survey of household spending (SHS), household spending, Canada, regions and provinces. </t>
    </r>
  </si>
  <si>
    <t>Wireline</t>
  </si>
  <si>
    <t>Wireless</t>
  </si>
  <si>
    <t>BDU (Cable, Sat &amp; IPTV)</t>
  </si>
  <si>
    <t>Pay and Specialty TV</t>
  </si>
  <si>
    <t>Broadcast Radio</t>
  </si>
  <si>
    <t>Traditional Music</t>
  </si>
  <si>
    <t>Digital Music</t>
  </si>
  <si>
    <t>BDU: Cable + DTH</t>
  </si>
  <si>
    <t>Total $</t>
  </si>
  <si>
    <t>Figure 7: Mobile Wireless Markets in the OECD, EU and Other Select Countries Ranked by Revenue, 2021 (Millions)</t>
  </si>
  <si>
    <t>United States</t>
  </si>
  <si>
    <t>China</t>
  </si>
  <si>
    <t>Japan</t>
  </si>
  <si>
    <t>Germany</t>
  </si>
  <si>
    <t>Russia</t>
  </si>
  <si>
    <t>Canada</t>
  </si>
  <si>
    <t>Korea</t>
  </si>
  <si>
    <t>India</t>
  </si>
  <si>
    <t>France</t>
  </si>
  <si>
    <t>United Kingdom</t>
  </si>
  <si>
    <t>Australia</t>
  </si>
  <si>
    <t>Brazil</t>
  </si>
  <si>
    <t xml:space="preserve">Spain </t>
  </si>
  <si>
    <t xml:space="preserve">Mexico </t>
  </si>
  <si>
    <t>Italy</t>
  </si>
  <si>
    <t>South Africa</t>
  </si>
  <si>
    <t>Nigeria</t>
  </si>
  <si>
    <t>Turkey</t>
  </si>
  <si>
    <t>Netherlands</t>
  </si>
  <si>
    <t>Switzerland</t>
  </si>
  <si>
    <t>Argentina</t>
  </si>
  <si>
    <t>Belgium</t>
  </si>
  <si>
    <t>Poland</t>
  </si>
  <si>
    <t>Kenya</t>
  </si>
  <si>
    <t>Austria</t>
  </si>
  <si>
    <t>Denmark</t>
  </si>
  <si>
    <t>Sweden</t>
  </si>
  <si>
    <t>Finland</t>
  </si>
  <si>
    <t>Norway</t>
  </si>
  <si>
    <t>Czech Republic</t>
  </si>
  <si>
    <t>Portugal</t>
  </si>
  <si>
    <t>New Zealand</t>
  </si>
  <si>
    <t>Israel</t>
  </si>
  <si>
    <t>Ireland</t>
  </si>
  <si>
    <t>Chile</t>
  </si>
  <si>
    <t>Slovakia</t>
  </si>
  <si>
    <t>Rank</t>
  </si>
  <si>
    <t xml:space="preserve">Data-only subscriptions </t>
  </si>
  <si>
    <t>Total (where breakdown not available)</t>
  </si>
  <si>
    <t>Estonia</t>
  </si>
  <si>
    <t>Latvia</t>
  </si>
  <si>
    <t>OECD</t>
  </si>
  <si>
    <t>Lithuania</t>
  </si>
  <si>
    <t>Iceland</t>
  </si>
  <si>
    <t>Luxembourg</t>
  </si>
  <si>
    <t>Greece</t>
  </si>
  <si>
    <t>Slovenia</t>
  </si>
  <si>
    <t>Slovak Republic</t>
  </si>
  <si>
    <t>Costa Rica</t>
  </si>
  <si>
    <t>Türkiye</t>
  </si>
  <si>
    <t>Hungary</t>
  </si>
  <si>
    <t>Colombia</t>
  </si>
  <si>
    <t>2017</t>
  </si>
  <si>
    <t>2018</t>
  </si>
  <si>
    <t>2019</t>
  </si>
  <si>
    <t>2020</t>
  </si>
  <si>
    <t>2021</t>
  </si>
  <si>
    <t>BDU Subscription (cable, IPTV, DTH)</t>
  </si>
  <si>
    <t>Bell Fibe TV</t>
  </si>
  <si>
    <t>Telus</t>
  </si>
  <si>
    <t>Bell Aliant</t>
  </si>
  <si>
    <t>MTS Allstream</t>
  </si>
  <si>
    <t>SaskTel</t>
  </si>
  <si>
    <t>Total IPTV Subs</t>
  </si>
  <si>
    <t>Note: Subscribers is equal to year-over-year average.</t>
  </si>
  <si>
    <t xml:space="preserve">Bell Fibe TV </t>
  </si>
  <si>
    <t xml:space="preserve">Telus </t>
  </si>
  <si>
    <t xml:space="preserve">SaskTel </t>
  </si>
  <si>
    <t>Total IPTV $</t>
  </si>
  <si>
    <t>Cable + DTH</t>
  </si>
  <si>
    <t>Total BDU (Cable, DTH + IPTV)</t>
  </si>
  <si>
    <t>Total BDU/Households</t>
  </si>
  <si>
    <t>Subscribers to $25 Basic Cable Package</t>
  </si>
  <si>
    <t>As of 04/2022</t>
  </si>
  <si>
    <t>Québecor Media Inc., Rogers Communications Inc., Shaw Communications Inc., and TELUS Communications</t>
  </si>
  <si>
    <t>CPI -- All Items</t>
  </si>
  <si>
    <t xml:space="preserve">Facebook </t>
  </si>
  <si>
    <t>Canadian users (000,000)</t>
  </si>
  <si>
    <t>ARPU/year CDN$</t>
  </si>
  <si>
    <t>ARPU/month CDN$</t>
  </si>
  <si>
    <t>Canadian revenue (000,000)</t>
  </si>
  <si>
    <t>Internet Ad$</t>
  </si>
  <si>
    <t>Conv TV</t>
  </si>
  <si>
    <t xml:space="preserve">Pay TV  </t>
  </si>
  <si>
    <t>Radio</t>
  </si>
  <si>
    <t>Out-of-Home</t>
  </si>
  <si>
    <t>Total Ad$</t>
  </si>
  <si>
    <t>NET ADVERTISING VOLUME</t>
  </si>
  <si>
    <t>Canada - Millions of Dollars (CDN Currency)</t>
  </si>
  <si>
    <t>Medium</t>
  </si>
  <si>
    <t>REPORTED ACTUALS</t>
  </si>
  <si>
    <t>Television</t>
  </si>
  <si>
    <t>Conventional</t>
  </si>
  <si>
    <t>Specialty</t>
  </si>
  <si>
    <t>Infomercial</t>
  </si>
  <si>
    <t>Online</t>
  </si>
  <si>
    <t>Daily Newspaper 3</t>
  </si>
  <si>
    <t>National</t>
  </si>
  <si>
    <t>Local</t>
  </si>
  <si>
    <t>Classified</t>
  </si>
  <si>
    <t>Inserts</t>
  </si>
  <si>
    <t>Online 1</t>
  </si>
  <si>
    <t>Community Newspaper</t>
  </si>
  <si>
    <t>-</t>
  </si>
  <si>
    <t>All Newspaper 1,3</t>
  </si>
  <si>
    <t>Grand Total</t>
  </si>
  <si>
    <t>Internet</t>
  </si>
  <si>
    <t>Search</t>
  </si>
  <si>
    <t>Display</t>
  </si>
  <si>
    <t>Social Media</t>
  </si>
  <si>
    <t>Other</t>
  </si>
  <si>
    <t>Classifieds/Directories</t>
  </si>
  <si>
    <t>Mobile</t>
  </si>
  <si>
    <t>Video</t>
  </si>
  <si>
    <t>Video Gaming</t>
  </si>
  <si>
    <t>Email</t>
  </si>
  <si>
    <t>General Magazines</t>
  </si>
  <si>
    <t>TOTAL ACTUALS</t>
  </si>
  <si>
    <t>Total NME $</t>
  </si>
  <si>
    <t>Adv $/Total NME $</t>
  </si>
  <si>
    <t>Subs $/Total NME $</t>
  </si>
  <si>
    <t>Subscriber $/Adv$</t>
  </si>
  <si>
    <t>Total Television Adv $</t>
  </si>
  <si>
    <t>Total Adv $</t>
  </si>
  <si>
    <t>TV Share of Total Adv $ (%)</t>
  </si>
  <si>
    <t>Internet Share of Total Adv $ (%)</t>
  </si>
  <si>
    <t>Population (Millions)</t>
  </si>
  <si>
    <t>Per Capita Television Advertising</t>
  </si>
  <si>
    <t>Per Capita Internet Advertising</t>
  </si>
  <si>
    <t>Per Capita Total Advertising</t>
  </si>
  <si>
    <t>Internet Ad Concentration in Canada, 2009-2019</t>
  </si>
  <si>
    <t>Top 2 Market Share (Google &amp; Facebook)</t>
  </si>
  <si>
    <t>Top 4 Market Share</t>
  </si>
  <si>
    <t>Top 10 Market Share</t>
  </si>
  <si>
    <t>Internet Adv $</t>
  </si>
  <si>
    <t>Internet Adv $/Capita</t>
  </si>
  <si>
    <t>Total TV Adv $ (Millions)</t>
  </si>
  <si>
    <t>Total Internet Adv $ (Millions)</t>
  </si>
  <si>
    <t>Total Adv $ (Millions)</t>
  </si>
  <si>
    <t>Total Ad$ without Internet Ad$</t>
  </si>
  <si>
    <t>Total Media Economy $ (Millions)</t>
  </si>
  <si>
    <t>Per Capita Television Advertising $</t>
  </si>
  <si>
    <t>Per Capita Internet Advertising $</t>
  </si>
  <si>
    <t>Per Capita Total Advertising $</t>
  </si>
  <si>
    <t>Adv $/Total Media Economy $ (%)</t>
  </si>
  <si>
    <t>Inflator</t>
  </si>
  <si>
    <t>Total TV Adv (Millions)(Real$)</t>
  </si>
  <si>
    <t>Total Internet Adv (Millions)(Real$)</t>
  </si>
  <si>
    <t>Total Adv (Millions)(Real$)</t>
  </si>
  <si>
    <t>Per Capita TV Adv (Real$)</t>
  </si>
  <si>
    <t>Per Capita Internet Ad (Real$)</t>
  </si>
  <si>
    <t>Adv/Capita (Real$)</t>
  </si>
  <si>
    <t>Total Adv (Real$)</t>
  </si>
  <si>
    <t>Gross Domestic Income (Millions $)</t>
  </si>
  <si>
    <t>Advertising/GDI</t>
  </si>
  <si>
    <t>NME/GDI</t>
  </si>
  <si>
    <t xml:space="preserve">Per Capita Internet Ad$ </t>
  </si>
  <si>
    <t xml:space="preserve">Per Capita TV Ad$ </t>
  </si>
  <si>
    <t>Per Capita Other Ad$</t>
  </si>
  <si>
    <t>Adv/Capita Total</t>
  </si>
  <si>
    <t>Total TV (excl. Online Video)</t>
  </si>
  <si>
    <t>Music</t>
  </si>
  <si>
    <t xml:space="preserve">Online Video </t>
  </si>
  <si>
    <t>Netflix</t>
  </si>
  <si>
    <t>Disney+</t>
  </si>
  <si>
    <t>Rogers</t>
  </si>
  <si>
    <t>DAZN</t>
  </si>
  <si>
    <t>Apple</t>
  </si>
  <si>
    <t>Quebecor</t>
  </si>
  <si>
    <t>Amazon</t>
  </si>
  <si>
    <t>CBC Gem</t>
  </si>
  <si>
    <t>Shaw</t>
  </si>
  <si>
    <t>Canadian Theatrical/Feature Film</t>
  </si>
  <si>
    <t>Broadcaster In-House</t>
  </si>
  <si>
    <t xml:space="preserve">Canadian TV </t>
  </si>
  <si>
    <t>Foreign Location service</t>
  </si>
  <si>
    <t>Total without Online Adv$</t>
  </si>
  <si>
    <t>Online Video (SVOD &amp; TVO included, AVOD not included)</t>
  </si>
  <si>
    <t>Apple App Store</t>
  </si>
  <si>
    <t>Google Play</t>
  </si>
  <si>
    <t>Apple Appstore/iTunes</t>
  </si>
  <si>
    <t>Total w/o Internet Advertising</t>
  </si>
  <si>
    <t>Advertising/Digital Media Economy</t>
  </si>
  <si>
    <t>Pay (subscription and download)/Digital Media Economy</t>
  </si>
  <si>
    <t>App Stores Total (millions$)</t>
  </si>
  <si>
    <t>Apple Appstore Market Share</t>
  </si>
  <si>
    <t>Google Play Market Share</t>
  </si>
  <si>
    <t>Publishing</t>
  </si>
  <si>
    <t>Concerts/Live</t>
  </si>
  <si>
    <t>Recorded Music</t>
  </si>
  <si>
    <t>Government Subsidies (SCJ)</t>
  </si>
  <si>
    <t>Government Subsidies (LJI)</t>
  </si>
  <si>
    <t>Community Newspaper $</t>
  </si>
  <si>
    <t>Total Newspaper $</t>
  </si>
  <si>
    <t>BDU + Subscription TV, Video &amp; Audio Services</t>
  </si>
  <si>
    <t>Mobile Wireless/Phone Service</t>
  </si>
  <si>
    <t>Telephone</t>
  </si>
  <si>
    <t>Home entertainment equipment</t>
  </si>
  <si>
    <t>Digital computing equipment &amp; devices</t>
  </si>
  <si>
    <t>Discretionary and On-Demand Individual Financial summaries : on https://applications.crtc.gc.ca/OpenData/CASP/Financial%20Broadcasting%20Summaries/Books%202021/2021%20Broadcasting%20Statistical%20and%20Financial%20Summaries%20-%20Individual%20Discretionary%20and%20On-Demand%20Services/English/2021%20Individual%20Discretionary%20and%20On-Demand_Statistical%20and%20Financial%20Summaries.xlsx?_ga=2.174659232.303978944.1682338459-1302886770.1577715152</t>
  </si>
  <si>
    <t>Stingray Country</t>
  </si>
  <si>
    <t>Stingray Loud</t>
  </si>
  <si>
    <t>Stingray POP</t>
  </si>
  <si>
    <t>Stingray Retro</t>
  </si>
  <si>
    <t>Stingray Vibe</t>
  </si>
  <si>
    <t>Nordicity Report</t>
  </si>
  <si>
    <t>Palmarès Adisq par Stingray (formerly Stingray Platine)</t>
  </si>
  <si>
    <t>The Seasonal Channel</t>
  </si>
  <si>
    <t>Stingray Ambiance (formerly The Seasonal Channel)</t>
  </si>
  <si>
    <t>Sirius XM</t>
  </si>
  <si>
    <t xml:space="preserve">Stingray </t>
  </si>
  <si>
    <t>Stingray Canada (Millions$)</t>
  </si>
  <si>
    <t>Stingray Radio (Millions$) CRTC</t>
  </si>
  <si>
    <t>Stingray Radio (Millions$) AnnRpt</t>
  </si>
  <si>
    <t>Stingray Music (Pay Audio) CRTC#s</t>
  </si>
  <si>
    <t>Stingray Music (Pay Audio) AnnRpt#s</t>
  </si>
  <si>
    <t>Stingray Canada Broadcasting &amp; Commercial Music (Millions$)</t>
  </si>
  <si>
    <t>Stingray Naturescape P&amp;S TV service (Millions$)</t>
  </si>
  <si>
    <t>Winseck Results</t>
  </si>
  <si>
    <t>Stingray Pay Audio (Nordicity Results)</t>
  </si>
  <si>
    <t>Stingray (Annual Report)</t>
  </si>
  <si>
    <t>Commercial Radio</t>
  </si>
  <si>
    <t>Public/CBC</t>
  </si>
  <si>
    <t>Sirius XM Pandora Stitcher</t>
  </si>
  <si>
    <t>All numbers from SiriusXM 2020 10K, includes revenue from Pandora and Sirius XM satellite radio.  </t>
  </si>
  <si>
    <t>Sector</t>
  </si>
  <si>
    <t>Parent Ownership Group</t>
  </si>
  <si>
    <t>Operating Division/Company</t>
  </si>
  <si>
    <t>Operating Brand/Title</t>
  </si>
  <si>
    <t>Total Revenue (Millions US$)</t>
  </si>
  <si>
    <t>Market Shares by Revenue (%)</t>
  </si>
  <si>
    <t>Ad Revenue (Millions US$)</t>
  </si>
  <si>
    <t>Public Funding (Millions US$)</t>
  </si>
  <si>
    <t>Subscriber Revenue (Millions US$)</t>
  </si>
  <si>
    <t>Subscribers (000s)</t>
  </si>
  <si>
    <t>Advertising Supported Listners</t>
  </si>
  <si>
    <t>Total Listners</t>
  </si>
  <si>
    <t>Market Shares by Audience (%)</t>
  </si>
  <si>
    <t>Note</t>
  </si>
  <si>
    <t>Total Radio (Millions$)</t>
  </si>
  <si>
    <t>Annual ARPU/Household/month</t>
  </si>
  <si>
    <t>Annual ARPU/Household/year</t>
  </si>
  <si>
    <t>Daily Newspaper Adv</t>
  </si>
  <si>
    <t>Daily Newspaper Circ</t>
  </si>
  <si>
    <t>Online Newspaper</t>
  </si>
  <si>
    <t>Total Employed in Advertising, Marketing &amp; PR</t>
  </si>
  <si>
    <t>Total Full Time Employed Journalists</t>
  </si>
  <si>
    <t xml:space="preserve">Apple Appstore </t>
  </si>
  <si>
    <t>Physical Sales (Millions CDN$)</t>
  </si>
  <si>
    <t>Total (Milllions CDN$)</t>
  </si>
  <si>
    <t>Figure 2: Growth, Stagnation, Decline and Recovery in the NME, 2022</t>
  </si>
  <si>
    <t>Figure 5: Separate Media, Distinct Evolutionary Paths and the Network Media Economy, 1984–2022 (current $)</t>
  </si>
  <si>
    <t>Figure 6: Revenues for the Telecoms &amp; Internet Infrastructure Industries, 1984-2022 (current $, millions)</t>
  </si>
  <si>
    <t>Figure 7 Mobile Wireless Markets in the OECD, EU and Other Select Countries Ranked by Revenue, 2022</t>
  </si>
  <si>
    <t>Figure 8: OECD wireless broadband subscriptions per 100 inhabitants, by technology, December 2022</t>
  </si>
  <si>
    <t>Figure 9: Mobile data usage per mobile broadband subscription per month, 2022</t>
  </si>
  <si>
    <t>Figure 12: The Growth of IPTV Subscribers in Canada, 2004–2022</t>
  </si>
  <si>
    <t>Figure 13: The Growth of IPTV Revenues in Canada, 2004–2022 (current $, millions)</t>
  </si>
  <si>
    <t>Figure 14: Cable &amp; Satellite Provider vs IPTV Revenues, 2004–2022 (current $, millions)</t>
  </si>
  <si>
    <t>Figure 15: Communication Services &amp; Devices vs the CPI, 2002-2022</t>
  </si>
  <si>
    <t>Figure 17: Facebook's Revenue and Average Revenue Per User (ARPU) Soar, 2011-2022</t>
  </si>
  <si>
    <t>Figure 19: Advertising Spending as a Percentage of Canadian Gross Domestic Income, 2004-2022</t>
  </si>
  <si>
    <t>Figure 20: Advertising Spending as a Percentage of the Entire Network Media Economy, 2004-2022</t>
  </si>
  <si>
    <t>Figure 22: The Rise and Fall of Advertising-funded Traditional Media, 1984-2022 (millions, current$)</t>
  </si>
  <si>
    <t>Figure 26: Television: Still at the Centre of the Network Media Economy Universe, 1984-2022 (current $, millions)?</t>
  </si>
  <si>
    <t>Figure 4: Household Spending on Communications and Media Services and ICTs, 1982-2022</t>
  </si>
  <si>
    <t>Figure 5: Separate Media, Distinct Evolutionary Paths and the Network Media Economy, 1984-2022 (current $, millions)</t>
  </si>
  <si>
    <t>5G subscriptions</t>
  </si>
  <si>
    <t>Source: OECD, Broadband Portal, Table 1.13. Mobile data usage per mobile broadband subscription per month, Dec. 2022.  https://www.oecd.org/sti/broadband/1.13-MobileDataUsage-2022-12.xls</t>
  </si>
  <si>
    <t>36/38</t>
  </si>
  <si>
    <t>Figure 12: The Growth of Telecom Operator IPTV Subscribers in Canada, 2004–2022</t>
  </si>
  <si>
    <t>Figure 13: The Growth of Telecom Operators IPTV Revenues in Canada, 2004–2022 (current $, millions)</t>
  </si>
  <si>
    <t>Telecom operator IPTV</t>
  </si>
  <si>
    <t>Total BDU Subs (millions)</t>
  </si>
  <si>
    <t>Total BDU Revenue (millions)</t>
  </si>
  <si>
    <t>Figure 18: The Advertising Economy, 2004-2022, I—Advertising Revenue for Television, the Internet and “All Media” (millions, current$)</t>
  </si>
  <si>
    <t>last updated July 14, 2023</t>
  </si>
  <si>
    <t xml:space="preserve">Total TV </t>
  </si>
  <si>
    <t>App Distribution</t>
  </si>
  <si>
    <t>Online Video Servces</t>
  </si>
  <si>
    <t>Google Play Store</t>
  </si>
  <si>
    <t xml:space="preserve">Google Play Store </t>
  </si>
  <si>
    <t>Online Music (Incl. Subscriber $, Digital Sales, Other from Total Revenue (Millions) sheet.</t>
  </si>
  <si>
    <t>Music Recorded (Physical, Live &amp; Publishing, i.e. things not included in Online Music)</t>
  </si>
  <si>
    <t>Note re. Definitions</t>
  </si>
  <si>
    <t>Newspapers (Digital Column from Total Revenue Sheet)</t>
  </si>
  <si>
    <t>Newspapers (Excluding Digital column from Total Revenue Sheet)</t>
  </si>
  <si>
    <t>Internet Streaming &amp; Downloads &amp; Other</t>
  </si>
  <si>
    <r>
      <rPr>
        <b/>
        <sz val="12"/>
        <color theme="1"/>
        <rFont val="Times New Roman"/>
        <family val="1"/>
      </rPr>
      <t>Note</t>
    </r>
    <r>
      <rPr>
        <sz val="12"/>
        <color theme="1"/>
        <rFont val="Times New Roman"/>
        <family val="1"/>
      </rPr>
      <t xml:space="preserve">: Sources cited in each individual cell. Annual average exchange rate from the Bank of Canada. 2022 data = no highlight; 2021 data = light green shading. See the data set under the “Biggest Mobile Markets” sheet in the Excel Workbook. </t>
    </r>
  </si>
  <si>
    <r>
      <rPr>
        <b/>
        <sz val="12"/>
        <color theme="1"/>
        <rFont val="Times New Roman"/>
        <family val="1"/>
      </rPr>
      <t>Source and Notes</t>
    </r>
    <r>
      <rPr>
        <sz val="12"/>
        <color theme="1"/>
        <rFont val="Times New Roman"/>
        <family val="1"/>
      </rPr>
      <t>: Nordicity (various years). Economic Profile, Exhibit 1-2 Total volume of film and TV production in Canada (Study prepared for CMPA, Heritage Canada, Telefilm Canada &amp; Association québécoise de la production médiatique); CMPA/Heritage Canada (various years). Economic Profile, Exhibit 1-2 Total volume of film and TV production in Canada; CMPA (2010). Economic Profile, Exhibit 1-1 Total volume of film and TV production in Canada. Note: Year runs from April 1 to March 31.</t>
    </r>
  </si>
  <si>
    <t>Online Music Services</t>
  </si>
  <si>
    <t>Traditional Music (Milllions CDN$)</t>
  </si>
  <si>
    <t>Digital Music (Milllions CDN$)</t>
  </si>
  <si>
    <t>Games (console, PC and mobile)</t>
  </si>
  <si>
    <r>
      <t>Sources</t>
    </r>
    <r>
      <rPr>
        <sz val="11"/>
        <rFont val="Times New Roman"/>
        <family val="1"/>
      </rPr>
      <t>: ThinkTV Net Advertising Volume Report (various years), Iab.canada 2016 Actual + 2017 Estimated Internet Ad Revenue. http://iabcanada.com/annual-internet-advertising-revenue-reports/, p. 8 (plus various years). Television: Linear revenue - CRTC; Online revenue - TVB | Daily &amp; Community Newspaper: Newspapers Canada | Radio: CRTC | Internet: IAB | General Magazine: Magazines Canada | Outdoor: Estimate of net revenue based on NMR data | Population: Statistics Canada Mid-Year Population by Year. Note 1 - Indicated online revenue is not included in the totals for Reported Media to avoid double with the revenue reported by the IAB in the Internet section. | Note 2 - While online revenue is not double counted in the totals, the share figures for each medium include the revenue generated by their online properties. The Internet share number includes online revenue for all media therefore the share figures overlap and will sum to greater than 100%. | Note 3 - Dailies changed the methodology for calculating their breakdown in 2010. In 2012 revenue from free papers was added to the total. | Note - Some figures may differ from previous charts due to updating. Broadcast revenue is based on the broadcast calendar (Sep-Aug). All other figures are based on calendar year. | Online Note - Effective 2013 a leading publisher began reporting its Online (i.e. desktop/laptop) revenues solely under the Online Search format, rather than across Online Directories and Online Display for 2012 and earlier. This has resulted in a substantial shift of reported 2013 revenues into the Online Search bucket and away from Online Directories primarily and Online Display. Therefore for trending purposes, 2012 revenues are also reclassified for all three formats in Total Canada. Note: reclassified 2012 revenues cannot be compared to 2011. Mobile is defined as tablet and smartphone revenues regardless of type of connection (wifi or cellular). Mobile revenue is comprised of multiple formats, such as display, search, video and others.</t>
    </r>
  </si>
  <si>
    <t>Canadian companies share (%)</t>
  </si>
  <si>
    <t>Canadian companies $ (millions)</t>
  </si>
  <si>
    <t>Total # of Households (millions)</t>
  </si>
  <si>
    <t>Online Video (SVOD, TVOD, AVOD)</t>
  </si>
  <si>
    <t>Paid Audio (SiriusXM, Stingray)</t>
  </si>
  <si>
    <t>Digital Newspaper</t>
  </si>
  <si>
    <t>Percentage of fibre connections in total fixed broadband</t>
  </si>
  <si>
    <t>Figure 23: Rising Revenues for Online Media Services, 1984–2022 (current $ millions)</t>
  </si>
  <si>
    <t>Figure 3: Development of Telecom &amp; Internet Access Services vs Online and Traditional Media, 1984-2022 (current $, millions)</t>
  </si>
  <si>
    <t>Traditional Media</t>
  </si>
  <si>
    <t>Online Media</t>
  </si>
  <si>
    <t>Online Video (SVOD, TVOD and AVOD)</t>
  </si>
  <si>
    <t>Traditional Music (physical sales)</t>
  </si>
  <si>
    <t>Online Music (transactional/download)</t>
  </si>
  <si>
    <t>Traditional Music (publishing, live concerts)</t>
  </si>
  <si>
    <t>Online Music (paid subscriptions and ad-funded streaming services)</t>
  </si>
  <si>
    <t>Telecoms + Internet access services</t>
  </si>
  <si>
    <t>Online Music</t>
  </si>
  <si>
    <t>Games (console, PC, mobile)</t>
  </si>
  <si>
    <t>Broadcast Radio and Paid Audio</t>
  </si>
  <si>
    <t>Paid Radio (SiriusXM, Stingray)</t>
  </si>
  <si>
    <t>Radio (ad-funded)</t>
  </si>
  <si>
    <t>Radio (public service)</t>
  </si>
  <si>
    <t>Broadcast TV (ad-funded)</t>
  </si>
  <si>
    <t>Broadcast TV (public service)</t>
  </si>
  <si>
    <t>Figure 27: Television: Still at the Centre of the Network Media Economy Universe, 1984-2022 (current $, millions)?</t>
  </si>
  <si>
    <t>Figure 29: Internet Advertising, Online Media Services and the App Economy, 2011-2022 (current $, millions)</t>
  </si>
  <si>
    <t>Figure 28: Total Film and TV Production in Canada, 2001-2022 (millions, current$)</t>
  </si>
  <si>
    <t>Figure 29: Internet Advertising, Online Video and Digital Media Services and the App Economy, 2011-2022 (current $, millions)</t>
  </si>
  <si>
    <t>Online media services</t>
  </si>
  <si>
    <t>Traditional media services</t>
  </si>
  <si>
    <t>Bell Crave</t>
  </si>
  <si>
    <t>Paramount+</t>
  </si>
  <si>
    <t>Apple TV+</t>
  </si>
  <si>
    <t xml:space="preserve">Google YouTube Premium + Google Play </t>
  </si>
  <si>
    <t>Figure 24: Upheaval and the remaking of radio, 1984-2022 (current $, millions)</t>
  </si>
  <si>
    <t>Figure 26 Growth &amp; Upheaval in the Canadian Television Landscape, 1984-2022 (current$, millions)</t>
  </si>
  <si>
    <t>Figure 25: Online Video Services (SVOD &amp; TVOD) in Canada: 2017, 2020 &amp; 2022</t>
  </si>
  <si>
    <t>Paid subscription streaming (Millions CDN$)</t>
  </si>
  <si>
    <t>Ad -funded streaming (Millions CDN$)</t>
  </si>
  <si>
    <t>Digital sales/downloads (Millions CDN$)</t>
  </si>
  <si>
    <t>Live concerts (Millions CDN$)</t>
  </si>
  <si>
    <t>Publishing (Millions CDN$)</t>
  </si>
  <si>
    <t>Other (Millions CDN$)</t>
  </si>
  <si>
    <t>Online Music (paid subscription and ad-funded streaming services and downloads)</t>
  </si>
  <si>
    <t>Online Video Servces (SVOD, TVOD and AVOD)</t>
  </si>
  <si>
    <t xml:space="preserve"> Figure 30: Online media services vs legacy content media, 2000-2022 (Current $, Millions)</t>
  </si>
  <si>
    <t>Figure 31: Gaming Industry Revenues in Canada, 1984—2022 (current $, millions)</t>
  </si>
  <si>
    <t>Consoles</t>
  </si>
  <si>
    <t>PC</t>
  </si>
  <si>
    <t>Online Gaming (consoles, PCs, mobile and Other)</t>
  </si>
  <si>
    <t>Google YouTube Premium + Google Play</t>
  </si>
  <si>
    <t>Console (Millions CDN$)</t>
  </si>
  <si>
    <t>PC (Millions CDN$)</t>
  </si>
  <si>
    <t>Mobile (Millions CDN$)</t>
  </si>
  <si>
    <t>Digital Services (Millions CDN$)</t>
  </si>
  <si>
    <t>Total Revenue (Millions CDN$)</t>
  </si>
  <si>
    <t>Microsoft</t>
  </si>
  <si>
    <t>Sony Interactive Entertainment</t>
  </si>
  <si>
    <t>Activision Blizzard</t>
  </si>
  <si>
    <t>Tencent Games</t>
  </si>
  <si>
    <t>Epic</t>
  </si>
  <si>
    <t>Electronic Arts</t>
  </si>
  <si>
    <t>Nintendo</t>
  </si>
  <si>
    <t>Steam</t>
  </si>
  <si>
    <t>Take-Two Interactive Software</t>
  </si>
  <si>
    <t>Playtika</t>
  </si>
  <si>
    <t>Roblox</t>
  </si>
  <si>
    <t>Warner Brothers Interactive (AT&amp;T)</t>
  </si>
  <si>
    <t>Ubisoft</t>
  </si>
  <si>
    <t xml:space="preserve">Sega Sammy </t>
  </si>
  <si>
    <t>Bandai Namco</t>
  </si>
  <si>
    <t xml:space="preserve">Figure 32: Leading Games Platforms and Publishers in Canada, 2022 (current $, millions) </t>
  </si>
  <si>
    <t>Figure 37: Journalists vs the PR, Advertising and Marketing Professions, 1987-2022</t>
  </si>
  <si>
    <t xml:space="preserve">Figure 33: Leading Music Streaming and Publishers in Canada, 2022 (current $, millions) </t>
  </si>
  <si>
    <t>Spotify</t>
  </si>
  <si>
    <t>YouTube Music</t>
  </si>
  <si>
    <t>Apple Music</t>
  </si>
  <si>
    <t>Amazon Prime Music</t>
  </si>
  <si>
    <t>Universal Music</t>
  </si>
  <si>
    <t>Warner Music</t>
  </si>
  <si>
    <t>Subscriber Revenue (Millions CDN$)</t>
  </si>
  <si>
    <t>Digital Sales/Download (Millions CDN$)</t>
  </si>
  <si>
    <t>Recorded Music Revenue (Millions CDN$)</t>
  </si>
  <si>
    <t>Publishing Royalties (Millions CDN$)</t>
  </si>
  <si>
    <t>Ad Revenue (Millions CDN$)</t>
  </si>
  <si>
    <t>Total (Millions)</t>
  </si>
  <si>
    <t>Sony Music</t>
  </si>
  <si>
    <t>Figure 34: Total Music Industry Revenues in Canada, 1998—2022 (current $, millions)</t>
  </si>
  <si>
    <t>Figure 36: Newspaper Revenue, 2004-2022 (current$, millions)</t>
  </si>
  <si>
    <t>Figure 34: Total Music Industry Revenues in Canada, 1984—2022 (current $, millions)</t>
  </si>
  <si>
    <t>Figure 35: Changing Composition of Music Revenues, 2000, 2012 &amp; 2022 (current $, millions)</t>
  </si>
  <si>
    <t>Figure 10: Household Access to Information and Communication Technologies by Income Quintile, 2021</t>
  </si>
  <si>
    <t>Quint 5 ($244,456)</t>
  </si>
  <si>
    <t>Quint 4 ($125,232)</t>
  </si>
  <si>
    <t>Quint 3 ($85,765)</t>
  </si>
  <si>
    <t>Quint 2 ($52,532)</t>
  </si>
  <si>
    <t>Quint 1 ($25,610)</t>
  </si>
  <si>
    <t>All ($106,339)</t>
  </si>
  <si>
    <t>Mobile phones</t>
  </si>
  <si>
    <t>87,3%</t>
  </si>
  <si>
    <t>Home internet</t>
  </si>
  <si>
    <t>High speed internet connection (fibre optic, phone, cable, fixed wireless)</t>
  </si>
  <si>
    <t xml:space="preserve">Households subscribing to fibre-based connections </t>
  </si>
  <si>
    <t>Figure 11: High-speed internet access and fibre-based subscriptions by Income Quintile, 2021</t>
  </si>
  <si>
    <t>Figure 10: Mobile data usage per mobile broadband subscription per month, 2022</t>
  </si>
  <si>
    <t>Figure 9: Household Access to Information and Communication Technologies by Income Quintile, 2021</t>
  </si>
  <si>
    <t>Figure 11: High-speed internet access and fibre-based subscriptions by income quintile, 2021</t>
  </si>
  <si>
    <r>
      <rPr>
        <b/>
        <sz val="12"/>
        <color theme="1"/>
        <rFont val="Times"/>
        <family val="1"/>
      </rPr>
      <t>Source</t>
    </r>
    <r>
      <rPr>
        <sz val="12"/>
        <color theme="1"/>
        <rFont val="Times"/>
        <family val="1"/>
      </rPr>
      <t xml:space="preserve">: OECD (2023). </t>
    </r>
    <r>
      <rPr>
        <i/>
        <sz val="12"/>
        <color theme="1"/>
        <rFont val="Times"/>
        <family val="1"/>
      </rPr>
      <t>Broadband Portal Tables 1.10</t>
    </r>
    <r>
      <rPr>
        <sz val="12"/>
        <color theme="1"/>
        <rFont val="Times"/>
        <family val="1"/>
      </rPr>
      <t xml:space="preserve">. </t>
    </r>
    <r>
      <rPr>
        <sz val="12"/>
        <color theme="1"/>
        <rFont val="Times"/>
        <family val="1"/>
      </rPr>
      <t xml:space="preserve"> https://www.oecd.org/sti/broadband/1.10-PctFibreToTotalBroadband-2022-12.xls and Statistics Canada (2023) </t>
    </r>
    <r>
      <rPr>
        <i/>
        <sz val="12"/>
        <color theme="1"/>
        <rFont val="Times"/>
        <family val="1"/>
      </rPr>
      <t>Survey of Household Spending 2022</t>
    </r>
    <r>
      <rPr>
        <sz val="12"/>
        <color theme="1"/>
        <rFont val="Times"/>
        <family val="1"/>
      </rPr>
      <t xml:space="preserve"> for Canadian data, which puts the figure slight higher than the OECD at 30% versus 28.3</t>
    </r>
  </si>
  <si>
    <t>Figure 16: Percentage of fibre connections in total fixed broadband, Dec. 2022</t>
  </si>
  <si>
    <t>Source and Notes: Statistics Canada. Table 18-10-0005-01 (formerly Table 326-0021) - Consumer Price Index (CPI), annual (2002=100 unless otherwise noted).</t>
  </si>
  <si>
    <t>Figure 16: Percentage of fibre connections in total fixed broadband (December 2022)</t>
  </si>
  <si>
    <t>Figure 21: The Advertising Economy?: Ad Spending Per Capita, 2004-2022 (current $, millions)</t>
  </si>
  <si>
    <t>Figure 22: The Rise and Fall of Advertising-funded Traditional Media, 1984-2022 ( current$, millions)</t>
  </si>
  <si>
    <t>Figure 23: Rising Revenues for Online Media Services, 1984–2022 (current $, millions)</t>
  </si>
  <si>
    <t>Figure 26: Growth &amp; Upheaval in the Canadian Television Landscape, 1984-2022 (current $, millions)</t>
  </si>
  <si>
    <t>Figure 30: Online Media Services vs Legacy Content Media Revenues, 2000-2022 (current $, millions)</t>
  </si>
  <si>
    <t>Figure 36: Newspaper Revenue, 2004-2022 (current $, millions)</t>
  </si>
  <si>
    <r>
      <rPr>
        <b/>
        <sz val="12"/>
        <rFont val="Times New Roman"/>
        <family val="1"/>
      </rPr>
      <t>Telecoms and internet infrastructure</t>
    </r>
    <r>
      <rPr>
        <sz val="12"/>
        <rFont val="Times New Roman"/>
        <family val="1"/>
      </rPr>
      <t>: wireline telecoms; mobile wireless service; internet service providers; BDU (Cable, Sat &amp; IPTV)</t>
    </r>
  </si>
  <si>
    <r>
      <rPr>
        <b/>
        <sz val="12"/>
        <rFont val="Times New Roman"/>
        <family val="1"/>
      </rPr>
      <t>Online and traditional media services</t>
    </r>
    <r>
      <rPr>
        <sz val="12"/>
        <rFont val="Times New Roman"/>
        <family val="1"/>
      </rPr>
      <t xml:space="preserve">: Broadcast TV; Pay &amp; Specialty TV;  </t>
    </r>
    <r>
      <rPr>
        <b/>
        <sz val="12"/>
        <rFont val="Times New Roman"/>
        <family val="1"/>
      </rPr>
      <t>Online video services (SVOD, TVOD, AVOD); Radio (ad-funded, public service and paid subscription)</t>
    </r>
    <r>
      <rPr>
        <sz val="12"/>
        <rFont val="Times New Roman"/>
        <family val="1"/>
      </rPr>
      <t>; Internet advertising; Traditional Music (physical, publishing, live concerts); Online Music (paid subscription and ad-funded streaming services and downloads); Games (console, PC and mobile); App distribution; Newspapers; Magazines.</t>
    </r>
  </si>
  <si>
    <r>
      <rPr>
        <b/>
        <sz val="12"/>
        <rFont val="Times New Roman"/>
        <family val="1"/>
      </rPr>
      <t>Core internet applications and sectors</t>
    </r>
    <r>
      <rPr>
        <sz val="12"/>
        <rFont val="Times New Roman"/>
        <family val="1"/>
      </rPr>
      <t>: Online news sources; Search engines; Social media and video sharing platforms; Mobile and Desktop operating systems; and Mobile and Desktop browsers</t>
    </r>
  </si>
  <si>
    <t>Source: OECD Broadband Portal. https://www.oecd.org/sti/broadband/1.2.OECD-FixedMobileBB-2022-12.xls. Data for Canada is from CRTC Communications Market Reports - Open Data, Retail mobile (November 2023). Tables MB-F6 Percentage of mobile subscribers with a data plan (%), 2014-2022 + MB-S6 Mobile subscriber penetration rates, as a percent of total population, by province/territory (%), 2016-2022.</t>
  </si>
  <si>
    <t>High-speed Internet Access</t>
  </si>
  <si>
    <t xml:space="preserve">Data and voice subscriptions </t>
  </si>
  <si>
    <t xml:space="preserve">Note: Meta's Annual Report 2022, p. 99 identifies revenue for US and Canada for 2020 to 2022 ($50.14 billion for 2021) and in a footnote to its revenue figures gives a stand-alone figure for the U.S. in 2022 of $47.20 billion for the US. The balance, therefore, is attributable to Canada. The residual for Canada is $2.95 billion (USD) or $3.838b million CDN$ at currency exchange rate of 1.3013 CDN$:USD. 
Meta had an average of 25.76 million users in Canada (based on previous estimates derived from InternetWorldStats, i.e. as of October 2020, Meta users in Canada were 9.73% of the number in the US). That percentage, i.e. 9.73% is then applied to MAU reported in Meta's Annual Report (p. 62). US &amp; Canada MAU (264.75 millions). https://d18rn0p25nwr6d.cloudfront.net/CIK-0001326801/e574646c-c642-42d9-9229-3892b13aabfb.pdf. </t>
  </si>
  <si>
    <t>Figure 21: The Advertising Economy?: Ad Spending Per Capita, 2004-2022 (current$, millions)</t>
  </si>
  <si>
    <t>Figure 25: Online Video Services (SVOD , TVOD and AVOD) in Canada: 2017, 2020 &amp; 2022 (current$, millions)</t>
  </si>
  <si>
    <t>Figure 27: Total Film and TV Production in Canada, 2001-2022 (current$, millions)</t>
  </si>
  <si>
    <t>Broadcast TV &amp; Pay TV</t>
  </si>
  <si>
    <t>Figure 28: Total Film and TV Production in Canada, 2001-2022  (current $, millions)</t>
  </si>
  <si>
    <t>Figure 18: The Advertising Economy, 2004-2022—Advertising Revenue for Television, the Internet and “All Media” (current $, millions)</t>
  </si>
  <si>
    <t>Statistics Canada Statistics Canada (2023), Labour Force Survey, custom tabulation: Total
employment for journalists (NOC 51113) and Professional occupations in advertising, marketing and public relations (NOC 11202). Statistics Canada's (2023) Labour Force Survey transitioned from the National Occupational Classification (NOC) 2016 to version 2021 in January 2023. Its estimates for the number of full-time journalists were also revised slightly, showing a few hundred more or less full-time journalists in any given year for the period 2006-2021 than originally reported. These changes do not alter the story one way or another.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</si>
</sst>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_ * #,##0.00_)_ ;_ * \(#,##0.00\)_ ;_ * &quot;-&quot;??_)_ ;_ @_ "/>
    <numFmt numFmtId="165" formatCode="0.0%"/>
    <numFmt numFmtId="166" formatCode="0.0"/>
    <numFmt numFmtId="167" formatCode="#,##0.0"/>
    <numFmt numFmtId="168" formatCode="0.0_)"/>
    <numFmt numFmtId="169" formatCode="0.00_)"/>
    <numFmt numFmtId="170" formatCode="0.000"/>
    <numFmt numFmtId="171" formatCode="0.0000"/>
    <numFmt numFmtId="172" formatCode="_ * #,##0.0_)_ ;_ * \(#,##0.0\)_ ;_ * &quot;-&quot;??_)_ ;_ @_ "/>
    <numFmt numFmtId="173" formatCode="_ * #,##0_)_ ;_ * \(#,##0\)_ ;_ * &quot;-&quot;??_)_ ;_ @_ "/>
    <numFmt numFmtId="174" formatCode="_(* #,##0.0000_);_(* \(#,##0.0000\);_(* &quot;-&quot;??_);_(@_)"/>
    <numFmt numFmtId="175" formatCode="_ * #,##0.00000_)_ ;_ * \(#,##0.00000\)_ ;_ * &quot;-&quot;??_)_ ;_ @_ "/>
    <numFmt numFmtId="176" formatCode="_ * #,##0.0000_)_ ;_ * \(#,##0.0000\)_ ;_ * &quot;-&quot;??_)_ ;_ @_ "/>
  </numFmts>
  <fonts count="92">
    <font>
      <sz val="12"/>
      <color theme="1"/>
      <name val="Calibri"/>
      <family val="2"/>
      <scheme val="minor"/>
    </font>
    <font>
      <sz val="12"/>
      <color theme="1"/>
      <name val="Calibri"/>
      <family val="2"/>
      <scheme val="minor"/>
    </font>
    <font>
      <sz val="12"/>
      <color indexed="8"/>
      <name val="Arial"/>
      <family val="2"/>
    </font>
    <font>
      <sz val="10"/>
      <name val="Arial"/>
      <family val="2"/>
    </font>
    <font>
      <sz val="10"/>
      <name val="Arial Narrow"/>
      <family val="2"/>
    </font>
    <font>
      <sz val="11"/>
      <color theme="1"/>
      <name val="Calibri"/>
      <family val="2"/>
      <scheme val="minor"/>
    </font>
    <font>
      <sz val="10"/>
      <name val="Verdana"/>
      <family val="2"/>
    </font>
    <font>
      <sz val="10"/>
      <color indexed="81"/>
      <name val="Calibri"/>
      <family val="2"/>
    </font>
    <font>
      <u/>
      <sz val="12"/>
      <color theme="10"/>
      <name val="Calibri"/>
      <family val="2"/>
      <scheme val="minor"/>
    </font>
    <font>
      <u/>
      <sz val="12"/>
      <color theme="11"/>
      <name val="Calibri"/>
      <family val="2"/>
      <scheme val="minor"/>
    </font>
    <font>
      <b/>
      <sz val="10"/>
      <color indexed="81"/>
      <name val="Calibri"/>
      <family val="2"/>
    </font>
    <font>
      <sz val="8"/>
      <name val="Verdana"/>
      <family val="2"/>
    </font>
    <font>
      <sz val="10"/>
      <color rgb="FF000000"/>
      <name val="Arial"/>
      <family val="2"/>
    </font>
    <font>
      <sz val="10"/>
      <color rgb="FF000000"/>
      <name val="Tahoma"/>
      <family val="2"/>
    </font>
    <font>
      <b/>
      <sz val="10"/>
      <color rgb="FF000000"/>
      <name val="Tahoma"/>
      <family val="2"/>
    </font>
    <font>
      <sz val="10"/>
      <color theme="1"/>
      <name val="Arial"/>
      <family val="2"/>
    </font>
    <font>
      <sz val="9"/>
      <color rgb="FF000000"/>
      <name val="Verdana"/>
      <family val="2"/>
    </font>
    <font>
      <sz val="9"/>
      <color rgb="FF000000"/>
      <name val="Arial"/>
      <family val="2"/>
    </font>
    <font>
      <sz val="10"/>
      <color rgb="FF000000"/>
      <name val="Calibri"/>
      <family val="2"/>
    </font>
    <font>
      <b/>
      <sz val="10"/>
      <color rgb="FF000000"/>
      <name val="Calibri"/>
      <family val="2"/>
    </font>
    <font>
      <sz val="10"/>
      <color rgb="FF000000"/>
      <name val="Calibri"/>
      <family val="2"/>
      <scheme val="minor"/>
    </font>
    <font>
      <sz val="12"/>
      <color rgb="FF000000"/>
      <name val="Times New Roman"/>
      <family val="1"/>
    </font>
    <font>
      <sz val="12"/>
      <name val="Times New Roman"/>
      <family val="1"/>
    </font>
    <font>
      <sz val="10"/>
      <color rgb="FF000000"/>
      <name val="+mn-lt"/>
      <charset val="1"/>
    </font>
    <font>
      <b/>
      <sz val="12"/>
      <color rgb="FF000000"/>
      <name val="Times New Roman"/>
      <family val="1"/>
    </font>
    <font>
      <sz val="12"/>
      <color theme="1"/>
      <name val="Times New Roman"/>
      <family val="1"/>
    </font>
    <font>
      <b/>
      <sz val="12"/>
      <color theme="1"/>
      <name val="Times New Roman"/>
      <family val="1"/>
    </font>
    <font>
      <b/>
      <sz val="12"/>
      <name val="Times New Roman"/>
      <family val="1"/>
    </font>
    <font>
      <u/>
      <sz val="10"/>
      <color rgb="FF000000"/>
      <name val="Calibri"/>
      <family val="2"/>
    </font>
    <font>
      <b/>
      <sz val="10"/>
      <color rgb="FF000000"/>
      <name val="+mn-lt"/>
      <charset val="1"/>
    </font>
    <font>
      <u/>
      <sz val="10"/>
      <color rgb="FF000000"/>
      <name val="Calibri"/>
      <family val="2"/>
      <scheme val="minor"/>
    </font>
    <font>
      <b/>
      <sz val="12"/>
      <color indexed="8"/>
      <name val="Times New Roman"/>
      <family val="1"/>
    </font>
    <font>
      <b/>
      <sz val="9"/>
      <color rgb="FF000000"/>
      <name val="Arial"/>
      <family val="2"/>
    </font>
    <font>
      <u/>
      <sz val="12"/>
      <color theme="10"/>
      <name val="Times New Roman"/>
      <family val="1"/>
    </font>
    <font>
      <sz val="12"/>
      <color indexed="8"/>
      <name val="Times New Roman"/>
      <family val="1"/>
    </font>
    <font>
      <sz val="12"/>
      <color rgb="FF222222"/>
      <name val="Times New Roman"/>
      <family val="1"/>
    </font>
    <font>
      <sz val="10"/>
      <color rgb="FF000000"/>
      <name val="Times New Roman"/>
      <family val="18"/>
    </font>
    <font>
      <sz val="12"/>
      <color theme="1"/>
      <name val="Times"/>
      <family val="1"/>
    </font>
    <font>
      <sz val="12"/>
      <color indexed="8"/>
      <name val="Times"/>
      <family val="1"/>
    </font>
    <font>
      <b/>
      <sz val="12"/>
      <color rgb="FF000000"/>
      <name val="Times"/>
      <family val="1"/>
    </font>
    <font>
      <sz val="12"/>
      <color rgb="FF000000"/>
      <name val="Times"/>
      <family val="1"/>
    </font>
    <font>
      <sz val="12"/>
      <name val="Times"/>
      <family val="1"/>
    </font>
    <font>
      <b/>
      <sz val="12"/>
      <name val="Times"/>
      <family val="1"/>
    </font>
    <font>
      <b/>
      <sz val="12"/>
      <color theme="1"/>
      <name val="Times"/>
      <family val="1"/>
    </font>
    <font>
      <b/>
      <sz val="12"/>
      <color indexed="8"/>
      <name val="Times"/>
      <family val="1"/>
    </font>
    <font>
      <sz val="12"/>
      <color rgb="FF4C1130"/>
      <name val="Times"/>
      <family val="1"/>
    </font>
    <font>
      <b/>
      <sz val="14"/>
      <color theme="1"/>
      <name val="Times"/>
      <family val="1"/>
    </font>
    <font>
      <b/>
      <sz val="11"/>
      <color theme="1"/>
      <name val="Times"/>
      <family val="1"/>
    </font>
    <font>
      <b/>
      <sz val="10"/>
      <color rgb="FF000000"/>
      <name val="Times New Roman"/>
      <family val="18"/>
    </font>
    <font>
      <i/>
      <sz val="10"/>
      <color rgb="FF000000"/>
      <name val="Times New Roman"/>
      <family val="18"/>
    </font>
    <font>
      <i/>
      <vertAlign val="superscript"/>
      <sz val="10"/>
      <color rgb="FF000000"/>
      <name val="Times New Roman"/>
      <family val="18"/>
    </font>
    <font>
      <sz val="12"/>
      <color rgb="FF333333"/>
      <name val="Helvetica Neue"/>
      <family val="2"/>
    </font>
    <font>
      <sz val="8"/>
      <color rgb="FF2F2A2B"/>
      <name val="Helvetica"/>
      <family val="2"/>
    </font>
    <font>
      <b/>
      <sz val="10"/>
      <color theme="1"/>
      <name val="Times New Roman"/>
      <family val="1"/>
    </font>
    <font>
      <sz val="12"/>
      <color rgb="FFFF0000"/>
      <name val="Times New Roman"/>
      <family val="1"/>
    </font>
    <font>
      <sz val="10.5"/>
      <color rgb="FF000000"/>
      <name val="Times New Roman"/>
      <family val="18"/>
    </font>
    <font>
      <sz val="10.5"/>
      <color rgb="FF000000"/>
      <name val="+mn-lt"/>
      <charset val="1"/>
    </font>
    <font>
      <i/>
      <sz val="10"/>
      <color rgb="FF000000"/>
      <name val="Tahoma"/>
      <family val="2"/>
    </font>
    <font>
      <b/>
      <sz val="12"/>
      <color theme="1"/>
      <name val="Times"/>
      <family val="1"/>
    </font>
    <font>
      <sz val="11"/>
      <color rgb="FFFF0000"/>
      <name val="Times New Roman"/>
      <family val="1"/>
    </font>
    <font>
      <i/>
      <sz val="10"/>
      <color rgb="FF000000"/>
      <name val="Arial"/>
      <family val="2"/>
    </font>
    <font>
      <sz val="12"/>
      <color rgb="FF000000"/>
      <name val="+mn-lt"/>
      <charset val="1"/>
    </font>
    <font>
      <i/>
      <sz val="12"/>
      <color rgb="FF000000"/>
      <name val="+mn-lt"/>
      <charset val="1"/>
    </font>
    <font>
      <b/>
      <sz val="16"/>
      <color theme="1"/>
      <name val="Times New Roman"/>
      <family val="1"/>
    </font>
    <font>
      <sz val="10"/>
      <name val="Times New Roman"/>
      <family val="1"/>
    </font>
    <font>
      <b/>
      <sz val="10"/>
      <name val="Times New Roman"/>
      <family val="1"/>
    </font>
    <font>
      <sz val="12"/>
      <color rgb="FFC00000"/>
      <name val="Times New Roman"/>
      <family val="1"/>
    </font>
    <font>
      <sz val="11"/>
      <color theme="1"/>
      <name val="Times"/>
      <family val="1"/>
    </font>
    <font>
      <sz val="10"/>
      <color theme="1"/>
      <name val="Times New Roman"/>
      <family val="1"/>
    </font>
    <font>
      <sz val="11"/>
      <color rgb="FF000000"/>
      <name val="Times"/>
      <family val="1"/>
    </font>
    <font>
      <sz val="12"/>
      <color rgb="FF242424"/>
      <name val="Times"/>
      <family val="1"/>
    </font>
    <font>
      <sz val="12"/>
      <color rgb="FFFF0000"/>
      <name val="Times"/>
      <family val="1"/>
    </font>
    <font>
      <i/>
      <sz val="12"/>
      <color rgb="FFFF0000"/>
      <name val="Times"/>
      <family val="1"/>
    </font>
    <font>
      <b/>
      <sz val="12"/>
      <color rgb="FF222222"/>
      <name val="Times New Roman"/>
      <family val="1"/>
    </font>
    <font>
      <sz val="9"/>
      <color indexed="81"/>
      <name val="Tahoma"/>
      <family val="2"/>
    </font>
    <font>
      <b/>
      <sz val="9"/>
      <color indexed="81"/>
      <name val="Tahoma"/>
      <family val="2"/>
    </font>
    <font>
      <b/>
      <sz val="11"/>
      <name val="Times New Roman"/>
      <family val="1"/>
    </font>
    <font>
      <sz val="11"/>
      <name val="Times New Roman"/>
      <family val="1"/>
    </font>
    <font>
      <b/>
      <u/>
      <sz val="11"/>
      <name val="Times New Roman"/>
      <family val="1"/>
    </font>
    <font>
      <sz val="8"/>
      <name val="Arial"/>
      <family val="2"/>
    </font>
    <font>
      <sz val="10"/>
      <color rgb="FF000000"/>
      <name val="Times New Roman"/>
      <family val="1"/>
    </font>
    <font>
      <i/>
      <sz val="10"/>
      <color rgb="FF000000"/>
      <name val="Calibri"/>
      <family val="2"/>
    </font>
    <font>
      <sz val="20"/>
      <color rgb="FF32333E"/>
      <name val="Courier New"/>
      <family val="1"/>
    </font>
    <font>
      <u/>
      <sz val="12"/>
      <color rgb="FF000000"/>
      <name val="+mn-lt"/>
      <charset val="1"/>
    </font>
    <font>
      <sz val="12"/>
      <color rgb="FF000000"/>
      <name val="Times New Roman"/>
      <family val="18"/>
    </font>
    <font>
      <u/>
      <sz val="12"/>
      <color rgb="FF000000"/>
      <name val="Times New Roman"/>
      <family val="18"/>
    </font>
    <font>
      <sz val="12"/>
      <color rgb="FF2D2D2D"/>
      <name val="Helvetica Neue"/>
      <family val="2"/>
    </font>
    <font>
      <i/>
      <sz val="12"/>
      <color theme="1"/>
      <name val="Times"/>
      <family val="1"/>
    </font>
    <font>
      <b/>
      <sz val="12"/>
      <color theme="1"/>
      <name val="Calibri"/>
      <family val="2"/>
      <scheme val="minor"/>
    </font>
    <font>
      <u/>
      <sz val="12"/>
      <color theme="8"/>
      <name val="Times New Roman"/>
      <family val="1"/>
    </font>
    <font>
      <sz val="12"/>
      <name val="Calibri"/>
      <family val="2"/>
      <scheme val="minor"/>
    </font>
    <font>
      <sz val="12"/>
      <name val="Calibri"/>
      <family val="2"/>
    </font>
  </fonts>
  <fills count="6">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indexed="9"/>
        <bgColor indexed="9"/>
      </patternFill>
    </fill>
    <fill>
      <patternFill patternType="solid">
        <fgColor theme="9" tint="0.79998168889431442"/>
        <bgColor indexed="64"/>
      </patternFill>
    </fill>
  </fills>
  <borders count="11">
    <border>
      <left/>
      <right/>
      <top/>
      <bottom/>
      <diagonal/>
    </border>
    <border>
      <left/>
      <right/>
      <top style="thin">
        <color theme="4" tint="0.39997558519241921"/>
      </top>
      <bottom/>
      <diagonal/>
    </border>
    <border>
      <left/>
      <right/>
      <top/>
      <bottom style="thin">
        <color theme="4" tint="0.3999755851924192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bottom style="thin">
        <color rgb="FFC0C0C0"/>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top/>
      <bottom style="thin">
        <color indexed="22"/>
      </bottom>
      <diagonal/>
    </border>
    <border>
      <left style="thin">
        <color indexed="8"/>
      </left>
      <right/>
      <top/>
      <bottom style="thin">
        <color indexed="22"/>
      </bottom>
      <diagonal/>
    </border>
    <border>
      <left style="thin">
        <color rgb="FFD0CECE"/>
      </left>
      <right style="thin">
        <color rgb="FFD0CECE"/>
      </right>
      <top style="thin">
        <color rgb="FFD0CECE"/>
      </top>
      <bottom style="thin">
        <color rgb="FFD0CECE"/>
      </bottom>
      <diagonal/>
    </border>
    <border>
      <left style="thin">
        <color rgb="FFD0CECE"/>
      </left>
      <right style="thin">
        <color rgb="FFD0CECE"/>
      </right>
      <top/>
      <bottom style="thin">
        <color rgb="FFD0CECE"/>
      </bottom>
      <diagonal/>
    </border>
  </borders>
  <cellStyleXfs count="21">
    <xf numFmtId="0" fontId="0" fillId="0" borderId="0"/>
    <xf numFmtId="9" fontId="4" fillId="0" borderId="0" applyFont="0" applyFill="0" applyBorder="0" applyAlignment="0" applyProtection="0"/>
    <xf numFmtId="43" fontId="4" fillId="0" borderId="0" applyFont="0" applyFill="0" applyBorder="0" applyAlignment="0" applyProtection="0"/>
    <xf numFmtId="0" fontId="5" fillId="0" borderId="0"/>
    <xf numFmtId="9" fontId="4"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0" borderId="0"/>
    <xf numFmtId="43" fontId="5" fillId="0" borderId="0" applyFont="0" applyFill="0" applyBorder="0" applyAlignment="0" applyProtection="0"/>
    <xf numFmtId="0" fontId="6" fillId="0" borderId="0"/>
    <xf numFmtId="0" fontId="1" fillId="0" borderId="0"/>
    <xf numFmtId="44" fontId="1" fillId="0" borderId="0" applyFont="0" applyFill="0" applyBorder="0" applyAlignment="0" applyProtection="0"/>
    <xf numFmtId="0" fontId="1" fillId="0" borderId="0"/>
    <xf numFmtId="0" fontId="3" fillId="0" borderId="0"/>
    <xf numFmtId="0" fontId="15" fillId="0" borderId="0"/>
    <xf numFmtId="0" fontId="8" fillId="0" borderId="0" applyNumberFormat="0" applyFill="0" applyBorder="0" applyAlignment="0" applyProtection="0"/>
    <xf numFmtId="164" fontId="1" fillId="0" borderId="0" applyFont="0" applyFill="0" applyBorder="0" applyAlignment="0" applyProtection="0"/>
    <xf numFmtId="0" fontId="5" fillId="0" borderId="0"/>
    <xf numFmtId="0" fontId="1" fillId="0" borderId="0"/>
  </cellStyleXfs>
  <cellXfs count="348">
    <xf numFmtId="0" fontId="0" fillId="0" borderId="0" xfId="0"/>
    <xf numFmtId="0" fontId="21" fillId="0" borderId="0" xfId="0" applyFont="1"/>
    <xf numFmtId="0" fontId="21" fillId="0" borderId="0" xfId="0" applyFont="1" applyAlignment="1">
      <alignment horizontal="left" vertical="center"/>
    </xf>
    <xf numFmtId="0" fontId="24" fillId="0" borderId="0" xfId="0" applyFont="1"/>
    <xf numFmtId="4" fontId="22" fillId="0" borderId="0" xfId="0" applyNumberFormat="1" applyFont="1"/>
    <xf numFmtId="0" fontId="25" fillId="0" borderId="0" xfId="0" applyFont="1"/>
    <xf numFmtId="0" fontId="26" fillId="0" borderId="0" xfId="0" applyFont="1"/>
    <xf numFmtId="166" fontId="25" fillId="0" borderId="0" xfId="0" applyNumberFormat="1" applyFont="1"/>
    <xf numFmtId="2" fontId="25" fillId="0" borderId="0" xfId="0" applyNumberFormat="1" applyFont="1"/>
    <xf numFmtId="0" fontId="25" fillId="0" borderId="0" xfId="0" applyFont="1" applyAlignment="1">
      <alignment horizontal="left"/>
    </xf>
    <xf numFmtId="0" fontId="37" fillId="0" borderId="0" xfId="0" applyFont="1"/>
    <xf numFmtId="166" fontId="37" fillId="0" borderId="0" xfId="0" applyNumberFormat="1" applyFont="1"/>
    <xf numFmtId="0" fontId="43" fillId="0" borderId="0" xfId="0" applyFont="1"/>
    <xf numFmtId="2" fontId="37" fillId="0" borderId="0" xfId="0" applyNumberFormat="1" applyFont="1"/>
    <xf numFmtId="0" fontId="37" fillId="0" borderId="0" xfId="0" applyFont="1" applyAlignment="1">
      <alignment vertical="top" wrapText="1"/>
    </xf>
    <xf numFmtId="0" fontId="37" fillId="0" borderId="0" xfId="0" applyFont="1" applyAlignment="1">
      <alignment vertical="top"/>
    </xf>
    <xf numFmtId="0" fontId="37" fillId="0" borderId="0" xfId="0" applyFont="1" applyAlignment="1">
      <alignment horizontal="left"/>
    </xf>
    <xf numFmtId="0" fontId="2" fillId="0" borderId="0" xfId="0" applyFont="1"/>
    <xf numFmtId="0" fontId="38" fillId="0" borderId="0" xfId="0" applyFont="1" applyAlignment="1">
      <alignment vertical="top" wrapText="1"/>
    </xf>
    <xf numFmtId="0" fontId="22" fillId="0" borderId="0" xfId="0" applyFont="1"/>
    <xf numFmtId="0" fontId="27" fillId="0" borderId="0" xfId="0" applyFont="1" applyAlignment="1">
      <alignment horizontal="center" vertical="top" wrapText="1"/>
    </xf>
    <xf numFmtId="0" fontId="37" fillId="0" borderId="0" xfId="0" applyFont="1" applyAlignment="1">
      <alignment horizontal="left" vertical="top" wrapText="1"/>
    </xf>
    <xf numFmtId="2" fontId="21" fillId="0" borderId="0" xfId="0" applyNumberFormat="1" applyFont="1"/>
    <xf numFmtId="0" fontId="37" fillId="0" borderId="0" xfId="0" applyFont="1" applyAlignment="1">
      <alignment horizontal="center" vertical="center"/>
    </xf>
    <xf numFmtId="0" fontId="41" fillId="0" borderId="0" xfId="0" applyFont="1" applyAlignment="1">
      <alignment horizontal="center" vertical="center"/>
    </xf>
    <xf numFmtId="0" fontId="47" fillId="0" borderId="0" xfId="0" applyFont="1" applyAlignment="1">
      <alignment horizontal="center" vertical="center"/>
    </xf>
    <xf numFmtId="0" fontId="37" fillId="0" borderId="0" xfId="0" applyFont="1" applyAlignment="1">
      <alignment horizontal="left" vertical="center" wrapText="1"/>
    </xf>
    <xf numFmtId="0" fontId="58" fillId="0" borderId="0" xfId="0" applyFont="1"/>
    <xf numFmtId="0" fontId="22" fillId="0" borderId="0" xfId="0" applyFont="1" applyAlignment="1">
      <alignment horizontal="right" vertical="top"/>
    </xf>
    <xf numFmtId="166" fontId="21" fillId="0" borderId="0" xfId="0" applyNumberFormat="1" applyFont="1"/>
    <xf numFmtId="0" fontId="25" fillId="0" borderId="0" xfId="0" applyFont="1" applyAlignment="1">
      <alignment vertical="top" wrapText="1"/>
    </xf>
    <xf numFmtId="0" fontId="64" fillId="0" borderId="0" xfId="15" applyFont="1"/>
    <xf numFmtId="0" fontId="65" fillId="0" borderId="0" xfId="15" applyFont="1"/>
    <xf numFmtId="0" fontId="22" fillId="0" borderId="0" xfId="15" applyFont="1"/>
    <xf numFmtId="0" fontId="22" fillId="0" borderId="0" xfId="0" applyFont="1" applyAlignment="1">
      <alignment vertical="top"/>
    </xf>
    <xf numFmtId="0" fontId="25" fillId="0" borderId="0" xfId="0" applyFont="1" applyAlignment="1">
      <alignment vertical="top"/>
    </xf>
    <xf numFmtId="173" fontId="25" fillId="0" borderId="0" xfId="0" applyNumberFormat="1" applyFont="1"/>
    <xf numFmtId="164" fontId="25" fillId="0" borderId="0" xfId="0" applyNumberFormat="1" applyFont="1"/>
    <xf numFmtId="0" fontId="21" fillId="0" borderId="0" xfId="0" applyFont="1" applyAlignment="1">
      <alignment vertical="top" wrapText="1"/>
    </xf>
    <xf numFmtId="0" fontId="21" fillId="0" borderId="0" xfId="0" applyFont="1" applyAlignment="1">
      <alignment horizontal="right" vertical="top"/>
    </xf>
    <xf numFmtId="0" fontId="24" fillId="0" borderId="0" xfId="0" applyFont="1" applyAlignment="1">
      <alignment horizontal="left" vertical="center"/>
    </xf>
    <xf numFmtId="171" fontId="25" fillId="0" borderId="0" xfId="0" applyNumberFormat="1" applyFont="1"/>
    <xf numFmtId="0" fontId="0" fillId="0" borderId="0" xfId="0" applyAlignment="1">
      <alignment vertical="top"/>
    </xf>
    <xf numFmtId="0" fontId="21" fillId="0" borderId="0" xfId="0" applyFont="1" applyAlignment="1">
      <alignment horizontal="left"/>
    </xf>
    <xf numFmtId="164" fontId="25" fillId="0" borderId="0" xfId="18" applyFont="1" applyFill="1" applyAlignment="1">
      <alignment vertical="top"/>
    </xf>
    <xf numFmtId="43" fontId="25" fillId="0" borderId="0" xfId="0" applyNumberFormat="1" applyFont="1"/>
    <xf numFmtId="166" fontId="25" fillId="0" borderId="0" xfId="0" applyNumberFormat="1" applyFont="1" applyAlignment="1">
      <alignment horizontal="right" vertical="top"/>
    </xf>
    <xf numFmtId="0" fontId="80" fillId="0" borderId="0" xfId="0" applyFont="1"/>
    <xf numFmtId="43" fontId="37" fillId="0" borderId="0" xfId="0" applyNumberFormat="1" applyFont="1"/>
    <xf numFmtId="0" fontId="54" fillId="0" borderId="0" xfId="0" applyFont="1"/>
    <xf numFmtId="170" fontId="37" fillId="0" borderId="0" xfId="0" applyNumberFormat="1" applyFont="1"/>
    <xf numFmtId="175" fontId="25" fillId="0" borderId="0" xfId="0" applyNumberFormat="1" applyFont="1"/>
    <xf numFmtId="43" fontId="22" fillId="0" borderId="0" xfId="0" applyNumberFormat="1" applyFont="1"/>
    <xf numFmtId="0" fontId="27" fillId="0" borderId="0" xfId="0" applyFont="1" applyAlignment="1">
      <alignment horizontal="right" vertical="top"/>
    </xf>
    <xf numFmtId="0" fontId="22" fillId="0" borderId="0" xfId="0" applyFont="1" applyAlignment="1">
      <alignment horizontal="left" vertical="center"/>
    </xf>
    <xf numFmtId="2" fontId="0" fillId="0" borderId="0" xfId="0" applyNumberFormat="1"/>
    <xf numFmtId="2" fontId="25" fillId="0" borderId="0" xfId="0" applyNumberFormat="1" applyFont="1" applyAlignment="1">
      <alignment vertical="top"/>
    </xf>
    <xf numFmtId="2" fontId="25" fillId="0" borderId="0" xfId="0" applyNumberFormat="1" applyFont="1" applyAlignment="1">
      <alignment vertical="top" wrapText="1"/>
    </xf>
    <xf numFmtId="165" fontId="25" fillId="0" borderId="0" xfId="0" applyNumberFormat="1" applyFont="1" applyAlignment="1">
      <alignment vertical="top"/>
    </xf>
    <xf numFmtId="166" fontId="26" fillId="0" borderId="0" xfId="0" applyNumberFormat="1" applyFont="1" applyAlignment="1">
      <alignment vertical="top" wrapText="1"/>
    </xf>
    <xf numFmtId="0" fontId="40" fillId="0" borderId="0" xfId="0" applyFont="1" applyAlignment="1">
      <alignment vertical="top"/>
    </xf>
    <xf numFmtId="0" fontId="40" fillId="0" borderId="9" xfId="0" applyFont="1" applyBorder="1"/>
    <xf numFmtId="0" fontId="40" fillId="0" borderId="10" xfId="0" applyFont="1" applyBorder="1"/>
    <xf numFmtId="0" fontId="26" fillId="0" borderId="0" xfId="12" applyFont="1" applyAlignment="1">
      <alignment vertical="top" wrapText="1"/>
    </xf>
    <xf numFmtId="0" fontId="21" fillId="0" borderId="0" xfId="0" applyFont="1" applyAlignment="1">
      <alignment vertical="top"/>
    </xf>
    <xf numFmtId="164" fontId="25" fillId="0" borderId="0" xfId="0" applyNumberFormat="1" applyFont="1" applyAlignment="1">
      <alignment vertical="top"/>
    </xf>
    <xf numFmtId="2" fontId="0" fillId="0" borderId="0" xfId="0" applyNumberFormat="1" applyAlignment="1">
      <alignment vertical="top"/>
    </xf>
    <xf numFmtId="2" fontId="21" fillId="0" borderId="0" xfId="0" applyNumberFormat="1" applyFont="1" applyAlignment="1">
      <alignment vertical="top"/>
    </xf>
    <xf numFmtId="0" fontId="25" fillId="0" borderId="0" xfId="0" applyFont="1" applyAlignment="1">
      <alignment horizontal="right" vertical="top"/>
    </xf>
    <xf numFmtId="164" fontId="25" fillId="0" borderId="0" xfId="0" applyNumberFormat="1" applyFont="1" applyAlignment="1">
      <alignment horizontal="right" vertical="top"/>
    </xf>
    <xf numFmtId="166" fontId="21" fillId="0" borderId="0" xfId="0" applyNumberFormat="1" applyFont="1" applyAlignment="1">
      <alignment horizontal="right" vertical="top"/>
    </xf>
    <xf numFmtId="0" fontId="26" fillId="0" borderId="0" xfId="0" applyFont="1" applyAlignment="1">
      <alignment horizontal="right" vertical="top"/>
    </xf>
    <xf numFmtId="2" fontId="25" fillId="0" borderId="0" xfId="0" applyNumberFormat="1" applyFont="1" applyAlignment="1">
      <alignment horizontal="right" vertical="top"/>
    </xf>
    <xf numFmtId="166" fontId="26" fillId="0" borderId="0" xfId="0" applyNumberFormat="1" applyFont="1"/>
    <xf numFmtId="2" fontId="24" fillId="0" borderId="0" xfId="0" applyNumberFormat="1" applyFont="1"/>
    <xf numFmtId="0" fontId="37" fillId="0" borderId="0" xfId="0" applyFont="1" applyAlignment="1">
      <alignment horizontal="left" vertical="top"/>
    </xf>
    <xf numFmtId="0" fontId="34" fillId="0" borderId="0" xfId="0" applyFont="1" applyAlignment="1">
      <alignment horizontal="left" vertical="top" wrapText="1"/>
    </xf>
    <xf numFmtId="0" fontId="43" fillId="0" borderId="0" xfId="0" applyFont="1" applyAlignment="1">
      <alignment vertical="top" wrapText="1"/>
    </xf>
    <xf numFmtId="0" fontId="22" fillId="0" borderId="0" xfId="0" applyFont="1" applyAlignment="1">
      <alignment vertical="top" wrapText="1"/>
    </xf>
    <xf numFmtId="0" fontId="27" fillId="0" borderId="0" xfId="0" applyFont="1" applyAlignment="1">
      <alignment horizontal="left" vertical="top"/>
    </xf>
    <xf numFmtId="0" fontId="43" fillId="0" borderId="0" xfId="0" applyFont="1" applyAlignment="1">
      <alignment vertical="top"/>
    </xf>
    <xf numFmtId="0" fontId="37" fillId="0" borderId="0" xfId="0" applyFont="1" applyAlignment="1">
      <alignment wrapText="1"/>
    </xf>
    <xf numFmtId="0" fontId="26" fillId="0" borderId="0" xfId="0" applyFont="1" applyAlignment="1">
      <alignment horizontal="left" vertical="top" wrapText="1"/>
    </xf>
    <xf numFmtId="0" fontId="25" fillId="0" borderId="0" xfId="0" applyFont="1" applyAlignment="1">
      <alignment horizontal="left" vertical="top"/>
    </xf>
    <xf numFmtId="0" fontId="25" fillId="0" borderId="0" xfId="0" applyFont="1" applyAlignment="1">
      <alignment horizontal="left" vertical="top" wrapText="1"/>
    </xf>
    <xf numFmtId="166" fontId="25" fillId="0" borderId="0" xfId="0" applyNumberFormat="1" applyFont="1" applyAlignment="1">
      <alignment horizontal="left" vertical="top"/>
    </xf>
    <xf numFmtId="166" fontId="25" fillId="0" borderId="0" xfId="18" applyNumberFormat="1" applyFont="1" applyFill="1" applyAlignment="1">
      <alignment horizontal="left" vertical="top"/>
    </xf>
    <xf numFmtId="166" fontId="25" fillId="0" borderId="0" xfId="18" applyNumberFormat="1" applyFont="1" applyAlignment="1">
      <alignment horizontal="left" vertical="top"/>
    </xf>
    <xf numFmtId="3" fontId="21" fillId="0" borderId="0" xfId="0" applyNumberFormat="1" applyFont="1" applyAlignment="1">
      <alignment horizontal="left" vertical="top"/>
    </xf>
    <xf numFmtId="4" fontId="22" fillId="0" borderId="0" xfId="0" applyNumberFormat="1" applyFont="1" applyAlignment="1">
      <alignment horizontal="left" vertical="top"/>
    </xf>
    <xf numFmtId="4" fontId="21" fillId="0" borderId="0" xfId="0" applyNumberFormat="1" applyFont="1" applyAlignment="1">
      <alignment horizontal="left" vertical="top"/>
    </xf>
    <xf numFmtId="0" fontId="24" fillId="0" borderId="0" xfId="0" applyFont="1" applyAlignment="1">
      <alignment horizontal="left" vertical="top"/>
    </xf>
    <xf numFmtId="3" fontId="37" fillId="0" borderId="0" xfId="0" applyNumberFormat="1" applyFont="1" applyAlignment="1">
      <alignment horizontal="left" vertical="top"/>
    </xf>
    <xf numFmtId="0" fontId="82" fillId="0" borderId="0" xfId="0" applyFont="1" applyAlignment="1">
      <alignment horizontal="left" vertical="top"/>
    </xf>
    <xf numFmtId="0" fontId="21" fillId="0" borderId="0" xfId="0" applyFont="1" applyAlignment="1">
      <alignment horizontal="left" vertical="top"/>
    </xf>
    <xf numFmtId="3" fontId="86" fillId="0" borderId="0" xfId="0" applyNumberFormat="1" applyFont="1" applyAlignment="1">
      <alignment horizontal="left" vertical="top"/>
    </xf>
    <xf numFmtId="4" fontId="25" fillId="0" borderId="0" xfId="0" applyNumberFormat="1" applyFont="1" applyAlignment="1">
      <alignment horizontal="left" vertical="top"/>
    </xf>
    <xf numFmtId="166" fontId="25" fillId="5" borderId="0" xfId="0" applyNumberFormat="1" applyFont="1" applyFill="1" applyAlignment="1">
      <alignment horizontal="left" vertical="top"/>
    </xf>
    <xf numFmtId="166" fontId="25" fillId="5" borderId="0" xfId="18" applyNumberFormat="1" applyFont="1" applyFill="1" applyAlignment="1">
      <alignment horizontal="left" vertical="top"/>
    </xf>
    <xf numFmtId="0" fontId="27" fillId="0" borderId="0" xfId="3" applyFont="1" applyAlignment="1">
      <alignment horizontal="left" vertical="top" wrapText="1"/>
    </xf>
    <xf numFmtId="0" fontId="26" fillId="0" borderId="0" xfId="0" applyFont="1" applyAlignment="1">
      <alignment horizontal="left" vertical="top"/>
    </xf>
    <xf numFmtId="0" fontId="31" fillId="0" borderId="0" xfId="0" applyFont="1" applyAlignment="1">
      <alignment horizontal="left" vertical="top"/>
    </xf>
    <xf numFmtId="2" fontId="21" fillId="0" borderId="0" xfId="0" applyNumberFormat="1" applyFont="1" applyAlignment="1">
      <alignment horizontal="left" vertical="top"/>
    </xf>
    <xf numFmtId="2" fontId="25" fillId="0" borderId="0" xfId="0" applyNumberFormat="1" applyFont="1" applyAlignment="1">
      <alignment horizontal="left" vertical="top"/>
    </xf>
    <xf numFmtId="0" fontId="43" fillId="0" borderId="0" xfId="0" applyFont="1" applyAlignment="1">
      <alignment horizontal="left" vertical="top"/>
    </xf>
    <xf numFmtId="4" fontId="37" fillId="0" borderId="0" xfId="0" applyNumberFormat="1" applyFont="1" applyAlignment="1">
      <alignment horizontal="left" vertical="top"/>
    </xf>
    <xf numFmtId="0" fontId="34" fillId="0" borderId="0" xfId="0" applyFont="1" applyAlignment="1">
      <alignment horizontal="left" vertical="top"/>
    </xf>
    <xf numFmtId="44" fontId="27" fillId="0" borderId="0" xfId="13" applyFont="1" applyFill="1" applyBorder="1" applyAlignment="1">
      <alignment horizontal="left" vertical="top" wrapText="1"/>
    </xf>
    <xf numFmtId="0" fontId="27" fillId="0" borderId="0" xfId="0" applyFont="1" applyAlignment="1">
      <alignment horizontal="left" vertical="top" wrapText="1"/>
    </xf>
    <xf numFmtId="3" fontId="27" fillId="0" borderId="0" xfId="0" applyNumberFormat="1" applyFont="1" applyAlignment="1">
      <alignment horizontal="left" vertical="top" wrapText="1"/>
    </xf>
    <xf numFmtId="165" fontId="25" fillId="0" borderId="0" xfId="1" applyNumberFormat="1" applyFont="1" applyFill="1" applyBorder="1" applyAlignment="1">
      <alignment horizontal="left" vertical="top"/>
    </xf>
    <xf numFmtId="165" fontId="25" fillId="0" borderId="0" xfId="0" applyNumberFormat="1" applyFont="1" applyAlignment="1">
      <alignment horizontal="left" vertical="top"/>
    </xf>
    <xf numFmtId="10" fontId="25" fillId="0" borderId="0" xfId="0" applyNumberFormat="1" applyFont="1" applyAlignment="1">
      <alignment horizontal="left" vertical="top"/>
    </xf>
    <xf numFmtId="0" fontId="25" fillId="0" borderId="0" xfId="16" applyFont="1" applyAlignment="1">
      <alignment horizontal="left" vertical="top"/>
    </xf>
    <xf numFmtId="0" fontId="27" fillId="0" borderId="0" xfId="16" applyFont="1" applyAlignment="1">
      <alignment horizontal="left" vertical="top"/>
    </xf>
    <xf numFmtId="0" fontId="26" fillId="0" borderId="0" xfId="16" applyFont="1" applyAlignment="1">
      <alignment horizontal="left" vertical="top"/>
    </xf>
    <xf numFmtId="0" fontId="27" fillId="0" borderId="0" xfId="15" applyFont="1" applyAlignment="1">
      <alignment horizontal="left" vertical="top"/>
    </xf>
    <xf numFmtId="0" fontId="64" fillId="0" borderId="0" xfId="15" applyFont="1" applyAlignment="1">
      <alignment horizontal="left" vertical="top"/>
    </xf>
    <xf numFmtId="2" fontId="22" fillId="0" borderId="0" xfId="16" applyNumberFormat="1" applyFont="1" applyAlignment="1">
      <alignment horizontal="left" vertical="top"/>
    </xf>
    <xf numFmtId="2" fontId="22" fillId="0" borderId="0" xfId="0" applyNumberFormat="1" applyFont="1" applyAlignment="1">
      <alignment horizontal="left" vertical="top"/>
    </xf>
    <xf numFmtId="2" fontId="25" fillId="0" borderId="0" xfId="16" applyNumberFormat="1" applyFont="1" applyAlignment="1">
      <alignment horizontal="left" vertical="top"/>
    </xf>
    <xf numFmtId="2" fontId="27" fillId="0" borderId="0" xfId="16" applyNumberFormat="1" applyFont="1" applyAlignment="1">
      <alignment horizontal="left" vertical="top"/>
    </xf>
    <xf numFmtId="0" fontId="65" fillId="0" borderId="0" xfId="15" applyFont="1" applyAlignment="1">
      <alignment horizontal="left" vertical="top"/>
    </xf>
    <xf numFmtId="0" fontId="66" fillId="0" borderId="0" xfId="0" applyFont="1" applyAlignment="1">
      <alignment horizontal="left" vertical="top"/>
    </xf>
    <xf numFmtId="0" fontId="22" fillId="0" borderId="0" xfId="15" applyFont="1" applyAlignment="1">
      <alignment horizontal="left" vertical="top"/>
    </xf>
    <xf numFmtId="0" fontId="26" fillId="0" borderId="0" xfId="3" quotePrefix="1" applyFont="1" applyAlignment="1">
      <alignment horizontal="left" vertical="top" wrapText="1"/>
    </xf>
    <xf numFmtId="0" fontId="25" fillId="0" borderId="0" xfId="3" quotePrefix="1" applyFont="1" applyAlignment="1">
      <alignment horizontal="left" vertical="top" wrapText="1"/>
    </xf>
    <xf numFmtId="172" fontId="37" fillId="0" borderId="0" xfId="18" applyNumberFormat="1" applyFont="1" applyFill="1" applyAlignment="1">
      <alignment horizontal="left" vertical="top"/>
    </xf>
    <xf numFmtId="172" fontId="37" fillId="0" borderId="0" xfId="0" applyNumberFormat="1" applyFont="1" applyAlignment="1">
      <alignment horizontal="left" vertical="top"/>
    </xf>
    <xf numFmtId="172" fontId="25" fillId="0" borderId="0" xfId="18" applyNumberFormat="1" applyFont="1" applyFill="1" applyAlignment="1">
      <alignment horizontal="left" vertical="top"/>
    </xf>
    <xf numFmtId="172" fontId="0" fillId="0" borderId="0" xfId="0" applyNumberFormat="1" applyAlignment="1">
      <alignment horizontal="left" vertical="top"/>
    </xf>
    <xf numFmtId="43" fontId="25" fillId="0" borderId="0" xfId="0" applyNumberFormat="1" applyFont="1" applyAlignment="1">
      <alignment horizontal="left" vertical="top"/>
    </xf>
    <xf numFmtId="174" fontId="25" fillId="0" borderId="0" xfId="0" applyNumberFormat="1" applyFont="1" applyAlignment="1">
      <alignment horizontal="left" vertical="top"/>
    </xf>
    <xf numFmtId="172" fontId="37" fillId="0" borderId="0" xfId="18" applyNumberFormat="1" applyFont="1" applyFill="1" applyAlignment="1">
      <alignment vertical="top"/>
    </xf>
    <xf numFmtId="0" fontId="22" fillId="0" borderId="0" xfId="0" applyFont="1" applyAlignment="1">
      <alignment horizontal="left" vertical="top"/>
    </xf>
    <xf numFmtId="43" fontId="22" fillId="0" borderId="0" xfId="0" applyNumberFormat="1" applyFont="1" applyAlignment="1">
      <alignment horizontal="left" vertical="top"/>
    </xf>
    <xf numFmtId="0" fontId="22" fillId="0" borderId="0" xfId="0" applyFont="1" applyAlignment="1">
      <alignment horizontal="left" vertical="top" wrapText="1"/>
    </xf>
    <xf numFmtId="173" fontId="22" fillId="0" borderId="0" xfId="0" applyNumberFormat="1" applyFont="1" applyAlignment="1">
      <alignment horizontal="left" vertical="top"/>
    </xf>
    <xf numFmtId="166" fontId="22" fillId="0" borderId="0" xfId="0" applyNumberFormat="1" applyFont="1" applyAlignment="1">
      <alignment horizontal="left" vertical="top"/>
    </xf>
    <xf numFmtId="2" fontId="22" fillId="0" borderId="0" xfId="0" applyNumberFormat="1" applyFont="1" applyAlignment="1">
      <alignment horizontal="left" vertical="top" wrapText="1"/>
    </xf>
    <xf numFmtId="0" fontId="22" fillId="0" borderId="0" xfId="0" applyFont="1" applyAlignment="1">
      <alignment horizontal="center" vertical="top" wrapText="1"/>
    </xf>
    <xf numFmtId="4" fontId="21" fillId="0" borderId="0" xfId="0" applyNumberFormat="1" applyFont="1" applyAlignment="1">
      <alignment horizontal="left" vertical="top" wrapText="1"/>
    </xf>
    <xf numFmtId="0" fontId="26" fillId="0" borderId="0" xfId="3" applyFont="1" applyAlignment="1">
      <alignment horizontal="left" vertical="top" wrapText="1"/>
    </xf>
    <xf numFmtId="0" fontId="25" fillId="0" borderId="0" xfId="3" applyFont="1" applyAlignment="1">
      <alignment horizontal="left" vertical="top" wrapText="1"/>
    </xf>
    <xf numFmtId="166" fontId="25" fillId="0" borderId="0" xfId="3" applyNumberFormat="1" applyFont="1" applyAlignment="1">
      <alignment horizontal="left" vertical="top" wrapText="1"/>
    </xf>
    <xf numFmtId="37" fontId="25" fillId="0" borderId="0" xfId="3" applyNumberFormat="1" applyFont="1" applyAlignment="1">
      <alignment horizontal="left" vertical="top" wrapText="1"/>
    </xf>
    <xf numFmtId="37" fontId="22" fillId="0" borderId="0" xfId="3" applyNumberFormat="1" applyFont="1" applyAlignment="1">
      <alignment horizontal="left" vertical="top" wrapText="1"/>
    </xf>
    <xf numFmtId="3" fontId="22" fillId="0" borderId="0" xfId="2" applyNumberFormat="1" applyFont="1" applyFill="1" applyBorder="1" applyAlignment="1">
      <alignment horizontal="left" vertical="top" wrapText="1"/>
    </xf>
    <xf numFmtId="3" fontId="25" fillId="0" borderId="0" xfId="3" applyNumberFormat="1" applyFont="1" applyAlignment="1">
      <alignment horizontal="left" vertical="top" wrapText="1"/>
    </xf>
    <xf numFmtId="169" fontId="25" fillId="0" borderId="0" xfId="3" applyNumberFormat="1" applyFont="1" applyAlignment="1">
      <alignment horizontal="left" vertical="top" wrapText="1"/>
    </xf>
    <xf numFmtId="3" fontId="22" fillId="0" borderId="0" xfId="3" applyNumberFormat="1" applyFont="1" applyAlignment="1">
      <alignment horizontal="left" vertical="top" wrapText="1"/>
    </xf>
    <xf numFmtId="37" fontId="25" fillId="0" borderId="0" xfId="11" applyNumberFormat="1" applyFont="1" applyAlignment="1">
      <alignment horizontal="left" vertical="top" wrapText="1"/>
    </xf>
    <xf numFmtId="168" fontId="25" fillId="0" borderId="0" xfId="3" applyNumberFormat="1" applyFont="1" applyAlignment="1">
      <alignment horizontal="left" vertical="top" wrapText="1"/>
    </xf>
    <xf numFmtId="0" fontId="25" fillId="0" borderId="0" xfId="14" applyFont="1" applyAlignment="1">
      <alignment horizontal="left" vertical="top" wrapText="1"/>
    </xf>
    <xf numFmtId="3" fontId="25" fillId="0" borderId="0" xfId="11" applyNumberFormat="1" applyFont="1" applyAlignment="1">
      <alignment horizontal="left" vertical="top" wrapText="1"/>
    </xf>
    <xf numFmtId="2" fontId="25" fillId="0" borderId="0" xfId="3" applyNumberFormat="1" applyFont="1" applyAlignment="1">
      <alignment horizontal="left" vertical="top" wrapText="1"/>
    </xf>
    <xf numFmtId="0" fontId="39" fillId="0" borderId="0" xfId="0" applyFont="1" applyAlignment="1">
      <alignment horizontal="left" vertical="top"/>
    </xf>
    <xf numFmtId="166" fontId="25" fillId="0" borderId="0" xfId="0" applyNumberFormat="1" applyFont="1" applyAlignment="1">
      <alignment horizontal="left" vertical="top" wrapText="1"/>
    </xf>
    <xf numFmtId="43" fontId="37" fillId="0" borderId="0" xfId="0" applyNumberFormat="1" applyFont="1" applyAlignment="1">
      <alignment horizontal="left" vertical="top"/>
    </xf>
    <xf numFmtId="167" fontId="37" fillId="0" borderId="0" xfId="0" applyNumberFormat="1" applyFont="1" applyAlignment="1">
      <alignment horizontal="left" vertical="top"/>
    </xf>
    <xf numFmtId="0" fontId="43" fillId="0" borderId="2" xfId="0" applyFont="1" applyBorder="1" applyAlignment="1">
      <alignment horizontal="left" vertical="top"/>
    </xf>
    <xf numFmtId="166" fontId="37" fillId="0" borderId="0" xfId="0" applyNumberFormat="1" applyFont="1" applyAlignment="1">
      <alignment horizontal="left" vertical="top"/>
    </xf>
    <xf numFmtId="164" fontId="0" fillId="0" borderId="0" xfId="0" applyNumberFormat="1" applyAlignment="1">
      <alignment horizontal="left" vertical="top"/>
    </xf>
    <xf numFmtId="0" fontId="38" fillId="0" borderId="0" xfId="0" applyFont="1" applyAlignment="1">
      <alignment horizontal="left"/>
    </xf>
    <xf numFmtId="0" fontId="58" fillId="0" borderId="0" xfId="0" applyFont="1" applyAlignment="1">
      <alignment horizontal="left"/>
    </xf>
    <xf numFmtId="1" fontId="37" fillId="0" borderId="0" xfId="0" applyNumberFormat="1" applyFont="1" applyAlignment="1">
      <alignment horizontal="left"/>
    </xf>
    <xf numFmtId="167" fontId="37" fillId="0" borderId="0" xfId="0" applyNumberFormat="1" applyFont="1" applyAlignment="1">
      <alignment horizontal="left"/>
    </xf>
    <xf numFmtId="1" fontId="38" fillId="0" borderId="0" xfId="0" applyNumberFormat="1" applyFont="1" applyAlignment="1">
      <alignment horizontal="left"/>
    </xf>
    <xf numFmtId="167" fontId="22" fillId="0" borderId="0" xfId="0" applyNumberFormat="1" applyFont="1" applyAlignment="1">
      <alignment horizontal="left"/>
    </xf>
    <xf numFmtId="0" fontId="40" fillId="0" borderId="0" xfId="0" applyFont="1" applyAlignment="1">
      <alignment horizontal="left"/>
    </xf>
    <xf numFmtId="2" fontId="37" fillId="0" borderId="0" xfId="0" applyNumberFormat="1" applyFont="1" applyAlignment="1">
      <alignment horizontal="left"/>
    </xf>
    <xf numFmtId="2" fontId="40" fillId="0" borderId="0" xfId="0" applyNumberFormat="1" applyFont="1" applyAlignment="1">
      <alignment horizontal="left"/>
    </xf>
    <xf numFmtId="4" fontId="40" fillId="0" borderId="0" xfId="0" applyNumberFormat="1" applyFont="1" applyAlignment="1">
      <alignment horizontal="left"/>
    </xf>
    <xf numFmtId="0" fontId="59" fillId="0" borderId="0" xfId="0" applyFont="1" applyAlignment="1">
      <alignment horizontal="left"/>
    </xf>
    <xf numFmtId="0" fontId="24" fillId="0" borderId="0" xfId="0" applyFont="1" applyAlignment="1">
      <alignment horizontal="left"/>
    </xf>
    <xf numFmtId="0" fontId="39" fillId="0" borderId="0" xfId="0" applyFont="1" applyAlignment="1">
      <alignment horizontal="left"/>
    </xf>
    <xf numFmtId="0" fontId="43" fillId="0" borderId="0" xfId="0" applyFont="1" applyAlignment="1">
      <alignment horizontal="left"/>
    </xf>
    <xf numFmtId="3" fontId="25" fillId="0" borderId="0" xfId="0" applyNumberFormat="1" applyFont="1" applyAlignment="1">
      <alignment horizontal="left"/>
    </xf>
    <xf numFmtId="4" fontId="25" fillId="0" borderId="0" xfId="0" applyNumberFormat="1" applyFont="1" applyAlignment="1">
      <alignment horizontal="left"/>
    </xf>
    <xf numFmtId="3" fontId="40" fillId="0" borderId="0" xfId="0" applyNumberFormat="1" applyFont="1" applyAlignment="1">
      <alignment horizontal="left"/>
    </xf>
    <xf numFmtId="3" fontId="37" fillId="0" borderId="0" xfId="0" applyNumberFormat="1" applyFont="1" applyAlignment="1">
      <alignment horizontal="left"/>
    </xf>
    <xf numFmtId="0" fontId="45" fillId="0" borderId="0" xfId="0" applyFont="1" applyAlignment="1">
      <alignment horizontal="left"/>
    </xf>
    <xf numFmtId="1" fontId="25" fillId="0" borderId="0" xfId="0" applyNumberFormat="1" applyFont="1" applyAlignment="1">
      <alignment horizontal="left"/>
    </xf>
    <xf numFmtId="2" fontId="25" fillId="0" borderId="0" xfId="0" applyNumberFormat="1" applyFont="1" applyAlignment="1">
      <alignment horizontal="left"/>
    </xf>
    <xf numFmtId="3" fontId="52" fillId="0" borderId="0" xfId="0" applyNumberFormat="1" applyFont="1" applyAlignment="1">
      <alignment horizontal="left"/>
    </xf>
    <xf numFmtId="3" fontId="51" fillId="0" borderId="0" xfId="0" applyNumberFormat="1" applyFont="1" applyAlignment="1">
      <alignment horizontal="left" wrapText="1"/>
    </xf>
    <xf numFmtId="4" fontId="21" fillId="0" borderId="0" xfId="0" applyNumberFormat="1" applyFont="1" applyAlignment="1">
      <alignment horizontal="left"/>
    </xf>
    <xf numFmtId="0" fontId="0" fillId="0" borderId="0" xfId="13" applyNumberFormat="1" applyFont="1" applyAlignment="1">
      <alignment horizontal="left"/>
    </xf>
    <xf numFmtId="0" fontId="26" fillId="0" borderId="0" xfId="0" applyFont="1" applyAlignment="1">
      <alignment horizontal="left"/>
    </xf>
    <xf numFmtId="0" fontId="31" fillId="0" borderId="0" xfId="0" applyFont="1" applyAlignment="1">
      <alignment horizontal="left"/>
    </xf>
    <xf numFmtId="2" fontId="21" fillId="0" borderId="0" xfId="0" applyNumberFormat="1" applyFont="1" applyAlignment="1">
      <alignment horizontal="left"/>
    </xf>
    <xf numFmtId="4" fontId="37" fillId="0" borderId="0" xfId="0" applyNumberFormat="1" applyFont="1" applyAlignment="1">
      <alignment horizontal="left"/>
    </xf>
    <xf numFmtId="166" fontId="37" fillId="0" borderId="0" xfId="0" applyNumberFormat="1" applyFont="1" applyAlignment="1">
      <alignment horizontal="left"/>
    </xf>
    <xf numFmtId="0" fontId="68" fillId="0" borderId="0" xfId="0" applyFont="1" applyAlignment="1">
      <alignment horizontal="left" vertical="top"/>
    </xf>
    <xf numFmtId="166" fontId="21" fillId="0" borderId="0" xfId="0" applyNumberFormat="1" applyFont="1" applyAlignment="1">
      <alignment horizontal="left" vertical="top"/>
    </xf>
    <xf numFmtId="2" fontId="68" fillId="0" borderId="0" xfId="0" applyNumberFormat="1" applyFont="1" applyAlignment="1">
      <alignment horizontal="left" vertical="top"/>
    </xf>
    <xf numFmtId="0" fontId="53" fillId="0" borderId="0" xfId="0" applyFont="1" applyAlignment="1">
      <alignment horizontal="left" vertical="top"/>
    </xf>
    <xf numFmtId="0" fontId="21" fillId="0" borderId="0" xfId="0" applyFont="1" applyAlignment="1">
      <alignment horizontal="left" vertical="top" wrapText="1"/>
    </xf>
    <xf numFmtId="0" fontId="22" fillId="0" borderId="0" xfId="0" applyFont="1" applyAlignment="1">
      <alignment horizontal="left"/>
    </xf>
    <xf numFmtId="2" fontId="22" fillId="0" borderId="0" xfId="0" applyNumberFormat="1" applyFont="1"/>
    <xf numFmtId="4" fontId="22" fillId="0" borderId="0" xfId="0" applyNumberFormat="1" applyFont="1" applyAlignment="1">
      <alignment vertical="top"/>
    </xf>
    <xf numFmtId="0" fontId="76" fillId="0" borderId="0" xfId="0" applyFont="1" applyAlignment="1">
      <alignment horizontal="left" vertical="top" wrapText="1"/>
    </xf>
    <xf numFmtId="0" fontId="77" fillId="0" borderId="0" xfId="0" applyFont="1" applyAlignment="1">
      <alignment horizontal="left" vertical="top" wrapText="1"/>
    </xf>
    <xf numFmtId="166" fontId="77" fillId="0" borderId="0" xfId="0" applyNumberFormat="1" applyFont="1" applyAlignment="1">
      <alignment horizontal="left" vertical="top" wrapText="1"/>
    </xf>
    <xf numFmtId="4" fontId="77" fillId="0" borderId="0" xfId="0" applyNumberFormat="1" applyFont="1" applyAlignment="1">
      <alignment horizontal="left" vertical="top" wrapText="1"/>
    </xf>
    <xf numFmtId="4" fontId="22" fillId="0" borderId="0" xfId="0" applyNumberFormat="1" applyFont="1" applyAlignment="1">
      <alignment horizontal="left" vertical="top" wrapText="1"/>
    </xf>
    <xf numFmtId="2" fontId="77" fillId="0" borderId="0" xfId="0" applyNumberFormat="1" applyFont="1" applyAlignment="1">
      <alignment horizontal="left" vertical="top" wrapText="1"/>
    </xf>
    <xf numFmtId="166" fontId="76" fillId="0" borderId="0" xfId="0" applyNumberFormat="1" applyFont="1" applyAlignment="1">
      <alignment horizontal="left" vertical="top" wrapText="1"/>
    </xf>
    <xf numFmtId="2" fontId="76" fillId="0" borderId="0" xfId="0" applyNumberFormat="1" applyFont="1" applyAlignment="1">
      <alignment horizontal="left" vertical="top" wrapText="1"/>
    </xf>
    <xf numFmtId="0" fontId="78" fillId="0" borderId="0" xfId="0" applyFont="1" applyAlignment="1">
      <alignment horizontal="left" vertical="top" wrapText="1"/>
    </xf>
    <xf numFmtId="170" fontId="77" fillId="0" borderId="0" xfId="0" applyNumberFormat="1" applyFont="1" applyAlignment="1">
      <alignment horizontal="left" vertical="top" wrapText="1"/>
    </xf>
    <xf numFmtId="167" fontId="77" fillId="0" borderId="0" xfId="0" applyNumberFormat="1" applyFont="1" applyAlignment="1">
      <alignment horizontal="left" vertical="top" wrapText="1"/>
    </xf>
    <xf numFmtId="0" fontId="3" fillId="0" borderId="0" xfId="0" applyFont="1" applyAlignment="1">
      <alignment horizontal="left" vertical="top" wrapText="1"/>
    </xf>
    <xf numFmtId="167" fontId="77" fillId="0" borderId="0" xfId="0" quotePrefix="1" applyNumberFormat="1" applyFont="1" applyAlignment="1">
      <alignment horizontal="left" vertical="top" wrapText="1"/>
    </xf>
    <xf numFmtId="2" fontId="77" fillId="0" borderId="0" xfId="18" applyNumberFormat="1" applyFont="1" applyFill="1" applyAlignment="1">
      <alignment horizontal="left" vertical="top" wrapText="1"/>
    </xf>
    <xf numFmtId="2" fontId="41" fillId="0" borderId="0" xfId="0" applyNumberFormat="1" applyFont="1" applyAlignment="1">
      <alignment horizontal="left" vertical="top" wrapText="1"/>
    </xf>
    <xf numFmtId="167" fontId="41" fillId="0" borderId="0" xfId="0" applyNumberFormat="1" applyFont="1" applyAlignment="1">
      <alignment horizontal="left" vertical="top" wrapText="1"/>
    </xf>
    <xf numFmtId="3" fontId="77" fillId="0" borderId="0" xfId="0" applyNumberFormat="1" applyFont="1" applyAlignment="1">
      <alignment horizontal="left" vertical="top" wrapText="1"/>
    </xf>
    <xf numFmtId="0" fontId="79" fillId="0" borderId="0" xfId="0" applyFont="1" applyAlignment="1">
      <alignment horizontal="left" vertical="top" wrapText="1"/>
    </xf>
    <xf numFmtId="3" fontId="22" fillId="0" borderId="0" xfId="0" applyNumberFormat="1" applyFont="1" applyAlignment="1">
      <alignment horizontal="left" vertical="top" wrapText="1"/>
    </xf>
    <xf numFmtId="1" fontId="41" fillId="0" borderId="0" xfId="0" applyNumberFormat="1" applyFont="1" applyAlignment="1">
      <alignment horizontal="left" vertical="top" wrapText="1"/>
    </xf>
    <xf numFmtId="0" fontId="41" fillId="0" borderId="0" xfId="0" applyFont="1" applyAlignment="1">
      <alignment horizontal="left" vertical="top" wrapText="1"/>
    </xf>
    <xf numFmtId="0" fontId="41" fillId="0" borderId="0" xfId="0" applyFont="1" applyAlignment="1">
      <alignment horizontal="left" vertical="top"/>
    </xf>
    <xf numFmtId="0" fontId="42" fillId="0" borderId="0" xfId="0" applyFont="1" applyAlignment="1">
      <alignment horizontal="left" vertical="top"/>
    </xf>
    <xf numFmtId="170" fontId="41" fillId="0" borderId="0" xfId="0" applyNumberFormat="1" applyFont="1" applyAlignment="1">
      <alignment horizontal="left" vertical="top"/>
    </xf>
    <xf numFmtId="170" fontId="37" fillId="0" borderId="0" xfId="0" applyNumberFormat="1" applyFont="1" applyAlignment="1">
      <alignment horizontal="left" vertical="top"/>
    </xf>
    <xf numFmtId="2" fontId="77" fillId="0" borderId="0" xfId="0" applyNumberFormat="1" applyFont="1" applyAlignment="1">
      <alignment horizontal="left" vertical="top"/>
    </xf>
    <xf numFmtId="2" fontId="0" fillId="0" borderId="0" xfId="0" applyNumberFormat="1" applyAlignment="1">
      <alignment horizontal="left" vertical="top"/>
    </xf>
    <xf numFmtId="173" fontId="25" fillId="0" borderId="0" xfId="0" applyNumberFormat="1" applyFont="1" applyAlignment="1">
      <alignment horizontal="left" vertical="top"/>
    </xf>
    <xf numFmtId="176" fontId="25" fillId="0" borderId="0" xfId="0" applyNumberFormat="1" applyFont="1" applyAlignment="1">
      <alignment horizontal="left" vertical="top"/>
    </xf>
    <xf numFmtId="0" fontId="25" fillId="2" borderId="0" xfId="0" applyFont="1" applyFill="1" applyAlignment="1">
      <alignment horizontal="left" vertical="top"/>
    </xf>
    <xf numFmtId="173" fontId="25" fillId="2" borderId="0" xfId="0" applyNumberFormat="1" applyFont="1" applyFill="1" applyAlignment="1">
      <alignment horizontal="left" vertical="top"/>
    </xf>
    <xf numFmtId="0" fontId="26" fillId="2" borderId="0" xfId="0" applyFont="1" applyFill="1" applyAlignment="1">
      <alignment horizontal="left" vertical="top"/>
    </xf>
    <xf numFmtId="172" fontId="25" fillId="0" borderId="0" xfId="0" applyNumberFormat="1" applyFont="1" applyAlignment="1">
      <alignment horizontal="left" vertical="top"/>
    </xf>
    <xf numFmtId="172" fontId="22" fillId="0" borderId="0" xfId="0" applyNumberFormat="1" applyFont="1" applyAlignment="1">
      <alignment horizontal="left" vertical="top"/>
    </xf>
    <xf numFmtId="2" fontId="27" fillId="0" borderId="0" xfId="0" applyNumberFormat="1" applyFont="1" applyAlignment="1">
      <alignment horizontal="left" vertical="top"/>
    </xf>
    <xf numFmtId="164" fontId="25" fillId="0" borderId="0" xfId="18" applyFont="1" applyAlignment="1">
      <alignment horizontal="left" vertical="top"/>
    </xf>
    <xf numFmtId="0" fontId="24" fillId="0" borderId="0" xfId="0" applyFont="1" applyAlignment="1">
      <alignment horizontal="left" vertical="top" wrapText="1"/>
    </xf>
    <xf numFmtId="2" fontId="25" fillId="0" borderId="0" xfId="18" applyNumberFormat="1" applyFont="1" applyFill="1" applyAlignment="1">
      <alignment horizontal="left" vertical="top"/>
    </xf>
    <xf numFmtId="2" fontId="25" fillId="0" borderId="0" xfId="0" applyNumberFormat="1" applyFont="1" applyAlignment="1">
      <alignment horizontal="left" vertical="top" wrapText="1"/>
    </xf>
    <xf numFmtId="2" fontId="21" fillId="0" borderId="0" xfId="0" applyNumberFormat="1" applyFont="1" applyAlignment="1">
      <alignment horizontal="left" vertical="top" wrapText="1"/>
    </xf>
    <xf numFmtId="2" fontId="25" fillId="0" borderId="0" xfId="18" applyNumberFormat="1" applyFont="1" applyFill="1" applyAlignment="1">
      <alignment horizontal="left" vertical="top" wrapText="1"/>
    </xf>
    <xf numFmtId="2" fontId="26" fillId="0" borderId="0" xfId="0" applyNumberFormat="1" applyFont="1" applyAlignment="1">
      <alignment horizontal="left" vertical="top" wrapText="1"/>
    </xf>
    <xf numFmtId="2" fontId="37" fillId="0" borderId="0" xfId="0" applyNumberFormat="1" applyFont="1" applyAlignment="1">
      <alignment horizontal="left" vertical="top"/>
    </xf>
    <xf numFmtId="2" fontId="40" fillId="0" borderId="0" xfId="0" applyNumberFormat="1" applyFont="1" applyAlignment="1">
      <alignment horizontal="left" vertical="top"/>
    </xf>
    <xf numFmtId="166" fontId="67" fillId="0" borderId="0" xfId="0" applyNumberFormat="1" applyFont="1" applyAlignment="1">
      <alignment horizontal="left" vertical="top"/>
    </xf>
    <xf numFmtId="4" fontId="40" fillId="0" borderId="0" xfId="0" applyNumberFormat="1" applyFont="1" applyAlignment="1">
      <alignment horizontal="left" vertical="top"/>
    </xf>
    <xf numFmtId="0" fontId="40" fillId="0" borderId="0" xfId="0" applyFont="1" applyAlignment="1">
      <alignment horizontal="left" vertical="top"/>
    </xf>
    <xf numFmtId="1" fontId="37" fillId="0" borderId="0" xfId="0" applyNumberFormat="1" applyFont="1" applyAlignment="1">
      <alignment horizontal="left" vertical="top"/>
    </xf>
    <xf numFmtId="0" fontId="70" fillId="0" borderId="0" xfId="0" applyFont="1" applyAlignment="1">
      <alignment horizontal="left" vertical="top"/>
    </xf>
    <xf numFmtId="0" fontId="71" fillId="0" borderId="0" xfId="0" applyFont="1" applyAlignment="1">
      <alignment horizontal="left" vertical="top"/>
    </xf>
    <xf numFmtId="166" fontId="40" fillId="0" borderId="0" xfId="0" applyNumberFormat="1" applyFont="1" applyAlignment="1">
      <alignment horizontal="left" vertical="top"/>
    </xf>
    <xf numFmtId="166" fontId="69" fillId="0" borderId="0" xfId="0" applyNumberFormat="1" applyFont="1" applyAlignment="1">
      <alignment horizontal="left" vertical="top"/>
    </xf>
    <xf numFmtId="0" fontId="43" fillId="0" borderId="5" xfId="0" applyFont="1" applyBorder="1" applyAlignment="1">
      <alignment horizontal="left" vertical="top"/>
    </xf>
    <xf numFmtId="2" fontId="37" fillId="0" borderId="5" xfId="0" applyNumberFormat="1" applyFont="1" applyBorder="1" applyAlignment="1">
      <alignment horizontal="left" vertical="top"/>
    </xf>
    <xf numFmtId="166" fontId="71" fillId="0" borderId="0" xfId="0" applyNumberFormat="1" applyFont="1" applyAlignment="1">
      <alignment horizontal="left" vertical="top"/>
    </xf>
    <xf numFmtId="0" fontId="39" fillId="3" borderId="5" xfId="0" applyFont="1" applyFill="1" applyBorder="1" applyAlignment="1">
      <alignment horizontal="left" vertical="top"/>
    </xf>
    <xf numFmtId="166" fontId="72" fillId="0" borderId="0" xfId="0" applyNumberFormat="1" applyFont="1" applyAlignment="1">
      <alignment horizontal="left" vertical="top"/>
    </xf>
    <xf numFmtId="166" fontId="43" fillId="0" borderId="0" xfId="0" applyNumberFormat="1" applyFont="1" applyAlignment="1">
      <alignment horizontal="left" vertical="top"/>
    </xf>
    <xf numFmtId="0" fontId="37" fillId="0" borderId="5" xfId="0" applyFont="1" applyBorder="1" applyAlignment="1">
      <alignment horizontal="left" vertical="top"/>
    </xf>
    <xf numFmtId="166" fontId="38" fillId="4" borderId="7" xfId="12" applyNumberFormat="1" applyFont="1" applyFill="1" applyBorder="1" applyAlignment="1">
      <alignment horizontal="left" vertical="top"/>
    </xf>
    <xf numFmtId="166" fontId="38" fillId="4" borderId="8" xfId="12" applyNumberFormat="1" applyFont="1" applyFill="1" applyBorder="1" applyAlignment="1">
      <alignment horizontal="left" vertical="top"/>
    </xf>
    <xf numFmtId="166" fontId="44" fillId="4" borderId="0" xfId="12" applyNumberFormat="1" applyFont="1" applyFill="1" applyAlignment="1">
      <alignment horizontal="left" vertical="top"/>
    </xf>
    <xf numFmtId="166" fontId="39" fillId="3" borderId="4" xfId="0" applyNumberFormat="1" applyFont="1" applyFill="1" applyBorder="1" applyAlignment="1">
      <alignment horizontal="left" vertical="top"/>
    </xf>
    <xf numFmtId="166" fontId="39" fillId="3" borderId="5" xfId="0" applyNumberFormat="1" applyFont="1" applyFill="1" applyBorder="1" applyAlignment="1">
      <alignment horizontal="left" vertical="top"/>
    </xf>
    <xf numFmtId="166" fontId="40" fillId="3" borderId="4" xfId="0" applyNumberFormat="1" applyFont="1" applyFill="1" applyBorder="1" applyAlignment="1">
      <alignment horizontal="left" vertical="top"/>
    </xf>
    <xf numFmtId="166" fontId="37" fillId="0" borderId="5" xfId="0" applyNumberFormat="1" applyFont="1" applyBorder="1" applyAlignment="1">
      <alignment horizontal="left" vertical="top"/>
    </xf>
    <xf numFmtId="166" fontId="40" fillId="3" borderId="5" xfId="0" applyNumberFormat="1" applyFont="1" applyFill="1" applyBorder="1" applyAlignment="1">
      <alignment horizontal="left" vertical="top"/>
    </xf>
    <xf numFmtId="0" fontId="43" fillId="0" borderId="6" xfId="0" applyFont="1" applyBorder="1" applyAlignment="1">
      <alignment horizontal="left" vertical="top"/>
    </xf>
    <xf numFmtId="166" fontId="43" fillId="0" borderId="6" xfId="0" applyNumberFormat="1" applyFont="1" applyBorder="1" applyAlignment="1">
      <alignment horizontal="left" vertical="top"/>
    </xf>
    <xf numFmtId="166" fontId="43" fillId="0" borderId="5" xfId="0" applyNumberFormat="1" applyFont="1" applyBorder="1" applyAlignment="1">
      <alignment horizontal="left" vertical="top"/>
    </xf>
    <xf numFmtId="166" fontId="25" fillId="0" borderId="0" xfId="0" applyNumberFormat="1" applyFont="1" applyAlignment="1">
      <alignment horizontal="left"/>
    </xf>
    <xf numFmtId="0" fontId="39" fillId="0" borderId="0" xfId="0" applyFont="1" applyAlignment="1">
      <alignment horizontal="left" vertical="top" wrapText="1"/>
    </xf>
    <xf numFmtId="0" fontId="26" fillId="0" borderId="2" xfId="0" applyFont="1" applyBorder="1" applyAlignment="1">
      <alignment horizontal="left" vertical="top"/>
    </xf>
    <xf numFmtId="0" fontId="27" fillId="0" borderId="0" xfId="0" applyFont="1" applyAlignment="1">
      <alignment horizontal="left"/>
    </xf>
    <xf numFmtId="0" fontId="24" fillId="0" borderId="0" xfId="0" applyFont="1" applyAlignment="1">
      <alignment horizontal="center" vertical="top"/>
    </xf>
    <xf numFmtId="0" fontId="34" fillId="0" borderId="0" xfId="0" applyFont="1"/>
    <xf numFmtId="174" fontId="26" fillId="0" borderId="0" xfId="0" applyNumberFormat="1" applyFont="1"/>
    <xf numFmtId="4" fontId="22" fillId="0" borderId="0" xfId="0" applyNumberFormat="1" applyFont="1" applyAlignment="1">
      <alignment horizontal="right" vertical="center"/>
    </xf>
    <xf numFmtId="166" fontId="22" fillId="0" borderId="0" xfId="0" applyNumberFormat="1" applyFont="1" applyAlignment="1">
      <alignment horizontal="right" vertical="center"/>
    </xf>
    <xf numFmtId="166" fontId="22" fillId="0" borderId="0" xfId="0" applyNumberFormat="1" applyFont="1"/>
    <xf numFmtId="166" fontId="22" fillId="0" borderId="0" xfId="0" applyNumberFormat="1" applyFont="1" applyAlignment="1">
      <alignment horizontal="right"/>
    </xf>
    <xf numFmtId="1" fontId="25" fillId="0" borderId="0" xfId="0" applyNumberFormat="1" applyFont="1"/>
    <xf numFmtId="4" fontId="21" fillId="0" borderId="0" xfId="0" applyNumberFormat="1" applyFont="1"/>
    <xf numFmtId="166" fontId="65" fillId="0" borderId="0" xfId="0" applyNumberFormat="1" applyFont="1"/>
    <xf numFmtId="0" fontId="26" fillId="0" borderId="1" xfId="0" applyFont="1" applyBorder="1" applyAlignment="1">
      <alignment horizontal="left"/>
    </xf>
    <xf numFmtId="166" fontId="26" fillId="0" borderId="1" xfId="0" applyNumberFormat="1" applyFont="1" applyBorder="1"/>
    <xf numFmtId="166" fontId="54" fillId="0" borderId="0" xfId="0" applyNumberFormat="1" applyFont="1"/>
    <xf numFmtId="0" fontId="22" fillId="0" borderId="0" xfId="0" applyFont="1" applyAlignment="1">
      <alignment horizontal="right" vertical="top" wrapText="1"/>
    </xf>
    <xf numFmtId="4" fontId="22" fillId="0" borderId="0" xfId="0" applyNumberFormat="1" applyFont="1" applyAlignment="1">
      <alignment horizontal="right" vertical="top" wrapText="1"/>
    </xf>
    <xf numFmtId="4" fontId="22" fillId="0" borderId="0" xfId="0" applyNumberFormat="1" applyFont="1" applyAlignment="1">
      <alignment horizontal="right" vertical="top"/>
    </xf>
    <xf numFmtId="166" fontId="22" fillId="0" borderId="0" xfId="0" applyNumberFormat="1" applyFont="1" applyAlignment="1">
      <alignment horizontal="right" vertical="top"/>
    </xf>
    <xf numFmtId="0" fontId="34" fillId="0" borderId="0" xfId="0" applyFont="1" applyAlignment="1">
      <alignment horizontal="left"/>
    </xf>
    <xf numFmtId="173" fontId="37" fillId="0" borderId="0" xfId="0" applyNumberFormat="1" applyFont="1" applyAlignment="1">
      <alignment horizontal="left"/>
    </xf>
    <xf numFmtId="0" fontId="35" fillId="0" borderId="0" xfId="0" applyFont="1" applyAlignment="1">
      <alignment horizontal="left"/>
    </xf>
    <xf numFmtId="2" fontId="34" fillId="0" borderId="0" xfId="0" applyNumberFormat="1" applyFont="1" applyAlignment="1">
      <alignment horizontal="left"/>
    </xf>
    <xf numFmtId="3" fontId="25" fillId="0" borderId="0" xfId="0" applyNumberFormat="1" applyFont="1" applyAlignment="1">
      <alignment horizontal="left" vertical="top"/>
    </xf>
    <xf numFmtId="1" fontId="25" fillId="0" borderId="0" xfId="0" applyNumberFormat="1" applyFont="1" applyAlignment="1">
      <alignment horizontal="left" vertical="top"/>
    </xf>
    <xf numFmtId="0" fontId="25" fillId="0" borderId="0" xfId="3" applyFont="1" applyAlignment="1">
      <alignment horizontal="left" vertical="top"/>
    </xf>
    <xf numFmtId="0" fontId="73" fillId="0" borderId="0" xfId="0" applyFont="1" applyAlignment="1">
      <alignment horizontal="left" vertical="top"/>
    </xf>
    <xf numFmtId="0" fontId="26" fillId="0" borderId="0" xfId="3" applyFont="1" applyAlignment="1">
      <alignment horizontal="left" vertical="top"/>
    </xf>
    <xf numFmtId="4" fontId="26" fillId="0" borderId="0" xfId="0" applyNumberFormat="1" applyFont="1" applyAlignment="1">
      <alignment horizontal="left" vertical="top" wrapText="1"/>
    </xf>
    <xf numFmtId="2" fontId="21" fillId="0" borderId="0" xfId="18" applyNumberFormat="1" applyFont="1" applyFill="1" applyAlignment="1">
      <alignment horizontal="left" vertical="top"/>
    </xf>
    <xf numFmtId="166" fontId="21" fillId="0" borderId="0" xfId="0" applyNumberFormat="1" applyFont="1" applyAlignment="1">
      <alignment horizontal="left" vertical="top" wrapText="1"/>
    </xf>
    <xf numFmtId="0" fontId="43" fillId="0" borderId="3" xfId="0" applyFont="1" applyBorder="1" applyAlignment="1">
      <alignment horizontal="left"/>
    </xf>
    <xf numFmtId="0" fontId="37" fillId="0" borderId="3" xfId="0" applyFont="1" applyBorder="1" applyAlignment="1">
      <alignment horizontal="left"/>
    </xf>
    <xf numFmtId="0" fontId="42" fillId="0" borderId="3" xfId="0" applyFont="1" applyBorder="1" applyAlignment="1">
      <alignment horizontal="left"/>
    </xf>
    <xf numFmtId="167" fontId="37" fillId="0" borderId="3" xfId="0" applyNumberFormat="1" applyFont="1" applyBorder="1" applyAlignment="1">
      <alignment horizontal="left"/>
    </xf>
    <xf numFmtId="2" fontId="25" fillId="0" borderId="3" xfId="0" applyNumberFormat="1" applyFont="1" applyBorder="1" applyAlignment="1">
      <alignment horizontal="left"/>
    </xf>
    <xf numFmtId="2" fontId="25" fillId="0" borderId="3" xfId="0" applyNumberFormat="1" applyFont="1" applyBorder="1" applyAlignment="1">
      <alignment horizontal="left" vertical="top"/>
    </xf>
    <xf numFmtId="2" fontId="22" fillId="0" borderId="0" xfId="18" applyNumberFormat="1" applyFont="1" applyFill="1" applyAlignment="1">
      <alignment horizontal="left" vertical="top" wrapText="1"/>
    </xf>
    <xf numFmtId="2" fontId="27" fillId="0" borderId="1" xfId="18" applyNumberFormat="1" applyFont="1" applyFill="1" applyBorder="1" applyAlignment="1">
      <alignment horizontal="left" vertical="top" wrapText="1"/>
    </xf>
    <xf numFmtId="0" fontId="91" fillId="0" borderId="0" xfId="0" applyFont="1" applyAlignment="1">
      <alignment horizontal="center" vertical="center"/>
    </xf>
    <xf numFmtId="0" fontId="38" fillId="0" borderId="0" xfId="0" applyFont="1" applyAlignment="1">
      <alignment horizontal="left" vertical="center" wrapText="1"/>
    </xf>
    <xf numFmtId="3" fontId="0" fillId="0" borderId="0" xfId="0" applyNumberFormat="1" applyAlignment="1">
      <alignment horizontal="center"/>
    </xf>
    <xf numFmtId="3" fontId="90" fillId="0" borderId="0" xfId="0" applyNumberFormat="1" applyFont="1" applyAlignment="1">
      <alignment horizontal="center"/>
    </xf>
    <xf numFmtId="0" fontId="33" fillId="0" borderId="0" xfId="17" applyFont="1" applyFill="1"/>
    <xf numFmtId="0" fontId="33" fillId="0" borderId="0" xfId="17" applyFont="1" applyFill="1" applyAlignment="1">
      <alignment vertical="top" wrapText="1"/>
    </xf>
    <xf numFmtId="0" fontId="89" fillId="0" borderId="0" xfId="17" applyFont="1" applyFill="1"/>
    <xf numFmtId="0" fontId="43" fillId="0" borderId="0" xfId="0" applyFont="1" applyAlignment="1">
      <alignment vertical="top" wrapText="1"/>
    </xf>
    <xf numFmtId="0" fontId="37" fillId="0" borderId="0" xfId="0" applyFont="1" applyAlignment="1">
      <alignment vertical="top" wrapText="1"/>
    </xf>
    <xf numFmtId="0" fontId="43" fillId="0" borderId="0" xfId="0" applyFont="1" applyAlignment="1">
      <alignment horizontal="left" vertical="top" wrapText="1"/>
    </xf>
    <xf numFmtId="0" fontId="26" fillId="0" borderId="0" xfId="3" applyFont="1" applyAlignment="1">
      <alignment horizontal="left" vertical="top" wrapText="1"/>
    </xf>
    <xf numFmtId="0" fontId="25" fillId="0" borderId="0" xfId="3" applyFont="1" applyAlignment="1">
      <alignment horizontal="left" vertical="top" wrapText="1"/>
    </xf>
    <xf numFmtId="0" fontId="63" fillId="0" borderId="0" xfId="3" applyFont="1" applyAlignment="1">
      <alignment horizontal="left" vertical="top" wrapText="1"/>
    </xf>
    <xf numFmtId="0" fontId="27" fillId="0" borderId="0" xfId="0" applyFont="1" applyAlignment="1">
      <alignment horizontal="left" vertical="top" wrapText="1"/>
    </xf>
    <xf numFmtId="0" fontId="31" fillId="0" borderId="0" xfId="0" applyFont="1" applyAlignment="1">
      <alignment horizontal="left" vertical="top" wrapText="1"/>
    </xf>
    <xf numFmtId="0" fontId="25" fillId="0" borderId="0" xfId="0" applyFont="1" applyAlignment="1">
      <alignment horizontal="left" vertical="top" wrapText="1"/>
    </xf>
    <xf numFmtId="0" fontId="26" fillId="0" borderId="0" xfId="0" applyFont="1" applyAlignment="1">
      <alignment horizontal="left" vertical="top" wrapText="1"/>
    </xf>
    <xf numFmtId="0" fontId="26" fillId="0" borderId="0" xfId="0" applyFont="1" applyAlignment="1">
      <alignment horizontal="left" vertical="top"/>
    </xf>
    <xf numFmtId="0" fontId="26" fillId="0" borderId="0" xfId="15" applyFont="1" applyAlignment="1">
      <alignment horizontal="left" vertical="top" wrapText="1"/>
    </xf>
    <xf numFmtId="0" fontId="22" fillId="0" borderId="0" xfId="15" applyFont="1" applyAlignment="1">
      <alignment horizontal="left" vertical="top" wrapText="1"/>
    </xf>
    <xf numFmtId="0" fontId="37" fillId="0" borderId="0" xfId="0" applyFont="1" applyAlignment="1">
      <alignment horizontal="left" vertical="top" wrapText="1"/>
    </xf>
    <xf numFmtId="0" fontId="37" fillId="0" borderId="0" xfId="0" applyFont="1" applyAlignment="1">
      <alignment horizontal="left" vertical="top"/>
    </xf>
    <xf numFmtId="0" fontId="44" fillId="0" borderId="0" xfId="0" applyFont="1" applyAlignment="1">
      <alignment horizontal="left" vertical="top" wrapText="1"/>
    </xf>
    <xf numFmtId="2" fontId="37" fillId="0" borderId="0" xfId="0" applyNumberFormat="1" applyFont="1" applyAlignment="1">
      <alignment vertical="top" wrapText="1"/>
    </xf>
    <xf numFmtId="2" fontId="0" fillId="0" borderId="0" xfId="0" applyNumberFormat="1" applyAlignment="1">
      <alignment vertical="top" wrapText="1"/>
    </xf>
    <xf numFmtId="0" fontId="76" fillId="0" borderId="0" xfId="0" applyFont="1" applyAlignment="1">
      <alignment horizontal="left" vertical="top" wrapText="1"/>
    </xf>
    <xf numFmtId="0" fontId="77" fillId="0" borderId="0" xfId="0" applyFont="1" applyAlignment="1">
      <alignment horizontal="left" vertical="top" wrapText="1"/>
    </xf>
    <xf numFmtId="0" fontId="26" fillId="0" borderId="0" xfId="0" applyFont="1" applyAlignment="1">
      <alignment horizontal="left"/>
    </xf>
    <xf numFmtId="0" fontId="24" fillId="0" borderId="0" xfId="0" applyFont="1" applyAlignment="1">
      <alignment horizontal="left" vertical="top" wrapText="1"/>
    </xf>
    <xf numFmtId="0" fontId="88"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pplyAlignment="1">
      <alignment vertical="top" wrapText="1"/>
    </xf>
    <xf numFmtId="0" fontId="25" fillId="0" borderId="0" xfId="0" applyFont="1" applyAlignment="1">
      <alignment vertical="top" wrapText="1"/>
    </xf>
    <xf numFmtId="0" fontId="46" fillId="0" borderId="0" xfId="0" applyFont="1" applyAlignment="1">
      <alignment horizontal="left" vertical="center" wrapText="1"/>
    </xf>
    <xf numFmtId="0" fontId="37" fillId="0" borderId="0" xfId="0" applyFont="1" applyAlignment="1">
      <alignment horizontal="left" vertical="center" wrapText="1"/>
    </xf>
    <xf numFmtId="166" fontId="25" fillId="0" borderId="0" xfId="18" applyNumberFormat="1" applyFont="1" applyFill="1" applyAlignment="1">
      <alignment horizontal="left"/>
    </xf>
  </cellXfs>
  <cellStyles count="21">
    <cellStyle name="Comma" xfId="18" builtinId="3"/>
    <cellStyle name="Comma 2" xfId="2" xr:uid="{00000000-0005-0000-0000-000001000000}"/>
    <cellStyle name="Comma 3" xfId="10" xr:uid="{000F23B9-3E80-5046-A647-308CE9D9F6A8}"/>
    <cellStyle name="Currency" xfId="13" builtinId="4"/>
    <cellStyle name="Followed Hyperlink" xfId="8" builtinId="9" hidden="1"/>
    <cellStyle name="Followed Hyperlink" xfId="6" builtinId="9" hidden="1"/>
    <cellStyle name="Hyperlink" xfId="7" builtinId="8" hidden="1"/>
    <cellStyle name="Hyperlink" xfId="5" builtinId="8" hidden="1"/>
    <cellStyle name="Hyperlink" xfId="17" builtinId="8"/>
    <cellStyle name="Normal" xfId="0" builtinId="0"/>
    <cellStyle name="Normal 2" xfId="3" xr:uid="{00000000-0005-0000-0000-000007000000}"/>
    <cellStyle name="Normal 2 2" xfId="11" xr:uid="{43FA4188-76EE-3D4E-B00F-698A87E433B0}"/>
    <cellStyle name="Normal 3" xfId="12" xr:uid="{48EF8E69-5D1B-2B4E-9D87-A9E1E1E95DEB}"/>
    <cellStyle name="Normal 3 45" xfId="16" xr:uid="{83452EB1-4AE9-4648-BAA9-44B2404D45B6}"/>
    <cellStyle name="Normal 38" xfId="15" xr:uid="{96B2F9B7-5C43-444E-A478-9D28B8FAF706}"/>
    <cellStyle name="Normal 4" xfId="9" xr:uid="{DE56089D-2BEC-9F4A-AE69-DDECEE440F7E}"/>
    <cellStyle name="Normal 4 2" xfId="14" xr:uid="{A06CB938-5084-544B-8258-9EFE2C75AAE8}"/>
    <cellStyle name="Normal 6" xfId="19" xr:uid="{AE2F4739-2E34-7446-B665-2F00367B3F50}"/>
    <cellStyle name="Percent 2" xfId="1" xr:uid="{00000000-0005-0000-0000-000008000000}"/>
    <cellStyle name="Percent 2 2" xfId="4" xr:uid="{00000000-0005-0000-0000-000009000000}"/>
    <cellStyle name="常规 2" xfId="20" xr:uid="{D10D9DCE-DE34-4003-B74F-F732D10934E4}"/>
  </cellStyles>
  <dxfs count="1">
    <dxf>
      <numFmt numFmtId="177" formatCode=";;;"/>
    </dxf>
  </dxfs>
  <tableStyles count="0" defaultTableStyle="TableStyleMedium9" defaultPivotStyle="PivotStyleMedium7"/>
  <colors>
    <mruColors>
      <color rgb="FFD8B859"/>
      <color rgb="FFBFDBF7"/>
      <color rgb="FF59A5D8"/>
      <color rgb="FF576490"/>
      <color rgb="FF73C1C6"/>
      <color rgb="FFF97068"/>
      <color rgb="FF386FC8"/>
      <color rgb="FF0432FF"/>
      <color rgb="FF000000"/>
      <color rgb="FF674A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'Figure 16 (FTTH)'!$A$4</c:f>
              <c:strCache>
                <c:ptCount val="1"/>
                <c:pt idx="0">
                  <c:v>Percentage of fibre connections in total fixed broadband</c:v>
                </c:pt>
              </c:strCache>
            </c:strRef>
          </c:tx>
          <c:spPr>
            <a:solidFill>
              <a:schemeClr val="accent1"/>
            </a:solidFill>
            <a:ln>
              <a:noFill/>
            </a:ln>
            <a:effectLst/>
          </c:spPr>
          <c:invertIfNegative val="0"/>
          <c:cat>
            <c:strRef>
              <c:f>'Figure 16 (FTTH)'!$B$3:$AN$3</c:f>
              <c:strCache>
                <c:ptCount val="39"/>
                <c:pt idx="0">
                  <c:v>Korea</c:v>
                </c:pt>
                <c:pt idx="1">
                  <c:v>Japan</c:v>
                </c:pt>
                <c:pt idx="2">
                  <c:v>Sweden</c:v>
                </c:pt>
                <c:pt idx="3">
                  <c:v>Iceland</c:v>
                </c:pt>
                <c:pt idx="4">
                  <c:v>Spain </c:v>
                </c:pt>
                <c:pt idx="5">
                  <c:v>Lithuania</c:v>
                </c:pt>
                <c:pt idx="6">
                  <c:v>Latvia</c:v>
                </c:pt>
                <c:pt idx="7">
                  <c:v>Norway</c:v>
                </c:pt>
                <c:pt idx="8">
                  <c:v>New Zealand</c:v>
                </c:pt>
                <c:pt idx="9">
                  <c:v>Chile</c:v>
                </c:pt>
                <c:pt idx="10">
                  <c:v>Portugal</c:v>
                </c:pt>
                <c:pt idx="11">
                  <c:v>Finland</c:v>
                </c:pt>
                <c:pt idx="12">
                  <c:v>Luxembourg</c:v>
                </c:pt>
                <c:pt idx="13">
                  <c:v>France</c:v>
                </c:pt>
                <c:pt idx="14">
                  <c:v>Slovenia</c:v>
                </c:pt>
                <c:pt idx="15">
                  <c:v>Denmark</c:v>
                </c:pt>
                <c:pt idx="16">
                  <c:v>Estonia</c:v>
                </c:pt>
                <c:pt idx="17">
                  <c:v>Slovak Republic</c:v>
                </c:pt>
                <c:pt idx="18">
                  <c:v>Mexico </c:v>
                </c:pt>
                <c:pt idx="19">
                  <c:v>Poland</c:v>
                </c:pt>
                <c:pt idx="20">
                  <c:v>Costa Rica</c:v>
                </c:pt>
                <c:pt idx="21">
                  <c:v>OECD</c:v>
                </c:pt>
                <c:pt idx="22">
                  <c:v>Hungary</c:v>
                </c:pt>
                <c:pt idx="23">
                  <c:v>Ireland</c:v>
                </c:pt>
                <c:pt idx="24">
                  <c:v>Netherlands</c:v>
                </c:pt>
                <c:pt idx="25">
                  <c:v>Israel</c:v>
                </c:pt>
                <c:pt idx="26">
                  <c:v>Canada</c:v>
                </c:pt>
                <c:pt idx="27">
                  <c:v>Colombia</c:v>
                </c:pt>
                <c:pt idx="28">
                  <c:v>Switzerland</c:v>
                </c:pt>
                <c:pt idx="29">
                  <c:v>Türkiye</c:v>
                </c:pt>
                <c:pt idx="30">
                  <c:v>Australia</c:v>
                </c:pt>
                <c:pt idx="31">
                  <c:v>United States</c:v>
                </c:pt>
                <c:pt idx="32">
                  <c:v>Czech Republic</c:v>
                </c:pt>
                <c:pt idx="33">
                  <c:v>Italy</c:v>
                </c:pt>
                <c:pt idx="34">
                  <c:v>United Kingdom</c:v>
                </c:pt>
                <c:pt idx="35">
                  <c:v>Germany</c:v>
                </c:pt>
                <c:pt idx="36">
                  <c:v>Austria</c:v>
                </c:pt>
                <c:pt idx="37">
                  <c:v>Belgium</c:v>
                </c:pt>
                <c:pt idx="38">
                  <c:v>Greece</c:v>
                </c:pt>
              </c:strCache>
            </c:strRef>
          </c:cat>
          <c:val>
            <c:numRef>
              <c:f>'Figure 16 (FTTH)'!$B$4:$AN$4</c:f>
              <c:numCache>
                <c:formatCode>General</c:formatCode>
                <c:ptCount val="39"/>
                <c:pt idx="0">
                  <c:v>88.04</c:v>
                </c:pt>
                <c:pt idx="1">
                  <c:v>84.77</c:v>
                </c:pt>
                <c:pt idx="2">
                  <c:v>81.22</c:v>
                </c:pt>
                <c:pt idx="3">
                  <c:v>82.01</c:v>
                </c:pt>
                <c:pt idx="4">
                  <c:v>83.09</c:v>
                </c:pt>
                <c:pt idx="5">
                  <c:v>79.14</c:v>
                </c:pt>
                <c:pt idx="6">
                  <c:v>75.59</c:v>
                </c:pt>
                <c:pt idx="7">
                  <c:v>69.5</c:v>
                </c:pt>
                <c:pt idx="8">
                  <c:v>68.83</c:v>
                </c:pt>
                <c:pt idx="9">
                  <c:v>66.05</c:v>
                </c:pt>
                <c:pt idx="10">
                  <c:v>63.61</c:v>
                </c:pt>
                <c:pt idx="11">
                  <c:v>62.88</c:v>
                </c:pt>
                <c:pt idx="12">
                  <c:v>59.19</c:v>
                </c:pt>
                <c:pt idx="13">
                  <c:v>56.73</c:v>
                </c:pt>
                <c:pt idx="14">
                  <c:v>52.76</c:v>
                </c:pt>
                <c:pt idx="15">
                  <c:v>49.46</c:v>
                </c:pt>
                <c:pt idx="16">
                  <c:v>47.53</c:v>
                </c:pt>
                <c:pt idx="17">
                  <c:v>42.56</c:v>
                </c:pt>
                <c:pt idx="18">
                  <c:v>41.13</c:v>
                </c:pt>
                <c:pt idx="19">
                  <c:v>40.950000000000003</c:v>
                </c:pt>
                <c:pt idx="20">
                  <c:v>39.950000000000003</c:v>
                </c:pt>
                <c:pt idx="21">
                  <c:v>37.700000000000003</c:v>
                </c:pt>
                <c:pt idx="22">
                  <c:v>37.29</c:v>
                </c:pt>
                <c:pt idx="23">
                  <c:v>31.08</c:v>
                </c:pt>
                <c:pt idx="24">
                  <c:v>29.62</c:v>
                </c:pt>
                <c:pt idx="25">
                  <c:v>29.36</c:v>
                </c:pt>
                <c:pt idx="26">
                  <c:v>28.3</c:v>
                </c:pt>
                <c:pt idx="27">
                  <c:v>27.99</c:v>
                </c:pt>
                <c:pt idx="28">
                  <c:v>26.98</c:v>
                </c:pt>
                <c:pt idx="29">
                  <c:v>30.02</c:v>
                </c:pt>
                <c:pt idx="30">
                  <c:v>24.61</c:v>
                </c:pt>
                <c:pt idx="31">
                  <c:v>20.440000000000001</c:v>
                </c:pt>
                <c:pt idx="32">
                  <c:v>20.21</c:v>
                </c:pt>
                <c:pt idx="33">
                  <c:v>18.670000000000002</c:v>
                </c:pt>
                <c:pt idx="34">
                  <c:v>11.12</c:v>
                </c:pt>
                <c:pt idx="35">
                  <c:v>9.17</c:v>
                </c:pt>
                <c:pt idx="36">
                  <c:v>8.26</c:v>
                </c:pt>
                <c:pt idx="37">
                  <c:v>4.95</c:v>
                </c:pt>
                <c:pt idx="38">
                  <c:v>0.44</c:v>
                </c:pt>
              </c:numCache>
            </c:numRef>
          </c:val>
          <c:extLst>
            <c:ext xmlns:c16="http://schemas.microsoft.com/office/drawing/2014/chart" uri="{C3380CC4-5D6E-409C-BE32-E72D297353CC}">
              <c16:uniqueId val="{00000000-9444-D04A-9B1F-EAC47A02BEE2}"/>
            </c:ext>
          </c:extLst>
        </c:ser>
        <c:dLbls>
          <c:showLegendKey val="0"/>
          <c:showVal val="0"/>
          <c:showCatName val="0"/>
          <c:showSerName val="0"/>
          <c:showPercent val="0"/>
          <c:showBubbleSize val="0"/>
        </c:dLbls>
        <c:gapWidth val="219"/>
        <c:overlap val="-27"/>
        <c:axId val="405122047"/>
        <c:axId val="405123775"/>
      </c:barChart>
      <c:catAx>
        <c:axId val="405122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123775"/>
        <c:crosses val="autoZero"/>
        <c:auto val="1"/>
        <c:lblAlgn val="ctr"/>
        <c:lblOffset val="100"/>
        <c:noMultiLvlLbl val="0"/>
      </c:catAx>
      <c:valAx>
        <c:axId val="4051237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1220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127000</xdr:colOff>
      <xdr:row>16</xdr:row>
      <xdr:rowOff>42718</xdr:rowOff>
    </xdr:from>
    <xdr:to>
      <xdr:col>20</xdr:col>
      <xdr:colOff>484909</xdr:colOff>
      <xdr:row>29</xdr:row>
      <xdr:rowOff>84282</xdr:rowOff>
    </xdr:to>
    <xdr:graphicFrame macro="">
      <xdr:nvGraphicFramePr>
        <xdr:cNvPr id="3" name="Chart 2">
          <a:extLst>
            <a:ext uri="{FF2B5EF4-FFF2-40B4-BE49-F238E27FC236}">
              <a16:creationId xmlns:a16="http://schemas.microsoft.com/office/drawing/2014/main" id="{DB2B254B-8F78-8480-5D00-22A15880A1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BF56E-0E53-4CC9-888D-AC0EFFA10FBB}">
  <dimension ref="A1:A38"/>
  <sheetViews>
    <sheetView zoomScale="13" zoomScaleNormal="130" workbookViewId="0">
      <pane ySplit="1" topLeftCell="A14" activePane="bottomLeft" state="frozen"/>
      <selection pane="bottomLeft" activeCell="A25" sqref="A25:XFD25"/>
    </sheetView>
  </sheetViews>
  <sheetFormatPr baseColWidth="10" defaultColWidth="9" defaultRowHeight="16"/>
  <cols>
    <col min="1" max="1" width="112.5" style="5" customWidth="1"/>
    <col min="2" max="2" width="12.33203125" style="5" bestFit="1" customWidth="1"/>
    <col min="3" max="16384" width="9" style="5"/>
  </cols>
  <sheetData>
    <row r="1" spans="1:1">
      <c r="A1" s="3" t="s">
        <v>0</v>
      </c>
    </row>
    <row r="2" spans="1:1" s="316" customFormat="1">
      <c r="A2" s="316" t="s">
        <v>1</v>
      </c>
    </row>
    <row r="3" spans="1:1" s="316" customFormat="1">
      <c r="A3" s="316" t="s">
        <v>311</v>
      </c>
    </row>
    <row r="4" spans="1:1" s="316" customFormat="1">
      <c r="A4" s="316" t="s">
        <v>364</v>
      </c>
    </row>
    <row r="5" spans="1:1" s="316" customFormat="1">
      <c r="A5" s="316" t="s">
        <v>2</v>
      </c>
    </row>
    <row r="6" spans="1:1" s="316" customFormat="1">
      <c r="A6" s="316" t="s">
        <v>312</v>
      </c>
    </row>
    <row r="7" spans="1:1" s="316" customFormat="1">
      <c r="A7" s="316" t="s">
        <v>313</v>
      </c>
    </row>
    <row r="8" spans="1:1" s="316" customFormat="1">
      <c r="A8" s="316" t="s">
        <v>314</v>
      </c>
    </row>
    <row r="9" spans="1:1" s="316" customFormat="1">
      <c r="A9" s="316" t="s">
        <v>315</v>
      </c>
    </row>
    <row r="10" spans="1:1" s="316" customFormat="1">
      <c r="A10" s="316" t="s">
        <v>462</v>
      </c>
    </row>
    <row r="11" spans="1:1" s="316" customFormat="1">
      <c r="A11" s="316" t="s">
        <v>461</v>
      </c>
    </row>
    <row r="12" spans="1:1" s="317" customFormat="1" ht="16" customHeight="1">
      <c r="A12" s="317" t="s">
        <v>463</v>
      </c>
    </row>
    <row r="13" spans="1:1" s="316" customFormat="1">
      <c r="A13" s="316" t="s">
        <v>317</v>
      </c>
    </row>
    <row r="14" spans="1:1" s="316" customFormat="1">
      <c r="A14" s="316" t="s">
        <v>318</v>
      </c>
    </row>
    <row r="15" spans="1:1" s="316" customFormat="1">
      <c r="A15" s="316" t="s">
        <v>319</v>
      </c>
    </row>
    <row r="16" spans="1:1" s="316" customFormat="1">
      <c r="A16" s="316" t="s">
        <v>320</v>
      </c>
    </row>
    <row r="17" spans="1:1" s="317" customFormat="1" ht="16" customHeight="1">
      <c r="A17" s="317" t="s">
        <v>467</v>
      </c>
    </row>
    <row r="18" spans="1:1" s="316" customFormat="1">
      <c r="A18" s="316" t="s">
        <v>321</v>
      </c>
    </row>
    <row r="19" spans="1:1" s="318" customFormat="1">
      <c r="A19" s="318" t="s">
        <v>486</v>
      </c>
    </row>
    <row r="20" spans="1:1" s="316" customFormat="1" ht="17" customHeight="1">
      <c r="A20" s="316" t="s">
        <v>322</v>
      </c>
    </row>
    <row r="21" spans="1:1" s="316" customFormat="1">
      <c r="A21" s="316" t="s">
        <v>323</v>
      </c>
    </row>
    <row r="22" spans="1:1" s="316" customFormat="1">
      <c r="A22" s="316" t="s">
        <v>468</v>
      </c>
    </row>
    <row r="23" spans="1:1" s="316" customFormat="1">
      <c r="A23" s="316" t="s">
        <v>469</v>
      </c>
    </row>
    <row r="24" spans="1:1" s="316" customFormat="1">
      <c r="A24" s="316" t="s">
        <v>470</v>
      </c>
    </row>
    <row r="25" spans="1:1" s="316" customFormat="1">
      <c r="A25" s="316" t="s">
        <v>391</v>
      </c>
    </row>
    <row r="26" spans="1:1" s="316" customFormat="1">
      <c r="A26" s="316" t="s">
        <v>393</v>
      </c>
    </row>
    <row r="27" spans="1:1" s="316" customFormat="1">
      <c r="A27" s="316" t="s">
        <v>471</v>
      </c>
    </row>
    <row r="28" spans="1:1" s="316" customFormat="1">
      <c r="A28" s="316" t="s">
        <v>381</v>
      </c>
    </row>
    <row r="29" spans="1:1" s="316" customFormat="1">
      <c r="A29" s="316" t="s">
        <v>485</v>
      </c>
    </row>
    <row r="30" spans="1:1" s="316" customFormat="1">
      <c r="A30" s="316" t="s">
        <v>382</v>
      </c>
    </row>
    <row r="31" spans="1:1" s="316" customFormat="1">
      <c r="A31" s="316" t="s">
        <v>472</v>
      </c>
    </row>
    <row r="32" spans="1:1" s="317" customFormat="1" ht="16" customHeight="1">
      <c r="A32" s="317" t="s">
        <v>403</v>
      </c>
    </row>
    <row r="33" spans="1:1" s="317" customFormat="1" ht="16" customHeight="1">
      <c r="A33" s="317" t="s">
        <v>428</v>
      </c>
    </row>
    <row r="34" spans="1:1" s="317" customFormat="1" ht="16" customHeight="1">
      <c r="A34" s="317" t="s">
        <v>430</v>
      </c>
    </row>
    <row r="35" spans="1:1" s="316" customFormat="1">
      <c r="A35" s="316" t="s">
        <v>444</v>
      </c>
    </row>
    <row r="36" spans="1:1" s="316" customFormat="1">
      <c r="A36" s="316" t="s">
        <v>447</v>
      </c>
    </row>
    <row r="37" spans="1:1" s="316" customFormat="1">
      <c r="A37" s="316" t="s">
        <v>473</v>
      </c>
    </row>
    <row r="38" spans="1:1" s="316" customFormat="1">
      <c r="A38" s="316" t="s">
        <v>429</v>
      </c>
    </row>
  </sheetData>
  <mergeCells count="37">
    <mergeCell ref="A22:XFD22"/>
    <mergeCell ref="A17:XFD17"/>
    <mergeCell ref="A18:XFD18"/>
    <mergeCell ref="A19:XFD19"/>
    <mergeCell ref="A20:XFD20"/>
    <mergeCell ref="A21:XFD21"/>
    <mergeCell ref="A12:XFD12"/>
    <mergeCell ref="A13:XFD13"/>
    <mergeCell ref="A14:XFD14"/>
    <mergeCell ref="A15:XFD15"/>
    <mergeCell ref="A16:XFD16"/>
    <mergeCell ref="A2:XFD2"/>
    <mergeCell ref="A3:XFD3"/>
    <mergeCell ref="A4:XFD4"/>
    <mergeCell ref="A5:XFD5"/>
    <mergeCell ref="A6:XFD6"/>
    <mergeCell ref="A7:XFD7"/>
    <mergeCell ref="A8:XFD8"/>
    <mergeCell ref="A9:XFD9"/>
    <mergeCell ref="A10:XFD10"/>
    <mergeCell ref="A11:XFD11"/>
    <mergeCell ref="A23:XFD23"/>
    <mergeCell ref="A24:XFD24"/>
    <mergeCell ref="A25:XFD25"/>
    <mergeCell ref="A26:XFD26"/>
    <mergeCell ref="A27:XFD27"/>
    <mergeCell ref="A28:XFD28"/>
    <mergeCell ref="A29:XFD29"/>
    <mergeCell ref="A30:XFD30"/>
    <mergeCell ref="A31:XFD31"/>
    <mergeCell ref="A32:XFD32"/>
    <mergeCell ref="A38:XFD38"/>
    <mergeCell ref="A33:XFD33"/>
    <mergeCell ref="A34:XFD34"/>
    <mergeCell ref="A35:XFD35"/>
    <mergeCell ref="A36:XFD36"/>
    <mergeCell ref="A37:XFD37"/>
  </mergeCells>
  <hyperlinks>
    <hyperlink ref="A2" location="'Figure 1 (Sectors Covered) '!A1" display="Figure 1 (Sectors Covered) " xr:uid="{1DDE0337-76B9-4565-95A9-7DE6CF3644BD}"/>
    <hyperlink ref="A3" location="'Table 1'!A1" display="Table 1: Growth, Stagnation, Decline and Recovery in the NME, 2021" xr:uid="{CEEAFB88-EB15-4E07-9895-4A0BA5851882}"/>
    <hyperlink ref="A4" location="'Figure 2 '!A1" display="Figure 2: Development of Telecom &amp; Internet Access Services vs Digital and Traditional Audiovisual Media, 1984-2021 (current $, millions)" xr:uid="{A6E26E0A-7C2F-4D38-A16D-42F2719D5909}"/>
    <hyperlink ref="A5" location="'Figure 3 Household Spending'!A1" display="Figure 3: Household Spending on Communications and Media Services and ICTs, 1982-2020" xr:uid="{C1729F42-8226-44C2-8A7C-D95C6B31E38B}"/>
    <hyperlink ref="A6" location="'Figure 4 '!A1" display="Figure 4: Separate Media, Distinct Evolutionary Paths and the Network Media Economy, 1984–2021 (current $)" xr:uid="{22DF228A-29A5-4640-9929-9D5F31B77982}"/>
    <hyperlink ref="A7" location="'Figure 5 '!A1" display="Figure 5: Revenues for the Telecoms &amp; Internet Infrastructure Industries, 1984-2021 (current $, millions)" xr:uid="{EE782432-A715-4F41-B2CA-4C3D308D2A12}"/>
    <hyperlink ref="A8" location="'Fig 6 Biggest Mobile Markets'!A1" display="Figure 6: Mobile Wireless Markets in the OECD, EU and Other Select Countries Ranked by Revenue, 2021" xr:uid="{0567D9E2-5E78-49DE-9E08-59E2AF9E0DF4}"/>
    <hyperlink ref="A9" location="'Fig 7 OECD Mobile Adoption'!A1" display="Figure 7: OECD wireless broadband subscriptions per 100 inhabitants, by technology, December 2021" xr:uid="{E0991EA7-9BAE-42A1-BC77-98631FDC2DAC}"/>
    <hyperlink ref="A11" location="'Figure 8 Mobile Data Usage'!A1" display="Figure 8: Mobile data usage per mobile broadband subscription per month, 2021" xr:uid="{B6544DDF-7EA5-4367-9B01-8847AA5EEEE4}"/>
    <hyperlink ref="A10" location="'Figure 9 Stat Can HH Adoption'!A1" display="Figure 9: Household Access to Information and Communication Technologies by Income Quintile, 2019" xr:uid="{AA9B8F3A-B85D-4253-B846-BACC395D51F9}"/>
    <hyperlink ref="A13" location="'Figure 11 (IPTV subs)'!A1" display="Figure 11: The Growth of IPTV Subscribers in Canada, 2004–2021" xr:uid="{F9523C22-DD72-43F0-B86D-6E7DB102E0FB}"/>
    <hyperlink ref="A14" location="'Figure 12 (IPTV$)'!A1" display="Figure 12: The Growth of IPTV Revenues in Canada, 2004–2021 (current $, millions)" xr:uid="{42CC016B-3DA0-44BB-912B-13E9F813F772}"/>
    <hyperlink ref="A15" location="'Figure 13 Cable vs IPTV$'!A1" display="Figure 13: Cable &amp; Satellite Provider vs IPTV Revenues, 2004–2021 (current $, millions)" xr:uid="{C80111DF-1756-4CE8-A246-72A6031C167F}"/>
    <hyperlink ref="A16" location="'Figure 14 ICTS vs CPI'!A1" display="Figure 14: Communication Services &amp; Devices vs the CPI, 2002-2021" xr:uid="{C38669C7-29AB-4168-960B-1890361DE6E4}"/>
    <hyperlink ref="A18" location="'Figure 16 Facebook Growth'!A1" display="Figure 16: Facebook's Revenue and Average Revenue Per User (ARPU) Soar, 2011-2021" xr:uid="{93138113-0525-475C-9847-A45D8123203C}"/>
    <hyperlink ref="A23" location="'Fig 17 Rise &amp; Fall Ad$ Media'!A1" display="Figure 17: The Rise and Fall of Advertising-funded Traditional Media, 1984-2021 (millions, current$)" xr:uid="{FCBDDA7B-667C-44E4-8947-5FB961011313}"/>
    <hyperlink ref="A19" location="'Fig18 Adv$ Media Sectors'!A1" display="Figure 18: The Stagnating Advertising Economy, 2004-2021, I—Advertising Revenue for Television, the Internet and “All Media” (millions, current$)" xr:uid="{318CE661-BFEE-4DC2-95C9-A012114019DE}"/>
    <hyperlink ref="A22" location="'Figure 19 Adv per Capita '!A1" display="Figure 19 : The Shrinking Advertising Economy?: Ad Spending Per Capita, 2004-2021 (millions, current$)" xr:uid="{63E06E44-78FF-404A-A591-7C504AA9FFA4}"/>
    <hyperlink ref="A21" location="'Figure 20 Ad$ vs NME'!A1" display="Figure 20: Advertising Spending as a Percentage of the Entire Network Media Economy, 2004-2021" xr:uid="{1E9DA68C-E046-4048-A5F3-1B5730D1713C}"/>
    <hyperlink ref="A20" location="'Figure 21 Ad $ vs GDI'!A1" display="Figure 21: Advertising Spending as a Percentage of Canadian Gross Domestic Income, 2004-2021" xr:uid="{DAA5A897-AC09-481B-A826-E969A69C9B6A}"/>
    <hyperlink ref="A24" location="'Figure 22 Content Media $'!A1" display="Figure 22: Revenues for Audiovisual Media and Publishing, 1984–2021 (current $ millions)" xr:uid="{81696225-88AE-4E74-89E5-848160DAA9E1}"/>
    <hyperlink ref="A26" location="'Fig 23 Online Video'!A1" display="Figure 23: Online Video Subscription and Download Services in Canada: 2015, 2018 &amp; 2021" xr:uid="{1DC6E31B-7424-43F0-804A-50AEF8E7B758}"/>
    <hyperlink ref="A27" location="'Fig 24 GrowthUpheavTVMarket'!A1" display="Figure 24: Growth &amp; Upheaval in the Canadian Television Landscape, 1984-2021 (current$, millions)" xr:uid="{13B921FA-05E0-4A08-A246-8F3EE57AFDA0}"/>
    <hyperlink ref="A28" location="'Figure 25 Total TV (C)'!A1" display="Figure 25: Television: Still at the Centre of the Network Media Economy Universe, 1984-2021 (current $, millions)?" xr:uid="{FDDA3848-9A50-430B-8A91-8E1129F3F47D}"/>
    <hyperlink ref="A29" location="'Figure 26 TV+Film Prod'!A1" display="Figure 26: Total Film and TV Production in Canada, 2001-2021  (Millions, $)" xr:uid="{12696BAB-38F7-4407-8528-E2F6C42D1043}"/>
    <hyperlink ref="A30" location="'Fig 27 App Economy'!A1" display="Figure 27: Internet Advertising, Streaming Services and the App Economy, 2011-2021 (current $, millions)" xr:uid="{FBCECA12-6DB2-40B0-B407-5F0F27A4317E}"/>
    <hyperlink ref="A31" location="'FIG 28 DigAVMS v Legacy'!A1" display="Figure 28: Digital AVMS vs Legacy Content Media Revenues, 2008-2021 (Current $, Millions)" xr:uid="{040180E2-4BDD-4EE4-BABF-BB8788395A1A}"/>
    <hyperlink ref="A35" location="'Figure 30 Total Music $'!A1" display="Figure 30: Total Music Industry Revenues in Canada, 1998—2021 (current $, millions)" xr:uid="{3C5A4F0A-2C91-48FB-AFFA-51FDC16A039E}"/>
    <hyperlink ref="A36" location="'Figure 31 MusicChange'!A1" display="Figure 31: Changing Composition of Music Revenues, 2000, 2010 &amp; 2021 (millions$)" xr:uid="{430C6A97-6857-4DD3-9FCE-D29AC5BCB266}"/>
    <hyperlink ref="A38" location="'Figure 34 Journos vs PR  '!A1" display="Figure 34: Journalists vs the PR, Advertising and Marketing Professions, 1987-2021" xr:uid="{7D56B689-4692-45D7-9FD7-7F13D620E017}"/>
    <hyperlink ref="A12:F12" location="'Figure 11 HSIA'!A1" display="Figure 11: High-speed internet access and fibre-based subscriptions by income quintile, 2021" xr:uid="{15C702FA-8732-7245-9F84-694C5B4D2C2A}"/>
    <hyperlink ref="A17:H17" location="'Figure 16 (FTTH)'!A1" display="Figure 16: Percentage of fibre connections in total fixed broadband (December 2022)" xr:uid="{A052F2FA-81FC-4242-8E45-1EE34573DBDE}"/>
    <hyperlink ref="A32:N32" location="'Figure 31 Games'!A1" display="Figure 31: Gaming Industry Revenues in Canada, 1984—2022 (current $, millions)" xr:uid="{984A1C24-454C-5349-A489-8063D78ED05C}"/>
    <hyperlink ref="A33:G33" location="'Fig 32 GameCos'!A1" display="Figure 32: Leading Games Platforms and Publishers in Canada, 2022 (current $, millions) " xr:uid="{25F7DB35-BA11-5044-9B26-BDB8DEC73074}"/>
    <hyperlink ref="A34:G34" location="'Figure 33  Leading Music Cos'!A1" display="Figure 33: Leading Music Streaming and Publishers in Canada, 2022 (current $, millions) " xr:uid="{5822A241-7303-6F4C-ABFE-BC5F9C067B11}"/>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DBE63-E1EE-5B43-9D78-61BEF2968784}">
  <sheetPr codeName="Sheet1"/>
  <dimension ref="A1:A4"/>
  <sheetViews>
    <sheetView zoomScale="125" zoomScaleNormal="126" workbookViewId="0"/>
  </sheetViews>
  <sheetFormatPr baseColWidth="10" defaultColWidth="11" defaultRowHeight="16"/>
  <cols>
    <col min="1" max="1" width="112.83203125" style="10" customWidth="1"/>
    <col min="2" max="16384" width="11" style="10"/>
  </cols>
  <sheetData>
    <row r="1" spans="1:1" ht="25" customHeight="1">
      <c r="A1" s="79" t="s">
        <v>1</v>
      </c>
    </row>
    <row r="2" spans="1:1" ht="70" customHeight="1">
      <c r="A2" s="78" t="s">
        <v>474</v>
      </c>
    </row>
    <row r="3" spans="1:1" ht="138" customHeight="1">
      <c r="A3" s="78" t="s">
        <v>475</v>
      </c>
    </row>
    <row r="4" spans="1:1" ht="87" customHeight="1">
      <c r="A4" s="78" t="s">
        <v>476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D18"/>
  <sheetViews>
    <sheetView zoomScale="130" zoomScaleNormal="130" workbookViewId="0">
      <selection activeCell="B11" sqref="B11"/>
    </sheetView>
  </sheetViews>
  <sheetFormatPr baseColWidth="10" defaultColWidth="11" defaultRowHeight="16"/>
  <cols>
    <col min="1" max="1" width="40.6640625" style="10" customWidth="1"/>
    <col min="2" max="2" width="40.33203125" style="10" customWidth="1"/>
    <col min="3" max="3" width="43.1640625" style="10" customWidth="1"/>
    <col min="4" max="4" width="13.5" style="10" customWidth="1"/>
    <col min="5" max="16384" width="11" style="10"/>
  </cols>
  <sheetData>
    <row r="1" spans="1:4" ht="16.25" customHeight="1">
      <c r="A1" s="319" t="s">
        <v>311</v>
      </c>
      <c r="B1" s="320"/>
      <c r="C1" s="320"/>
    </row>
    <row r="2" spans="1:4">
      <c r="A2" s="80" t="s">
        <v>3</v>
      </c>
      <c r="B2" s="80" t="s">
        <v>4</v>
      </c>
      <c r="C2" s="80" t="s">
        <v>5</v>
      </c>
    </row>
    <row r="3" spans="1:4" ht="17">
      <c r="A3" s="14" t="s">
        <v>6</v>
      </c>
      <c r="B3" s="14" t="s">
        <v>7</v>
      </c>
      <c r="C3" s="14" t="s">
        <v>8</v>
      </c>
    </row>
    <row r="4" spans="1:4" ht="17">
      <c r="A4" s="14" t="s">
        <v>9</v>
      </c>
      <c r="B4" s="14" t="s">
        <v>12</v>
      </c>
      <c r="C4" s="14" t="s">
        <v>11</v>
      </c>
    </row>
    <row r="5" spans="1:4" ht="17">
      <c r="A5" s="14" t="s">
        <v>367</v>
      </c>
      <c r="B5" s="14" t="s">
        <v>380</v>
      </c>
      <c r="C5" s="14" t="s">
        <v>379</v>
      </c>
      <c r="D5" s="14"/>
    </row>
    <row r="6" spans="1:4" ht="19" customHeight="1">
      <c r="A6" s="14" t="s">
        <v>17</v>
      </c>
      <c r="B6" s="14" t="s">
        <v>378</v>
      </c>
      <c r="C6" s="14" t="s">
        <v>377</v>
      </c>
    </row>
    <row r="7" spans="1:4" ht="21" customHeight="1">
      <c r="A7" s="14" t="s">
        <v>376</v>
      </c>
      <c r="B7" s="14" t="s">
        <v>18</v>
      </c>
      <c r="C7" s="14" t="s">
        <v>368</v>
      </c>
    </row>
    <row r="8" spans="1:4" ht="17">
      <c r="A8" s="14" t="s">
        <v>15</v>
      </c>
      <c r="B8" s="14" t="s">
        <v>16</v>
      </c>
      <c r="C8" s="14" t="s">
        <v>369</v>
      </c>
    </row>
    <row r="9" spans="1:4" ht="19" customHeight="1">
      <c r="A9" s="14" t="s">
        <v>21</v>
      </c>
      <c r="B9" s="14" t="s">
        <v>10</v>
      </c>
      <c r="C9" s="14" t="s">
        <v>20</v>
      </c>
    </row>
    <row r="10" spans="1:4" ht="34">
      <c r="A10" s="14" t="s">
        <v>370</v>
      </c>
      <c r="B10" s="14" t="s">
        <v>13</v>
      </c>
    </row>
    <row r="11" spans="1:4" ht="35" customHeight="1">
      <c r="A11" s="14" t="s">
        <v>371</v>
      </c>
      <c r="B11" s="14"/>
    </row>
    <row r="12" spans="1:4" ht="17">
      <c r="A12" s="14" t="s">
        <v>354</v>
      </c>
      <c r="B12" s="14"/>
      <c r="C12" s="81"/>
    </row>
    <row r="13" spans="1:4" ht="17">
      <c r="A13" s="14" t="s">
        <v>23</v>
      </c>
      <c r="B13" s="14"/>
      <c r="C13" s="77"/>
    </row>
    <row r="14" spans="1:4" ht="29" customHeight="1">
      <c r="A14" s="14" t="s">
        <v>22</v>
      </c>
      <c r="B14" s="14"/>
      <c r="C14" s="17"/>
    </row>
    <row r="15" spans="1:4">
      <c r="A15"/>
      <c r="B15" s="18"/>
      <c r="C15" s="42"/>
    </row>
    <row r="16" spans="1:4">
      <c r="A16" s="42"/>
      <c r="B16" s="18"/>
    </row>
    <row r="17" spans="2:2">
      <c r="B17" s="17"/>
    </row>
    <row r="18" spans="2:2">
      <c r="B18" s="42"/>
    </row>
  </sheetData>
  <mergeCells count="1">
    <mergeCell ref="A1:C1"/>
  </mergeCells>
  <phoneticPr fontId="1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15"/>
  <sheetViews>
    <sheetView zoomScale="66" zoomScaleNormal="110" workbookViewId="0">
      <selection activeCell="U6" sqref="B3:U6"/>
    </sheetView>
  </sheetViews>
  <sheetFormatPr baseColWidth="10" defaultColWidth="11" defaultRowHeight="16"/>
  <cols>
    <col min="1" max="1" width="59" style="75" customWidth="1"/>
    <col min="2" max="21" width="11" style="75"/>
    <col min="22" max="22" width="13.1640625" style="75" bestFit="1" customWidth="1"/>
    <col min="23" max="16384" width="11" style="75"/>
  </cols>
  <sheetData>
    <row r="1" spans="1:22" s="104" customFormat="1" ht="24" customHeight="1">
      <c r="A1" s="321" t="s">
        <v>364</v>
      </c>
      <c r="B1" s="321"/>
      <c r="C1" s="321"/>
      <c r="D1" s="321"/>
      <c r="E1" s="321"/>
      <c r="F1" s="321"/>
      <c r="G1" s="321"/>
      <c r="H1" s="321"/>
      <c r="I1" s="321"/>
      <c r="J1" s="321"/>
      <c r="K1" s="321"/>
    </row>
    <row r="2" spans="1:22">
      <c r="B2" s="156">
        <v>1984</v>
      </c>
      <c r="C2" s="156">
        <v>1988</v>
      </c>
      <c r="D2" s="156">
        <v>1992</v>
      </c>
      <c r="E2" s="156">
        <v>1996</v>
      </c>
      <c r="F2" s="156">
        <v>2000</v>
      </c>
      <c r="G2" s="156">
        <v>2004</v>
      </c>
      <c r="H2" s="156">
        <v>2008</v>
      </c>
      <c r="I2" s="156">
        <v>2010</v>
      </c>
      <c r="J2" s="156">
        <v>2011</v>
      </c>
      <c r="K2" s="156">
        <v>2012</v>
      </c>
      <c r="L2" s="156">
        <v>2013</v>
      </c>
      <c r="M2" s="156">
        <v>2014</v>
      </c>
      <c r="N2" s="156">
        <v>2015</v>
      </c>
      <c r="O2" s="156">
        <v>2016</v>
      </c>
      <c r="P2" s="156">
        <v>2017</v>
      </c>
      <c r="Q2" s="156">
        <v>2018</v>
      </c>
      <c r="R2" s="156">
        <v>2019</v>
      </c>
      <c r="S2" s="156">
        <v>2020</v>
      </c>
      <c r="T2" s="156">
        <v>2021</v>
      </c>
      <c r="U2" s="104">
        <v>2022</v>
      </c>
    </row>
    <row r="3" spans="1:22">
      <c r="A3" s="75" t="s">
        <v>372</v>
      </c>
      <c r="B3" s="103">
        <v>13503.3</v>
      </c>
      <c r="C3" s="103">
        <v>15815.1</v>
      </c>
      <c r="D3" s="103">
        <v>17386.7</v>
      </c>
      <c r="E3" s="103">
        <v>22991.4</v>
      </c>
      <c r="F3" s="103">
        <v>32618.5</v>
      </c>
      <c r="G3" s="103">
        <v>38239.4</v>
      </c>
      <c r="H3" s="103">
        <v>47353.5</v>
      </c>
      <c r="I3" s="103">
        <v>49829.9</v>
      </c>
      <c r="J3" s="103">
        <v>51159.1</v>
      </c>
      <c r="K3" s="103">
        <v>52485.8</v>
      </c>
      <c r="L3" s="103">
        <v>53693.9</v>
      </c>
      <c r="M3" s="103">
        <v>54842.400000000001</v>
      </c>
      <c r="N3" s="103">
        <v>56289.659520000001</v>
      </c>
      <c r="O3" s="103">
        <v>55775.982229200003</v>
      </c>
      <c r="P3" s="103">
        <v>57203.433400000002</v>
      </c>
      <c r="Q3" s="103">
        <v>60608.249800000005</v>
      </c>
      <c r="R3" s="103">
        <v>62683.003032000008</v>
      </c>
      <c r="S3" s="103">
        <v>62420.496810080003</v>
      </c>
      <c r="T3" s="103">
        <v>64087.58</v>
      </c>
      <c r="U3" s="103">
        <v>67585.649999999994</v>
      </c>
    </row>
    <row r="4" spans="1:22">
      <c r="A4" s="75" t="s">
        <v>365</v>
      </c>
      <c r="B4" s="103">
        <v>5983.5129999999999</v>
      </c>
      <c r="C4" s="103">
        <v>7664.7839999999997</v>
      </c>
      <c r="D4" s="103">
        <v>8789.6190000000006</v>
      </c>
      <c r="E4" s="103">
        <v>10173.248000000001</v>
      </c>
      <c r="F4" s="103">
        <v>12624.775000000001</v>
      </c>
      <c r="G4" s="103">
        <v>14208.265000000001</v>
      </c>
      <c r="H4" s="103">
        <v>16703.818000000003</v>
      </c>
      <c r="I4" s="103">
        <v>16884.947</v>
      </c>
      <c r="J4" s="103">
        <v>16861.016000000003</v>
      </c>
      <c r="K4" s="103">
        <v>16901.787</v>
      </c>
      <c r="L4" s="103">
        <v>16252.7</v>
      </c>
      <c r="M4" s="103">
        <v>15997.745000000003</v>
      </c>
      <c r="N4" s="103">
        <v>15179.279999999999</v>
      </c>
      <c r="O4" s="103">
        <v>14791.147999999999</v>
      </c>
      <c r="P4" s="103">
        <v>14228.04</v>
      </c>
      <c r="Q4" s="103">
        <v>13931.53</v>
      </c>
      <c r="R4" s="103">
        <v>13593.019</v>
      </c>
      <c r="S4" s="103">
        <v>11652.000000000002</v>
      </c>
      <c r="T4" s="103">
        <v>11972.47</v>
      </c>
      <c r="U4" s="103">
        <v>12590.53</v>
      </c>
    </row>
    <row r="5" spans="1:22">
      <c r="A5" s="75" t="s">
        <v>366</v>
      </c>
      <c r="B5" s="103"/>
      <c r="C5" s="103"/>
      <c r="D5" s="103"/>
      <c r="E5" s="103"/>
      <c r="F5" s="103">
        <v>141.4</v>
      </c>
      <c r="G5" s="103">
        <v>364</v>
      </c>
      <c r="H5" s="103">
        <v>2117.19</v>
      </c>
      <c r="I5" s="103">
        <v>3804.4900000000007</v>
      </c>
      <c r="J5" s="103">
        <v>4212.1404911383434</v>
      </c>
      <c r="K5" s="103">
        <v>4887.8687298624964</v>
      </c>
      <c r="L5" s="103">
        <v>5557.3204624923264</v>
      </c>
      <c r="M5" s="103">
        <v>6463.9282624929765</v>
      </c>
      <c r="N5" s="103">
        <v>8042.6180190163614</v>
      </c>
      <c r="O5" s="103">
        <v>9384.7287720481927</v>
      </c>
      <c r="P5" s="103">
        <v>11182.108620153176</v>
      </c>
      <c r="Q5" s="103">
        <v>13668.439153454714</v>
      </c>
      <c r="R5" s="103">
        <v>15858.267639422422</v>
      </c>
      <c r="S5" s="103">
        <v>17620.275333983063</v>
      </c>
      <c r="T5" s="239">
        <v>21592.186021052632</v>
      </c>
      <c r="U5" s="239">
        <v>24186.92388225871</v>
      </c>
      <c r="V5" s="158"/>
    </row>
    <row r="6" spans="1:22">
      <c r="A6" s="75" t="s">
        <v>24</v>
      </c>
      <c r="B6" s="103">
        <f>SUM(B3:B5)</f>
        <v>19486.812999999998</v>
      </c>
      <c r="C6" s="103">
        <f>SUM(C3:C5)</f>
        <v>23479.883999999998</v>
      </c>
      <c r="D6" s="103">
        <f>SUM(D3:D5)</f>
        <v>26176.319000000003</v>
      </c>
      <c r="E6" s="103">
        <f>SUM(E3:E5)</f>
        <v>33164.648000000001</v>
      </c>
      <c r="F6" s="103">
        <f t="shared" ref="F6:U6" si="0">SUM(F3:F5)</f>
        <v>45384.675000000003</v>
      </c>
      <c r="G6" s="103">
        <f t="shared" si="0"/>
        <v>52811.665000000001</v>
      </c>
      <c r="H6" s="103">
        <f t="shared" si="0"/>
        <v>66174.508000000002</v>
      </c>
      <c r="I6" s="103">
        <f t="shared" si="0"/>
        <v>70519.337000000014</v>
      </c>
      <c r="J6" s="103">
        <f t="shared" si="0"/>
        <v>72232.256491138352</v>
      </c>
      <c r="K6" s="103">
        <f t="shared" si="0"/>
        <v>74275.4557298625</v>
      </c>
      <c r="L6" s="103">
        <f t="shared" si="0"/>
        <v>75503.92046249233</v>
      </c>
      <c r="M6" s="103">
        <f t="shared" si="0"/>
        <v>77304.073262492981</v>
      </c>
      <c r="N6" s="103">
        <f t="shared" si="0"/>
        <v>79511.557539016358</v>
      </c>
      <c r="O6" s="103">
        <f t="shared" si="0"/>
        <v>79951.859001248202</v>
      </c>
      <c r="P6" s="103">
        <f t="shared" si="0"/>
        <v>82613.582020153175</v>
      </c>
      <c r="Q6" s="103">
        <f t="shared" si="0"/>
        <v>88208.218953454721</v>
      </c>
      <c r="R6" s="103">
        <f t="shared" si="0"/>
        <v>92134.289671422433</v>
      </c>
      <c r="S6" s="103">
        <f t="shared" si="0"/>
        <v>91692.77214406307</v>
      </c>
      <c r="T6" s="103">
        <f t="shared" si="0"/>
        <v>97652.236021052639</v>
      </c>
      <c r="U6" s="103">
        <f t="shared" si="0"/>
        <v>104363.1038822587</v>
      </c>
    </row>
    <row r="7" spans="1:22">
      <c r="B7" s="159"/>
      <c r="C7" s="159"/>
      <c r="D7" s="159"/>
      <c r="E7" s="159"/>
      <c r="F7" s="159"/>
      <c r="G7" s="159"/>
      <c r="H7" s="159"/>
      <c r="I7" s="159"/>
      <c r="J7" s="159"/>
      <c r="K7" s="159"/>
      <c r="L7" s="159"/>
      <c r="M7" s="159"/>
      <c r="N7" s="159"/>
      <c r="O7" s="159"/>
      <c r="P7" s="159"/>
      <c r="Q7" s="159"/>
      <c r="R7" s="159"/>
      <c r="S7" s="159"/>
      <c r="T7" s="159"/>
      <c r="U7" s="159"/>
    </row>
    <row r="9" spans="1:22">
      <c r="F9" s="162"/>
      <c r="G9" s="162"/>
      <c r="H9" s="162"/>
      <c r="I9" s="162"/>
      <c r="J9" s="162"/>
      <c r="K9" s="162"/>
      <c r="L9" s="162"/>
      <c r="M9" s="162"/>
      <c r="N9" s="162"/>
      <c r="O9" s="162"/>
      <c r="P9" s="162"/>
      <c r="Q9" s="162"/>
      <c r="R9" s="162"/>
      <c r="S9" s="162"/>
      <c r="T9" s="162"/>
      <c r="U9" s="162"/>
    </row>
    <row r="10" spans="1:22" ht="15" customHeight="1">
      <c r="U10" s="162"/>
    </row>
    <row r="11" spans="1:22">
      <c r="U11" s="162"/>
    </row>
    <row r="12" spans="1:22">
      <c r="B12" s="160"/>
      <c r="C12" s="160"/>
      <c r="D12" s="160"/>
      <c r="E12" s="160"/>
      <c r="F12" s="160"/>
      <c r="G12" s="160"/>
      <c r="H12" s="160"/>
      <c r="I12" s="160"/>
      <c r="J12" s="160"/>
      <c r="K12" s="160"/>
      <c r="L12" s="160"/>
      <c r="M12" s="160"/>
      <c r="N12" s="160"/>
      <c r="O12" s="160"/>
      <c r="P12" s="160"/>
      <c r="Q12" s="160"/>
      <c r="R12" s="160"/>
      <c r="S12" s="160"/>
      <c r="T12" s="160"/>
      <c r="U12" s="161"/>
    </row>
    <row r="13" spans="1:22">
      <c r="B13" s="162"/>
      <c r="C13" s="162"/>
      <c r="D13" s="162"/>
      <c r="E13" s="162"/>
      <c r="F13" s="162"/>
      <c r="G13" s="162"/>
      <c r="H13" s="162"/>
      <c r="I13" s="162"/>
      <c r="J13" s="162"/>
      <c r="K13" s="162"/>
      <c r="L13" s="162"/>
      <c r="M13" s="162"/>
      <c r="N13" s="162"/>
      <c r="O13" s="162"/>
      <c r="P13" s="162"/>
      <c r="Q13" s="162"/>
      <c r="R13" s="162"/>
      <c r="S13" s="162"/>
      <c r="T13" s="162"/>
    </row>
    <row r="14" spans="1:22">
      <c r="B14" s="162"/>
      <c r="C14" s="162"/>
      <c r="D14" s="162"/>
      <c r="E14" s="162"/>
      <c r="F14" s="162"/>
      <c r="G14" s="162"/>
      <c r="H14" s="162"/>
      <c r="I14" s="162"/>
      <c r="J14" s="162"/>
      <c r="K14" s="162"/>
      <c r="L14" s="162"/>
      <c r="M14" s="162"/>
      <c r="N14" s="162"/>
      <c r="O14" s="162"/>
      <c r="P14" s="162"/>
      <c r="Q14" s="162"/>
      <c r="R14" s="162"/>
      <c r="S14" s="162"/>
      <c r="T14" s="162"/>
    </row>
    <row r="15" spans="1:22">
      <c r="B15" s="161"/>
      <c r="C15" s="161"/>
      <c r="D15" s="161"/>
      <c r="E15" s="161"/>
      <c r="F15" s="161"/>
      <c r="G15" s="161"/>
      <c r="H15" s="161"/>
      <c r="I15" s="161"/>
      <c r="J15" s="161"/>
      <c r="K15" s="161"/>
      <c r="L15" s="161"/>
      <c r="M15" s="161"/>
      <c r="N15" s="161"/>
      <c r="O15" s="161"/>
      <c r="P15" s="161"/>
      <c r="Q15" s="161"/>
      <c r="R15" s="161"/>
      <c r="S15" s="161"/>
      <c r="T15" s="161"/>
      <c r="U15" s="158"/>
    </row>
  </sheetData>
  <mergeCells count="1">
    <mergeCell ref="A1:K1"/>
  </mergeCells>
  <pageMargins left="0.7" right="0.7" top="0.75" bottom="0.75" header="0.3" footer="0.3"/>
  <pageSetup orientation="portrait" r:id="rId1"/>
  <ignoredErrors>
    <ignoredError sqref="B6:U6"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7C300-2140-BC4E-9456-7B3AB983C61D}">
  <sheetPr codeName="Sheet4"/>
  <dimension ref="A1:U44"/>
  <sheetViews>
    <sheetView topLeftCell="A9" zoomScale="65" zoomScaleNormal="120" workbookViewId="0">
      <selection activeCell="Q43" sqref="Q43"/>
    </sheetView>
  </sheetViews>
  <sheetFormatPr baseColWidth="10" defaultColWidth="10.83203125" defaultRowHeight="16"/>
  <cols>
    <col min="1" max="1" width="51.33203125" style="143" customWidth="1"/>
    <col min="2" max="2" width="18.6640625" style="143" customWidth="1"/>
    <col min="3" max="3" width="10.6640625" style="143" customWidth="1"/>
    <col min="4" max="4" width="11.6640625" style="143" customWidth="1"/>
    <col min="5" max="5" width="12.33203125" style="143" customWidth="1"/>
    <col min="6" max="6" width="12.1640625" style="143" customWidth="1"/>
    <col min="7" max="7" width="12.83203125" style="143" customWidth="1"/>
    <col min="8" max="8" width="12" style="143" customWidth="1"/>
    <col min="9" max="13" width="12.5" style="143" customWidth="1"/>
    <col min="14" max="15" width="14.33203125" style="143" customWidth="1"/>
    <col min="16" max="18" width="14" style="143" customWidth="1"/>
    <col min="19" max="19" width="12" style="143" customWidth="1"/>
    <col min="20" max="21" width="14.5" style="143" customWidth="1"/>
    <col min="22" max="22" width="12.1640625" style="143" bestFit="1" customWidth="1"/>
    <col min="23" max="23" width="10.83203125" style="143"/>
    <col min="24" max="24" width="15.6640625" style="143" customWidth="1"/>
    <col min="25" max="25" width="10.83203125" style="143"/>
    <col min="26" max="26" width="51.33203125" style="143" customWidth="1"/>
    <col min="27" max="27" width="18.6640625" style="143" customWidth="1"/>
    <col min="28" max="28" width="10.6640625" style="143" customWidth="1"/>
    <col min="29" max="29" width="11.6640625" style="143" bestFit="1" customWidth="1"/>
    <col min="30" max="30" width="12.33203125" style="143" bestFit="1" customWidth="1"/>
    <col min="31" max="31" width="12.1640625" style="143" bestFit="1" customWidth="1"/>
    <col min="32" max="32" width="12.83203125" style="143" bestFit="1" customWidth="1"/>
    <col min="33" max="33" width="12" style="143" customWidth="1"/>
    <col min="34" max="38" width="12.5" style="143" customWidth="1"/>
    <col min="39" max="40" width="14.33203125" style="143" customWidth="1"/>
    <col min="41" max="42" width="14" style="143" customWidth="1"/>
    <col min="43" max="43" width="27.5" style="143" customWidth="1"/>
    <col min="44" max="46" width="14.5" style="143" customWidth="1"/>
    <col min="47" max="47" width="12.1640625" style="143" bestFit="1" customWidth="1"/>
    <col min="48" max="48" width="10.83203125" style="143"/>
    <col min="49" max="49" width="15.6640625" style="143" customWidth="1"/>
    <col min="50" max="16384" width="10.83203125" style="143"/>
  </cols>
  <sheetData>
    <row r="1" spans="1:21" ht="20">
      <c r="A1" s="324" t="s">
        <v>326</v>
      </c>
      <c r="B1" s="324"/>
      <c r="C1" s="324"/>
      <c r="D1" s="324"/>
      <c r="E1" s="324"/>
      <c r="F1" s="324"/>
      <c r="G1" s="324"/>
      <c r="H1" s="324"/>
      <c r="I1" s="324"/>
      <c r="J1" s="324"/>
      <c r="K1" s="324"/>
      <c r="L1" s="324"/>
      <c r="M1" s="324"/>
      <c r="N1" s="324"/>
      <c r="O1" s="324"/>
      <c r="P1" s="324"/>
      <c r="Q1" s="324"/>
      <c r="R1" s="324"/>
      <c r="S1" s="324"/>
    </row>
    <row r="2" spans="1:21" ht="16.25" customHeight="1">
      <c r="B2" s="142">
        <v>1982</v>
      </c>
      <c r="C2" s="99">
        <v>1986</v>
      </c>
      <c r="D2" s="142">
        <v>1992</v>
      </c>
      <c r="E2" s="142">
        <v>1996</v>
      </c>
      <c r="F2" s="142">
        <v>2000</v>
      </c>
      <c r="G2" s="142">
        <v>2005</v>
      </c>
      <c r="H2" s="142">
        <v>2009</v>
      </c>
      <c r="I2" s="142">
        <v>2010</v>
      </c>
      <c r="J2" s="142">
        <v>2011</v>
      </c>
      <c r="K2" s="142">
        <v>2012</v>
      </c>
      <c r="L2" s="142">
        <v>2013</v>
      </c>
      <c r="M2" s="142">
        <v>2014</v>
      </c>
      <c r="N2" s="142">
        <v>2015</v>
      </c>
      <c r="O2" s="142">
        <v>2016</v>
      </c>
      <c r="P2" s="142">
        <v>2017</v>
      </c>
      <c r="Q2" s="142">
        <v>2018</v>
      </c>
      <c r="R2" s="142">
        <v>2019</v>
      </c>
      <c r="S2" s="142">
        <v>2020</v>
      </c>
      <c r="T2" s="142"/>
      <c r="U2" s="142"/>
    </row>
    <row r="3" spans="1:21" ht="17">
      <c r="A3" s="149" t="s">
        <v>25</v>
      </c>
      <c r="B3" s="144">
        <v>8843970</v>
      </c>
      <c r="C3" s="144">
        <v>4423980</v>
      </c>
      <c r="D3" s="144">
        <v>9792910</v>
      </c>
      <c r="E3" s="144">
        <v>10662550</v>
      </c>
      <c r="F3" s="145">
        <v>11621750</v>
      </c>
      <c r="G3" s="146">
        <v>12586770</v>
      </c>
      <c r="H3" s="150">
        <v>13417000</v>
      </c>
      <c r="I3" s="151">
        <v>13296567</v>
      </c>
      <c r="J3" s="151">
        <v>13478510</v>
      </c>
      <c r="K3" s="151">
        <v>13634264</v>
      </c>
      <c r="L3" s="151">
        <v>13792280</v>
      </c>
      <c r="M3" s="151">
        <v>13949883</v>
      </c>
      <c r="N3" s="151">
        <v>14097438</v>
      </c>
      <c r="O3" s="151">
        <v>14269701</v>
      </c>
      <c r="P3" s="145">
        <v>14321840</v>
      </c>
      <c r="Q3" s="145">
        <f>(P3+R3)/2</f>
        <v>14514233</v>
      </c>
      <c r="R3" s="151">
        <v>14706626</v>
      </c>
      <c r="S3" s="143">
        <f>R3+(R3*0.0101)</f>
        <v>14855162.922599999</v>
      </c>
    </row>
    <row r="4" spans="1:21" ht="17">
      <c r="A4" s="143" t="s">
        <v>26</v>
      </c>
      <c r="B4" s="144"/>
      <c r="C4" s="144"/>
      <c r="D4" s="144"/>
      <c r="E4" s="144"/>
      <c r="I4" s="151">
        <v>13075</v>
      </c>
      <c r="J4" s="151">
        <v>11746</v>
      </c>
      <c r="K4" s="151">
        <v>11381</v>
      </c>
      <c r="L4" s="151">
        <v>11686</v>
      </c>
      <c r="M4" s="151">
        <v>11413</v>
      </c>
      <c r="N4" s="151">
        <v>10723</v>
      </c>
      <c r="O4" s="151">
        <v>11446</v>
      </c>
      <c r="P4" s="145">
        <v>11894</v>
      </c>
      <c r="Q4" s="145">
        <f>(P4+R4)/2</f>
        <v>11392</v>
      </c>
      <c r="R4" s="151">
        <v>10890</v>
      </c>
      <c r="S4" s="145">
        <f>AVERAGE(O4:R4)</f>
        <v>11405.5</v>
      </c>
    </row>
    <row r="5" spans="1:21" ht="17">
      <c r="A5" s="152" t="s">
        <v>27</v>
      </c>
      <c r="B5" s="141">
        <v>30000</v>
      </c>
      <c r="C5" s="144">
        <v>32400</v>
      </c>
      <c r="D5" s="144">
        <v>46000</v>
      </c>
      <c r="E5" s="144">
        <v>48000</v>
      </c>
      <c r="F5" s="145">
        <v>57100</v>
      </c>
      <c r="G5" s="146">
        <v>66300</v>
      </c>
      <c r="H5" s="150">
        <v>75100</v>
      </c>
      <c r="I5" s="151">
        <v>76700</v>
      </c>
      <c r="J5" s="141">
        <v>79300</v>
      </c>
      <c r="K5" s="141">
        <v>82400</v>
      </c>
      <c r="L5" s="141">
        <v>84500</v>
      </c>
      <c r="M5" s="141">
        <v>87200</v>
      </c>
      <c r="N5" s="141">
        <v>88700</v>
      </c>
      <c r="O5" s="141">
        <v>89100</v>
      </c>
      <c r="P5" s="141">
        <v>93000</v>
      </c>
      <c r="Q5" s="141">
        <v>95600</v>
      </c>
      <c r="R5" s="141">
        <v>97600</v>
      </c>
      <c r="S5" s="141">
        <v>103400</v>
      </c>
    </row>
    <row r="6" spans="1:21">
      <c r="B6" s="144"/>
      <c r="C6" s="144"/>
      <c r="D6" s="144"/>
      <c r="E6" s="144"/>
      <c r="I6" s="151"/>
      <c r="Q6" s="145"/>
    </row>
    <row r="7" spans="1:21" ht="17">
      <c r="A7" s="143" t="s">
        <v>28</v>
      </c>
      <c r="B7" s="144">
        <v>366.71178215213303</v>
      </c>
      <c r="C7" s="144">
        <v>509</v>
      </c>
      <c r="D7" s="144">
        <v>674</v>
      </c>
      <c r="E7" s="144">
        <v>869.60307900080193</v>
      </c>
      <c r="F7" s="145">
        <v>1038</v>
      </c>
      <c r="G7" s="146">
        <v>1368</v>
      </c>
      <c r="H7" s="147">
        <v>1583</v>
      </c>
      <c r="I7" s="143">
        <v>1742</v>
      </c>
      <c r="J7" s="143">
        <v>1824</v>
      </c>
      <c r="K7" s="143">
        <v>1851</v>
      </c>
      <c r="L7" s="143">
        <v>1997</v>
      </c>
      <c r="M7" s="143">
        <v>2096</v>
      </c>
      <c r="N7" s="143">
        <v>2187</v>
      </c>
      <c r="O7" s="143">
        <v>2246</v>
      </c>
      <c r="P7" s="143">
        <v>2404</v>
      </c>
      <c r="Q7" s="145">
        <f>(P7+R7)/2</f>
        <v>2537</v>
      </c>
      <c r="R7" s="143">
        <v>2670</v>
      </c>
      <c r="S7" s="143">
        <f>(R7-P7)/P7*R7+R7</f>
        <v>2965.4326123128121</v>
      </c>
    </row>
    <row r="8" spans="1:21" ht="17">
      <c r="A8" s="143" t="s">
        <v>29</v>
      </c>
      <c r="B8" s="144">
        <v>297.50496666090004</v>
      </c>
      <c r="C8" s="144">
        <v>488</v>
      </c>
      <c r="D8" s="144">
        <v>569</v>
      </c>
      <c r="E8" s="144">
        <v>677.25221452654387</v>
      </c>
      <c r="F8" s="145">
        <v>857</v>
      </c>
      <c r="G8" s="146">
        <v>1036</v>
      </c>
      <c r="H8" s="143">
        <v>1074</v>
      </c>
      <c r="I8" s="143">
        <v>1017</v>
      </c>
      <c r="J8" s="143">
        <v>1118</v>
      </c>
      <c r="K8" s="143">
        <v>1130</v>
      </c>
      <c r="L8" s="143">
        <v>1159</v>
      </c>
      <c r="M8" s="143">
        <v>1046</v>
      </c>
      <c r="N8" s="143">
        <v>1086</v>
      </c>
      <c r="O8" s="143">
        <v>1099</v>
      </c>
      <c r="P8" s="148">
        <v>1028</v>
      </c>
      <c r="Q8" s="145">
        <f>(P8+R8)/2</f>
        <v>1079</v>
      </c>
      <c r="R8" s="143">
        <v>1130</v>
      </c>
      <c r="S8" s="143">
        <f t="shared" ref="S8:S32" si="0">(R8-P8)/P8*R8+R8</f>
        <v>1242.1206225680935</v>
      </c>
    </row>
    <row r="9" spans="1:21" ht="17">
      <c r="A9" s="143" t="s">
        <v>30</v>
      </c>
      <c r="B9" s="144">
        <v>263.92672069217781</v>
      </c>
      <c r="C9" s="144">
        <v>470</v>
      </c>
      <c r="D9" s="144">
        <v>625</v>
      </c>
      <c r="E9" s="144">
        <v>822.65945857229292</v>
      </c>
      <c r="F9" s="145">
        <v>881</v>
      </c>
      <c r="G9" s="146">
        <v>958</v>
      </c>
      <c r="H9" s="143">
        <v>1021</v>
      </c>
      <c r="I9" s="143">
        <v>811</v>
      </c>
      <c r="J9" s="143">
        <v>741</v>
      </c>
      <c r="K9" s="143">
        <v>702</v>
      </c>
      <c r="L9" s="143">
        <v>662</v>
      </c>
      <c r="M9" s="143">
        <v>626</v>
      </c>
      <c r="N9" s="143">
        <v>596</v>
      </c>
      <c r="O9" s="143">
        <v>513</v>
      </c>
      <c r="P9" s="143">
        <v>735</v>
      </c>
      <c r="Q9" s="145">
        <f>(P9+R9)/2</f>
        <v>738.5</v>
      </c>
      <c r="R9" s="143">
        <v>742</v>
      </c>
      <c r="S9" s="143">
        <f t="shared" si="0"/>
        <v>749.06666666666672</v>
      </c>
    </row>
    <row r="10" spans="1:21" ht="17">
      <c r="A10" s="143" t="s">
        <v>31</v>
      </c>
      <c r="B10" s="144">
        <f t="shared" ref="B10:R10" si="1">SUM(B7:B9)</f>
        <v>928.14346950521087</v>
      </c>
      <c r="C10" s="144">
        <f t="shared" si="1"/>
        <v>1467</v>
      </c>
      <c r="D10" s="144">
        <f t="shared" si="1"/>
        <v>1868</v>
      </c>
      <c r="E10" s="144">
        <f t="shared" si="1"/>
        <v>2369.5147520996388</v>
      </c>
      <c r="F10" s="145">
        <f t="shared" si="1"/>
        <v>2776</v>
      </c>
      <c r="G10" s="145">
        <f t="shared" si="1"/>
        <v>3362</v>
      </c>
      <c r="H10" s="145">
        <f t="shared" si="1"/>
        <v>3678</v>
      </c>
      <c r="I10" s="145">
        <f t="shared" si="1"/>
        <v>3570</v>
      </c>
      <c r="J10" s="145">
        <f t="shared" si="1"/>
        <v>3683</v>
      </c>
      <c r="K10" s="145">
        <f t="shared" si="1"/>
        <v>3683</v>
      </c>
      <c r="L10" s="145">
        <f t="shared" si="1"/>
        <v>3818</v>
      </c>
      <c r="M10" s="145">
        <f t="shared" si="1"/>
        <v>3768</v>
      </c>
      <c r="N10" s="145">
        <f t="shared" si="1"/>
        <v>3869</v>
      </c>
      <c r="O10" s="145">
        <f t="shared" si="1"/>
        <v>3858</v>
      </c>
      <c r="P10" s="145">
        <f t="shared" si="1"/>
        <v>4167</v>
      </c>
      <c r="Q10" s="145">
        <f>(P10+R10)/2</f>
        <v>4354.5</v>
      </c>
      <c r="R10" s="145">
        <f t="shared" si="1"/>
        <v>4542</v>
      </c>
      <c r="S10" s="143">
        <f t="shared" si="0"/>
        <v>4950.7473002159822</v>
      </c>
    </row>
    <row r="11" spans="1:21">
      <c r="B11" s="144"/>
      <c r="C11" s="144"/>
      <c r="D11" s="144"/>
      <c r="E11" s="144"/>
      <c r="F11" s="145"/>
      <c r="G11" s="145"/>
      <c r="H11" s="145"/>
      <c r="Q11" s="145"/>
    </row>
    <row r="12" spans="1:21" ht="17">
      <c r="A12" s="143" t="s">
        <v>32</v>
      </c>
      <c r="B12" s="144">
        <f t="shared" ref="B12:R12" si="2">B7/B5*100</f>
        <v>1.2223726071737768</v>
      </c>
      <c r="C12" s="144">
        <f t="shared" si="2"/>
        <v>1.5709876543209877</v>
      </c>
      <c r="D12" s="144">
        <f t="shared" si="2"/>
        <v>1.4652173913043478</v>
      </c>
      <c r="E12" s="144">
        <f t="shared" si="2"/>
        <v>1.8116730812516708</v>
      </c>
      <c r="F12" s="144">
        <f t="shared" si="2"/>
        <v>1.8178633975481611</v>
      </c>
      <c r="G12" s="144">
        <f t="shared" si="2"/>
        <v>2.0633484162895925</v>
      </c>
      <c r="H12" s="144">
        <f t="shared" si="2"/>
        <v>2.1078561917443408</v>
      </c>
      <c r="I12" s="144">
        <f t="shared" si="2"/>
        <v>2.2711864406779658</v>
      </c>
      <c r="J12" s="144">
        <f t="shared" si="2"/>
        <v>2.300126103404792</v>
      </c>
      <c r="K12" s="144">
        <f t="shared" si="2"/>
        <v>2.246359223300971</v>
      </c>
      <c r="L12" s="144">
        <f t="shared" si="2"/>
        <v>2.3633136094674554</v>
      </c>
      <c r="M12" s="144">
        <f t="shared" si="2"/>
        <v>2.403669724770642</v>
      </c>
      <c r="N12" s="144">
        <f t="shared" si="2"/>
        <v>2.4656144306651635</v>
      </c>
      <c r="O12" s="144">
        <f t="shared" si="2"/>
        <v>2.5207631874298539</v>
      </c>
      <c r="P12" s="144">
        <f t="shared" si="2"/>
        <v>2.5849462365591398</v>
      </c>
      <c r="Q12" s="144">
        <f t="shared" si="2"/>
        <v>2.6537656903765692</v>
      </c>
      <c r="R12" s="144">
        <f t="shared" si="2"/>
        <v>2.735655737704918</v>
      </c>
      <c r="S12" s="143">
        <f t="shared" si="0"/>
        <v>2.8951520187900126</v>
      </c>
    </row>
    <row r="13" spans="1:21" ht="17">
      <c r="A13" s="143" t="s">
        <v>33</v>
      </c>
      <c r="B13" s="144">
        <f t="shared" ref="B13:R13" si="3">B8/B5*100</f>
        <v>0.99168322220300009</v>
      </c>
      <c r="C13" s="144">
        <f t="shared" si="3"/>
        <v>1.5061728395061729</v>
      </c>
      <c r="D13" s="144">
        <f t="shared" si="3"/>
        <v>1.2369565217391303</v>
      </c>
      <c r="E13" s="144">
        <f t="shared" si="3"/>
        <v>1.4109421135969664</v>
      </c>
      <c r="F13" s="144">
        <f t="shared" si="3"/>
        <v>1.500875656742557</v>
      </c>
      <c r="G13" s="144">
        <f t="shared" si="3"/>
        <v>1.5625942684766212</v>
      </c>
      <c r="H13" s="144">
        <f t="shared" si="3"/>
        <v>1.4300932090545939</v>
      </c>
      <c r="I13" s="144">
        <f t="shared" si="3"/>
        <v>1.3259452411994785</v>
      </c>
      <c r="J13" s="144">
        <f t="shared" si="3"/>
        <v>1.4098360655737705</v>
      </c>
      <c r="K13" s="144">
        <f t="shared" si="3"/>
        <v>1.3713592233009708</v>
      </c>
      <c r="L13" s="144">
        <f t="shared" si="3"/>
        <v>1.3715976331360946</v>
      </c>
      <c r="M13" s="144">
        <f t="shared" si="3"/>
        <v>1.1995412844036697</v>
      </c>
      <c r="N13" s="144">
        <f t="shared" si="3"/>
        <v>1.2243517474633596</v>
      </c>
      <c r="O13" s="144">
        <f t="shared" si="3"/>
        <v>1.2334455667789002</v>
      </c>
      <c r="P13" s="144">
        <f t="shared" si="3"/>
        <v>1.1053763440860216</v>
      </c>
      <c r="Q13" s="144">
        <f t="shared" si="3"/>
        <v>1.1286610878661087</v>
      </c>
      <c r="R13" s="144">
        <f t="shared" si="3"/>
        <v>1.1577868852459017</v>
      </c>
      <c r="S13" s="143">
        <f t="shared" si="0"/>
        <v>1.2126824305759611</v>
      </c>
    </row>
    <row r="14" spans="1:21" ht="34">
      <c r="A14" s="143" t="s">
        <v>34</v>
      </c>
      <c r="B14" s="144">
        <f t="shared" ref="B14:R14" si="4">B9/B5*100</f>
        <v>0.87975573564059262</v>
      </c>
      <c r="C14" s="144">
        <f t="shared" si="4"/>
        <v>1.4506172839506173</v>
      </c>
      <c r="D14" s="144">
        <f t="shared" si="4"/>
        <v>1.3586956521739131</v>
      </c>
      <c r="E14" s="144">
        <f t="shared" si="4"/>
        <v>1.7138738720256101</v>
      </c>
      <c r="F14" s="144">
        <f t="shared" si="4"/>
        <v>1.542907180385289</v>
      </c>
      <c r="G14" s="144">
        <f t="shared" si="4"/>
        <v>1.444947209653092</v>
      </c>
      <c r="H14" s="144">
        <f t="shared" si="4"/>
        <v>1.359520639147803</v>
      </c>
      <c r="I14" s="144">
        <f t="shared" si="4"/>
        <v>1.0573663624511083</v>
      </c>
      <c r="J14" s="144">
        <f t="shared" si="4"/>
        <v>0.93442622950819665</v>
      </c>
      <c r="K14" s="144">
        <f t="shared" si="4"/>
        <v>0.8519417475728156</v>
      </c>
      <c r="L14" s="144">
        <f t="shared" si="4"/>
        <v>0.78343195266272181</v>
      </c>
      <c r="M14" s="144">
        <f t="shared" si="4"/>
        <v>0.7178899082568807</v>
      </c>
      <c r="N14" s="144">
        <f t="shared" si="4"/>
        <v>0.67192784667418259</v>
      </c>
      <c r="O14" s="144">
        <f t="shared" si="4"/>
        <v>0.57575757575757569</v>
      </c>
      <c r="P14" s="144">
        <f t="shared" si="4"/>
        <v>0.79032258064516137</v>
      </c>
      <c r="Q14" s="144">
        <f t="shared" si="4"/>
        <v>0.77248953974895396</v>
      </c>
      <c r="R14" s="144">
        <f t="shared" si="4"/>
        <v>0.76024590163934425</v>
      </c>
      <c r="S14" s="143">
        <f t="shared" si="0"/>
        <v>0.73131382692824498</v>
      </c>
    </row>
    <row r="15" spans="1:21" ht="17">
      <c r="A15" s="142" t="s">
        <v>35</v>
      </c>
      <c r="B15" s="144">
        <f t="shared" ref="B15:R15" si="5">SUM(B12:B14)</f>
        <v>3.0938115650173699</v>
      </c>
      <c r="C15" s="144">
        <f t="shared" si="5"/>
        <v>4.5277777777777777</v>
      </c>
      <c r="D15" s="144">
        <f t="shared" si="5"/>
        <v>4.0608695652173914</v>
      </c>
      <c r="E15" s="144">
        <f t="shared" si="5"/>
        <v>4.9364890668742474</v>
      </c>
      <c r="F15" s="144">
        <f t="shared" si="5"/>
        <v>4.861646234676007</v>
      </c>
      <c r="G15" s="144">
        <f t="shared" si="5"/>
        <v>5.0708898944193059</v>
      </c>
      <c r="H15" s="144">
        <f t="shared" si="5"/>
        <v>4.8974700399467377</v>
      </c>
      <c r="I15" s="144">
        <f t="shared" si="5"/>
        <v>4.6544980443285526</v>
      </c>
      <c r="J15" s="144">
        <f t="shared" si="5"/>
        <v>4.6443883984867593</v>
      </c>
      <c r="K15" s="144">
        <f t="shared" si="5"/>
        <v>4.4696601941747574</v>
      </c>
      <c r="L15" s="144">
        <f t="shared" si="5"/>
        <v>4.5183431952662723</v>
      </c>
      <c r="M15" s="144">
        <f t="shared" si="5"/>
        <v>4.3211009174311927</v>
      </c>
      <c r="N15" s="144">
        <f t="shared" si="5"/>
        <v>4.361894024802706</v>
      </c>
      <c r="O15" s="144">
        <f t="shared" si="5"/>
        <v>4.3299663299663305</v>
      </c>
      <c r="P15" s="144">
        <f t="shared" si="5"/>
        <v>4.4806451612903224</v>
      </c>
      <c r="Q15" s="144">
        <f t="shared" si="5"/>
        <v>4.5549163179916317</v>
      </c>
      <c r="R15" s="144">
        <f t="shared" si="5"/>
        <v>4.653688524590164</v>
      </c>
      <c r="S15" s="143">
        <f t="shared" si="0"/>
        <v>4.8334148552985425</v>
      </c>
    </row>
    <row r="17" spans="1:21" ht="16.25" customHeight="1">
      <c r="A17" s="322" t="s">
        <v>36</v>
      </c>
      <c r="B17" s="323"/>
      <c r="C17" s="323"/>
      <c r="D17" s="323"/>
      <c r="E17" s="323"/>
      <c r="F17" s="323"/>
      <c r="G17" s="323"/>
      <c r="H17" s="323"/>
      <c r="I17" s="323"/>
      <c r="J17" s="323"/>
      <c r="K17" s="323"/>
      <c r="L17" s="323"/>
      <c r="M17" s="323"/>
      <c r="N17" s="323"/>
      <c r="O17" s="323"/>
      <c r="Q17" s="145"/>
    </row>
    <row r="18" spans="1:21" ht="17">
      <c r="A18" s="143" t="s">
        <v>37</v>
      </c>
      <c r="B18" s="144">
        <v>366.71178215213303</v>
      </c>
      <c r="C18" s="144">
        <v>509</v>
      </c>
      <c r="D18" s="144">
        <v>674</v>
      </c>
      <c r="E18" s="144">
        <v>869.60307900080193</v>
      </c>
      <c r="F18" s="143">
        <v>1001</v>
      </c>
      <c r="G18" s="143">
        <v>1325</v>
      </c>
      <c r="H18" s="143">
        <v>1528</v>
      </c>
      <c r="I18" s="153">
        <v>1685</v>
      </c>
      <c r="J18" s="153">
        <v>1758</v>
      </c>
      <c r="K18" s="153">
        <v>1772</v>
      </c>
      <c r="L18" s="153">
        <v>1921</v>
      </c>
      <c r="M18" s="153">
        <v>2004</v>
      </c>
      <c r="N18" s="153">
        <v>2079</v>
      </c>
      <c r="O18" s="153">
        <v>2135</v>
      </c>
      <c r="P18" s="143">
        <v>2212</v>
      </c>
      <c r="Q18" s="145">
        <v>2311.5</v>
      </c>
      <c r="R18" s="143">
        <v>2411</v>
      </c>
      <c r="S18" s="143">
        <f t="shared" si="0"/>
        <v>2627.9028028933094</v>
      </c>
    </row>
    <row r="19" spans="1:21" ht="17">
      <c r="A19" s="143" t="s">
        <v>29</v>
      </c>
      <c r="B19" s="144">
        <v>297.50496666090004</v>
      </c>
      <c r="C19" s="144">
        <v>529</v>
      </c>
      <c r="D19" s="144">
        <v>649</v>
      </c>
      <c r="E19" s="144">
        <v>768.16738585047665</v>
      </c>
      <c r="F19" s="143">
        <v>954</v>
      </c>
      <c r="G19" s="145">
        <v>1130</v>
      </c>
      <c r="H19" s="143">
        <v>1233</v>
      </c>
      <c r="I19" s="143">
        <v>1139</v>
      </c>
      <c r="J19" s="143">
        <v>1230</v>
      </c>
      <c r="K19" s="143">
        <v>1216</v>
      </c>
      <c r="L19" s="143">
        <v>1252</v>
      </c>
      <c r="M19" s="143">
        <v>1110</v>
      </c>
      <c r="N19" s="143">
        <v>1141</v>
      </c>
      <c r="O19" s="143">
        <v>1149</v>
      </c>
      <c r="P19" s="143">
        <v>1137</v>
      </c>
      <c r="Q19" s="145">
        <f>(P19+R19)/2</f>
        <v>1217</v>
      </c>
      <c r="R19" s="143">
        <v>1297</v>
      </c>
      <c r="S19" s="143">
        <f t="shared" si="0"/>
        <v>1479.5153913808267</v>
      </c>
    </row>
    <row r="20" spans="1:21" ht="17">
      <c r="A20" s="143" t="s">
        <v>30</v>
      </c>
      <c r="B20" s="144">
        <v>263.92672069217781</v>
      </c>
      <c r="C20" s="144">
        <v>429</v>
      </c>
      <c r="D20" s="144">
        <v>545</v>
      </c>
      <c r="E20" s="144">
        <v>731.74428724836002</v>
      </c>
      <c r="F20" s="143">
        <f>784+37</f>
        <v>821</v>
      </c>
      <c r="G20" s="145">
        <v>907</v>
      </c>
      <c r="H20" s="143">
        <v>917</v>
      </c>
      <c r="I20" s="143">
        <v>746</v>
      </c>
      <c r="J20" s="143">
        <v>695</v>
      </c>
      <c r="K20" s="143">
        <v>695</v>
      </c>
      <c r="L20" s="143">
        <v>645</v>
      </c>
      <c r="M20" s="143">
        <v>654</v>
      </c>
      <c r="N20" s="143">
        <v>649</v>
      </c>
      <c r="O20" s="143">
        <v>574</v>
      </c>
      <c r="P20" s="143">
        <v>818</v>
      </c>
      <c r="Q20" s="145">
        <f>(P20+R20)/2</f>
        <v>826</v>
      </c>
      <c r="R20" s="143">
        <v>834</v>
      </c>
      <c r="S20" s="143">
        <f t="shared" si="0"/>
        <v>850.31295843520786</v>
      </c>
    </row>
    <row r="21" spans="1:21" ht="17">
      <c r="A21" s="142" t="s">
        <v>35</v>
      </c>
      <c r="B21" s="144">
        <f t="shared" ref="B21:R21" si="6">SUM(B18:B20)</f>
        <v>928.14346950521087</v>
      </c>
      <c r="C21" s="144">
        <f t="shared" si="6"/>
        <v>1467</v>
      </c>
      <c r="D21" s="144">
        <f t="shared" si="6"/>
        <v>1868</v>
      </c>
      <c r="E21" s="144">
        <f t="shared" si="6"/>
        <v>2369.5147520996388</v>
      </c>
      <c r="F21" s="143">
        <f t="shared" si="6"/>
        <v>2776</v>
      </c>
      <c r="G21" s="143">
        <f t="shared" si="6"/>
        <v>3362</v>
      </c>
      <c r="H21" s="143">
        <f t="shared" si="6"/>
        <v>3678</v>
      </c>
      <c r="I21" s="143">
        <f t="shared" si="6"/>
        <v>3570</v>
      </c>
      <c r="J21" s="143">
        <f t="shared" si="6"/>
        <v>3683</v>
      </c>
      <c r="K21" s="143">
        <f t="shared" si="6"/>
        <v>3683</v>
      </c>
      <c r="L21" s="143">
        <f t="shared" si="6"/>
        <v>3818</v>
      </c>
      <c r="M21" s="143">
        <f t="shared" si="6"/>
        <v>3768</v>
      </c>
      <c r="N21" s="143">
        <f t="shared" si="6"/>
        <v>3869</v>
      </c>
      <c r="O21" s="143">
        <f t="shared" si="6"/>
        <v>3858</v>
      </c>
      <c r="P21" s="143">
        <f t="shared" si="6"/>
        <v>4167</v>
      </c>
      <c r="Q21" s="143">
        <f t="shared" si="6"/>
        <v>4354.5</v>
      </c>
      <c r="R21" s="143">
        <f t="shared" si="6"/>
        <v>4542</v>
      </c>
      <c r="S21" s="143">
        <f t="shared" si="0"/>
        <v>4950.7473002159822</v>
      </c>
    </row>
    <row r="22" spans="1:21">
      <c r="B22" s="144"/>
      <c r="C22" s="144"/>
      <c r="D22" s="144"/>
      <c r="E22" s="144"/>
      <c r="Q22" s="145"/>
    </row>
    <row r="23" spans="1:21">
      <c r="B23" s="142">
        <v>1982</v>
      </c>
      <c r="C23" s="99">
        <v>1986</v>
      </c>
      <c r="D23" s="142">
        <v>1992</v>
      </c>
      <c r="E23" s="142">
        <v>1996</v>
      </c>
      <c r="F23" s="142">
        <v>2000</v>
      </c>
      <c r="G23" s="142">
        <v>2005</v>
      </c>
      <c r="H23" s="142">
        <v>2009</v>
      </c>
      <c r="I23" s="142">
        <v>2010</v>
      </c>
      <c r="J23" s="142">
        <v>2011</v>
      </c>
      <c r="K23" s="142">
        <v>2012</v>
      </c>
      <c r="L23" s="142">
        <v>2013</v>
      </c>
      <c r="M23" s="142">
        <v>2014</v>
      </c>
      <c r="N23" s="142">
        <v>2015</v>
      </c>
      <c r="O23" s="142">
        <v>2016</v>
      </c>
      <c r="P23" s="142">
        <v>2017</v>
      </c>
      <c r="Q23" s="142">
        <v>2018</v>
      </c>
      <c r="R23" s="142">
        <v>2019</v>
      </c>
      <c r="S23" s="142">
        <v>2020</v>
      </c>
      <c r="T23" s="142"/>
      <c r="U23" s="142"/>
    </row>
    <row r="24" spans="1:21" ht="17">
      <c r="A24" s="143" t="s">
        <v>38</v>
      </c>
      <c r="B24" s="144">
        <f t="shared" ref="B24:R24" si="7">B18/B5*100</f>
        <v>1.2223726071737768</v>
      </c>
      <c r="C24" s="144">
        <f t="shared" si="7"/>
        <v>1.5709876543209877</v>
      </c>
      <c r="D24" s="144">
        <f t="shared" si="7"/>
        <v>1.4652173913043478</v>
      </c>
      <c r="E24" s="144">
        <f t="shared" si="7"/>
        <v>1.8116730812516708</v>
      </c>
      <c r="F24" s="144">
        <f t="shared" si="7"/>
        <v>1.7530647985989491</v>
      </c>
      <c r="G24" s="144">
        <f t="shared" si="7"/>
        <v>1.9984917043740571</v>
      </c>
      <c r="H24" s="144">
        <f t="shared" si="7"/>
        <v>2.0346205059920108</v>
      </c>
      <c r="I24" s="144">
        <f t="shared" si="7"/>
        <v>2.1968709256844852</v>
      </c>
      <c r="J24" s="144">
        <f t="shared" si="7"/>
        <v>2.2168978562421184</v>
      </c>
      <c r="K24" s="144">
        <f t="shared" si="7"/>
        <v>2.1504854368932036</v>
      </c>
      <c r="L24" s="144">
        <f t="shared" si="7"/>
        <v>2.2733727810650888</v>
      </c>
      <c r="M24" s="144">
        <f t="shared" si="7"/>
        <v>2.2981651376146788</v>
      </c>
      <c r="N24" s="144">
        <f t="shared" si="7"/>
        <v>2.3438556933483654</v>
      </c>
      <c r="O24" s="144">
        <f t="shared" si="7"/>
        <v>2.3961840628507298</v>
      </c>
      <c r="P24" s="144">
        <f t="shared" si="7"/>
        <v>2.3784946236559139</v>
      </c>
      <c r="Q24" s="144">
        <f t="shared" si="7"/>
        <v>2.4178870292887029</v>
      </c>
      <c r="R24" s="144">
        <f t="shared" si="7"/>
        <v>2.4702868852459017</v>
      </c>
      <c r="S24" s="143">
        <f t="shared" si="0"/>
        <v>2.5656216477118652</v>
      </c>
    </row>
    <row r="25" spans="1:21" ht="17">
      <c r="A25" s="143" t="s">
        <v>39</v>
      </c>
      <c r="B25" s="144">
        <f t="shared" ref="B25:R25" si="8">B19/B5*100</f>
        <v>0.99168322220300009</v>
      </c>
      <c r="C25" s="144">
        <f t="shared" si="8"/>
        <v>1.632716049382716</v>
      </c>
      <c r="D25" s="144">
        <f t="shared" si="8"/>
        <v>1.4108695652173913</v>
      </c>
      <c r="E25" s="144">
        <f t="shared" si="8"/>
        <v>1.6003487205218263</v>
      </c>
      <c r="F25" s="144">
        <f t="shared" si="8"/>
        <v>1.6707530647985989</v>
      </c>
      <c r="G25" s="144">
        <f t="shared" si="8"/>
        <v>1.7043740573152337</v>
      </c>
      <c r="H25" s="144">
        <f t="shared" si="8"/>
        <v>1.6418109187749668</v>
      </c>
      <c r="I25" s="144">
        <f t="shared" si="8"/>
        <v>1.485006518904824</v>
      </c>
      <c r="J25" s="144">
        <f t="shared" si="8"/>
        <v>1.5510718789407314</v>
      </c>
      <c r="K25" s="144">
        <f t="shared" si="8"/>
        <v>1.4757281553398058</v>
      </c>
      <c r="L25" s="144">
        <f t="shared" si="8"/>
        <v>1.481656804733728</v>
      </c>
      <c r="M25" s="144">
        <f t="shared" si="8"/>
        <v>1.2729357798165137</v>
      </c>
      <c r="N25" s="144">
        <f t="shared" si="8"/>
        <v>1.286358511837655</v>
      </c>
      <c r="O25" s="144">
        <f t="shared" si="8"/>
        <v>1.2895622895622896</v>
      </c>
      <c r="P25" s="144">
        <f t="shared" si="8"/>
        <v>1.2225806451612904</v>
      </c>
      <c r="Q25" s="144">
        <f t="shared" si="8"/>
        <v>1.2730125523012552</v>
      </c>
      <c r="R25" s="144">
        <f t="shared" si="8"/>
        <v>1.3288934426229508</v>
      </c>
      <c r="S25" s="143">
        <f t="shared" si="0"/>
        <v>1.4444509561275622</v>
      </c>
    </row>
    <row r="26" spans="1:21" ht="17">
      <c r="A26" s="143" t="s">
        <v>40</v>
      </c>
      <c r="B26" s="144">
        <f t="shared" ref="B26:R26" si="9">B20/B5*100</f>
        <v>0.87975573564059262</v>
      </c>
      <c r="C26" s="144">
        <f t="shared" si="9"/>
        <v>1.324074074074074</v>
      </c>
      <c r="D26" s="144">
        <f t="shared" si="9"/>
        <v>1.1847826086956523</v>
      </c>
      <c r="E26" s="144">
        <f t="shared" si="9"/>
        <v>1.52446726510075</v>
      </c>
      <c r="F26" s="144">
        <f t="shared" si="9"/>
        <v>1.437828371278459</v>
      </c>
      <c r="G26" s="144">
        <f t="shared" si="9"/>
        <v>1.3680241327300151</v>
      </c>
      <c r="H26" s="144">
        <f t="shared" si="9"/>
        <v>1.2210386151797603</v>
      </c>
      <c r="I26" s="144">
        <f t="shared" si="9"/>
        <v>0.97262059973924375</v>
      </c>
      <c r="J26" s="144">
        <f t="shared" si="9"/>
        <v>0.87641866330390916</v>
      </c>
      <c r="K26" s="144">
        <f t="shared" si="9"/>
        <v>0.84344660194174759</v>
      </c>
      <c r="L26" s="144">
        <f t="shared" si="9"/>
        <v>0.76331360946745563</v>
      </c>
      <c r="M26" s="144">
        <f t="shared" si="9"/>
        <v>0.75</v>
      </c>
      <c r="N26" s="144">
        <f t="shared" si="9"/>
        <v>0.73167981961668549</v>
      </c>
      <c r="O26" s="144">
        <f t="shared" si="9"/>
        <v>0.64421997755331095</v>
      </c>
      <c r="P26" s="144">
        <f t="shared" si="9"/>
        <v>0.87956989247311834</v>
      </c>
      <c r="Q26" s="144">
        <f t="shared" si="9"/>
        <v>0.86401673640167354</v>
      </c>
      <c r="R26" s="144">
        <f t="shared" si="9"/>
        <v>0.85450819672131151</v>
      </c>
      <c r="S26" s="143">
        <f t="shared" si="0"/>
        <v>0.83016058702375795</v>
      </c>
    </row>
    <row r="27" spans="1:21" ht="17">
      <c r="A27" s="142" t="s">
        <v>35</v>
      </c>
      <c r="B27" s="144">
        <f t="shared" ref="B27:R27" si="10">SUM(B24:B26)</f>
        <v>3.0938115650173699</v>
      </c>
      <c r="C27" s="144">
        <f t="shared" si="10"/>
        <v>4.5277777777777777</v>
      </c>
      <c r="D27" s="144">
        <f t="shared" si="10"/>
        <v>4.0608695652173914</v>
      </c>
      <c r="E27" s="144">
        <f t="shared" si="10"/>
        <v>4.9364890668742474</v>
      </c>
      <c r="F27" s="144">
        <f t="shared" si="10"/>
        <v>4.861646234676007</v>
      </c>
      <c r="G27" s="144">
        <f t="shared" si="10"/>
        <v>5.0708898944193059</v>
      </c>
      <c r="H27" s="144">
        <f t="shared" si="10"/>
        <v>4.8974700399467377</v>
      </c>
      <c r="I27" s="144">
        <f t="shared" si="10"/>
        <v>4.6544980443285535</v>
      </c>
      <c r="J27" s="144">
        <f t="shared" si="10"/>
        <v>4.6443883984867584</v>
      </c>
      <c r="K27" s="144">
        <f t="shared" si="10"/>
        <v>4.4696601941747565</v>
      </c>
      <c r="L27" s="144">
        <f t="shared" si="10"/>
        <v>4.5183431952662723</v>
      </c>
      <c r="M27" s="144">
        <f t="shared" si="10"/>
        <v>4.3211009174311927</v>
      </c>
      <c r="N27" s="144">
        <f t="shared" si="10"/>
        <v>4.361894024802706</v>
      </c>
      <c r="O27" s="144">
        <f t="shared" si="10"/>
        <v>4.3299663299663305</v>
      </c>
      <c r="P27" s="144">
        <f t="shared" si="10"/>
        <v>4.4806451612903224</v>
      </c>
      <c r="Q27" s="144">
        <f t="shared" si="10"/>
        <v>4.5549163179916317</v>
      </c>
      <c r="R27" s="144">
        <f t="shared" si="10"/>
        <v>4.653688524590164</v>
      </c>
      <c r="S27" s="143">
        <f t="shared" si="0"/>
        <v>4.8334148552985425</v>
      </c>
    </row>
    <row r="28" spans="1:21">
      <c r="B28" s="144"/>
      <c r="C28" s="144"/>
      <c r="D28" s="144"/>
      <c r="E28" s="144"/>
      <c r="F28" s="144"/>
      <c r="G28" s="144"/>
      <c r="H28" s="144"/>
      <c r="I28" s="144"/>
      <c r="J28" s="144"/>
      <c r="K28" s="144"/>
      <c r="L28" s="144"/>
      <c r="M28" s="144"/>
      <c r="N28" s="144"/>
      <c r="O28" s="144"/>
      <c r="Q28" s="145"/>
    </row>
    <row r="29" spans="1:21">
      <c r="B29" s="142">
        <v>1982</v>
      </c>
      <c r="C29" s="99">
        <v>1986</v>
      </c>
      <c r="D29" s="142">
        <v>1992</v>
      </c>
      <c r="E29" s="142">
        <v>1996</v>
      </c>
      <c r="F29" s="142">
        <v>2000</v>
      </c>
      <c r="G29" s="142">
        <v>2005</v>
      </c>
      <c r="H29" s="142">
        <v>2009</v>
      </c>
      <c r="I29" s="142">
        <v>2010</v>
      </c>
      <c r="J29" s="142">
        <v>2011</v>
      </c>
      <c r="K29" s="142">
        <v>2012</v>
      </c>
      <c r="L29" s="142">
        <v>2013</v>
      </c>
      <c r="M29" s="142">
        <v>2014</v>
      </c>
      <c r="N29" s="142">
        <v>2015</v>
      </c>
      <c r="O29" s="142">
        <v>2016</v>
      </c>
      <c r="P29" s="142">
        <v>2017</v>
      </c>
      <c r="Q29" s="142">
        <v>2018</v>
      </c>
      <c r="R29" s="142">
        <v>2019</v>
      </c>
      <c r="S29" s="142">
        <v>2020</v>
      </c>
      <c r="T29" s="142"/>
      <c r="U29" s="142"/>
    </row>
    <row r="30" spans="1:21" ht="17">
      <c r="A30" s="143" t="s">
        <v>41</v>
      </c>
      <c r="B30" s="144"/>
      <c r="C30" s="144"/>
      <c r="D30" s="144"/>
      <c r="E30" s="144">
        <v>65</v>
      </c>
      <c r="F30" s="143">
        <v>171</v>
      </c>
      <c r="G30" s="143">
        <v>400</v>
      </c>
      <c r="H30" s="143">
        <v>619</v>
      </c>
      <c r="I30" s="143">
        <v>731</v>
      </c>
      <c r="J30" s="143">
        <v>807</v>
      </c>
      <c r="K30" s="143">
        <v>833</v>
      </c>
      <c r="L30" s="143">
        <v>947</v>
      </c>
      <c r="M30" s="143">
        <v>992</v>
      </c>
      <c r="N30" s="143">
        <v>1047</v>
      </c>
      <c r="O30" s="143">
        <v>1105</v>
      </c>
      <c r="P30" s="143">
        <v>1216</v>
      </c>
      <c r="Q30" s="145">
        <f>(P30+R30)/2</f>
        <v>1279.5</v>
      </c>
      <c r="R30" s="154">
        <v>1343</v>
      </c>
      <c r="S30" s="143">
        <f t="shared" si="0"/>
        <v>1483.2639802631579</v>
      </c>
    </row>
    <row r="31" spans="1:21" ht="17">
      <c r="A31" s="143" t="s">
        <v>42</v>
      </c>
      <c r="B31" s="144"/>
      <c r="C31" s="144"/>
      <c r="D31" s="144"/>
      <c r="E31" s="144">
        <v>8.1999999999999993</v>
      </c>
      <c r="F31" s="143">
        <v>89</v>
      </c>
      <c r="G31" s="143">
        <v>236</v>
      </c>
      <c r="H31" s="143">
        <v>344</v>
      </c>
      <c r="I31" s="143">
        <v>388</v>
      </c>
      <c r="J31" s="143">
        <v>415</v>
      </c>
      <c r="K31" s="143">
        <v>438</v>
      </c>
      <c r="L31" s="143">
        <v>488</v>
      </c>
      <c r="M31" s="143">
        <v>509</v>
      </c>
      <c r="N31" s="143">
        <v>558</v>
      </c>
      <c r="O31" s="143">
        <v>594</v>
      </c>
      <c r="P31" s="143">
        <v>650</v>
      </c>
      <c r="Q31" s="145">
        <f>(P31+R31)/2</f>
        <v>689</v>
      </c>
      <c r="R31" s="154">
        <v>728</v>
      </c>
      <c r="S31" s="143">
        <f t="shared" si="0"/>
        <v>815.36</v>
      </c>
    </row>
    <row r="32" spans="1:21" ht="17">
      <c r="A32" s="143" t="s">
        <v>43</v>
      </c>
      <c r="B32" s="144"/>
      <c r="C32" s="144"/>
      <c r="D32" s="144"/>
      <c r="E32" s="155">
        <f t="shared" ref="E32:R33" si="11">E30/12</f>
        <v>5.416666666666667</v>
      </c>
      <c r="F32" s="155">
        <f t="shared" si="11"/>
        <v>14.25</v>
      </c>
      <c r="G32" s="155">
        <f t="shared" si="11"/>
        <v>33.333333333333336</v>
      </c>
      <c r="H32" s="155">
        <f t="shared" si="11"/>
        <v>51.583333333333336</v>
      </c>
      <c r="I32" s="155">
        <f t="shared" si="11"/>
        <v>60.916666666666664</v>
      </c>
      <c r="J32" s="155">
        <f t="shared" si="11"/>
        <v>67.25</v>
      </c>
      <c r="K32" s="155">
        <f t="shared" si="11"/>
        <v>69.416666666666671</v>
      </c>
      <c r="L32" s="155">
        <f t="shared" si="11"/>
        <v>78.916666666666671</v>
      </c>
      <c r="M32" s="155">
        <f t="shared" si="11"/>
        <v>82.666666666666671</v>
      </c>
      <c r="N32" s="155">
        <f t="shared" si="11"/>
        <v>87.25</v>
      </c>
      <c r="O32" s="155">
        <f t="shared" si="11"/>
        <v>92.083333333333329</v>
      </c>
      <c r="P32" s="155">
        <f t="shared" si="11"/>
        <v>101.33333333333333</v>
      </c>
      <c r="Q32" s="155">
        <f t="shared" si="11"/>
        <v>106.625</v>
      </c>
      <c r="R32" s="155">
        <f t="shared" si="11"/>
        <v>111.91666666666667</v>
      </c>
      <c r="S32" s="155">
        <f t="shared" si="0"/>
        <v>123.60533168859651</v>
      </c>
    </row>
    <row r="33" spans="1:19" ht="17">
      <c r="A33" s="143" t="s">
        <v>44</v>
      </c>
      <c r="B33" s="144"/>
      <c r="C33" s="144"/>
      <c r="D33" s="144"/>
      <c r="E33" s="155">
        <f t="shared" si="11"/>
        <v>0.68333333333333324</v>
      </c>
      <c r="F33" s="155">
        <f t="shared" si="11"/>
        <v>7.416666666666667</v>
      </c>
      <c r="G33" s="155">
        <f t="shared" si="11"/>
        <v>19.666666666666668</v>
      </c>
      <c r="H33" s="155">
        <f t="shared" si="11"/>
        <v>28.666666666666668</v>
      </c>
      <c r="I33" s="155">
        <f t="shared" si="11"/>
        <v>32.333333333333336</v>
      </c>
      <c r="J33" s="155">
        <f t="shared" si="11"/>
        <v>34.583333333333336</v>
      </c>
      <c r="K33" s="155">
        <f t="shared" si="11"/>
        <v>36.5</v>
      </c>
      <c r="L33" s="155">
        <f t="shared" si="11"/>
        <v>40.666666666666664</v>
      </c>
      <c r="M33" s="155">
        <f t="shared" si="11"/>
        <v>42.416666666666664</v>
      </c>
      <c r="N33" s="155">
        <f t="shared" si="11"/>
        <v>46.5</v>
      </c>
      <c r="O33" s="155">
        <f t="shared" si="11"/>
        <v>49.5</v>
      </c>
      <c r="P33" s="155">
        <f t="shared" si="11"/>
        <v>54.166666666666664</v>
      </c>
      <c r="Q33" s="155">
        <f t="shared" si="11"/>
        <v>57.416666666666664</v>
      </c>
      <c r="R33" s="155">
        <f t="shared" si="11"/>
        <v>60.666666666666664</v>
      </c>
      <c r="S33" s="155">
        <f>(R33-P33)/P33*R33+R33</f>
        <v>67.946666666666658</v>
      </c>
    </row>
    <row r="34" spans="1:19" ht="17">
      <c r="A34" s="143" t="s">
        <v>45</v>
      </c>
      <c r="B34" s="144"/>
      <c r="C34" s="144"/>
      <c r="D34" s="144"/>
      <c r="E34" s="144">
        <f t="shared" ref="E34:S34" si="12">E30/E5*100</f>
        <v>0.13541666666666669</v>
      </c>
      <c r="F34" s="144">
        <f t="shared" si="12"/>
        <v>0.29947460595446584</v>
      </c>
      <c r="G34" s="144">
        <f t="shared" si="12"/>
        <v>0.60331825037707398</v>
      </c>
      <c r="H34" s="144">
        <f t="shared" si="12"/>
        <v>0.82423435419440738</v>
      </c>
      <c r="I34" s="144">
        <f t="shared" si="12"/>
        <v>0.95306388526727515</v>
      </c>
      <c r="J34" s="144">
        <f t="shared" si="12"/>
        <v>1.0176544766708702</v>
      </c>
      <c r="K34" s="144">
        <f t="shared" si="12"/>
        <v>1.0109223300970873</v>
      </c>
      <c r="L34" s="144">
        <f t="shared" si="12"/>
        <v>1.1207100591715975</v>
      </c>
      <c r="M34" s="144">
        <f t="shared" si="12"/>
        <v>1.1376146788990826</v>
      </c>
      <c r="N34" s="144">
        <f t="shared" si="12"/>
        <v>1.1803833145434048</v>
      </c>
      <c r="O34" s="144">
        <f t="shared" si="12"/>
        <v>1.2401795735129069</v>
      </c>
      <c r="P34" s="144">
        <f t="shared" si="12"/>
        <v>1.3075268817204302</v>
      </c>
      <c r="Q34" s="144">
        <f t="shared" si="12"/>
        <v>1.3383891213389121</v>
      </c>
      <c r="R34" s="144">
        <f t="shared" si="12"/>
        <v>1.3760245901639343</v>
      </c>
      <c r="S34" s="144">
        <f t="shared" si="12"/>
        <v>1.4344912768502494</v>
      </c>
    </row>
    <row r="35" spans="1:19" ht="17">
      <c r="A35" s="143" t="s">
        <v>46</v>
      </c>
      <c r="B35" s="144"/>
      <c r="C35" s="144"/>
      <c r="D35" s="144"/>
      <c r="E35" s="144">
        <f>E31/E5*100</f>
        <v>1.7083333333333332E-2</v>
      </c>
      <c r="F35" s="144">
        <f t="shared" ref="F35:S35" si="13">F31/F5*100</f>
        <v>0.15586690017513136</v>
      </c>
      <c r="G35" s="144">
        <f t="shared" si="13"/>
        <v>0.35595776772247356</v>
      </c>
      <c r="H35" s="144">
        <f t="shared" si="13"/>
        <v>0.45805592543275631</v>
      </c>
      <c r="I35" s="144">
        <f t="shared" si="13"/>
        <v>0.50586701434159065</v>
      </c>
      <c r="J35" s="144">
        <f t="shared" si="13"/>
        <v>0.52332912988650693</v>
      </c>
      <c r="K35" s="144">
        <f t="shared" si="13"/>
        <v>0.53155339805825241</v>
      </c>
      <c r="L35" s="144">
        <f t="shared" si="13"/>
        <v>0.57751479289940821</v>
      </c>
      <c r="M35" s="144">
        <f t="shared" si="13"/>
        <v>0.58371559633027514</v>
      </c>
      <c r="N35" s="144">
        <f t="shared" si="13"/>
        <v>0.62908680947012396</v>
      </c>
      <c r="O35" s="144">
        <f t="shared" si="13"/>
        <v>0.66666666666666674</v>
      </c>
      <c r="P35" s="144">
        <f t="shared" si="13"/>
        <v>0.69892473118279574</v>
      </c>
      <c r="Q35" s="144">
        <f t="shared" si="13"/>
        <v>0.72071129707112969</v>
      </c>
      <c r="R35" s="144">
        <f t="shared" si="13"/>
        <v>0.74590163934426224</v>
      </c>
      <c r="S35" s="144">
        <f t="shared" si="13"/>
        <v>0.7885493230174081</v>
      </c>
    </row>
    <row r="36" spans="1:19" ht="17">
      <c r="A36" s="143" t="s">
        <v>47</v>
      </c>
      <c r="B36" s="144"/>
      <c r="C36" s="144"/>
      <c r="D36" s="144"/>
      <c r="E36" s="144"/>
      <c r="F36" s="144"/>
      <c r="G36" s="144"/>
      <c r="H36" s="144"/>
    </row>
    <row r="37" spans="1:19" ht="17">
      <c r="A37" s="143" t="s">
        <v>48</v>
      </c>
      <c r="B37" s="144"/>
      <c r="C37" s="144"/>
      <c r="D37" s="144"/>
      <c r="E37" s="144"/>
      <c r="F37" s="144"/>
      <c r="G37" s="144"/>
      <c r="H37" s="144"/>
    </row>
    <row r="38" spans="1:19">
      <c r="B38" s="144"/>
      <c r="C38" s="144"/>
      <c r="D38" s="144"/>
      <c r="E38" s="144"/>
      <c r="F38" s="144"/>
      <c r="G38" s="144"/>
      <c r="H38" s="144"/>
    </row>
    <row r="39" spans="1:19">
      <c r="B39" s="142">
        <v>1982</v>
      </c>
      <c r="C39" s="99">
        <v>1986</v>
      </c>
      <c r="D39" s="142">
        <v>1992</v>
      </c>
      <c r="E39" s="142">
        <v>1996</v>
      </c>
      <c r="F39" s="142">
        <v>2000</v>
      </c>
      <c r="G39" s="142">
        <v>2005</v>
      </c>
      <c r="H39" s="142">
        <v>2009</v>
      </c>
      <c r="I39" s="142">
        <v>2010</v>
      </c>
      <c r="J39" s="142">
        <v>2011</v>
      </c>
      <c r="K39" s="142">
        <v>2012</v>
      </c>
      <c r="L39" s="142">
        <v>2013</v>
      </c>
      <c r="M39" s="142">
        <v>2014</v>
      </c>
      <c r="N39" s="142">
        <v>2015</v>
      </c>
      <c r="O39" s="142">
        <v>2016</v>
      </c>
      <c r="P39" s="142">
        <v>2017</v>
      </c>
      <c r="Q39" s="142">
        <v>2018</v>
      </c>
      <c r="R39" s="142">
        <v>2019</v>
      </c>
      <c r="S39" s="142">
        <v>2020</v>
      </c>
    </row>
    <row r="40" spans="1:19" ht="17">
      <c r="A40" s="143" t="s">
        <v>45</v>
      </c>
      <c r="B40" s="144"/>
      <c r="C40" s="144"/>
      <c r="D40" s="144"/>
      <c r="E40" s="144">
        <f>E34</f>
        <v>0.13541666666666669</v>
      </c>
      <c r="F40" s="144">
        <f t="shared" ref="F40:S40" si="14">F34</f>
        <v>0.29947460595446584</v>
      </c>
      <c r="G40" s="144">
        <f t="shared" si="14"/>
        <v>0.60331825037707398</v>
      </c>
      <c r="H40" s="144">
        <f t="shared" si="14"/>
        <v>0.82423435419440738</v>
      </c>
      <c r="I40" s="144">
        <f t="shared" si="14"/>
        <v>0.95306388526727515</v>
      </c>
      <c r="J40" s="144">
        <f t="shared" si="14"/>
        <v>1.0176544766708702</v>
      </c>
      <c r="K40" s="144">
        <f t="shared" si="14"/>
        <v>1.0109223300970873</v>
      </c>
      <c r="L40" s="144">
        <f t="shared" si="14"/>
        <v>1.1207100591715975</v>
      </c>
      <c r="M40" s="144">
        <f t="shared" si="14"/>
        <v>1.1376146788990826</v>
      </c>
      <c r="N40" s="144">
        <f t="shared" si="14"/>
        <v>1.1803833145434048</v>
      </c>
      <c r="O40" s="144">
        <f t="shared" si="14"/>
        <v>1.2401795735129069</v>
      </c>
      <c r="P40" s="144">
        <f t="shared" si="14"/>
        <v>1.3075268817204302</v>
      </c>
      <c r="Q40" s="144">
        <f t="shared" si="14"/>
        <v>1.3383891213389121</v>
      </c>
      <c r="R40" s="144">
        <f t="shared" si="14"/>
        <v>1.3760245901639343</v>
      </c>
      <c r="S40" s="144">
        <f t="shared" si="14"/>
        <v>1.4344912768502494</v>
      </c>
    </row>
    <row r="41" spans="1:19">
      <c r="B41" s="144"/>
      <c r="C41" s="144"/>
      <c r="D41" s="144"/>
      <c r="E41" s="144"/>
      <c r="F41" s="144"/>
      <c r="G41" s="144"/>
      <c r="H41" s="144"/>
    </row>
    <row r="42" spans="1:19" ht="89" customHeight="1">
      <c r="A42" s="323" t="s">
        <v>49</v>
      </c>
      <c r="B42" s="323"/>
      <c r="C42" s="323"/>
      <c r="D42" s="323"/>
      <c r="E42" s="323"/>
      <c r="F42" s="323"/>
      <c r="G42" s="323"/>
      <c r="H42" s="323"/>
      <c r="I42" s="323"/>
      <c r="J42" s="323"/>
      <c r="K42" s="323"/>
      <c r="L42" s="323"/>
      <c r="M42" s="323"/>
      <c r="N42" s="323"/>
      <c r="O42" s="323"/>
    </row>
    <row r="43" spans="1:19" ht="32" customHeight="1"/>
    <row r="44" spans="1:19" ht="103.25" customHeight="1">
      <c r="A44" s="323" t="s">
        <v>50</v>
      </c>
      <c r="B44" s="323"/>
      <c r="C44" s="323"/>
      <c r="D44" s="323"/>
      <c r="E44" s="323"/>
      <c r="F44" s="323"/>
      <c r="G44" s="323"/>
      <c r="H44" s="323"/>
      <c r="I44" s="323"/>
      <c r="J44" s="323"/>
      <c r="K44" s="323"/>
      <c r="L44" s="323"/>
      <c r="M44" s="323"/>
      <c r="N44" s="323"/>
      <c r="O44" s="323"/>
    </row>
  </sheetData>
  <mergeCells count="4">
    <mergeCell ref="A17:O17"/>
    <mergeCell ref="A42:O42"/>
    <mergeCell ref="A44:O44"/>
    <mergeCell ref="A1:S1"/>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W30"/>
  <sheetViews>
    <sheetView zoomScale="75" zoomScaleNormal="130" workbookViewId="0">
      <selection activeCell="F26" sqref="F26"/>
    </sheetView>
  </sheetViews>
  <sheetFormatPr baseColWidth="10" defaultColWidth="11" defaultRowHeight="16"/>
  <cols>
    <col min="1" max="1" width="27.83203125" style="134" customWidth="1"/>
    <col min="2" max="3" width="11.5" style="134" customWidth="1"/>
    <col min="4" max="7" width="11.1640625" style="134" customWidth="1"/>
    <col min="8" max="10" width="11.5" style="134" customWidth="1"/>
    <col min="11" max="19" width="11.1640625" style="134" customWidth="1"/>
    <col min="20" max="20" width="13.83203125" style="134" bestFit="1" customWidth="1"/>
    <col min="21" max="21" width="12.6640625" style="134" bestFit="1" customWidth="1"/>
    <col min="22" max="16384" width="11" style="134"/>
  </cols>
  <sheetData>
    <row r="1" spans="1:23" ht="25" customHeight="1">
      <c r="A1" s="325" t="s">
        <v>327</v>
      </c>
      <c r="B1" s="325"/>
      <c r="C1" s="325"/>
      <c r="D1" s="325"/>
      <c r="E1" s="325"/>
      <c r="F1" s="325"/>
      <c r="G1" s="325"/>
      <c r="H1" s="325"/>
      <c r="I1" s="325"/>
      <c r="J1" s="140"/>
      <c r="K1" s="140"/>
      <c r="L1" s="140"/>
      <c r="M1" s="140"/>
      <c r="N1" s="140"/>
      <c r="O1" s="140"/>
      <c r="P1" s="140"/>
      <c r="Q1" s="140"/>
      <c r="R1" s="140"/>
      <c r="S1" s="140"/>
      <c r="T1" s="140"/>
      <c r="U1" s="140"/>
    </row>
    <row r="2" spans="1:23">
      <c r="A2" s="136"/>
      <c r="B2" s="108">
        <v>1984</v>
      </c>
      <c r="C2" s="108">
        <v>1988</v>
      </c>
      <c r="D2" s="108">
        <v>1992</v>
      </c>
      <c r="E2" s="108">
        <v>1996</v>
      </c>
      <c r="F2" s="108">
        <v>2000</v>
      </c>
      <c r="G2" s="108">
        <v>2004</v>
      </c>
      <c r="H2" s="108">
        <v>2008</v>
      </c>
      <c r="I2" s="108">
        <v>2010</v>
      </c>
      <c r="J2" s="20">
        <v>2011</v>
      </c>
      <c r="K2" s="20">
        <v>2012</v>
      </c>
      <c r="L2" s="20">
        <v>2013</v>
      </c>
      <c r="M2" s="20">
        <v>2014</v>
      </c>
      <c r="N2" s="20">
        <v>2015</v>
      </c>
      <c r="O2" s="20">
        <v>2016</v>
      </c>
      <c r="P2" s="20">
        <v>2017</v>
      </c>
      <c r="Q2" s="20">
        <v>2018</v>
      </c>
      <c r="R2" s="20">
        <v>2019</v>
      </c>
      <c r="S2" s="20">
        <v>2020</v>
      </c>
      <c r="T2" s="20">
        <v>2021</v>
      </c>
      <c r="U2" s="20">
        <v>2022</v>
      </c>
    </row>
    <row r="3" spans="1:23" ht="17">
      <c r="A3" s="136" t="s">
        <v>51</v>
      </c>
      <c r="B3" s="310">
        <v>12787</v>
      </c>
      <c r="C3" s="310">
        <v>14007</v>
      </c>
      <c r="D3" s="310">
        <v>14700</v>
      </c>
      <c r="E3" s="310">
        <v>17900</v>
      </c>
      <c r="F3" s="310">
        <v>21200</v>
      </c>
      <c r="G3" s="310">
        <v>19800</v>
      </c>
      <c r="H3" s="310">
        <v>18000</v>
      </c>
      <c r="I3" s="310">
        <v>16900</v>
      </c>
      <c r="J3" s="310">
        <v>16400</v>
      </c>
      <c r="K3" s="310">
        <v>15900</v>
      </c>
      <c r="L3" s="310">
        <v>15600</v>
      </c>
      <c r="M3" s="310">
        <v>15500</v>
      </c>
      <c r="N3" s="310">
        <v>14986.059520000001</v>
      </c>
      <c r="O3" s="310">
        <v>12678.2822292</v>
      </c>
      <c r="P3" s="310">
        <v>11822.333400000001</v>
      </c>
      <c r="Q3" s="310">
        <v>12211.4498</v>
      </c>
      <c r="R3" s="310">
        <v>12285.703032000001</v>
      </c>
      <c r="S3" s="310">
        <v>12894.536810080001</v>
      </c>
      <c r="T3" s="310">
        <v>12449.15</v>
      </c>
      <c r="U3" s="310">
        <v>14047.59</v>
      </c>
    </row>
    <row r="4" spans="1:23" ht="17">
      <c r="A4" s="136" t="s">
        <v>52</v>
      </c>
      <c r="B4" s="310"/>
      <c r="C4" s="310">
        <v>565.20000000000005</v>
      </c>
      <c r="D4" s="310">
        <v>1035.3</v>
      </c>
      <c r="E4" s="310">
        <v>2175</v>
      </c>
      <c r="F4" s="310">
        <v>5400</v>
      </c>
      <c r="G4" s="310">
        <v>9200</v>
      </c>
      <c r="H4" s="310">
        <v>16200</v>
      </c>
      <c r="I4" s="310">
        <v>18000</v>
      </c>
      <c r="J4" s="310">
        <v>19100</v>
      </c>
      <c r="K4" s="310">
        <v>20400</v>
      </c>
      <c r="L4" s="310">
        <v>21200</v>
      </c>
      <c r="M4" s="310">
        <v>22000</v>
      </c>
      <c r="N4" s="310">
        <v>23118.600000000002</v>
      </c>
      <c r="O4" s="310">
        <v>24118.600000000002</v>
      </c>
      <c r="P4" s="310">
        <v>25800</v>
      </c>
      <c r="Q4" s="310">
        <v>28207</v>
      </c>
      <c r="R4" s="310">
        <v>29203.100000000002</v>
      </c>
      <c r="S4" s="310">
        <v>28090.519999999997</v>
      </c>
      <c r="T4" s="310">
        <v>29268.34</v>
      </c>
      <c r="U4" s="310">
        <v>30868.080000000002</v>
      </c>
    </row>
    <row r="5" spans="1:23" ht="17">
      <c r="A5" s="136" t="s">
        <v>9</v>
      </c>
      <c r="B5" s="310"/>
      <c r="C5" s="310"/>
      <c r="D5" s="310"/>
      <c r="E5" s="310">
        <v>239</v>
      </c>
      <c r="F5" s="310">
        <v>1800</v>
      </c>
      <c r="G5" s="310">
        <v>4200</v>
      </c>
      <c r="H5" s="310">
        <v>6200</v>
      </c>
      <c r="I5" s="310">
        <v>6800</v>
      </c>
      <c r="J5" s="310">
        <v>7200</v>
      </c>
      <c r="K5" s="310">
        <v>7625</v>
      </c>
      <c r="L5" s="310">
        <v>8100</v>
      </c>
      <c r="M5" s="310">
        <v>8400</v>
      </c>
      <c r="N5" s="310">
        <v>9249</v>
      </c>
      <c r="O5" s="310">
        <v>10200</v>
      </c>
      <c r="P5" s="310">
        <v>11000</v>
      </c>
      <c r="Q5" s="310">
        <v>11765.4</v>
      </c>
      <c r="R5" s="310">
        <v>12830</v>
      </c>
      <c r="S5" s="310">
        <v>13336</v>
      </c>
      <c r="T5" s="310">
        <v>14531</v>
      </c>
      <c r="U5" s="310">
        <v>15248.49</v>
      </c>
    </row>
    <row r="6" spans="1:23" ht="17">
      <c r="A6" s="136" t="s">
        <v>53</v>
      </c>
      <c r="B6" s="310">
        <v>716.3</v>
      </c>
      <c r="C6" s="310">
        <v>1242.9000000000001</v>
      </c>
      <c r="D6" s="310">
        <v>1651.4</v>
      </c>
      <c r="E6" s="310">
        <v>2677.4</v>
      </c>
      <c r="F6" s="310">
        <v>4218.5</v>
      </c>
      <c r="G6" s="310">
        <v>5039.3999999999996</v>
      </c>
      <c r="H6" s="310">
        <v>6953.5</v>
      </c>
      <c r="I6" s="310">
        <v>8129.9</v>
      </c>
      <c r="J6" s="310">
        <v>8459.1</v>
      </c>
      <c r="K6" s="310">
        <v>8560.7999999999993</v>
      </c>
      <c r="L6" s="310">
        <v>8793.9</v>
      </c>
      <c r="M6" s="310">
        <v>8942.4</v>
      </c>
      <c r="N6" s="310">
        <v>8936</v>
      </c>
      <c r="O6" s="310">
        <v>8779.1</v>
      </c>
      <c r="P6" s="310">
        <v>8581.1</v>
      </c>
      <c r="Q6" s="310">
        <v>8424.4</v>
      </c>
      <c r="R6" s="310">
        <v>8364.2000000000007</v>
      </c>
      <c r="S6" s="310">
        <v>8099.44</v>
      </c>
      <c r="T6" s="310">
        <v>7839.09</v>
      </c>
      <c r="U6" s="310">
        <v>7421.49</v>
      </c>
    </row>
    <row r="7" spans="1:23" ht="17">
      <c r="A7" s="136" t="s">
        <v>14</v>
      </c>
      <c r="B7" s="310">
        <v>1459.3229999999999</v>
      </c>
      <c r="C7" s="310">
        <v>1956.7870000000003</v>
      </c>
      <c r="D7" s="310">
        <v>2346.9160000000002</v>
      </c>
      <c r="E7" s="310">
        <v>2471.192</v>
      </c>
      <c r="F7" s="310">
        <v>2989.9110000000001</v>
      </c>
      <c r="G7" s="310">
        <v>2927.9520000000002</v>
      </c>
      <c r="H7" s="310">
        <v>3187.317</v>
      </c>
      <c r="I7" s="310">
        <v>3354.5639999999999</v>
      </c>
      <c r="J7" s="310">
        <v>3359.634</v>
      </c>
      <c r="K7" s="310">
        <v>3272.2000000000003</v>
      </c>
      <c r="L7" s="310">
        <v>3113.12</v>
      </c>
      <c r="M7" s="310">
        <v>3067.53</v>
      </c>
      <c r="N7" s="310">
        <v>2742.82</v>
      </c>
      <c r="O7" s="310">
        <v>2756.17</v>
      </c>
      <c r="P7" s="310">
        <v>2559.31</v>
      </c>
      <c r="Q7" s="310">
        <v>2623.1</v>
      </c>
      <c r="R7" s="310">
        <v>2564.12</v>
      </c>
      <c r="S7" s="310">
        <v>2315.7900000000004</v>
      </c>
      <c r="T7" s="310">
        <v>2526.6999999999998</v>
      </c>
      <c r="U7" s="310">
        <v>2580.4499999999998</v>
      </c>
      <c r="W7" s="135"/>
    </row>
    <row r="8" spans="1:23" ht="17">
      <c r="A8" s="136" t="s">
        <v>54</v>
      </c>
      <c r="B8" s="310">
        <v>93.8</v>
      </c>
      <c r="C8" s="310">
        <v>142.4</v>
      </c>
      <c r="D8" s="310">
        <v>395.18400000000003</v>
      </c>
      <c r="E8" s="310">
        <v>664.48</v>
      </c>
      <c r="F8" s="310">
        <v>1270.431</v>
      </c>
      <c r="G8" s="310">
        <v>2065.201</v>
      </c>
      <c r="H8" s="310">
        <v>2931.1410000000001</v>
      </c>
      <c r="I8" s="310">
        <v>3474.62</v>
      </c>
      <c r="J8" s="310">
        <v>3748.0920000000001</v>
      </c>
      <c r="K8" s="310">
        <v>3967.587</v>
      </c>
      <c r="L8" s="310">
        <v>4090.9940000000001</v>
      </c>
      <c r="M8" s="310">
        <v>4235.6000000000004</v>
      </c>
      <c r="N8" s="310">
        <v>4254.6000000000004</v>
      </c>
      <c r="O8" s="310">
        <v>4415.6000000000004</v>
      </c>
      <c r="P8" s="310">
        <v>4365</v>
      </c>
      <c r="Q8" s="310">
        <v>4247.16</v>
      </c>
      <c r="R8" s="310">
        <v>4233.1289999999999</v>
      </c>
      <c r="S8" s="310">
        <v>3929.1</v>
      </c>
      <c r="T8" s="310">
        <v>3960</v>
      </c>
      <c r="U8" s="310">
        <v>4091.87</v>
      </c>
      <c r="W8" s="135"/>
    </row>
    <row r="9" spans="1:23" ht="34">
      <c r="A9" s="136" t="s">
        <v>367</v>
      </c>
      <c r="B9" s="310"/>
      <c r="C9" s="310"/>
      <c r="D9" s="310"/>
      <c r="E9" s="310"/>
      <c r="F9" s="310"/>
      <c r="G9" s="310"/>
      <c r="H9" s="310"/>
      <c r="I9" s="310"/>
      <c r="J9" s="310">
        <v>82.91</v>
      </c>
      <c r="K9" s="310">
        <v>182.95000000000002</v>
      </c>
      <c r="L9" s="310">
        <v>290.96000000000004</v>
      </c>
      <c r="M9" s="310">
        <v>494.62</v>
      </c>
      <c r="N9" s="310">
        <v>609.26</v>
      </c>
      <c r="O9" s="310">
        <v>821.1400000000001</v>
      </c>
      <c r="P9" s="310">
        <v>1004.78</v>
      </c>
      <c r="Q9" s="310">
        <v>1322.17</v>
      </c>
      <c r="R9" s="310">
        <v>1826</v>
      </c>
      <c r="S9" s="310">
        <v>2525.71</v>
      </c>
      <c r="T9" s="310">
        <v>3112.2799999999997</v>
      </c>
      <c r="U9" s="139">
        <v>3680.5</v>
      </c>
    </row>
    <row r="10" spans="1:23" ht="17">
      <c r="A10" s="136" t="s">
        <v>15</v>
      </c>
      <c r="B10" s="310"/>
      <c r="C10" s="310"/>
      <c r="D10" s="310"/>
      <c r="E10" s="310"/>
      <c r="F10" s="310">
        <v>141.4</v>
      </c>
      <c r="G10" s="310">
        <v>364</v>
      </c>
      <c r="H10" s="310">
        <v>1609</v>
      </c>
      <c r="I10" s="310">
        <v>2279</v>
      </c>
      <c r="J10" s="310">
        <v>2674</v>
      </c>
      <c r="K10" s="310">
        <v>3085</v>
      </c>
      <c r="L10" s="310">
        <v>3418</v>
      </c>
      <c r="M10" s="310">
        <v>3793</v>
      </c>
      <c r="N10" s="310">
        <v>4604</v>
      </c>
      <c r="O10" s="310">
        <v>5485</v>
      </c>
      <c r="P10" s="310">
        <v>6771</v>
      </c>
      <c r="Q10" s="310">
        <v>7592</v>
      </c>
      <c r="R10" s="310">
        <v>8760</v>
      </c>
      <c r="S10" s="310">
        <v>9624</v>
      </c>
      <c r="T10" s="139">
        <v>12869.49</v>
      </c>
      <c r="U10" s="310">
        <v>14391</v>
      </c>
    </row>
    <row r="11" spans="1:23" ht="17">
      <c r="A11" s="136" t="s">
        <v>374</v>
      </c>
      <c r="B11" s="310"/>
      <c r="C11" s="310"/>
      <c r="D11" s="310"/>
      <c r="E11" s="310"/>
      <c r="F11" s="310"/>
      <c r="G11" s="310"/>
      <c r="H11" s="310"/>
      <c r="I11" s="139">
        <v>915.27</v>
      </c>
      <c r="J11" s="139">
        <v>989.34</v>
      </c>
      <c r="K11" s="139">
        <v>1124.94</v>
      </c>
      <c r="L11" s="139">
        <v>1303.0999999999999</v>
      </c>
      <c r="M11" s="139">
        <v>1563.89</v>
      </c>
      <c r="N11" s="139">
        <v>2076.29</v>
      </c>
      <c r="O11" s="139">
        <v>2244.3000000000002</v>
      </c>
      <c r="P11" s="139">
        <v>2371.4699999999998</v>
      </c>
      <c r="Q11" s="139">
        <v>3507.26</v>
      </c>
      <c r="R11" s="139">
        <v>3592.89</v>
      </c>
      <c r="S11" s="139">
        <v>3488.23</v>
      </c>
      <c r="T11" s="139">
        <v>3932.52</v>
      </c>
      <c r="U11" s="139">
        <v>4294.6400000000003</v>
      </c>
    </row>
    <row r="12" spans="1:23" ht="17">
      <c r="A12" s="136" t="s">
        <v>375</v>
      </c>
      <c r="B12" s="310">
        <v>802.7</v>
      </c>
      <c r="C12" s="310">
        <v>990.60699999999997</v>
      </c>
      <c r="D12" s="310">
        <v>1029.3389999999999</v>
      </c>
      <c r="E12" s="310">
        <v>1089.646</v>
      </c>
      <c r="F12" s="310">
        <v>1321.8440000000001</v>
      </c>
      <c r="G12" s="310">
        <v>1572.7429999999999</v>
      </c>
      <c r="H12" s="310">
        <v>2078.6379999999999</v>
      </c>
      <c r="I12" s="310">
        <v>2169.7849999999999</v>
      </c>
      <c r="J12" s="310">
        <v>2254.402</v>
      </c>
      <c r="K12" s="310">
        <v>2268.2400000000002</v>
      </c>
      <c r="L12" s="310">
        <v>2221.8330000000001</v>
      </c>
      <c r="M12" s="310">
        <v>2154.1</v>
      </c>
      <c r="N12" s="310">
        <v>2157.96</v>
      </c>
      <c r="O12" s="310">
        <v>2128.92</v>
      </c>
      <c r="P12" s="310">
        <v>2238.27</v>
      </c>
      <c r="Q12" s="310">
        <v>2307.02</v>
      </c>
      <c r="R12" s="310">
        <v>2264.56</v>
      </c>
      <c r="S12" s="310">
        <v>1947.9899999999998</v>
      </c>
      <c r="T12" s="310">
        <v>1910.8200000000002</v>
      </c>
      <c r="U12" s="310">
        <v>1956.51</v>
      </c>
    </row>
    <row r="13" spans="1:23" ht="17">
      <c r="A13" s="136" t="s">
        <v>56</v>
      </c>
      <c r="B13" s="139">
        <v>666.69</v>
      </c>
      <c r="C13" s="139">
        <v>874.9899999999999</v>
      </c>
      <c r="D13" s="139">
        <v>1234.28</v>
      </c>
      <c r="E13" s="139">
        <v>1626.73</v>
      </c>
      <c r="F13" s="139">
        <v>1742.6289999999999</v>
      </c>
      <c r="G13" s="139">
        <v>1478.049</v>
      </c>
      <c r="H13" s="139">
        <v>1242.742</v>
      </c>
      <c r="I13" s="139">
        <v>1179.6780000000001</v>
      </c>
      <c r="J13" s="139">
        <v>1146.9880000000001</v>
      </c>
      <c r="K13" s="139">
        <v>1135.96</v>
      </c>
      <c r="L13" s="139">
        <v>1131.453</v>
      </c>
      <c r="M13" s="139">
        <v>1123.4049999999997</v>
      </c>
      <c r="N13" s="139">
        <v>1145.7199999999998</v>
      </c>
      <c r="O13" s="139">
        <v>1195.8579999999999</v>
      </c>
      <c r="P13" s="139">
        <v>1221.2599999999998</v>
      </c>
      <c r="Q13" s="139">
        <v>1218.8000000000002</v>
      </c>
      <c r="R13" s="139">
        <v>1288.5100000000002</v>
      </c>
      <c r="S13" s="139">
        <v>655.97000000000025</v>
      </c>
      <c r="T13" s="139">
        <v>849.17999999999984</v>
      </c>
      <c r="U13" s="139">
        <v>1233.3300000000002</v>
      </c>
      <c r="W13" s="119"/>
    </row>
    <row r="14" spans="1:23" ht="17">
      <c r="A14" s="136" t="s">
        <v>373</v>
      </c>
      <c r="B14" s="139">
        <v>0</v>
      </c>
      <c r="C14" s="139">
        <v>0</v>
      </c>
      <c r="D14" s="139">
        <v>0</v>
      </c>
      <c r="E14" s="139">
        <v>0</v>
      </c>
      <c r="F14" s="139">
        <v>0</v>
      </c>
      <c r="G14" s="139">
        <v>0</v>
      </c>
      <c r="H14" s="139">
        <v>146.69</v>
      </c>
      <c r="I14" s="139">
        <v>182.82</v>
      </c>
      <c r="J14" s="139">
        <v>209.72000000000003</v>
      </c>
      <c r="K14" s="139">
        <v>232.98000000000002</v>
      </c>
      <c r="L14" s="139">
        <v>273.58</v>
      </c>
      <c r="M14" s="139">
        <v>280.42</v>
      </c>
      <c r="N14" s="139">
        <v>354.67</v>
      </c>
      <c r="O14" s="139">
        <v>421.75</v>
      </c>
      <c r="P14" s="139">
        <v>518.16999999999996</v>
      </c>
      <c r="Q14" s="139">
        <v>698.0200000000001</v>
      </c>
      <c r="R14" s="139">
        <v>814.75</v>
      </c>
      <c r="S14" s="139">
        <v>896.01</v>
      </c>
      <c r="T14" s="139">
        <v>1025.77</v>
      </c>
      <c r="U14" s="139">
        <v>1102.03</v>
      </c>
    </row>
    <row r="15" spans="1:23" ht="17">
      <c r="A15" s="136" t="s">
        <v>339</v>
      </c>
      <c r="B15" s="139"/>
      <c r="C15" s="139"/>
      <c r="D15" s="139"/>
      <c r="E15" s="139"/>
      <c r="F15" s="139"/>
      <c r="G15" s="139"/>
      <c r="H15" s="139"/>
      <c r="I15" s="139"/>
      <c r="J15" s="310">
        <v>1.7744422221504641</v>
      </c>
      <c r="K15" s="310">
        <v>3.6119361865546984</v>
      </c>
      <c r="L15" s="310">
        <v>8.0885893059816176</v>
      </c>
      <c r="M15" s="310">
        <v>17.680622896549089</v>
      </c>
      <c r="N15" s="310">
        <v>31.874686611282126</v>
      </c>
      <c r="O15" s="310">
        <v>43.870894907035201</v>
      </c>
      <c r="P15" s="310">
        <v>97.388520452261261</v>
      </c>
      <c r="Q15" s="310">
        <v>144.37499999999997</v>
      </c>
      <c r="R15" s="310">
        <v>225.02136741573028</v>
      </c>
      <c r="S15" s="139">
        <v>267.46079437330923</v>
      </c>
      <c r="T15" s="139">
        <v>422.12602105263153</v>
      </c>
      <c r="U15" s="139">
        <v>474.65388225871408</v>
      </c>
      <c r="V15" s="137"/>
    </row>
    <row r="16" spans="1:23" ht="17">
      <c r="A16" s="136" t="s">
        <v>18</v>
      </c>
      <c r="B16" s="139">
        <v>2190</v>
      </c>
      <c r="C16" s="139">
        <v>2925</v>
      </c>
      <c r="D16" s="139">
        <v>2790</v>
      </c>
      <c r="E16" s="139">
        <v>3310</v>
      </c>
      <c r="F16" s="139">
        <v>3999.96</v>
      </c>
      <c r="G16" s="139">
        <v>4317.22</v>
      </c>
      <c r="H16" s="139">
        <v>4869.58</v>
      </c>
      <c r="I16" s="139">
        <v>4571.8</v>
      </c>
      <c r="J16" s="139">
        <v>4509.5</v>
      </c>
      <c r="K16" s="139">
        <v>4578.1000000000004</v>
      </c>
      <c r="L16" s="139">
        <v>3957.4</v>
      </c>
      <c r="M16" s="139">
        <v>3878.61</v>
      </c>
      <c r="N16" s="139">
        <v>3528.98</v>
      </c>
      <c r="O16" s="139">
        <v>3081.2</v>
      </c>
      <c r="P16" s="139">
        <v>2785.5</v>
      </c>
      <c r="Q16" s="139">
        <v>2555.3000000000002</v>
      </c>
      <c r="R16" s="139">
        <v>2286</v>
      </c>
      <c r="S16" s="139">
        <v>1922.9</v>
      </c>
      <c r="T16" s="139">
        <v>1972.97</v>
      </c>
      <c r="U16" s="139">
        <v>2025.77</v>
      </c>
    </row>
    <row r="17" spans="1:21" ht="17">
      <c r="A17" s="136" t="s">
        <v>20</v>
      </c>
      <c r="B17" s="310">
        <v>771</v>
      </c>
      <c r="C17" s="310">
        <v>775</v>
      </c>
      <c r="D17" s="310">
        <v>993.9</v>
      </c>
      <c r="E17" s="310">
        <v>1011.2</v>
      </c>
      <c r="F17" s="310">
        <v>1300</v>
      </c>
      <c r="G17" s="310">
        <v>1847.1</v>
      </c>
      <c r="H17" s="310">
        <v>2394.4</v>
      </c>
      <c r="I17" s="310">
        <v>2134.5</v>
      </c>
      <c r="J17" s="310">
        <v>2088</v>
      </c>
      <c r="K17" s="310">
        <v>1922</v>
      </c>
      <c r="L17" s="310">
        <v>1968.4</v>
      </c>
      <c r="M17" s="310">
        <v>1779.9</v>
      </c>
      <c r="N17" s="310">
        <v>1591.4</v>
      </c>
      <c r="O17" s="310">
        <v>1449.4</v>
      </c>
      <c r="P17" s="310">
        <v>1314.7</v>
      </c>
      <c r="Q17" s="310">
        <v>1247.1500000000001</v>
      </c>
      <c r="R17" s="310">
        <v>1175.7</v>
      </c>
      <c r="S17" s="310">
        <v>1079.25</v>
      </c>
      <c r="T17" s="310">
        <v>982.8</v>
      </c>
      <c r="U17" s="310">
        <v>946.7</v>
      </c>
    </row>
    <row r="18" spans="1:21" ht="17" customHeight="1">
      <c r="A18" s="108" t="s">
        <v>31</v>
      </c>
      <c r="B18" s="311">
        <f t="shared" ref="B18:T18" si="0">SUM(B3:B17)</f>
        <v>19486.812999999998</v>
      </c>
      <c r="C18" s="311">
        <f t="shared" si="0"/>
        <v>23479.884000000005</v>
      </c>
      <c r="D18" s="311">
        <f t="shared" si="0"/>
        <v>26176.319000000003</v>
      </c>
      <c r="E18" s="311">
        <f t="shared" si="0"/>
        <v>33164.648000000001</v>
      </c>
      <c r="F18" s="311">
        <f t="shared" si="0"/>
        <v>45384.674999999996</v>
      </c>
      <c r="G18" s="311">
        <f t="shared" si="0"/>
        <v>52811.665000000001</v>
      </c>
      <c r="H18" s="311">
        <f t="shared" si="0"/>
        <v>65813.008000000002</v>
      </c>
      <c r="I18" s="311">
        <f t="shared" si="0"/>
        <v>70091.936999999991</v>
      </c>
      <c r="J18" s="311">
        <f t="shared" si="0"/>
        <v>72223.460442222131</v>
      </c>
      <c r="K18" s="311">
        <f t="shared" si="0"/>
        <v>74259.368936186569</v>
      </c>
      <c r="L18" s="311">
        <f t="shared" si="0"/>
        <v>75470.828589305966</v>
      </c>
      <c r="M18" s="311">
        <f t="shared" si="0"/>
        <v>77231.155622896535</v>
      </c>
      <c r="N18" s="311">
        <f t="shared" si="0"/>
        <v>79387.234206611276</v>
      </c>
      <c r="O18" s="311">
        <f t="shared" si="0"/>
        <v>79819.191124107019</v>
      </c>
      <c r="P18" s="311">
        <f t="shared" si="0"/>
        <v>82450.281920452268</v>
      </c>
      <c r="Q18" s="311">
        <f t="shared" si="0"/>
        <v>88070.604800000001</v>
      </c>
      <c r="R18" s="311">
        <f t="shared" si="0"/>
        <v>91713.68339941572</v>
      </c>
      <c r="S18" s="311">
        <f t="shared" si="0"/>
        <v>91072.907604453314</v>
      </c>
      <c r="T18" s="311">
        <f t="shared" si="0"/>
        <v>97652.236021052653</v>
      </c>
      <c r="U18" s="311">
        <f>SUM(U3:U17)</f>
        <v>104363.1038822587</v>
      </c>
    </row>
    <row r="19" spans="1:21">
      <c r="D19" s="138"/>
      <c r="E19" s="138"/>
      <c r="F19" s="138"/>
      <c r="G19" s="138"/>
      <c r="H19" s="138"/>
      <c r="I19" s="138"/>
      <c r="J19" s="138"/>
      <c r="K19" s="138"/>
      <c r="T19" s="138"/>
      <c r="U19" s="138"/>
    </row>
    <row r="20" spans="1:21">
      <c r="U20" s="135"/>
    </row>
    <row r="21" spans="1:21">
      <c r="B21" s="135"/>
      <c r="C21" s="135"/>
      <c r="D21" s="135"/>
      <c r="E21" s="135"/>
      <c r="F21" s="135"/>
      <c r="G21" s="135"/>
      <c r="H21" s="135"/>
      <c r="I21" s="135"/>
      <c r="J21" s="135"/>
      <c r="K21" s="135"/>
      <c r="L21" s="135"/>
      <c r="M21" s="135"/>
      <c r="N21" s="135"/>
      <c r="O21" s="135"/>
      <c r="P21" s="135"/>
      <c r="Q21" s="135"/>
      <c r="R21" s="135"/>
      <c r="S21" s="135"/>
      <c r="T21" s="135"/>
      <c r="U21" s="135"/>
    </row>
    <row r="24" spans="1:21">
      <c r="B24" s="135"/>
      <c r="C24" s="135"/>
      <c r="D24" s="135"/>
      <c r="E24" s="135"/>
      <c r="F24" s="135"/>
      <c r="G24" s="135"/>
      <c r="H24" s="135"/>
      <c r="I24" s="135"/>
      <c r="J24" s="135"/>
      <c r="K24" s="135"/>
      <c r="L24" s="135"/>
      <c r="M24" s="135"/>
      <c r="N24" s="135"/>
      <c r="O24" s="135"/>
      <c r="P24" s="135"/>
      <c r="Q24" s="135"/>
      <c r="R24" s="135"/>
      <c r="S24" s="135"/>
      <c r="T24" s="135"/>
      <c r="U24" s="135"/>
    </row>
    <row r="26" spans="1:21">
      <c r="J26" s="119"/>
    </row>
    <row r="27" spans="1:21">
      <c r="J27" s="119"/>
    </row>
    <row r="28" spans="1:21">
      <c r="J28" s="119"/>
    </row>
    <row r="29" spans="1:21">
      <c r="J29" s="119"/>
    </row>
    <row r="30" spans="1:21">
      <c r="J30" s="119"/>
      <c r="N30" s="119"/>
    </row>
  </sheetData>
  <mergeCells count="1">
    <mergeCell ref="A1:I1"/>
  </mergeCells>
  <pageMargins left="0.7" right="0.7" top="0.75" bottom="0.75" header="0.3" footer="0.3"/>
  <pageSetup orientation="portrait" r:id="rId1"/>
  <ignoredErrors>
    <ignoredError sqref="B18:U1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W10"/>
  <sheetViews>
    <sheetView zoomScaleNormal="126" workbookViewId="0">
      <selection activeCell="E11" sqref="E11"/>
    </sheetView>
  </sheetViews>
  <sheetFormatPr baseColWidth="10" defaultColWidth="11" defaultRowHeight="16"/>
  <cols>
    <col min="1" max="1" width="25.1640625" style="83" customWidth="1"/>
    <col min="2" max="2" width="11.83203125" style="83" customWidth="1"/>
    <col min="3" max="20" width="11.5" style="83" bestFit="1" customWidth="1"/>
    <col min="21" max="21" width="10.5" style="83" bestFit="1" customWidth="1"/>
    <col min="22" max="16384" width="11" style="83"/>
  </cols>
  <sheetData>
    <row r="1" spans="1:23">
      <c r="A1" s="326" t="s">
        <v>313</v>
      </c>
      <c r="B1" s="327"/>
      <c r="C1" s="327"/>
      <c r="D1" s="327"/>
      <c r="E1" s="327"/>
      <c r="F1" s="327"/>
      <c r="G1" s="327"/>
      <c r="H1" s="327"/>
      <c r="I1" s="327"/>
      <c r="J1" s="327"/>
    </row>
    <row r="2" spans="1:23">
      <c r="A2" s="101"/>
      <c r="B2" s="91">
        <v>1984</v>
      </c>
      <c r="C2" s="91">
        <v>1988</v>
      </c>
      <c r="D2" s="91">
        <v>1992</v>
      </c>
      <c r="E2" s="91">
        <v>1996</v>
      </c>
      <c r="F2" s="91">
        <v>2000</v>
      </c>
      <c r="G2" s="91">
        <v>2004</v>
      </c>
      <c r="H2" s="91">
        <v>2008</v>
      </c>
      <c r="I2" s="91">
        <v>2010</v>
      </c>
      <c r="J2" s="91">
        <v>2011</v>
      </c>
      <c r="K2" s="91">
        <v>2012</v>
      </c>
      <c r="L2" s="91">
        <v>2013</v>
      </c>
      <c r="M2" s="91">
        <v>2014</v>
      </c>
      <c r="N2" s="91">
        <v>2015</v>
      </c>
      <c r="O2" s="91">
        <v>2016</v>
      </c>
      <c r="P2" s="91">
        <v>2017</v>
      </c>
      <c r="Q2" s="91">
        <v>2018</v>
      </c>
      <c r="R2" s="91">
        <v>2019</v>
      </c>
      <c r="S2" s="91">
        <v>2020</v>
      </c>
      <c r="T2" s="91">
        <v>2021</v>
      </c>
      <c r="U2" s="100">
        <v>2022</v>
      </c>
    </row>
    <row r="3" spans="1:23">
      <c r="A3" s="106" t="s">
        <v>52</v>
      </c>
      <c r="B3" s="127"/>
      <c r="C3" s="127">
        <v>565.20000000000005</v>
      </c>
      <c r="D3" s="127">
        <v>1035.3</v>
      </c>
      <c r="E3" s="127">
        <v>2175</v>
      </c>
      <c r="F3" s="127">
        <v>5400</v>
      </c>
      <c r="G3" s="127">
        <v>9200</v>
      </c>
      <c r="H3" s="127">
        <v>16200</v>
      </c>
      <c r="I3" s="127">
        <v>18000</v>
      </c>
      <c r="J3" s="127">
        <v>19100</v>
      </c>
      <c r="K3" s="127">
        <v>20400</v>
      </c>
      <c r="L3" s="127">
        <v>21200</v>
      </c>
      <c r="M3" s="127">
        <v>22000</v>
      </c>
      <c r="N3" s="127">
        <v>23118.600000000002</v>
      </c>
      <c r="O3" s="127">
        <v>24118.600000000002</v>
      </c>
      <c r="P3" s="127">
        <v>25800</v>
      </c>
      <c r="Q3" s="127">
        <v>28207</v>
      </c>
      <c r="R3" s="127">
        <v>29203.100000000002</v>
      </c>
      <c r="S3" s="127">
        <v>28090.519999999997</v>
      </c>
      <c r="T3" s="127">
        <v>29268.34</v>
      </c>
      <c r="U3" s="127">
        <v>30868.080000000002</v>
      </c>
      <c r="W3" s="83">
        <v>8.26</v>
      </c>
    </row>
    <row r="4" spans="1:23">
      <c r="A4" s="106" t="s">
        <v>51</v>
      </c>
      <c r="B4" s="127">
        <v>12787</v>
      </c>
      <c r="C4" s="133">
        <v>14007</v>
      </c>
      <c r="D4" s="127">
        <v>14700</v>
      </c>
      <c r="E4" s="127">
        <v>17900</v>
      </c>
      <c r="F4" s="127">
        <v>21200</v>
      </c>
      <c r="G4" s="127">
        <v>19800</v>
      </c>
      <c r="H4" s="127">
        <v>18000</v>
      </c>
      <c r="I4" s="127">
        <v>16900</v>
      </c>
      <c r="J4" s="127">
        <v>16400</v>
      </c>
      <c r="K4" s="127">
        <v>15900</v>
      </c>
      <c r="L4" s="127">
        <v>15600</v>
      </c>
      <c r="M4" s="127">
        <v>15500</v>
      </c>
      <c r="N4" s="127">
        <v>14986.059520000001</v>
      </c>
      <c r="O4" s="127">
        <v>12678.2822292</v>
      </c>
      <c r="P4" s="127">
        <v>11822.333400000001</v>
      </c>
      <c r="Q4" s="127">
        <v>12211.4498</v>
      </c>
      <c r="R4" s="127">
        <v>12285.703032000001</v>
      </c>
      <c r="S4" s="127">
        <v>12894.536810080001</v>
      </c>
      <c r="T4" s="127">
        <v>12449.15</v>
      </c>
      <c r="U4" s="127">
        <v>14047.59</v>
      </c>
    </row>
    <row r="5" spans="1:23">
      <c r="A5" s="106" t="s">
        <v>9</v>
      </c>
      <c r="B5" s="127"/>
      <c r="C5" s="127"/>
      <c r="D5" s="127"/>
      <c r="E5" s="127">
        <v>239</v>
      </c>
      <c r="F5" s="127">
        <v>1800</v>
      </c>
      <c r="G5" s="127">
        <v>4200</v>
      </c>
      <c r="H5" s="127">
        <v>6200</v>
      </c>
      <c r="I5" s="127">
        <v>6800</v>
      </c>
      <c r="J5" s="127">
        <v>7200</v>
      </c>
      <c r="K5" s="127">
        <v>7625</v>
      </c>
      <c r="L5" s="127">
        <v>8100</v>
      </c>
      <c r="M5" s="127">
        <v>8400</v>
      </c>
      <c r="N5" s="127">
        <v>9249</v>
      </c>
      <c r="O5" s="127">
        <v>10200</v>
      </c>
      <c r="P5" s="127">
        <v>11000</v>
      </c>
      <c r="Q5" s="127">
        <v>11765.4</v>
      </c>
      <c r="R5" s="127">
        <v>12830</v>
      </c>
      <c r="S5" s="127">
        <v>13336</v>
      </c>
      <c r="T5" s="127">
        <v>14531</v>
      </c>
      <c r="U5" s="127">
        <v>15248.49</v>
      </c>
    </row>
    <row r="6" spans="1:23">
      <c r="A6" s="106" t="s">
        <v>58</v>
      </c>
      <c r="B6" s="128">
        <v>716.3</v>
      </c>
      <c r="C6" s="128">
        <v>1242.9000000000001</v>
      </c>
      <c r="D6" s="128">
        <v>1651.4</v>
      </c>
      <c r="E6" s="128">
        <v>2677.4</v>
      </c>
      <c r="F6" s="128">
        <v>4218.5</v>
      </c>
      <c r="G6" s="128">
        <v>5026.857</v>
      </c>
      <c r="H6" s="128">
        <v>6830.2578400000002</v>
      </c>
      <c r="I6" s="128">
        <v>7836.8152283320069</v>
      </c>
      <c r="J6" s="128">
        <v>7972.2745427330356</v>
      </c>
      <c r="K6" s="128">
        <v>7772.2888548337269</v>
      </c>
      <c r="L6" s="128">
        <v>7749.3940130170377</v>
      </c>
      <c r="M6" s="128">
        <v>7456.5999999999995</v>
      </c>
      <c r="N6" s="128">
        <v>7358.54</v>
      </c>
      <c r="O6" s="128">
        <v>6965.8</v>
      </c>
      <c r="P6" s="128">
        <v>6476.5</v>
      </c>
      <c r="Q6" s="128">
        <v>6300.0199999999995</v>
      </c>
      <c r="R6" s="128">
        <v>6191.4070000000011</v>
      </c>
      <c r="S6" s="128">
        <v>5831.0399999999991</v>
      </c>
      <c r="T6" s="128">
        <v>5602.33</v>
      </c>
      <c r="U6" s="128">
        <v>5194.0540000000001</v>
      </c>
    </row>
    <row r="7" spans="1:23">
      <c r="A7" s="106" t="s">
        <v>12</v>
      </c>
      <c r="B7" s="129"/>
      <c r="C7" s="129"/>
      <c r="D7" s="129"/>
      <c r="E7" s="129"/>
      <c r="F7" s="129"/>
      <c r="G7" s="130">
        <v>12.542999999999999</v>
      </c>
      <c r="H7" s="130">
        <v>123.24216000000001</v>
      </c>
      <c r="I7" s="130">
        <v>293.08477166799241</v>
      </c>
      <c r="J7" s="130">
        <v>486.82545726696441</v>
      </c>
      <c r="K7" s="130">
        <v>788.51114516627206</v>
      </c>
      <c r="L7" s="130">
        <v>1044.5059869829618</v>
      </c>
      <c r="M7" s="130">
        <v>1485.8</v>
      </c>
      <c r="N7" s="130">
        <v>1577.4599999999998</v>
      </c>
      <c r="O7" s="130">
        <v>1813.3</v>
      </c>
      <c r="P7" s="130">
        <v>2104.6</v>
      </c>
      <c r="Q7" s="130">
        <v>2124.38</v>
      </c>
      <c r="R7" s="130">
        <v>2172.7929999999997</v>
      </c>
      <c r="S7" s="130">
        <v>2268.4</v>
      </c>
      <c r="T7" s="130">
        <v>2236.7599999999998</v>
      </c>
      <c r="U7" s="130">
        <v>2227.4359999999997</v>
      </c>
    </row>
    <row r="8" spans="1:23">
      <c r="A8" s="106" t="s">
        <v>59</v>
      </c>
      <c r="B8" s="129">
        <f t="shared" ref="B8:T8" si="0">SUM(B3:B7)</f>
        <v>13503.3</v>
      </c>
      <c r="C8" s="129">
        <f t="shared" si="0"/>
        <v>15815.1</v>
      </c>
      <c r="D8" s="129">
        <f t="shared" si="0"/>
        <v>17386.7</v>
      </c>
      <c r="E8" s="129">
        <f t="shared" si="0"/>
        <v>22991.4</v>
      </c>
      <c r="F8" s="129">
        <f t="shared" si="0"/>
        <v>32618.5</v>
      </c>
      <c r="G8" s="129">
        <f t="shared" si="0"/>
        <v>38239.4</v>
      </c>
      <c r="H8" s="129">
        <f t="shared" si="0"/>
        <v>47353.5</v>
      </c>
      <c r="I8" s="129">
        <f t="shared" si="0"/>
        <v>49829.9</v>
      </c>
      <c r="J8" s="129">
        <f t="shared" si="0"/>
        <v>51159.1</v>
      </c>
      <c r="K8" s="129">
        <f t="shared" si="0"/>
        <v>52485.8</v>
      </c>
      <c r="L8" s="129">
        <f t="shared" si="0"/>
        <v>53693.9</v>
      </c>
      <c r="M8" s="129">
        <f t="shared" si="0"/>
        <v>54842.400000000001</v>
      </c>
      <c r="N8" s="129">
        <f t="shared" si="0"/>
        <v>56289.659520000001</v>
      </c>
      <c r="O8" s="129">
        <f t="shared" si="0"/>
        <v>55775.98222920001</v>
      </c>
      <c r="P8" s="129">
        <f t="shared" si="0"/>
        <v>57203.433400000002</v>
      </c>
      <c r="Q8" s="129">
        <f t="shared" si="0"/>
        <v>60608.249799999998</v>
      </c>
      <c r="R8" s="129">
        <f t="shared" si="0"/>
        <v>62683.003032000001</v>
      </c>
      <c r="S8" s="129">
        <f t="shared" si="0"/>
        <v>62420.496810080003</v>
      </c>
      <c r="T8" s="129">
        <f t="shared" si="0"/>
        <v>64087.58</v>
      </c>
      <c r="U8" s="129">
        <f>SUM(U3:U7)</f>
        <v>67585.649999999994</v>
      </c>
    </row>
    <row r="9" spans="1:23">
      <c r="B9" s="131"/>
      <c r="C9" s="131"/>
      <c r="D9" s="131"/>
      <c r="E9" s="131"/>
      <c r="F9" s="131"/>
      <c r="G9" s="131"/>
      <c r="H9" s="131"/>
      <c r="I9" s="131"/>
      <c r="J9" s="131"/>
      <c r="K9" s="131"/>
      <c r="L9" s="131"/>
      <c r="M9" s="131"/>
      <c r="N9" s="131"/>
      <c r="O9" s="131"/>
      <c r="P9" s="131"/>
      <c r="Q9" s="131"/>
      <c r="R9" s="131"/>
      <c r="S9" s="131"/>
      <c r="T9" s="131"/>
      <c r="U9" s="132"/>
    </row>
    <row r="10" spans="1:23">
      <c r="B10" s="131"/>
      <c r="C10" s="131"/>
      <c r="D10" s="131"/>
      <c r="E10" s="131"/>
      <c r="F10" s="131"/>
      <c r="G10" s="131"/>
      <c r="H10" s="131"/>
      <c r="I10" s="131"/>
      <c r="J10" s="131"/>
      <c r="K10" s="131"/>
      <c r="L10" s="131"/>
      <c r="M10" s="131"/>
      <c r="N10" s="131"/>
      <c r="O10" s="131"/>
      <c r="P10" s="131"/>
      <c r="Q10" s="131"/>
      <c r="R10" s="131"/>
      <c r="S10" s="131"/>
      <c r="T10" s="131"/>
      <c r="U10" s="131"/>
      <c r="W10" s="83">
        <v>1.37</v>
      </c>
    </row>
  </sheetData>
  <mergeCells count="1">
    <mergeCell ref="A1:J1"/>
  </mergeCells>
  <phoneticPr fontId="11" type="noConversion"/>
  <pageMargins left="0.7" right="0.7" top="0.75" bottom="0.75" header="0.3" footer="0.3"/>
  <ignoredErrors>
    <ignoredError sqref="B8:U8" formulaRange="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553D-0994-5245-B4D9-04C50C5890F8}">
  <sheetPr codeName="Sheet7"/>
  <dimension ref="A1:I40"/>
  <sheetViews>
    <sheetView tabSelected="1" zoomScale="125" zoomScaleNormal="115" workbookViewId="0">
      <selection activeCell="F10" sqref="F10"/>
    </sheetView>
  </sheetViews>
  <sheetFormatPr baseColWidth="10" defaultColWidth="11" defaultRowHeight="16"/>
  <cols>
    <col min="1" max="1" width="6" style="83" customWidth="1"/>
    <col min="2" max="2" width="18.6640625" style="83" customWidth="1"/>
    <col min="3" max="3" width="13.1640625" style="83" customWidth="1"/>
    <col min="4" max="4" width="14.6640625" style="83" customWidth="1"/>
    <col min="5" max="5" width="11" style="83"/>
    <col min="6" max="6" width="29.1640625" style="83" customWidth="1"/>
    <col min="7" max="7" width="25.33203125" style="83" customWidth="1"/>
    <col min="8" max="16384" width="11" style="83"/>
  </cols>
  <sheetData>
    <row r="1" spans="1:9" ht="20" customHeight="1">
      <c r="A1" s="328" t="s">
        <v>60</v>
      </c>
      <c r="B1" s="328"/>
      <c r="C1" s="328"/>
      <c r="D1" s="328"/>
      <c r="E1" s="328"/>
      <c r="F1" s="328"/>
      <c r="G1" s="328"/>
    </row>
    <row r="2" spans="1:9" ht="16" customHeight="1">
      <c r="A2" s="82"/>
      <c r="B2" s="84"/>
      <c r="C2" s="82">
        <v>2021</v>
      </c>
      <c r="D2" s="100">
        <v>2022</v>
      </c>
    </row>
    <row r="3" spans="1:9" ht="15" customHeight="1">
      <c r="A3" s="79">
        <v>1</v>
      </c>
      <c r="B3" s="83" t="s">
        <v>61</v>
      </c>
      <c r="C3" s="271">
        <v>390606.9</v>
      </c>
      <c r="D3" s="347">
        <v>420029.7</v>
      </c>
    </row>
    <row r="4" spans="1:9">
      <c r="A4" s="79">
        <v>2</v>
      </c>
      <c r="B4" s="83" t="s">
        <v>62</v>
      </c>
      <c r="C4" s="85">
        <v>146890.79999999999</v>
      </c>
      <c r="D4" s="86">
        <v>168390.43</v>
      </c>
    </row>
    <row r="5" spans="1:9" ht="17" customHeight="1">
      <c r="A5" s="79">
        <v>3</v>
      </c>
      <c r="B5" s="83" t="s">
        <v>63</v>
      </c>
      <c r="C5" s="85">
        <v>96553.553339999999</v>
      </c>
      <c r="D5" s="86">
        <v>84887.95</v>
      </c>
    </row>
    <row r="6" spans="1:9">
      <c r="A6" s="79">
        <v>4</v>
      </c>
      <c r="B6" s="83" t="s">
        <v>65</v>
      </c>
      <c r="C6" s="85">
        <v>33285.795498899999</v>
      </c>
      <c r="D6" s="85">
        <v>38624.589999999997</v>
      </c>
    </row>
    <row r="7" spans="1:9">
      <c r="A7" s="79">
        <v>5</v>
      </c>
      <c r="B7" s="83" t="s">
        <v>64</v>
      </c>
      <c r="C7" s="85">
        <v>39086.608</v>
      </c>
      <c r="D7" s="87">
        <v>37677.69</v>
      </c>
      <c r="G7" s="88"/>
    </row>
    <row r="8" spans="1:9">
      <c r="A8" s="79">
        <v>6</v>
      </c>
      <c r="B8" s="83" t="s">
        <v>66</v>
      </c>
      <c r="C8" s="85">
        <v>29268</v>
      </c>
      <c r="D8" s="85">
        <v>30868.080000000002</v>
      </c>
      <c r="F8" s="89"/>
      <c r="G8" s="88"/>
    </row>
    <row r="9" spans="1:9">
      <c r="A9" s="79">
        <v>7</v>
      </c>
      <c r="B9" s="83" t="s">
        <v>68</v>
      </c>
      <c r="C9" s="85">
        <v>25472.727644160001</v>
      </c>
      <c r="D9" s="85">
        <v>25181.599999999999</v>
      </c>
      <c r="G9" s="88"/>
      <c r="H9" s="90"/>
    </row>
    <row r="10" spans="1:9">
      <c r="A10" s="91">
        <v>8</v>
      </c>
      <c r="B10" s="83" t="s">
        <v>67</v>
      </c>
      <c r="C10" s="85">
        <v>26181.357599999999</v>
      </c>
      <c r="D10" s="85">
        <v>25004.03</v>
      </c>
      <c r="G10" s="88"/>
      <c r="H10" s="90"/>
    </row>
    <row r="11" spans="1:9" ht="20" customHeight="1">
      <c r="A11" s="79">
        <v>9</v>
      </c>
      <c r="B11" s="83" t="s">
        <v>74</v>
      </c>
      <c r="C11" s="85">
        <v>12054.476707</v>
      </c>
      <c r="D11" s="85">
        <v>22253.1</v>
      </c>
      <c r="G11" s="92"/>
      <c r="H11" s="90"/>
    </row>
    <row r="12" spans="1:9" ht="18" customHeight="1">
      <c r="A12" s="79">
        <v>10</v>
      </c>
      <c r="B12" s="83" t="s">
        <v>70</v>
      </c>
      <c r="C12" s="85">
        <v>21178.088</v>
      </c>
      <c r="D12" s="85">
        <v>20749.29</v>
      </c>
      <c r="G12" s="93"/>
      <c r="H12" s="90"/>
    </row>
    <row r="13" spans="1:9">
      <c r="A13" s="79">
        <v>12</v>
      </c>
      <c r="B13" s="83" t="s">
        <v>71</v>
      </c>
      <c r="C13" s="85">
        <v>19371.288</v>
      </c>
      <c r="D13" s="85">
        <v>20687.86</v>
      </c>
      <c r="H13" s="90"/>
    </row>
    <row r="14" spans="1:9" ht="19.25" customHeight="1">
      <c r="A14" s="79">
        <v>11</v>
      </c>
      <c r="B14" s="83" t="s">
        <v>69</v>
      </c>
      <c r="C14" s="85">
        <v>21863.885999999999</v>
      </c>
      <c r="D14" s="85">
        <v>20227.62</v>
      </c>
      <c r="H14" s="94"/>
      <c r="I14" s="95"/>
    </row>
    <row r="15" spans="1:9">
      <c r="A15" s="79">
        <v>13</v>
      </c>
      <c r="B15" s="83" t="s">
        <v>72</v>
      </c>
      <c r="C15" s="85">
        <v>15554.25</v>
      </c>
      <c r="D15" s="85">
        <v>19901.29</v>
      </c>
      <c r="H15" s="94"/>
    </row>
    <row r="16" spans="1:9">
      <c r="A16" s="79">
        <v>14</v>
      </c>
      <c r="B16" s="83" t="s">
        <v>73</v>
      </c>
      <c r="C16" s="85">
        <v>12540.573408</v>
      </c>
      <c r="D16" s="85">
        <v>11237.61</v>
      </c>
      <c r="H16" s="94"/>
    </row>
    <row r="17" spans="1:8">
      <c r="A17" s="91">
        <v>15</v>
      </c>
      <c r="B17" s="83" t="s">
        <v>75</v>
      </c>
      <c r="C17" s="85">
        <v>11252.9692</v>
      </c>
      <c r="D17" s="85">
        <v>13676.82</v>
      </c>
      <c r="H17" s="96"/>
    </row>
    <row r="18" spans="1:8">
      <c r="A18" s="79">
        <v>16</v>
      </c>
      <c r="B18" s="83" t="s">
        <v>76</v>
      </c>
      <c r="C18" s="85">
        <v>9668.3053724999991</v>
      </c>
      <c r="D18" s="85">
        <v>9728.11</v>
      </c>
    </row>
    <row r="19" spans="1:8">
      <c r="A19" s="79">
        <v>17</v>
      </c>
      <c r="B19" s="83" t="s">
        <v>77</v>
      </c>
      <c r="C19" s="85">
        <v>8587</v>
      </c>
      <c r="D19" s="85">
        <v>5909.22</v>
      </c>
    </row>
    <row r="20" spans="1:8">
      <c r="A20" s="79">
        <v>18</v>
      </c>
      <c r="B20" s="83" t="s">
        <v>78</v>
      </c>
      <c r="C20" s="85">
        <v>7272.04</v>
      </c>
      <c r="D20" s="85">
        <v>7264.5</v>
      </c>
    </row>
    <row r="21" spans="1:8">
      <c r="A21" s="79">
        <v>19</v>
      </c>
      <c r="B21" s="83" t="s">
        <v>81</v>
      </c>
      <c r="C21" s="85">
        <v>5135.75</v>
      </c>
      <c r="D21" s="85">
        <v>6820.13</v>
      </c>
    </row>
    <row r="22" spans="1:8">
      <c r="A22" s="79">
        <v>20</v>
      </c>
      <c r="B22" s="83" t="s">
        <v>79</v>
      </c>
      <c r="C22" s="85">
        <v>6108.6911599999994</v>
      </c>
      <c r="D22" s="85">
        <v>5716.71</v>
      </c>
    </row>
    <row r="23" spans="1:8">
      <c r="A23" s="79">
        <v>21</v>
      </c>
      <c r="B23" s="83" t="s">
        <v>85</v>
      </c>
      <c r="C23" s="85">
        <v>3747.0355999999997</v>
      </c>
      <c r="D23" s="85">
        <v>5389.64</v>
      </c>
    </row>
    <row r="24" spans="1:8">
      <c r="A24" s="79">
        <v>22</v>
      </c>
      <c r="B24" s="83" t="s">
        <v>82</v>
      </c>
      <c r="C24" s="85">
        <v>5041.5199999999995</v>
      </c>
      <c r="D24" s="85">
        <v>4684.03</v>
      </c>
    </row>
    <row r="25" spans="1:8">
      <c r="A25" s="79">
        <v>23</v>
      </c>
      <c r="B25" s="83" t="s">
        <v>83</v>
      </c>
      <c r="C25" s="85">
        <v>4353.66</v>
      </c>
      <c r="D25" s="85">
        <v>4214.8999999999996</v>
      </c>
    </row>
    <row r="26" spans="1:8">
      <c r="A26" s="79">
        <v>24</v>
      </c>
      <c r="B26" s="83" t="s">
        <v>80</v>
      </c>
      <c r="C26" s="85">
        <v>5817.9585639999996</v>
      </c>
      <c r="D26" s="97">
        <v>4075.07</v>
      </c>
    </row>
    <row r="27" spans="1:8">
      <c r="A27" s="79">
        <v>25</v>
      </c>
      <c r="B27" s="83" t="s">
        <v>87</v>
      </c>
      <c r="C27" s="85">
        <v>3110.8436000000002</v>
      </c>
      <c r="D27" s="87">
        <v>3860.9409999999998</v>
      </c>
    </row>
    <row r="28" spans="1:8">
      <c r="A28" s="79">
        <v>26</v>
      </c>
      <c r="B28" s="83" t="s">
        <v>84</v>
      </c>
      <c r="C28" s="85">
        <v>4080</v>
      </c>
      <c r="D28" s="85">
        <v>3135.38</v>
      </c>
    </row>
    <row r="29" spans="1:8">
      <c r="A29" s="79">
        <v>27</v>
      </c>
      <c r="B29" s="83" t="s">
        <v>86</v>
      </c>
      <c r="C29" s="85">
        <v>3151.5169999999998</v>
      </c>
      <c r="D29" s="85">
        <v>3046.3</v>
      </c>
    </row>
    <row r="30" spans="1:8">
      <c r="A30" s="79">
        <v>28</v>
      </c>
      <c r="B30" s="83" t="s">
        <v>88</v>
      </c>
      <c r="C30" s="85">
        <v>3027.8775999999998</v>
      </c>
      <c r="D30" s="87">
        <v>2906.29</v>
      </c>
    </row>
    <row r="31" spans="1:8">
      <c r="A31" s="79">
        <v>29</v>
      </c>
      <c r="B31" s="83" t="s">
        <v>95</v>
      </c>
      <c r="C31" s="85">
        <v>2301.6367659999996</v>
      </c>
      <c r="D31" s="86">
        <v>2799.1</v>
      </c>
    </row>
    <row r="32" spans="1:8">
      <c r="A32" s="79">
        <v>30</v>
      </c>
      <c r="B32" s="83" t="s">
        <v>92</v>
      </c>
      <c r="C32" s="85">
        <v>2598.0309999999999</v>
      </c>
      <c r="D32" s="86">
        <v>2728.11</v>
      </c>
    </row>
    <row r="33" spans="1:6">
      <c r="A33" s="79">
        <v>31</v>
      </c>
      <c r="B33" s="83" t="s">
        <v>90</v>
      </c>
      <c r="C33" s="85">
        <v>2878.44</v>
      </c>
      <c r="D33" s="85">
        <v>2622.6</v>
      </c>
    </row>
    <row r="34" spans="1:6">
      <c r="A34" s="79">
        <v>32</v>
      </c>
      <c r="B34" s="83" t="s">
        <v>91</v>
      </c>
      <c r="C34" s="85">
        <v>2598.607</v>
      </c>
      <c r="D34" s="86">
        <v>2681.8</v>
      </c>
    </row>
    <row r="35" spans="1:6">
      <c r="A35" s="79">
        <v>33</v>
      </c>
      <c r="B35" s="83" t="s">
        <v>89</v>
      </c>
      <c r="C35" s="85">
        <v>2983.6550000000002</v>
      </c>
      <c r="D35" s="86">
        <v>2524.06</v>
      </c>
    </row>
    <row r="36" spans="1:6">
      <c r="A36" s="79">
        <v>34</v>
      </c>
      <c r="B36" s="83" t="s">
        <v>93</v>
      </c>
      <c r="C36" s="85">
        <v>2488.2691076999999</v>
      </c>
      <c r="D36" s="85">
        <v>2488.2691076999999</v>
      </c>
    </row>
    <row r="37" spans="1:6">
      <c r="A37" s="79">
        <v>35</v>
      </c>
      <c r="B37" s="83" t="s">
        <v>94</v>
      </c>
      <c r="C37" s="85">
        <v>2318.7581559999999</v>
      </c>
      <c r="D37" s="87">
        <v>2461.9830000000002</v>
      </c>
    </row>
    <row r="38" spans="1:6">
      <c r="A38" s="79">
        <v>36</v>
      </c>
      <c r="B38" s="83" t="s">
        <v>96</v>
      </c>
      <c r="C38" s="85">
        <v>1461.74</v>
      </c>
      <c r="D38" s="98">
        <v>1444.9280000000001</v>
      </c>
    </row>
    <row r="39" spans="1:6">
      <c r="A39" s="79"/>
      <c r="C39" s="85"/>
    </row>
    <row r="40" spans="1:6" ht="100.5" customHeight="1">
      <c r="A40" s="327" t="s">
        <v>349</v>
      </c>
      <c r="B40" s="327"/>
      <c r="C40" s="327"/>
      <c r="D40" s="327"/>
      <c r="E40" s="327"/>
      <c r="F40" s="327"/>
    </row>
  </sheetData>
  <mergeCells count="2">
    <mergeCell ref="A1:G1"/>
    <mergeCell ref="A40:F40"/>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G44"/>
  <sheetViews>
    <sheetView topLeftCell="A3" zoomScale="120" zoomScaleNormal="120" workbookViewId="0">
      <selection activeCell="D7" sqref="D7"/>
    </sheetView>
  </sheetViews>
  <sheetFormatPr baseColWidth="10" defaultColWidth="11" defaultRowHeight="16"/>
  <cols>
    <col min="1" max="1" width="11" style="83"/>
    <col min="2" max="2" width="21.5" style="83" customWidth="1"/>
    <col min="3" max="3" width="20.6640625" style="83" customWidth="1"/>
    <col min="4" max="4" width="14.83203125" style="83" customWidth="1"/>
    <col min="5" max="5" width="19.1640625" style="83" customWidth="1"/>
    <col min="6" max="6" width="20.1640625" style="83" customWidth="1"/>
    <col min="7" max="16384" width="11" style="83"/>
  </cols>
  <sheetData>
    <row r="1" spans="1:7" ht="30.75" customHeight="1">
      <c r="A1" s="329" t="s">
        <v>315</v>
      </c>
      <c r="B1" s="329"/>
      <c r="C1" s="329"/>
      <c r="D1" s="329"/>
      <c r="E1" s="329"/>
      <c r="F1" s="329"/>
      <c r="G1" s="329"/>
    </row>
    <row r="2" spans="1:7">
      <c r="A2" s="100"/>
      <c r="B2" s="100"/>
      <c r="C2" s="100"/>
      <c r="D2" s="100"/>
      <c r="E2" s="100"/>
      <c r="F2" s="100"/>
      <c r="G2" s="100"/>
    </row>
    <row r="3" spans="1:7" ht="51">
      <c r="A3" s="82" t="s">
        <v>97</v>
      </c>
      <c r="B3" s="82"/>
      <c r="C3" s="82" t="s">
        <v>479</v>
      </c>
      <c r="D3" s="82" t="s">
        <v>98</v>
      </c>
      <c r="E3" s="82" t="s">
        <v>328</v>
      </c>
      <c r="F3" s="82" t="s">
        <v>99</v>
      </c>
      <c r="G3" s="82" t="s">
        <v>31</v>
      </c>
    </row>
    <row r="4" spans="1:7">
      <c r="A4" s="83">
        <v>1</v>
      </c>
      <c r="B4" s="83" t="s">
        <v>100</v>
      </c>
      <c r="C4" s="83">
        <v>175.98</v>
      </c>
      <c r="D4" s="83">
        <v>28.1</v>
      </c>
      <c r="G4" s="83">
        <v>204.1</v>
      </c>
    </row>
    <row r="5" spans="1:7">
      <c r="A5" s="83">
        <v>2</v>
      </c>
      <c r="B5" s="83" t="s">
        <v>63</v>
      </c>
      <c r="C5" s="83">
        <v>106.26</v>
      </c>
      <c r="D5" s="83">
        <v>90.2</v>
      </c>
      <c r="E5" s="83">
        <v>50.5</v>
      </c>
      <c r="G5" s="83">
        <v>196.5</v>
      </c>
    </row>
    <row r="6" spans="1:7">
      <c r="A6" s="83">
        <v>3</v>
      </c>
      <c r="B6" s="83" t="s">
        <v>61</v>
      </c>
      <c r="C6" s="83">
        <v>141.5</v>
      </c>
      <c r="E6" s="83">
        <v>34.5</v>
      </c>
      <c r="F6" s="83">
        <v>176.03</v>
      </c>
      <c r="G6" s="83">
        <v>176</v>
      </c>
    </row>
    <row r="7" spans="1:7">
      <c r="A7" s="83">
        <v>4</v>
      </c>
      <c r="B7" s="83" t="s">
        <v>88</v>
      </c>
      <c r="C7" s="83">
        <v>121.47</v>
      </c>
      <c r="D7" s="83">
        <v>38.5</v>
      </c>
      <c r="G7" s="83">
        <v>160</v>
      </c>
    </row>
    <row r="8" spans="1:7">
      <c r="A8" s="83">
        <v>5</v>
      </c>
      <c r="B8" s="83" t="s">
        <v>93</v>
      </c>
      <c r="C8" s="83">
        <v>126.8</v>
      </c>
      <c r="D8" s="83">
        <v>0</v>
      </c>
      <c r="E8" s="83">
        <v>17.3</v>
      </c>
      <c r="F8" s="83">
        <v>144.05000000000001</v>
      </c>
      <c r="G8" s="83">
        <v>144.1</v>
      </c>
    </row>
    <row r="9" spans="1:7">
      <c r="A9" s="83">
        <v>6</v>
      </c>
      <c r="B9" s="83" t="s">
        <v>86</v>
      </c>
      <c r="C9" s="83">
        <v>120.71</v>
      </c>
      <c r="D9" s="83">
        <v>21.1</v>
      </c>
      <c r="E9" s="83">
        <v>75.8</v>
      </c>
      <c r="G9" s="83">
        <v>141.80000000000001</v>
      </c>
    </row>
    <row r="10" spans="1:7">
      <c r="A10" s="83">
        <v>7</v>
      </c>
      <c r="B10" s="83" t="s">
        <v>87</v>
      </c>
      <c r="C10" s="83">
        <v>118.68</v>
      </c>
      <c r="D10" s="83">
        <v>14.5</v>
      </c>
      <c r="E10" s="83">
        <v>20.3</v>
      </c>
      <c r="G10" s="83">
        <v>133.19999999999999</v>
      </c>
    </row>
    <row r="11" spans="1:7">
      <c r="A11" s="83">
        <v>8</v>
      </c>
      <c r="B11" s="83" t="s">
        <v>83</v>
      </c>
      <c r="C11" s="83">
        <v>109.35</v>
      </c>
      <c r="D11" s="83">
        <v>23.1</v>
      </c>
      <c r="G11" s="83">
        <v>132.5</v>
      </c>
    </row>
    <row r="12" spans="1:7">
      <c r="B12" s="83" t="s">
        <v>102</v>
      </c>
      <c r="F12" s="83">
        <v>127.88</v>
      </c>
      <c r="G12" s="83">
        <v>127.88</v>
      </c>
    </row>
    <row r="13" spans="1:7">
      <c r="A13" s="83">
        <v>9</v>
      </c>
      <c r="B13" s="83" t="s">
        <v>103</v>
      </c>
      <c r="C13" s="83">
        <v>98.02</v>
      </c>
      <c r="D13" s="83">
        <v>29.7</v>
      </c>
      <c r="E13" s="83">
        <v>1.6</v>
      </c>
      <c r="G13" s="83">
        <v>127.7</v>
      </c>
    </row>
    <row r="14" spans="1:7">
      <c r="A14" s="83">
        <v>10</v>
      </c>
      <c r="B14" s="83" t="s">
        <v>71</v>
      </c>
      <c r="C14" s="83">
        <v>110.32</v>
      </c>
      <c r="D14" s="83">
        <v>16.899999999999999</v>
      </c>
      <c r="G14" s="83">
        <v>127.3</v>
      </c>
    </row>
    <row r="15" spans="1:7">
      <c r="A15" s="83">
        <v>11</v>
      </c>
      <c r="B15" s="83" t="s">
        <v>104</v>
      </c>
      <c r="C15" s="83">
        <v>106.66</v>
      </c>
      <c r="D15" s="83">
        <v>17.100000000000001</v>
      </c>
      <c r="E15" s="83">
        <v>15.9</v>
      </c>
      <c r="G15" s="83">
        <v>123.7</v>
      </c>
    </row>
    <row r="16" spans="1:7">
      <c r="A16" s="83">
        <v>12</v>
      </c>
      <c r="B16" s="83" t="s">
        <v>79</v>
      </c>
      <c r="C16" s="83">
        <v>117.39</v>
      </c>
      <c r="D16" s="83">
        <v>5.2</v>
      </c>
      <c r="G16" s="83">
        <v>122.6</v>
      </c>
    </row>
    <row r="17" spans="1:7">
      <c r="A17" s="83">
        <v>13</v>
      </c>
      <c r="B17" s="83" t="s">
        <v>67</v>
      </c>
      <c r="C17" s="83">
        <v>114.46</v>
      </c>
      <c r="D17" s="83">
        <v>5.7</v>
      </c>
      <c r="E17" s="83">
        <v>54.2</v>
      </c>
      <c r="G17" s="83">
        <v>120.1</v>
      </c>
    </row>
    <row r="18" spans="1:7">
      <c r="A18" s="83">
        <v>14</v>
      </c>
      <c r="B18" s="83" t="s">
        <v>101</v>
      </c>
      <c r="C18" s="83">
        <v>96.61</v>
      </c>
      <c r="D18" s="83">
        <v>21.2</v>
      </c>
      <c r="E18" s="83">
        <v>17.5</v>
      </c>
      <c r="G18" s="83">
        <v>117.8</v>
      </c>
    </row>
    <row r="19" spans="1:7">
      <c r="A19" s="83">
        <v>15</v>
      </c>
      <c r="B19" s="83" t="s">
        <v>94</v>
      </c>
      <c r="C19" s="83">
        <v>109.03</v>
      </c>
      <c r="D19" s="83">
        <v>6.9</v>
      </c>
      <c r="E19" s="83">
        <v>19.3</v>
      </c>
      <c r="G19" s="83">
        <v>116</v>
      </c>
    </row>
    <row r="20" spans="1:7">
      <c r="A20" s="83">
        <v>16</v>
      </c>
      <c r="B20" s="83" t="s">
        <v>70</v>
      </c>
      <c r="C20" s="83">
        <v>106.78</v>
      </c>
      <c r="D20" s="83">
        <v>7.8</v>
      </c>
      <c r="G20" s="83">
        <v>114.6</v>
      </c>
    </row>
    <row r="21" spans="1:7">
      <c r="A21" s="83">
        <v>17</v>
      </c>
      <c r="B21" s="83" t="s">
        <v>85</v>
      </c>
      <c r="C21" s="83">
        <v>84.27</v>
      </c>
      <c r="D21" s="83">
        <v>30.2</v>
      </c>
      <c r="G21" s="83">
        <v>114.5</v>
      </c>
    </row>
    <row r="22" spans="1:7">
      <c r="A22" s="83">
        <v>18</v>
      </c>
      <c r="B22" s="83" t="s">
        <v>105</v>
      </c>
      <c r="C22" s="83">
        <v>111.17</v>
      </c>
      <c r="D22" s="83">
        <v>3.1</v>
      </c>
      <c r="G22" s="83">
        <v>114.3</v>
      </c>
    </row>
    <row r="23" spans="1:7">
      <c r="A23" s="83">
        <v>19</v>
      </c>
      <c r="B23" s="83" t="s">
        <v>73</v>
      </c>
      <c r="C23" s="83">
        <v>107.7</v>
      </c>
      <c r="D23" s="83">
        <v>2.2999999999999998</v>
      </c>
      <c r="E23" s="83">
        <v>22.8</v>
      </c>
      <c r="G23" s="83">
        <v>110</v>
      </c>
    </row>
    <row r="24" spans="1:7">
      <c r="A24" s="83">
        <v>20</v>
      </c>
      <c r="B24" s="83" t="s">
        <v>95</v>
      </c>
      <c r="C24" s="83">
        <v>104.53</v>
      </c>
      <c r="D24" s="83">
        <v>2.5</v>
      </c>
      <c r="E24" s="83">
        <v>10.199999999999999</v>
      </c>
      <c r="G24" s="83">
        <v>107</v>
      </c>
    </row>
    <row r="25" spans="1:7">
      <c r="A25" s="83">
        <v>21</v>
      </c>
      <c r="B25" s="83" t="s">
        <v>80</v>
      </c>
      <c r="C25" s="83">
        <v>94.6</v>
      </c>
      <c r="D25" s="83">
        <v>9</v>
      </c>
      <c r="G25" s="83">
        <v>103.6</v>
      </c>
    </row>
    <row r="26" spans="1:7">
      <c r="A26" s="83">
        <v>22</v>
      </c>
      <c r="B26" s="83" t="s">
        <v>92</v>
      </c>
      <c r="C26" s="83">
        <v>97.1</v>
      </c>
      <c r="D26" s="83">
        <v>6.2</v>
      </c>
      <c r="G26" s="83">
        <v>103.3</v>
      </c>
    </row>
    <row r="27" spans="1:7">
      <c r="A27" s="83">
        <v>23</v>
      </c>
      <c r="B27" s="83" t="s">
        <v>90</v>
      </c>
      <c r="C27" s="83">
        <v>100.22</v>
      </c>
      <c r="D27" s="83">
        <v>2.9</v>
      </c>
      <c r="E27" s="83">
        <v>14.1</v>
      </c>
      <c r="G27" s="83">
        <v>103.1</v>
      </c>
    </row>
    <row r="28" spans="1:7">
      <c r="A28" s="83">
        <v>24</v>
      </c>
      <c r="B28" s="83" t="s">
        <v>89</v>
      </c>
      <c r="C28" s="83">
        <v>97.95</v>
      </c>
      <c r="D28" s="83">
        <v>4.9000000000000004</v>
      </c>
      <c r="G28" s="83">
        <v>102.9</v>
      </c>
    </row>
    <row r="29" spans="1:7">
      <c r="A29" s="83">
        <v>25</v>
      </c>
      <c r="B29" s="83" t="s">
        <v>69</v>
      </c>
      <c r="C29" s="83">
        <v>95.34</v>
      </c>
      <c r="D29" s="83">
        <v>5.6</v>
      </c>
      <c r="E29" s="83">
        <v>12</v>
      </c>
      <c r="G29" s="83">
        <v>100.9</v>
      </c>
    </row>
    <row r="30" spans="1:7">
      <c r="A30" s="83">
        <v>26</v>
      </c>
      <c r="B30" s="83" t="s">
        <v>106</v>
      </c>
      <c r="C30" s="83">
        <v>94.21</v>
      </c>
      <c r="D30" s="83">
        <v>4.0999999999999996</v>
      </c>
      <c r="G30" s="83">
        <v>98.3</v>
      </c>
    </row>
    <row r="31" spans="1:7">
      <c r="A31" s="83">
        <v>27</v>
      </c>
      <c r="B31" s="83" t="s">
        <v>107</v>
      </c>
      <c r="C31" s="83">
        <v>88.25</v>
      </c>
      <c r="D31" s="83">
        <v>8.3000000000000007</v>
      </c>
      <c r="E31" s="83">
        <v>13.2</v>
      </c>
      <c r="G31" s="83">
        <v>96.5</v>
      </c>
    </row>
    <row r="32" spans="1:7">
      <c r="A32" s="83">
        <v>28</v>
      </c>
      <c r="B32" s="83" t="s">
        <v>75</v>
      </c>
      <c r="C32" s="83">
        <v>85.42</v>
      </c>
      <c r="D32" s="83">
        <v>10.7</v>
      </c>
      <c r="E32" s="83">
        <v>17.3</v>
      </c>
      <c r="G32" s="83">
        <v>96.1</v>
      </c>
    </row>
    <row r="33" spans="1:7">
      <c r="A33" s="83">
        <v>29</v>
      </c>
      <c r="B33" s="83" t="s">
        <v>109</v>
      </c>
      <c r="C33" s="83">
        <v>93.49</v>
      </c>
      <c r="D33" s="83">
        <v>2.4</v>
      </c>
      <c r="G33" s="83">
        <v>95.9</v>
      </c>
    </row>
    <row r="34" spans="1:7">
      <c r="A34" s="83">
        <v>30</v>
      </c>
      <c r="B34" s="83" t="s">
        <v>91</v>
      </c>
      <c r="C34" s="83">
        <v>88.79</v>
      </c>
      <c r="D34" s="83">
        <v>6.9</v>
      </c>
      <c r="E34" s="83">
        <v>14.6</v>
      </c>
      <c r="G34" s="83">
        <v>95.7</v>
      </c>
    </row>
    <row r="35" spans="1:7">
      <c r="A35" s="83">
        <v>31</v>
      </c>
      <c r="B35" s="83" t="s">
        <v>82</v>
      </c>
      <c r="C35" s="83">
        <v>91.36</v>
      </c>
      <c r="D35" s="83">
        <v>3.2</v>
      </c>
      <c r="E35" s="83">
        <v>12.1</v>
      </c>
      <c r="G35" s="83">
        <v>94.6</v>
      </c>
    </row>
    <row r="36" spans="1:7">
      <c r="A36" s="83">
        <v>32</v>
      </c>
      <c r="B36" s="83" t="s">
        <v>64</v>
      </c>
      <c r="C36" s="83">
        <v>88.28</v>
      </c>
      <c r="D36" s="83">
        <v>3.9</v>
      </c>
      <c r="E36" s="83">
        <v>12.7</v>
      </c>
      <c r="G36" s="83">
        <v>92.1</v>
      </c>
    </row>
    <row r="37" spans="1:7">
      <c r="A37" s="83">
        <v>33</v>
      </c>
      <c r="B37" s="83" t="s">
        <v>108</v>
      </c>
      <c r="C37" s="83">
        <v>81.81</v>
      </c>
      <c r="D37" s="83">
        <v>7.2</v>
      </c>
      <c r="E37" s="83">
        <v>8.6999999999999993</v>
      </c>
      <c r="G37" s="83">
        <v>89</v>
      </c>
    </row>
    <row r="38" spans="1:7">
      <c r="A38" s="83">
        <v>34</v>
      </c>
      <c r="B38" s="83" t="s">
        <v>74</v>
      </c>
      <c r="C38" s="83">
        <v>86</v>
      </c>
      <c r="D38" s="83">
        <v>1.2</v>
      </c>
      <c r="G38" s="83">
        <v>87.2</v>
      </c>
    </row>
    <row r="39" spans="1:7">
      <c r="A39" s="83">
        <v>35</v>
      </c>
      <c r="B39" s="83" t="s">
        <v>111</v>
      </c>
      <c r="C39" s="83">
        <v>79.5</v>
      </c>
      <c r="D39" s="83">
        <v>6.7</v>
      </c>
      <c r="G39" s="83">
        <v>86.2</v>
      </c>
    </row>
    <row r="40" spans="1:7">
      <c r="A40" s="83">
        <v>36</v>
      </c>
      <c r="B40" s="83" t="s">
        <v>66</v>
      </c>
      <c r="C40" s="83">
        <v>79.58</v>
      </c>
      <c r="D40" s="83">
        <v>5.5</v>
      </c>
      <c r="G40" s="83">
        <v>85.1</v>
      </c>
    </row>
    <row r="41" spans="1:7">
      <c r="A41" s="83">
        <v>37</v>
      </c>
      <c r="B41" s="83" t="s">
        <v>110</v>
      </c>
      <c r="C41" s="83">
        <v>83.19</v>
      </c>
      <c r="D41" s="83">
        <v>0.8</v>
      </c>
      <c r="G41" s="83">
        <v>84</v>
      </c>
    </row>
    <row r="42" spans="1:7">
      <c r="A42" s="83">
        <v>38</v>
      </c>
      <c r="B42" s="83" t="s">
        <v>112</v>
      </c>
      <c r="C42" s="83">
        <v>77.319999999999993</v>
      </c>
      <c r="D42" s="83">
        <v>0.9</v>
      </c>
      <c r="G42" s="83">
        <v>78.3</v>
      </c>
    </row>
    <row r="44" spans="1:7" ht="70" customHeight="1">
      <c r="A44" s="327" t="s">
        <v>477</v>
      </c>
      <c r="B44" s="327"/>
      <c r="C44" s="327"/>
      <c r="D44" s="327"/>
      <c r="E44" s="327"/>
      <c r="F44" s="327"/>
      <c r="G44" s="327"/>
    </row>
  </sheetData>
  <mergeCells count="2">
    <mergeCell ref="A1:G1"/>
    <mergeCell ref="A44:G44"/>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I11"/>
  <sheetViews>
    <sheetView zoomScale="109" zoomScaleNormal="140" workbookViewId="0">
      <selection activeCell="C10" sqref="C10"/>
    </sheetView>
  </sheetViews>
  <sheetFormatPr baseColWidth="10" defaultColWidth="11" defaultRowHeight="16"/>
  <cols>
    <col min="1" max="1" width="33.33203125" style="83" customWidth="1"/>
    <col min="2" max="2" width="25.83203125" style="83" customWidth="1"/>
    <col min="3" max="4" width="20.5" style="83" customWidth="1"/>
    <col min="5" max="5" width="21.6640625" style="83" customWidth="1"/>
    <col min="6" max="6" width="21.83203125" style="83" customWidth="1"/>
    <col min="7" max="7" width="16.5" style="83" customWidth="1"/>
    <col min="8" max="16384" width="11" style="83"/>
  </cols>
  <sheetData>
    <row r="1" spans="1:9" ht="32" customHeight="1">
      <c r="A1" s="328" t="s">
        <v>448</v>
      </c>
      <c r="B1" s="328"/>
      <c r="C1" s="328"/>
      <c r="D1" s="328"/>
      <c r="E1" s="328"/>
      <c r="F1" s="328"/>
      <c r="G1" s="328"/>
      <c r="H1" s="328"/>
      <c r="I1" s="328"/>
    </row>
    <row r="2" spans="1:9" s="100" customFormat="1" ht="21" customHeight="1">
      <c r="A2" s="125"/>
      <c r="B2" s="107" t="s">
        <v>453</v>
      </c>
      <c r="C2" s="108" t="s">
        <v>452</v>
      </c>
      <c r="D2" s="109" t="s">
        <v>451</v>
      </c>
      <c r="E2" s="107" t="s">
        <v>450</v>
      </c>
      <c r="F2" s="107" t="s">
        <v>449</v>
      </c>
      <c r="G2" s="107" t="s">
        <v>454</v>
      </c>
      <c r="H2" s="82"/>
      <c r="I2" s="82"/>
    </row>
    <row r="3" spans="1:9" ht="17">
      <c r="A3" s="126" t="s">
        <v>455</v>
      </c>
      <c r="B3" s="110">
        <v>0.82399999999999995</v>
      </c>
      <c r="C3" s="110">
        <v>0.91900000000000004</v>
      </c>
      <c r="D3" s="110">
        <v>0.97</v>
      </c>
      <c r="E3" s="110">
        <v>0.99099999999999999</v>
      </c>
      <c r="F3" s="110">
        <v>0.99099999999999999</v>
      </c>
      <c r="G3" s="111">
        <f>AVERAGE(B3:F3)</f>
        <v>0.93900000000000006</v>
      </c>
    </row>
    <row r="4" spans="1:9" ht="17">
      <c r="A4" s="126" t="s">
        <v>457</v>
      </c>
      <c r="B4" s="110">
        <v>0.79700000000000004</v>
      </c>
      <c r="C4" s="110">
        <v>0.90900000000000003</v>
      </c>
      <c r="D4" s="110">
        <v>0.96799999999999997</v>
      </c>
      <c r="E4" s="110">
        <v>0.98399999999999999</v>
      </c>
      <c r="F4" s="110">
        <v>0.98199999999999998</v>
      </c>
      <c r="G4" s="111">
        <f>AVERAGE(B4:F4)</f>
        <v>0.92799999999999994</v>
      </c>
    </row>
    <row r="5" spans="1:9" ht="34">
      <c r="A5" s="126" t="s">
        <v>458</v>
      </c>
      <c r="B5" s="110">
        <v>0.63700000000000001</v>
      </c>
      <c r="C5" s="110">
        <v>0.79</v>
      </c>
      <c r="D5" s="110">
        <v>0.84199999999999997</v>
      </c>
      <c r="E5" s="110" t="s">
        <v>456</v>
      </c>
      <c r="F5" s="110">
        <v>0.91200000000000003</v>
      </c>
      <c r="G5" s="111">
        <f>AVERAGE(B5:F5)</f>
        <v>0.79525000000000001</v>
      </c>
    </row>
    <row r="6" spans="1:9" ht="17">
      <c r="A6" s="126" t="s">
        <v>118</v>
      </c>
      <c r="B6" s="110">
        <v>0.60899999999999999</v>
      </c>
      <c r="C6" s="110">
        <v>0.63700000000000001</v>
      </c>
      <c r="D6" s="110">
        <v>0.623</v>
      </c>
      <c r="E6" s="110">
        <v>0.61599999999999999</v>
      </c>
      <c r="F6" s="110">
        <v>0.73099999999999998</v>
      </c>
      <c r="G6" s="111">
        <f>AVERAGE(B6:F6)</f>
        <v>0.64319999999999999</v>
      </c>
    </row>
    <row r="7" spans="1:9">
      <c r="G7" s="111"/>
    </row>
    <row r="8" spans="1:9">
      <c r="G8" s="111"/>
    </row>
    <row r="9" spans="1:9">
      <c r="G9" s="111"/>
    </row>
    <row r="10" spans="1:9">
      <c r="G10" s="111"/>
    </row>
    <row r="11" spans="1:9">
      <c r="G11" s="111"/>
    </row>
  </sheetData>
  <mergeCells count="1">
    <mergeCell ref="A1:I1"/>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A30A3-CD84-2448-BB73-19C23B78111F}">
  <dimension ref="A1:I42"/>
  <sheetViews>
    <sheetView zoomScale="130" zoomScaleNormal="130" workbookViewId="0">
      <selection activeCell="G26" sqref="G26"/>
    </sheetView>
  </sheetViews>
  <sheetFormatPr baseColWidth="10" defaultColWidth="10.83203125" defaultRowHeight="16"/>
  <cols>
    <col min="1" max="1" width="19.33203125" style="33" customWidth="1"/>
    <col min="2" max="6" width="8.83203125" style="33" customWidth="1"/>
    <col min="7" max="256" width="8.83203125" style="31" customWidth="1"/>
    <col min="257" max="16384" width="10.83203125" style="31"/>
  </cols>
  <sheetData>
    <row r="1" spans="1:9" ht="35" customHeight="1">
      <c r="A1" s="330" t="s">
        <v>316</v>
      </c>
      <c r="B1" s="330"/>
      <c r="C1" s="330"/>
      <c r="D1" s="330"/>
      <c r="E1" s="330"/>
      <c r="F1" s="330"/>
      <c r="G1" s="330"/>
      <c r="H1" s="330"/>
      <c r="I1" s="330"/>
    </row>
    <row r="2" spans="1:9">
      <c r="A2" s="113"/>
      <c r="B2" s="114" t="s">
        <v>113</v>
      </c>
      <c r="C2" s="114" t="s">
        <v>114</v>
      </c>
      <c r="D2" s="114" t="s">
        <v>115</v>
      </c>
      <c r="E2" s="114" t="s">
        <v>116</v>
      </c>
      <c r="F2" s="115" t="s">
        <v>117</v>
      </c>
      <c r="G2" s="116">
        <v>2022</v>
      </c>
      <c r="H2" s="117"/>
      <c r="I2" s="117"/>
    </row>
    <row r="3" spans="1:9">
      <c r="A3" s="83" t="s">
        <v>101</v>
      </c>
      <c r="B3" s="118">
        <v>12.3</v>
      </c>
      <c r="C3" s="118">
        <v>12.776</v>
      </c>
      <c r="D3" s="118">
        <v>16.844999999999999</v>
      </c>
      <c r="E3" s="118">
        <v>23.006</v>
      </c>
      <c r="F3" s="103">
        <v>29.692</v>
      </c>
      <c r="G3" s="119">
        <v>41.76</v>
      </c>
      <c r="H3" s="117"/>
      <c r="I3" s="117"/>
    </row>
    <row r="4" spans="1:9">
      <c r="A4" s="83" t="s">
        <v>88</v>
      </c>
      <c r="B4" s="118">
        <v>15.58</v>
      </c>
      <c r="C4" s="118">
        <v>19.632999999999999</v>
      </c>
      <c r="D4" s="118">
        <v>23.48</v>
      </c>
      <c r="E4" s="118">
        <v>30.988</v>
      </c>
      <c r="F4" s="103">
        <v>36.683999999999997</v>
      </c>
      <c r="G4" s="119">
        <v>40.07</v>
      </c>
      <c r="H4" s="117"/>
      <c r="I4" s="117"/>
    </row>
    <row r="5" spans="1:9">
      <c r="A5" s="83" t="s">
        <v>85</v>
      </c>
      <c r="B5" s="118">
        <v>11.9</v>
      </c>
      <c r="C5" s="118">
        <v>16.401</v>
      </c>
      <c r="D5" s="118">
        <v>18.771000000000001</v>
      </c>
      <c r="E5" s="118">
        <v>22.738</v>
      </c>
      <c r="F5" s="103">
        <v>26.364999999999998</v>
      </c>
      <c r="G5" s="119">
        <v>30.27</v>
      </c>
      <c r="H5" s="117"/>
      <c r="I5" s="117"/>
    </row>
    <row r="6" spans="1:9">
      <c r="A6" s="83" t="s">
        <v>103</v>
      </c>
      <c r="B6" s="118">
        <v>6.92</v>
      </c>
      <c r="C6" s="118">
        <v>10.234</v>
      </c>
      <c r="D6" s="118">
        <v>13.849</v>
      </c>
      <c r="E6" s="118">
        <v>20.535</v>
      </c>
      <c r="F6" s="103">
        <v>24.369</v>
      </c>
      <c r="G6" s="119">
        <v>27.76</v>
      </c>
      <c r="H6" s="117"/>
      <c r="I6" s="117"/>
    </row>
    <row r="7" spans="1:9">
      <c r="A7" s="83" t="s">
        <v>104</v>
      </c>
      <c r="B7" s="118">
        <v>5.83</v>
      </c>
      <c r="C7" s="118">
        <v>7.8250000000000002</v>
      </c>
      <c r="D7" s="118">
        <v>11.321</v>
      </c>
      <c r="E7" s="118">
        <v>16.7</v>
      </c>
      <c r="F7" s="103">
        <v>20.303999999999998</v>
      </c>
      <c r="G7" s="119">
        <v>23.66</v>
      </c>
      <c r="H7" s="117"/>
      <c r="I7" s="117"/>
    </row>
    <row r="8" spans="1:9">
      <c r="A8" s="83" t="s">
        <v>100</v>
      </c>
      <c r="B8" s="118">
        <v>7.63</v>
      </c>
      <c r="C8" s="118">
        <v>9.8160000000000007</v>
      </c>
      <c r="D8" s="118">
        <v>12.318</v>
      </c>
      <c r="E8" s="118">
        <v>15.997</v>
      </c>
      <c r="F8" s="103">
        <v>19.861999999999998</v>
      </c>
      <c r="G8" s="119">
        <v>22.15</v>
      </c>
      <c r="H8" s="117"/>
      <c r="I8" s="117"/>
    </row>
    <row r="9" spans="1:9">
      <c r="A9" s="83" t="s">
        <v>94</v>
      </c>
      <c r="B9" s="118">
        <v>4.8499999999999996</v>
      </c>
      <c r="C9" s="118">
        <v>6.9320000000000004</v>
      </c>
      <c r="D9" s="118">
        <v>9.0760000000000005</v>
      </c>
      <c r="E9" s="118">
        <v>9.5890000000000004</v>
      </c>
      <c r="F9" s="103">
        <v>9.0980000000000008</v>
      </c>
      <c r="G9" s="119">
        <v>19.09</v>
      </c>
      <c r="H9" s="117"/>
      <c r="I9" s="117"/>
    </row>
    <row r="10" spans="1:9">
      <c r="A10" s="83" t="s">
        <v>86</v>
      </c>
      <c r="B10" s="118">
        <v>6.04</v>
      </c>
      <c r="C10" s="118">
        <v>7.4480000000000004</v>
      </c>
      <c r="D10" s="118">
        <v>9.5660000000000007</v>
      </c>
      <c r="E10" s="118">
        <v>13.05</v>
      </c>
      <c r="F10" s="103">
        <v>16.079999999999998</v>
      </c>
      <c r="G10" s="118">
        <v>19.03</v>
      </c>
      <c r="H10" s="117"/>
      <c r="I10" s="117"/>
    </row>
    <row r="11" spans="1:9">
      <c r="A11" s="83" t="s">
        <v>95</v>
      </c>
      <c r="B11" s="118">
        <v>3.8</v>
      </c>
      <c r="C11" s="118">
        <v>6.6239999999999997</v>
      </c>
      <c r="D11" s="118">
        <v>9.8490000000000002</v>
      </c>
      <c r="E11" s="118">
        <v>12.750999999999999</v>
      </c>
      <c r="F11" s="103">
        <v>15.382</v>
      </c>
      <c r="G11" s="119">
        <v>18.97</v>
      </c>
      <c r="H11" s="117"/>
      <c r="I11" s="117"/>
    </row>
    <row r="12" spans="1:9">
      <c r="A12" s="83" t="s">
        <v>87</v>
      </c>
      <c r="B12" s="118">
        <v>5.84</v>
      </c>
      <c r="C12" s="118">
        <v>7.319</v>
      </c>
      <c r="D12" s="118">
        <v>8.9390000000000001</v>
      </c>
      <c r="E12" s="118">
        <v>11.99</v>
      </c>
      <c r="F12" s="103">
        <v>15.268000000000001</v>
      </c>
      <c r="G12" s="119">
        <v>18.84</v>
      </c>
      <c r="H12" s="117"/>
      <c r="I12" s="117"/>
    </row>
    <row r="13" spans="1:9">
      <c r="A13" s="83" t="s">
        <v>75</v>
      </c>
      <c r="B13" s="118">
        <v>2.75</v>
      </c>
      <c r="C13" s="118">
        <v>4.3040000000000003</v>
      </c>
      <c r="D13" s="118">
        <v>6.4880000000000004</v>
      </c>
      <c r="E13" s="118">
        <v>9.9329999999999998</v>
      </c>
      <c r="F13" s="103">
        <v>12.577</v>
      </c>
      <c r="G13" s="119">
        <v>18.440000000000001</v>
      </c>
      <c r="H13" s="117"/>
      <c r="I13" s="117"/>
    </row>
    <row r="14" spans="1:9">
      <c r="A14" s="83" t="s">
        <v>80</v>
      </c>
      <c r="B14" s="118">
        <v>4.33</v>
      </c>
      <c r="C14" s="118">
        <v>6.9139999999999997</v>
      </c>
      <c r="D14" s="118">
        <v>9.4410000000000007</v>
      </c>
      <c r="E14" s="118">
        <v>12.337</v>
      </c>
      <c r="F14" s="103">
        <v>14.406000000000001</v>
      </c>
      <c r="G14" s="119">
        <v>17.850000000000001</v>
      </c>
      <c r="H14" s="117"/>
      <c r="I14" s="117"/>
    </row>
    <row r="15" spans="1:9">
      <c r="A15" s="83" t="s">
        <v>67</v>
      </c>
      <c r="B15" s="118">
        <v>5.31</v>
      </c>
      <c r="C15" s="118">
        <v>6.4859999999999998</v>
      </c>
      <c r="D15" s="118">
        <v>8.6120000000000001</v>
      </c>
      <c r="E15" s="118">
        <v>11.048</v>
      </c>
      <c r="F15" s="103">
        <v>12.954000000000001</v>
      </c>
      <c r="G15" s="119">
        <v>15.1</v>
      </c>
      <c r="H15" s="117"/>
      <c r="I15" s="117"/>
    </row>
    <row r="16" spans="1:9">
      <c r="A16" s="83" t="s">
        <v>69</v>
      </c>
      <c r="B16" s="118">
        <v>3.62</v>
      </c>
      <c r="C16" s="118">
        <v>5.6269999999999998</v>
      </c>
      <c r="D16" s="118">
        <v>7.6790000000000003</v>
      </c>
      <c r="E16" s="118">
        <v>9.9760000000000009</v>
      </c>
      <c r="F16" s="103">
        <v>11.166</v>
      </c>
      <c r="G16" s="119">
        <v>14.5</v>
      </c>
      <c r="H16" s="117"/>
      <c r="I16" s="117"/>
    </row>
    <row r="17" spans="1:9">
      <c r="A17" s="83" t="s">
        <v>110</v>
      </c>
      <c r="B17" s="118">
        <v>3.14</v>
      </c>
      <c r="C17" s="118">
        <v>4.4329999999999998</v>
      </c>
      <c r="D17" s="118">
        <v>6.0659999999999998</v>
      </c>
      <c r="E17" s="118">
        <v>8.9239999999999995</v>
      </c>
      <c r="F17" s="103">
        <v>10.808</v>
      </c>
      <c r="G17" s="119">
        <v>13.99</v>
      </c>
      <c r="H17" s="117"/>
      <c r="I17" s="117"/>
    </row>
    <row r="18" spans="1:9">
      <c r="A18" s="83" t="s">
        <v>107</v>
      </c>
      <c r="B18" s="118">
        <v>2.95</v>
      </c>
      <c r="C18" s="118">
        <v>4.7149999999999999</v>
      </c>
      <c r="D18" s="118">
        <v>6.4669999999999996</v>
      </c>
      <c r="E18" s="118">
        <v>8.9670000000000005</v>
      </c>
      <c r="F18" s="103">
        <v>10.702999999999999</v>
      </c>
      <c r="G18" s="119">
        <v>13.4</v>
      </c>
      <c r="H18" s="117"/>
      <c r="I18" s="117"/>
    </row>
    <row r="19" spans="1:9">
      <c r="A19" s="83" t="s">
        <v>83</v>
      </c>
      <c r="B19" s="118">
        <v>5.14</v>
      </c>
      <c r="C19" s="118">
        <v>6.476</v>
      </c>
      <c r="D19" s="118">
        <v>8.6999999999999993</v>
      </c>
      <c r="E19" s="118">
        <v>9.3170000000000002</v>
      </c>
      <c r="F19" s="103">
        <v>10.843999999999999</v>
      </c>
      <c r="G19" s="119">
        <v>12.27</v>
      </c>
      <c r="H19" s="117"/>
      <c r="I19" s="117"/>
    </row>
    <row r="20" spans="1:9">
      <c r="A20" s="83" t="s">
        <v>89</v>
      </c>
      <c r="B20" s="118">
        <v>3.95</v>
      </c>
      <c r="C20" s="118">
        <v>5.0880000000000001</v>
      </c>
      <c r="D20" s="118">
        <v>5.9169999999999998</v>
      </c>
      <c r="E20" s="118">
        <v>7.3310000000000004</v>
      </c>
      <c r="F20" s="103">
        <v>9.5229999999999997</v>
      </c>
      <c r="G20" s="119">
        <v>11.59</v>
      </c>
      <c r="H20" s="117"/>
      <c r="I20" s="117"/>
    </row>
    <row r="21" spans="1:9">
      <c r="A21" s="83" t="s">
        <v>71</v>
      </c>
      <c r="B21" s="118">
        <v>2.15</v>
      </c>
      <c r="C21" s="118">
        <v>4.641</v>
      </c>
      <c r="D21" s="118">
        <v>7.6040000000000001</v>
      </c>
      <c r="E21" s="118">
        <v>9.2560000000000002</v>
      </c>
      <c r="F21" s="103">
        <v>11.125</v>
      </c>
      <c r="G21" s="119">
        <v>11.44</v>
      </c>
      <c r="H21" s="117"/>
      <c r="I21" s="117"/>
    </row>
    <row r="22" spans="1:9">
      <c r="A22" s="83" t="s">
        <v>93</v>
      </c>
      <c r="B22" s="118"/>
      <c r="C22" s="118"/>
      <c r="D22" s="118"/>
      <c r="E22" s="118"/>
      <c r="F22" s="103"/>
      <c r="G22" s="118">
        <v>11.32</v>
      </c>
      <c r="H22" s="117"/>
      <c r="I22" s="117"/>
    </row>
    <row r="23" spans="1:9">
      <c r="A23" s="83" t="s">
        <v>111</v>
      </c>
      <c r="B23" s="118">
        <v>2.34</v>
      </c>
      <c r="C23" s="118">
        <v>3.5910000000000002</v>
      </c>
      <c r="D23" s="118">
        <v>4.5730000000000004</v>
      </c>
      <c r="E23" s="118">
        <v>6.8869999999999996</v>
      </c>
      <c r="F23" s="103">
        <v>9.1359999999999992</v>
      </c>
      <c r="G23" s="119">
        <v>11.26</v>
      </c>
      <c r="H23" s="117"/>
      <c r="I23" s="117"/>
    </row>
    <row r="24" spans="1:9">
      <c r="A24" s="83" t="s">
        <v>105</v>
      </c>
      <c r="B24" s="118">
        <v>3.77</v>
      </c>
      <c r="C24" s="118">
        <v>3.9929999999999999</v>
      </c>
      <c r="D24" s="118">
        <v>5.1040000000000001</v>
      </c>
      <c r="E24" s="118">
        <v>6.7809999999999997</v>
      </c>
      <c r="F24" s="103">
        <v>7.1660000000000004</v>
      </c>
      <c r="G24" s="120">
        <v>10.47</v>
      </c>
      <c r="H24" s="117"/>
      <c r="I24" s="117"/>
    </row>
    <row r="25" spans="1:9" s="32" customFormat="1">
      <c r="A25" s="114" t="s">
        <v>102</v>
      </c>
      <c r="B25" s="121">
        <v>3.13</v>
      </c>
      <c r="C25" s="121">
        <v>4.68</v>
      </c>
      <c r="D25" s="121">
        <v>5.9489999999999998</v>
      </c>
      <c r="E25" s="121">
        <v>7.2409999999999997</v>
      </c>
      <c r="F25" s="121">
        <v>8.3699999999999992</v>
      </c>
      <c r="G25" s="121">
        <v>10.36</v>
      </c>
      <c r="H25" s="122"/>
      <c r="I25" s="122"/>
    </row>
    <row r="26" spans="1:9">
      <c r="A26" s="83" t="s">
        <v>73</v>
      </c>
      <c r="B26" s="118">
        <v>2.1</v>
      </c>
      <c r="C26" s="118">
        <v>2.8319999999999999</v>
      </c>
      <c r="D26" s="118">
        <v>3.3959999999999999</v>
      </c>
      <c r="E26" s="118">
        <v>5.4269999999999996</v>
      </c>
      <c r="F26" s="103">
        <v>7.6829999999999998</v>
      </c>
      <c r="G26" s="119">
        <v>10.24</v>
      </c>
      <c r="H26" s="117"/>
      <c r="I26" s="117"/>
    </row>
    <row r="27" spans="1:9">
      <c r="A27" s="113" t="s">
        <v>61</v>
      </c>
      <c r="B27" s="113">
        <v>3.04</v>
      </c>
      <c r="C27" s="120">
        <v>5.39</v>
      </c>
      <c r="D27" s="120">
        <v>6.5439999999999996</v>
      </c>
      <c r="E27" s="120">
        <v>7.12</v>
      </c>
      <c r="F27" s="120">
        <v>7.62</v>
      </c>
      <c r="G27" s="119">
        <v>9.5500000000000007</v>
      </c>
      <c r="H27" s="117"/>
      <c r="I27" s="117"/>
    </row>
    <row r="28" spans="1:9">
      <c r="A28" s="83" t="s">
        <v>108</v>
      </c>
      <c r="B28" s="118">
        <v>0.76</v>
      </c>
      <c r="C28" s="118">
        <v>1.0720000000000001</v>
      </c>
      <c r="D28" s="118">
        <v>1.62</v>
      </c>
      <c r="E28" s="118">
        <v>2.31</v>
      </c>
      <c r="F28" s="103">
        <v>3.665</v>
      </c>
      <c r="G28" s="119">
        <v>8.93</v>
      </c>
      <c r="H28" s="117"/>
      <c r="I28" s="117"/>
    </row>
    <row r="29" spans="1:9">
      <c r="A29" s="83" t="s">
        <v>63</v>
      </c>
      <c r="B29" s="118">
        <v>3.41</v>
      </c>
      <c r="C29" s="118">
        <v>4.3239999999999998</v>
      </c>
      <c r="D29" s="118">
        <v>5.0679999999999996</v>
      </c>
      <c r="E29" s="118">
        <v>6.1820000000000004</v>
      </c>
      <c r="F29" s="103">
        <v>7.266</v>
      </c>
      <c r="G29" s="119">
        <v>8.48</v>
      </c>
      <c r="H29" s="117"/>
      <c r="I29" s="117"/>
    </row>
    <row r="30" spans="1:9">
      <c r="A30" s="83" t="s">
        <v>70</v>
      </c>
      <c r="B30" s="118">
        <v>2.71</v>
      </c>
      <c r="C30" s="118">
        <v>3.363</v>
      </c>
      <c r="D30" s="118">
        <v>4.1230000000000002</v>
      </c>
      <c r="E30" s="118">
        <v>5.2930000000000001</v>
      </c>
      <c r="F30" s="103">
        <v>6.5350000000000001</v>
      </c>
      <c r="G30" s="119">
        <v>8.06</v>
      </c>
      <c r="H30" s="117"/>
      <c r="I30" s="117"/>
    </row>
    <row r="31" spans="1:9">
      <c r="A31" s="83" t="s">
        <v>64</v>
      </c>
      <c r="B31" s="118">
        <v>1.84</v>
      </c>
      <c r="C31" s="118">
        <v>2.536</v>
      </c>
      <c r="D31" s="118">
        <v>3.34</v>
      </c>
      <c r="E31" s="118">
        <v>4.5730000000000004</v>
      </c>
      <c r="F31" s="103">
        <v>6.02</v>
      </c>
      <c r="G31" s="119">
        <v>7.35</v>
      </c>
      <c r="H31" s="117"/>
      <c r="I31" s="117"/>
    </row>
    <row r="32" spans="1:9">
      <c r="A32" s="83" t="s">
        <v>91</v>
      </c>
      <c r="B32" s="118">
        <v>2.46</v>
      </c>
      <c r="C32" s="118">
        <v>2.9940000000000002</v>
      </c>
      <c r="D32" s="118">
        <v>3.84</v>
      </c>
      <c r="E32" s="118">
        <v>4.718</v>
      </c>
      <c r="F32" s="103">
        <v>5.8559999999999999</v>
      </c>
      <c r="G32" s="119">
        <v>7.68</v>
      </c>
      <c r="H32" s="117"/>
      <c r="I32" s="117"/>
    </row>
    <row r="33" spans="1:9">
      <c r="A33" s="83" t="s">
        <v>109</v>
      </c>
      <c r="B33" s="118">
        <v>2.52</v>
      </c>
      <c r="C33" s="118">
        <v>2.4079999999999999</v>
      </c>
      <c r="D33" s="118">
        <v>2.8119999999999998</v>
      </c>
      <c r="E33" s="118">
        <v>4.0860000000000003</v>
      </c>
      <c r="F33" s="103">
        <v>5.0250000000000004</v>
      </c>
      <c r="G33" s="119">
        <v>5.71</v>
      </c>
      <c r="H33" s="117"/>
      <c r="I33" s="117"/>
    </row>
    <row r="34" spans="1:9">
      <c r="A34" s="83" t="s">
        <v>106</v>
      </c>
      <c r="B34" s="118">
        <v>1.25</v>
      </c>
      <c r="C34" s="118">
        <v>1.536</v>
      </c>
      <c r="D34" s="118">
        <v>2.1230000000000002</v>
      </c>
      <c r="E34" s="118">
        <v>3.4380000000000002</v>
      </c>
      <c r="F34" s="103">
        <v>4.9130000000000003</v>
      </c>
      <c r="G34" s="119">
        <v>6.94</v>
      </c>
      <c r="H34" s="117"/>
      <c r="I34" s="117"/>
    </row>
    <row r="35" spans="1:9">
      <c r="A35" s="83" t="s">
        <v>79</v>
      </c>
      <c r="B35" s="118">
        <v>1.83</v>
      </c>
      <c r="C35" s="118">
        <v>2.581</v>
      </c>
      <c r="D35" s="118">
        <v>3.1850000000000001</v>
      </c>
      <c r="E35" s="118">
        <v>3.7109999999999999</v>
      </c>
      <c r="F35" s="103">
        <v>4.6959999999999997</v>
      </c>
      <c r="G35" s="119">
        <v>6.19</v>
      </c>
      <c r="H35" s="117"/>
      <c r="I35" s="117"/>
    </row>
    <row r="36" spans="1:9">
      <c r="A36" s="83" t="s">
        <v>90</v>
      </c>
      <c r="B36" s="118">
        <v>1.78</v>
      </c>
      <c r="C36" s="118">
        <v>3.39</v>
      </c>
      <c r="D36" s="118">
        <v>1.821</v>
      </c>
      <c r="E36" s="118">
        <v>3.17</v>
      </c>
      <c r="F36" s="103">
        <v>4.6349999999999998</v>
      </c>
      <c r="G36" s="119">
        <v>7.19</v>
      </c>
      <c r="H36" s="117"/>
      <c r="I36" s="117"/>
    </row>
    <row r="37" spans="1:9">
      <c r="A37" s="83" t="s">
        <v>112</v>
      </c>
      <c r="B37" s="118">
        <v>1.21</v>
      </c>
      <c r="C37" s="118">
        <v>1.6259999999999999</v>
      </c>
      <c r="D37" s="118">
        <v>2.093</v>
      </c>
      <c r="E37" s="118">
        <v>2.8010000000000002</v>
      </c>
      <c r="F37" s="103">
        <v>4.6289999999999996</v>
      </c>
      <c r="G37" s="119">
        <v>6.74</v>
      </c>
      <c r="H37" s="117"/>
      <c r="I37" s="117"/>
    </row>
    <row r="38" spans="1:9">
      <c r="A38" s="83" t="s">
        <v>82</v>
      </c>
      <c r="B38" s="118">
        <v>1.36</v>
      </c>
      <c r="C38" s="118">
        <v>1.8129999999999999</v>
      </c>
      <c r="D38" s="118">
        <v>2.6549999999999998</v>
      </c>
      <c r="E38" s="118">
        <v>3.4140000000000001</v>
      </c>
      <c r="F38" s="103">
        <v>4.0979999999999999</v>
      </c>
      <c r="G38" s="119">
        <v>5.91</v>
      </c>
      <c r="H38" s="117"/>
      <c r="I38" s="117"/>
    </row>
    <row r="39" spans="1:9">
      <c r="A39" s="123" t="s">
        <v>66</v>
      </c>
      <c r="B39" s="118">
        <v>2</v>
      </c>
      <c r="C39" s="118">
        <v>2.4630000000000001</v>
      </c>
      <c r="D39" s="118">
        <v>2.9289999999999998</v>
      </c>
      <c r="E39" s="118">
        <v>3.4169999999999998</v>
      </c>
      <c r="F39" s="103">
        <v>4.8220000000000001</v>
      </c>
      <c r="G39" s="119">
        <v>5.86</v>
      </c>
      <c r="H39" s="117"/>
      <c r="I39" s="124" t="s">
        <v>330</v>
      </c>
    </row>
    <row r="40" spans="1:9">
      <c r="A40" s="83" t="s">
        <v>92</v>
      </c>
      <c r="B40" s="118">
        <v>1.59</v>
      </c>
      <c r="C40" s="118">
        <v>2.46</v>
      </c>
      <c r="D40" s="118">
        <v>3.2130000000000001</v>
      </c>
      <c r="E40" s="118">
        <v>4.6020000000000003</v>
      </c>
      <c r="F40" s="103">
        <v>4.601</v>
      </c>
      <c r="G40" s="119">
        <v>5.78</v>
      </c>
      <c r="H40" s="117"/>
      <c r="I40" s="117"/>
    </row>
    <row r="41" spans="1:9">
      <c r="A41" s="83" t="s">
        <v>74</v>
      </c>
      <c r="B41" s="118">
        <v>1.32</v>
      </c>
      <c r="C41" s="118">
        <v>2.1080000000000001</v>
      </c>
      <c r="D41" s="118">
        <v>3.6440000000000001</v>
      </c>
      <c r="E41" s="118">
        <v>4.5350000000000001</v>
      </c>
      <c r="F41" s="103">
        <v>3.762</v>
      </c>
      <c r="G41" s="119">
        <v>4.3</v>
      </c>
      <c r="H41" s="117"/>
      <c r="I41" s="117"/>
    </row>
    <row r="42" spans="1:9" ht="62.25" customHeight="1">
      <c r="A42" s="331" t="s">
        <v>329</v>
      </c>
      <c r="B42" s="331"/>
      <c r="C42" s="331"/>
      <c r="D42" s="331"/>
      <c r="E42" s="331"/>
      <c r="F42" s="331"/>
      <c r="G42" s="331"/>
      <c r="H42" s="331"/>
      <c r="I42" s="117"/>
    </row>
  </sheetData>
  <mergeCells count="2">
    <mergeCell ref="A1:I1"/>
    <mergeCell ref="A42:H42"/>
  </mergeCells>
  <pageMargins left="0.7" right="0.7" top="0.75" bottom="0.75" header="0.3" footer="0.3"/>
  <pageSetup orientation="portrait"/>
  <ignoredErrors>
    <ignoredError sqref="B2:G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G4"/>
  <sheetViews>
    <sheetView workbookViewId="0">
      <selection activeCell="C11" sqref="C11"/>
    </sheetView>
  </sheetViews>
  <sheetFormatPr baseColWidth="10" defaultColWidth="11" defaultRowHeight="16"/>
  <cols>
    <col min="1" max="1" width="46.6640625" style="5" customWidth="1"/>
    <col min="2" max="16384" width="11" style="5"/>
  </cols>
  <sheetData>
    <row r="1" spans="1:7" ht="16" customHeight="1">
      <c r="A1" s="326" t="s">
        <v>460</v>
      </c>
      <c r="B1" s="326"/>
      <c r="C1" s="326"/>
      <c r="D1" s="326"/>
      <c r="E1" s="326"/>
      <c r="F1" s="326"/>
      <c r="G1" s="83"/>
    </row>
    <row r="2" spans="1:7" ht="34">
      <c r="A2" s="106"/>
      <c r="B2" s="107" t="s">
        <v>453</v>
      </c>
      <c r="C2" s="108" t="s">
        <v>452</v>
      </c>
      <c r="D2" s="109" t="s">
        <v>451</v>
      </c>
      <c r="E2" s="107" t="s">
        <v>450</v>
      </c>
      <c r="F2" s="107" t="s">
        <v>449</v>
      </c>
      <c r="G2" s="107" t="s">
        <v>454</v>
      </c>
    </row>
    <row r="3" spans="1:7" ht="17">
      <c r="A3" s="76" t="s">
        <v>478</v>
      </c>
      <c r="B3" s="110">
        <v>0.79700000000000004</v>
      </c>
      <c r="C3" s="110">
        <v>0.90900000000000003</v>
      </c>
      <c r="D3" s="110">
        <v>0.96799999999999997</v>
      </c>
      <c r="E3" s="110">
        <v>0.98399999999999999</v>
      </c>
      <c r="F3" s="110">
        <v>0.98199999999999998</v>
      </c>
      <c r="G3" s="111">
        <f>AVERAGE(B3:F3)</f>
        <v>0.92799999999999994</v>
      </c>
    </row>
    <row r="4" spans="1:7">
      <c r="A4" s="83" t="s">
        <v>459</v>
      </c>
      <c r="B4" s="112">
        <v>0.19800000000000001</v>
      </c>
      <c r="C4" s="112">
        <v>0.253</v>
      </c>
      <c r="D4" s="112">
        <v>0.32500000000000001</v>
      </c>
      <c r="E4" s="112">
        <v>0.35099999999999998</v>
      </c>
      <c r="F4" s="112">
        <v>0.372</v>
      </c>
      <c r="G4" s="111">
        <f>AVERAGE(B4:F4)</f>
        <v>0.29980000000000001</v>
      </c>
    </row>
  </sheetData>
  <mergeCells count="1">
    <mergeCell ref="A1:F1"/>
  </mergeCells>
  <phoneticPr fontId="1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10"/>
  <sheetViews>
    <sheetView zoomScaleNormal="140" workbookViewId="0">
      <selection activeCell="B12" sqref="B12"/>
    </sheetView>
  </sheetViews>
  <sheetFormatPr baseColWidth="10" defaultColWidth="22.83203125" defaultRowHeight="16"/>
  <cols>
    <col min="1" max="16384" width="22.83203125" style="75"/>
  </cols>
  <sheetData>
    <row r="1" spans="1:12">
      <c r="A1" s="321" t="s">
        <v>331</v>
      </c>
      <c r="B1" s="321"/>
      <c r="C1" s="332"/>
      <c r="D1" s="332"/>
      <c r="E1" s="332"/>
      <c r="F1" s="332"/>
      <c r="G1" s="332"/>
      <c r="H1" s="332"/>
      <c r="I1" s="332"/>
    </row>
    <row r="2" spans="1:12" s="104" customFormat="1">
      <c r="A2" s="75"/>
      <c r="B2" s="104">
        <v>2004</v>
      </c>
      <c r="C2" s="104">
        <v>2008</v>
      </c>
      <c r="D2" s="104">
        <v>2010</v>
      </c>
      <c r="E2" s="104">
        <v>2012</v>
      </c>
      <c r="F2" s="104">
        <v>2014</v>
      </c>
      <c r="G2" s="104">
        <v>2016</v>
      </c>
      <c r="H2" s="104">
        <v>2018</v>
      </c>
      <c r="I2" s="104">
        <v>2019</v>
      </c>
      <c r="J2" s="104">
        <v>2020</v>
      </c>
      <c r="K2" s="104">
        <v>2021</v>
      </c>
      <c r="L2" s="104">
        <v>2022</v>
      </c>
    </row>
    <row r="3" spans="1:12">
      <c r="A3" s="104" t="s">
        <v>119</v>
      </c>
      <c r="D3" s="92">
        <v>13000</v>
      </c>
      <c r="E3" s="92">
        <v>248298</v>
      </c>
      <c r="F3" s="92">
        <v>700533</v>
      </c>
      <c r="G3" s="75">
        <v>1337944</v>
      </c>
      <c r="H3" s="75">
        <v>1675706</v>
      </c>
      <c r="I3" s="75">
        <v>1767182</v>
      </c>
      <c r="J3" s="75">
        <v>1781950</v>
      </c>
      <c r="K3" s="75">
        <v>1885000</v>
      </c>
      <c r="L3" s="75">
        <v>1988181</v>
      </c>
    </row>
    <row r="4" spans="1:12">
      <c r="A4" s="104" t="s">
        <v>120</v>
      </c>
      <c r="C4" s="92">
        <v>78000</v>
      </c>
      <c r="D4" s="92">
        <v>314000</v>
      </c>
      <c r="E4" s="75">
        <v>678000</v>
      </c>
      <c r="F4" s="75">
        <v>916000</v>
      </c>
      <c r="G4" s="75">
        <v>1059000</v>
      </c>
      <c r="H4" s="75">
        <v>1093000</v>
      </c>
      <c r="I4" s="75">
        <v>1160000</v>
      </c>
      <c r="J4" s="75">
        <v>1187500</v>
      </c>
      <c r="K4" s="75">
        <v>1183968</v>
      </c>
      <c r="L4" s="75">
        <v>1325000</v>
      </c>
    </row>
    <row r="5" spans="1:12">
      <c r="A5" s="104" t="s">
        <v>121</v>
      </c>
      <c r="D5" s="92">
        <v>46575</v>
      </c>
      <c r="E5" s="92">
        <v>123020</v>
      </c>
      <c r="F5" s="92">
        <v>218537</v>
      </c>
    </row>
    <row r="6" spans="1:12">
      <c r="A6" s="104" t="s">
        <v>122</v>
      </c>
      <c r="B6" s="92">
        <v>32578</v>
      </c>
      <c r="C6" s="92">
        <v>82278</v>
      </c>
      <c r="D6" s="92">
        <v>89967</v>
      </c>
      <c r="E6" s="92">
        <v>97232</v>
      </c>
      <c r="F6" s="92">
        <v>108096</v>
      </c>
      <c r="G6" s="75">
        <v>108000</v>
      </c>
    </row>
    <row r="7" spans="1:12">
      <c r="A7" s="104" t="s">
        <v>123</v>
      </c>
      <c r="B7" s="92">
        <v>25000</v>
      </c>
      <c r="C7" s="92">
        <v>70463</v>
      </c>
      <c r="D7" s="92">
        <v>85537</v>
      </c>
      <c r="E7" s="75">
        <v>97262</v>
      </c>
      <c r="F7" s="92">
        <v>103716</v>
      </c>
      <c r="G7" s="75">
        <v>110591</v>
      </c>
      <c r="H7" s="75">
        <v>112583</v>
      </c>
      <c r="I7" s="75">
        <v>111382</v>
      </c>
      <c r="J7" s="75">
        <v>114120</v>
      </c>
      <c r="K7" s="75">
        <v>110192</v>
      </c>
      <c r="L7" s="75">
        <v>111.2</v>
      </c>
    </row>
    <row r="8" spans="1:12">
      <c r="A8" s="104" t="s">
        <v>124</v>
      </c>
      <c r="B8" s="105">
        <f>SUM(B3:B7)</f>
        <v>57578</v>
      </c>
      <c r="C8" s="105">
        <f t="shared" ref="C8:L8" si="0">SUM(C3:C7)</f>
        <v>230741</v>
      </c>
      <c r="D8" s="105">
        <f t="shared" si="0"/>
        <v>549079</v>
      </c>
      <c r="E8" s="105">
        <f t="shared" si="0"/>
        <v>1243812</v>
      </c>
      <c r="F8" s="105">
        <f t="shared" si="0"/>
        <v>2046882</v>
      </c>
      <c r="G8" s="105">
        <f t="shared" si="0"/>
        <v>2615535</v>
      </c>
      <c r="H8" s="105">
        <f t="shared" si="0"/>
        <v>2881289</v>
      </c>
      <c r="I8" s="105">
        <f t="shared" si="0"/>
        <v>3038564</v>
      </c>
      <c r="J8" s="105">
        <f t="shared" si="0"/>
        <v>3083570</v>
      </c>
      <c r="K8" s="105">
        <f t="shared" si="0"/>
        <v>3179160</v>
      </c>
      <c r="L8" s="105">
        <f t="shared" si="0"/>
        <v>3313292.2</v>
      </c>
    </row>
    <row r="10" spans="1:12" ht="16.25" customHeight="1">
      <c r="A10" s="333" t="s">
        <v>125</v>
      </c>
      <c r="B10" s="333"/>
      <c r="C10" s="333"/>
      <c r="D10" s="333"/>
    </row>
  </sheetData>
  <mergeCells count="2">
    <mergeCell ref="A1:I1"/>
    <mergeCell ref="A10:D10"/>
  </mergeCells>
  <phoneticPr fontId="11" type="noConversion"/>
  <pageMargins left="0.7" right="0.7" top="0.75" bottom="0.75" header="0.3" footer="0.3"/>
  <pageSetup orientation="portrait" horizontalDpi="0" verticalDpi="0"/>
  <ignoredErrors>
    <ignoredError sqref="B8:L8"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7"/>
  <sheetViews>
    <sheetView zoomScale="125" zoomScaleNormal="120" workbookViewId="0">
      <selection activeCell="F9" sqref="F9"/>
    </sheetView>
  </sheetViews>
  <sheetFormatPr baseColWidth="10" defaultColWidth="11" defaultRowHeight="16"/>
  <cols>
    <col min="1" max="1" width="19.6640625" style="5" customWidth="1"/>
    <col min="2" max="16384" width="11" style="5"/>
  </cols>
  <sheetData>
    <row r="1" spans="1:12">
      <c r="A1" s="328" t="s">
        <v>332</v>
      </c>
      <c r="B1" s="328"/>
      <c r="C1" s="328"/>
      <c r="D1" s="328"/>
      <c r="E1" s="328"/>
      <c r="F1" s="328"/>
      <c r="G1" s="328"/>
      <c r="H1" s="328"/>
      <c r="I1" s="328"/>
      <c r="J1" s="83"/>
      <c r="K1" s="83"/>
      <c r="L1" s="83"/>
    </row>
    <row r="2" spans="1:12">
      <c r="A2" s="83"/>
      <c r="B2" s="91">
        <v>2004</v>
      </c>
      <c r="C2" s="91">
        <v>2008</v>
      </c>
      <c r="D2" s="91">
        <v>2010</v>
      </c>
      <c r="E2" s="91">
        <v>2012</v>
      </c>
      <c r="F2" s="91">
        <v>2014</v>
      </c>
      <c r="G2" s="91">
        <v>2016</v>
      </c>
      <c r="H2" s="91">
        <v>2018</v>
      </c>
      <c r="I2" s="100">
        <v>2019</v>
      </c>
      <c r="J2" s="101">
        <v>2020</v>
      </c>
      <c r="K2" s="91">
        <v>2021</v>
      </c>
      <c r="L2" s="100">
        <v>2022</v>
      </c>
    </row>
    <row r="3" spans="1:12">
      <c r="A3" s="94" t="s">
        <v>126</v>
      </c>
      <c r="B3" s="83"/>
      <c r="C3" s="83"/>
      <c r="D3" s="96">
        <v>23.8</v>
      </c>
      <c r="E3" s="96">
        <v>260.10000000000002</v>
      </c>
      <c r="F3" s="102">
        <v>715.8</v>
      </c>
      <c r="G3" s="103">
        <v>920.8</v>
      </c>
      <c r="H3" s="102">
        <v>1254.7</v>
      </c>
      <c r="I3" s="102">
        <v>1290.21</v>
      </c>
      <c r="J3" s="102">
        <v>1361</v>
      </c>
      <c r="K3" s="102">
        <v>1311.11</v>
      </c>
      <c r="L3" s="102">
        <v>1292.972</v>
      </c>
    </row>
    <row r="4" spans="1:12">
      <c r="A4" s="94" t="s">
        <v>127</v>
      </c>
      <c r="B4" s="83"/>
      <c r="C4" s="96">
        <v>33.542160000000003</v>
      </c>
      <c r="D4" s="96">
        <v>165.61862173819142</v>
      </c>
      <c r="E4" s="96">
        <v>379.57306190352989</v>
      </c>
      <c r="F4" s="96">
        <v>604.9</v>
      </c>
      <c r="G4" s="103">
        <v>705.5</v>
      </c>
      <c r="H4" s="102">
        <v>775</v>
      </c>
      <c r="I4" s="102">
        <v>782.5</v>
      </c>
      <c r="J4" s="102">
        <v>804</v>
      </c>
      <c r="K4" s="102">
        <v>825.05</v>
      </c>
      <c r="L4" s="102">
        <v>838.76400000000001</v>
      </c>
    </row>
    <row r="5" spans="1:12">
      <c r="A5" s="94" t="s">
        <v>122</v>
      </c>
      <c r="B5" s="102">
        <v>8.4</v>
      </c>
      <c r="C5" s="102">
        <v>50</v>
      </c>
      <c r="D5" s="102">
        <v>56.9</v>
      </c>
      <c r="E5" s="102">
        <v>78.5</v>
      </c>
      <c r="F5" s="102">
        <v>85.2</v>
      </c>
      <c r="G5" s="103">
        <v>92.7</v>
      </c>
      <c r="H5" s="102"/>
      <c r="I5" s="103"/>
      <c r="J5" s="103"/>
      <c r="K5" s="103"/>
      <c r="L5" s="103"/>
    </row>
    <row r="6" spans="1:12">
      <c r="A6" s="94" t="s">
        <v>128</v>
      </c>
      <c r="B6" s="96">
        <v>4.1429999999999998</v>
      </c>
      <c r="C6" s="102">
        <v>39.700000000000003</v>
      </c>
      <c r="D6" s="102">
        <v>46.77</v>
      </c>
      <c r="E6" s="102">
        <v>70.34</v>
      </c>
      <c r="F6" s="102">
        <v>79.900000000000006</v>
      </c>
      <c r="G6" s="103">
        <v>94.3</v>
      </c>
      <c r="H6" s="102">
        <v>94.68</v>
      </c>
      <c r="I6" s="102">
        <v>100.08</v>
      </c>
      <c r="J6" s="102">
        <v>103.6</v>
      </c>
      <c r="K6" s="102">
        <v>100.6</v>
      </c>
      <c r="L6" s="103">
        <v>95.7</v>
      </c>
    </row>
    <row r="7" spans="1:12">
      <c r="A7" s="94" t="s">
        <v>129</v>
      </c>
      <c r="B7" s="102">
        <f t="shared" ref="B7:J7" si="0">SUM(B3:B6)</f>
        <v>12.542999999999999</v>
      </c>
      <c r="C7" s="102">
        <f t="shared" si="0"/>
        <v>123.24216</v>
      </c>
      <c r="D7" s="102">
        <f t="shared" si="0"/>
        <v>293.08862173819142</v>
      </c>
      <c r="E7" s="102">
        <f t="shared" si="0"/>
        <v>788.51306190353</v>
      </c>
      <c r="F7" s="102">
        <f t="shared" si="0"/>
        <v>1485.8</v>
      </c>
      <c r="G7" s="102">
        <f t="shared" si="0"/>
        <v>1813.3</v>
      </c>
      <c r="H7" s="102">
        <f t="shared" si="0"/>
        <v>2124.38</v>
      </c>
      <c r="I7" s="102">
        <f t="shared" si="0"/>
        <v>2172.79</v>
      </c>
      <c r="J7" s="102">
        <f t="shared" si="0"/>
        <v>2268.6</v>
      </c>
      <c r="K7" s="102">
        <f>SUM(K3:K6)</f>
        <v>2236.7599999999998</v>
      </c>
      <c r="L7" s="102">
        <f>SUM(L3:L6)</f>
        <v>2227.4359999999997</v>
      </c>
    </row>
  </sheetData>
  <mergeCells count="1">
    <mergeCell ref="A1:I1"/>
  </mergeCells>
  <phoneticPr fontId="11" type="noConversion"/>
  <pageMargins left="0.7" right="0.7" top="0.75" bottom="0.75" header="0.3" footer="0.3"/>
  <pageSetup orientation="portrait" horizontalDpi="0" verticalDpi="0"/>
  <ignoredErrors>
    <ignoredError sqref="B7:L7" formulaRange="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W31"/>
  <sheetViews>
    <sheetView zoomScale="50" zoomScaleNormal="120" workbookViewId="0">
      <selection activeCell="V7" sqref="V7:V13"/>
    </sheetView>
  </sheetViews>
  <sheetFormatPr baseColWidth="10" defaultColWidth="11" defaultRowHeight="16"/>
  <cols>
    <col min="1" max="1" width="25.83203125" style="16" customWidth="1"/>
    <col min="2" max="2" width="14" style="16" customWidth="1"/>
    <col min="3" max="3" width="16.1640625" style="16" customWidth="1"/>
    <col min="4" max="4" width="14" style="16" customWidth="1"/>
    <col min="5" max="5" width="16.1640625" style="16" customWidth="1"/>
    <col min="6" max="6" width="16" style="16" customWidth="1"/>
    <col min="7" max="7" width="13.33203125" style="16" customWidth="1"/>
    <col min="8" max="8" width="14.83203125" style="16" customWidth="1"/>
    <col min="9" max="9" width="17.5" style="16" customWidth="1"/>
    <col min="10" max="10" width="19.5" style="16" customWidth="1"/>
    <col min="11" max="11" width="14.33203125" style="16" customWidth="1"/>
    <col min="12" max="12" width="14.1640625" style="16" customWidth="1"/>
    <col min="13" max="13" width="15.1640625" style="16" customWidth="1"/>
    <col min="14" max="14" width="15.6640625" style="16" bestFit="1" customWidth="1"/>
    <col min="15" max="15" width="18" style="16" customWidth="1"/>
    <col min="16" max="16" width="15" style="16" customWidth="1"/>
    <col min="17" max="17" width="15.5" style="16" customWidth="1"/>
    <col min="18" max="18" width="18.6640625" style="16" customWidth="1"/>
    <col min="19" max="19" width="13.33203125" style="16" customWidth="1"/>
    <col min="20" max="20" width="16.33203125" style="16" customWidth="1"/>
    <col min="21" max="21" width="15.6640625" style="16" customWidth="1"/>
    <col min="22" max="16384" width="11" style="16"/>
  </cols>
  <sheetData>
    <row r="1" spans="1:23">
      <c r="A1" s="334" t="s">
        <v>319</v>
      </c>
      <c r="B1" s="332"/>
      <c r="C1" s="332"/>
      <c r="D1" s="332"/>
      <c r="E1" s="332"/>
      <c r="F1" s="332"/>
      <c r="G1" s="332"/>
      <c r="H1" s="332"/>
      <c r="I1" s="332"/>
    </row>
    <row r="2" spans="1:23">
      <c r="A2" s="163"/>
      <c r="B2" s="156">
        <v>1984</v>
      </c>
      <c r="C2" s="156">
        <v>1988</v>
      </c>
      <c r="D2" s="156">
        <v>1992</v>
      </c>
      <c r="E2" s="156">
        <v>1996</v>
      </c>
      <c r="F2" s="156">
        <v>2000</v>
      </c>
      <c r="G2" s="156">
        <v>2004</v>
      </c>
      <c r="H2" s="156">
        <v>2008</v>
      </c>
      <c r="I2" s="156">
        <v>2010</v>
      </c>
      <c r="J2" s="156">
        <v>2011</v>
      </c>
      <c r="K2" s="156">
        <v>2012</v>
      </c>
      <c r="L2" s="156">
        <v>2013</v>
      </c>
      <c r="M2" s="156">
        <v>2014</v>
      </c>
      <c r="N2" s="156">
        <v>2015</v>
      </c>
      <c r="O2" s="156">
        <v>2016</v>
      </c>
      <c r="P2" s="156">
        <v>2017</v>
      </c>
      <c r="Q2" s="156">
        <v>2018</v>
      </c>
      <c r="R2" s="156">
        <v>2019</v>
      </c>
      <c r="S2" s="156">
        <v>2020</v>
      </c>
      <c r="T2" s="156">
        <v>2021</v>
      </c>
      <c r="U2" s="164">
        <v>2022</v>
      </c>
    </row>
    <row r="3" spans="1:23">
      <c r="A3" s="163" t="s">
        <v>130</v>
      </c>
      <c r="B3" s="165">
        <v>716.3</v>
      </c>
      <c r="C3" s="165">
        <v>1242.9000000000001</v>
      </c>
      <c r="D3" s="165">
        <v>1651.4</v>
      </c>
      <c r="E3" s="165">
        <v>2677.4</v>
      </c>
      <c r="F3" s="165">
        <v>4218.5</v>
      </c>
      <c r="G3" s="165">
        <v>5026.857</v>
      </c>
      <c r="H3" s="165">
        <v>6830.2578400000002</v>
      </c>
      <c r="I3" s="165">
        <v>7836.8152283320069</v>
      </c>
      <c r="J3" s="165">
        <v>7972.2745427330356</v>
      </c>
      <c r="K3" s="165">
        <v>7772.2888548337269</v>
      </c>
      <c r="L3" s="165">
        <v>7749.3940130170377</v>
      </c>
      <c r="M3" s="165">
        <v>7456.5999999999995</v>
      </c>
      <c r="N3" s="165">
        <v>7358.54</v>
      </c>
      <c r="O3" s="165">
        <v>6965.8</v>
      </c>
      <c r="P3" s="165">
        <v>6476.5</v>
      </c>
      <c r="Q3" s="165">
        <v>6300.0199999999995</v>
      </c>
      <c r="R3" s="165">
        <v>6191.4070000000011</v>
      </c>
      <c r="S3" s="165">
        <v>5825.5</v>
      </c>
      <c r="T3" s="165">
        <v>5563.24</v>
      </c>
      <c r="U3" s="166">
        <v>5194.0499999999993</v>
      </c>
    </row>
    <row r="4" spans="1:23">
      <c r="A4" s="163" t="s">
        <v>333</v>
      </c>
      <c r="B4" s="167"/>
      <c r="C4" s="167"/>
      <c r="D4" s="167"/>
      <c r="E4" s="167"/>
      <c r="F4" s="167"/>
      <c r="G4" s="165">
        <v>12.542999999999999</v>
      </c>
      <c r="H4" s="165">
        <v>123.24216000000001</v>
      </c>
      <c r="I4" s="165">
        <v>293.08477166799236</v>
      </c>
      <c r="J4" s="165">
        <v>486.82545726696435</v>
      </c>
      <c r="K4" s="165">
        <v>788.51114516627194</v>
      </c>
      <c r="L4" s="165">
        <v>1044.505986982962</v>
      </c>
      <c r="M4" s="165">
        <v>1485.8</v>
      </c>
      <c r="N4" s="165">
        <v>1577.46</v>
      </c>
      <c r="O4" s="165">
        <v>1813.3</v>
      </c>
      <c r="P4" s="165">
        <v>2104.6</v>
      </c>
      <c r="Q4" s="165">
        <v>2124.38</v>
      </c>
      <c r="R4" s="165">
        <v>2172.7930000000001</v>
      </c>
      <c r="S4" s="165">
        <v>2268.4</v>
      </c>
      <c r="T4" s="165">
        <v>2236.7599999999998</v>
      </c>
      <c r="U4" s="16">
        <v>2227.44</v>
      </c>
    </row>
    <row r="5" spans="1:23">
      <c r="A5" s="163" t="s">
        <v>131</v>
      </c>
      <c r="B5" s="167">
        <f>SUM(B3:B4)</f>
        <v>716.3</v>
      </c>
      <c r="C5" s="167">
        <f t="shared" ref="C5:T5" si="0">SUM(C3:C4)</f>
        <v>1242.9000000000001</v>
      </c>
      <c r="D5" s="167">
        <f t="shared" si="0"/>
        <v>1651.4</v>
      </c>
      <c r="E5" s="167">
        <f t="shared" si="0"/>
        <v>2677.4</v>
      </c>
      <c r="F5" s="167">
        <f t="shared" si="0"/>
        <v>4218.5</v>
      </c>
      <c r="G5" s="167">
        <f t="shared" si="0"/>
        <v>5039.3999999999996</v>
      </c>
      <c r="H5" s="167">
        <f t="shared" si="0"/>
        <v>6953.5</v>
      </c>
      <c r="I5" s="167">
        <f t="shared" si="0"/>
        <v>8129.9</v>
      </c>
      <c r="J5" s="167">
        <f t="shared" si="0"/>
        <v>8459.1</v>
      </c>
      <c r="K5" s="167">
        <f t="shared" si="0"/>
        <v>8560.7999999999993</v>
      </c>
      <c r="L5" s="167">
        <f t="shared" si="0"/>
        <v>8793.9</v>
      </c>
      <c r="M5" s="167">
        <f t="shared" si="0"/>
        <v>8942.4</v>
      </c>
      <c r="N5" s="167">
        <f t="shared" si="0"/>
        <v>8936</v>
      </c>
      <c r="O5" s="167">
        <f t="shared" si="0"/>
        <v>8779.1</v>
      </c>
      <c r="P5" s="167">
        <f t="shared" si="0"/>
        <v>8581.1</v>
      </c>
      <c r="Q5" s="167">
        <f t="shared" si="0"/>
        <v>8424.4</v>
      </c>
      <c r="R5" s="167">
        <f t="shared" si="0"/>
        <v>8364.2000000000007</v>
      </c>
      <c r="S5" s="167">
        <f t="shared" si="0"/>
        <v>8093.9</v>
      </c>
      <c r="T5" s="167">
        <f t="shared" si="0"/>
        <v>7800</v>
      </c>
      <c r="U5" s="168">
        <v>7421.49</v>
      </c>
    </row>
    <row r="6" spans="1:23">
      <c r="A6" s="169" t="s">
        <v>132</v>
      </c>
      <c r="B6" s="165"/>
      <c r="C6" s="165"/>
      <c r="D6" s="170">
        <v>0.70499999999999996</v>
      </c>
      <c r="E6" s="170">
        <v>0.73699999999999999</v>
      </c>
      <c r="F6" s="170">
        <v>0.77200000000000002</v>
      </c>
      <c r="G6" s="170">
        <v>0.83499999999999996</v>
      </c>
      <c r="H6" s="170">
        <v>0.85771790818085503</v>
      </c>
      <c r="I6" s="170">
        <v>0.83758762693094602</v>
      </c>
      <c r="J6" s="170">
        <v>0.85558992584051097</v>
      </c>
      <c r="K6" s="170">
        <v>0.84335837884785603</v>
      </c>
      <c r="L6" s="170">
        <v>0.83338494948322595</v>
      </c>
      <c r="M6" s="170">
        <v>0.81637543706788396</v>
      </c>
      <c r="N6" s="170">
        <v>0.80657947362378701</v>
      </c>
      <c r="O6" s="170">
        <v>0.78805889307471899</v>
      </c>
      <c r="P6" s="171">
        <v>0.76898513361405796</v>
      </c>
      <c r="Q6" s="171">
        <v>0.75701121957511497</v>
      </c>
      <c r="R6" s="171">
        <v>0.73552001698105796</v>
      </c>
      <c r="S6" s="170">
        <v>0.69444888310887898</v>
      </c>
      <c r="T6" s="170">
        <v>0.66157030311123</v>
      </c>
      <c r="U6" s="16">
        <v>63.6</v>
      </c>
    </row>
    <row r="7" spans="1:23" ht="33" customHeight="1">
      <c r="A7" s="332"/>
      <c r="B7" s="332"/>
      <c r="C7" s="332"/>
      <c r="D7" s="332"/>
      <c r="E7" s="332"/>
      <c r="F7" s="332"/>
      <c r="G7" s="332"/>
      <c r="H7" s="332"/>
      <c r="I7" s="332"/>
      <c r="O7" s="172"/>
      <c r="P7" s="172"/>
      <c r="U7" s="173"/>
    </row>
    <row r="8" spans="1:23">
      <c r="A8" s="9"/>
      <c r="B8" s="43"/>
      <c r="C8" s="43"/>
      <c r="D8" s="43"/>
      <c r="E8" s="43"/>
      <c r="F8" s="174">
        <v>2000</v>
      </c>
      <c r="G8" s="174">
        <v>2004</v>
      </c>
      <c r="H8" s="174">
        <v>2008</v>
      </c>
      <c r="I8" s="175">
        <v>2010</v>
      </c>
      <c r="J8" s="175">
        <v>2011</v>
      </c>
      <c r="K8" s="175">
        <v>2012</v>
      </c>
      <c r="L8" s="175">
        <v>2013</v>
      </c>
      <c r="M8" s="175">
        <v>2014</v>
      </c>
      <c r="N8" s="175">
        <v>2015</v>
      </c>
      <c r="O8" s="176">
        <v>2016</v>
      </c>
      <c r="P8" s="175">
        <v>2017</v>
      </c>
      <c r="Q8" s="176">
        <v>2018</v>
      </c>
      <c r="R8" s="176">
        <v>2019</v>
      </c>
      <c r="S8" s="175">
        <v>2020</v>
      </c>
      <c r="T8" s="176">
        <v>2021</v>
      </c>
      <c r="U8" s="164">
        <v>2022</v>
      </c>
    </row>
    <row r="9" spans="1:23">
      <c r="A9" s="43" t="s">
        <v>334</v>
      </c>
      <c r="B9" s="43"/>
      <c r="C9" s="43"/>
      <c r="D9" s="43"/>
      <c r="E9" s="43"/>
      <c r="F9" s="177">
        <v>8.9705739999999992</v>
      </c>
      <c r="G9" s="178">
        <v>9.9802999999999997</v>
      </c>
      <c r="H9" s="178">
        <v>11.045999999999999</v>
      </c>
      <c r="I9" s="179">
        <v>11.156039</v>
      </c>
      <c r="J9" s="179">
        <v>11.396984</v>
      </c>
      <c r="K9" s="179">
        <v>11.52886</v>
      </c>
      <c r="L9" s="172">
        <v>11.51735</v>
      </c>
      <c r="M9" s="172">
        <v>11.324049</v>
      </c>
      <c r="N9" s="16">
        <v>11.269209</v>
      </c>
      <c r="O9" s="16">
        <v>11.089627</v>
      </c>
      <c r="P9" s="16">
        <v>10.899039</v>
      </c>
      <c r="Q9" s="180">
        <v>10.820366999999999</v>
      </c>
      <c r="R9" s="181">
        <v>10.552479999999999</v>
      </c>
      <c r="S9" s="169">
        <v>10.230568999999999</v>
      </c>
      <c r="T9" s="16">
        <v>9.9393039999999999</v>
      </c>
      <c r="U9" s="16">
        <v>9.6507799999999992</v>
      </c>
    </row>
    <row r="10" spans="1:23">
      <c r="A10" s="9" t="s">
        <v>335</v>
      </c>
      <c r="B10" s="9"/>
      <c r="C10" s="9"/>
      <c r="D10" s="9"/>
      <c r="E10" s="9"/>
      <c r="F10" s="182">
        <v>4219</v>
      </c>
      <c r="G10" s="182">
        <v>5039.3999999999996</v>
      </c>
      <c r="H10" s="182">
        <v>6953.5</v>
      </c>
      <c r="I10" s="165">
        <v>8129.9</v>
      </c>
      <c r="J10" s="165">
        <v>8459.1</v>
      </c>
      <c r="K10" s="165">
        <v>8560.7999999999993</v>
      </c>
      <c r="L10" s="165">
        <v>8793.9</v>
      </c>
      <c r="M10" s="165">
        <v>8942.4</v>
      </c>
      <c r="N10" s="165">
        <v>8936</v>
      </c>
      <c r="O10" s="165">
        <v>8779.1</v>
      </c>
      <c r="P10" s="165">
        <v>8581.1</v>
      </c>
      <c r="Q10" s="165">
        <v>8424.4</v>
      </c>
      <c r="R10" s="165">
        <v>8364.2000000000007</v>
      </c>
      <c r="S10" s="165">
        <v>8093.9</v>
      </c>
      <c r="T10" s="165">
        <v>7800</v>
      </c>
      <c r="U10" s="16">
        <v>7421.49</v>
      </c>
    </row>
    <row r="11" spans="1:23">
      <c r="A11" s="9" t="s">
        <v>302</v>
      </c>
      <c r="B11" s="9"/>
      <c r="C11" s="9"/>
      <c r="D11" s="9"/>
      <c r="E11" s="9"/>
      <c r="F11" s="183">
        <f>F10/F9</f>
        <v>470.31550043508923</v>
      </c>
      <c r="G11" s="183">
        <f>G10/G9</f>
        <v>504.93472140116029</v>
      </c>
      <c r="H11" s="183">
        <f t="shared" ref="H11:U11" si="1">H10/H9</f>
        <v>629.50389281187768</v>
      </c>
      <c r="I11" s="170">
        <f t="shared" si="1"/>
        <v>728.7443150745529</v>
      </c>
      <c r="J11" s="170">
        <f t="shared" si="1"/>
        <v>742.2226792632157</v>
      </c>
      <c r="K11" s="170">
        <f t="shared" si="1"/>
        <v>742.55390385519468</v>
      </c>
      <c r="L11" s="170">
        <f t="shared" si="1"/>
        <v>763.53501456498236</v>
      </c>
      <c r="M11" s="170">
        <f t="shared" si="1"/>
        <v>789.68220642634094</v>
      </c>
      <c r="N11" s="170">
        <f t="shared" si="1"/>
        <v>792.95716318687494</v>
      </c>
      <c r="O11" s="170">
        <f t="shared" si="1"/>
        <v>791.64971013001616</v>
      </c>
      <c r="P11" s="170">
        <f t="shared" si="1"/>
        <v>787.32629546513226</v>
      </c>
      <c r="Q11" s="170">
        <f t="shared" si="1"/>
        <v>778.56878606797716</v>
      </c>
      <c r="R11" s="170">
        <f t="shared" si="1"/>
        <v>792.62884175094393</v>
      </c>
      <c r="S11" s="170">
        <f t="shared" si="1"/>
        <v>791.14856661442786</v>
      </c>
      <c r="T11" s="170">
        <f t="shared" si="1"/>
        <v>784.76319871089561</v>
      </c>
      <c r="U11" s="170">
        <f t="shared" si="1"/>
        <v>769.00416339404694</v>
      </c>
    </row>
    <row r="12" spans="1:23">
      <c r="A12" s="9" t="s">
        <v>301</v>
      </c>
      <c r="B12" s="172"/>
      <c r="C12" s="172"/>
      <c r="D12" s="172"/>
      <c r="E12" s="172"/>
      <c r="F12" s="170">
        <f t="shared" ref="F12:U12" si="2">F11/12</f>
        <v>39.19295836959077</v>
      </c>
      <c r="G12" s="170">
        <f t="shared" si="2"/>
        <v>42.077893450096688</v>
      </c>
      <c r="H12" s="170">
        <f t="shared" si="2"/>
        <v>52.45865773432314</v>
      </c>
      <c r="I12" s="170">
        <f t="shared" si="2"/>
        <v>60.728692922879411</v>
      </c>
      <c r="J12" s="170">
        <f t="shared" si="2"/>
        <v>61.85188993860131</v>
      </c>
      <c r="K12" s="170">
        <f t="shared" si="2"/>
        <v>61.879491987932887</v>
      </c>
      <c r="L12" s="170">
        <f t="shared" si="2"/>
        <v>63.627917880415197</v>
      </c>
      <c r="M12" s="170">
        <f t="shared" si="2"/>
        <v>65.806850535528412</v>
      </c>
      <c r="N12" s="170">
        <f t="shared" si="2"/>
        <v>66.07976359890624</v>
      </c>
      <c r="O12" s="170">
        <f t="shared" si="2"/>
        <v>65.970809177501351</v>
      </c>
      <c r="P12" s="170">
        <f t="shared" si="2"/>
        <v>65.61052462209436</v>
      </c>
      <c r="Q12" s="170">
        <f t="shared" si="2"/>
        <v>64.880732172331435</v>
      </c>
      <c r="R12" s="170">
        <f t="shared" si="2"/>
        <v>66.052403479245328</v>
      </c>
      <c r="S12" s="170">
        <f t="shared" si="2"/>
        <v>65.929047217868984</v>
      </c>
      <c r="T12" s="170">
        <f t="shared" si="2"/>
        <v>65.396933225907972</v>
      </c>
      <c r="U12" s="170">
        <f t="shared" si="2"/>
        <v>64.08368028283725</v>
      </c>
    </row>
    <row r="13" spans="1:23">
      <c r="A13" s="175"/>
    </row>
    <row r="14" spans="1:23">
      <c r="A14" s="175" t="s">
        <v>133</v>
      </c>
      <c r="G14" s="176" t="s">
        <v>134</v>
      </c>
      <c r="I14" s="179"/>
      <c r="K14" s="179"/>
      <c r="O14" s="184"/>
      <c r="W14" s="43"/>
    </row>
    <row r="15" spans="1:23" ht="47.25" customHeight="1">
      <c r="A15" s="21" t="s">
        <v>135</v>
      </c>
      <c r="G15" s="75">
        <v>1533488</v>
      </c>
      <c r="H15" s="75"/>
      <c r="J15" s="185"/>
      <c r="W15" s="186"/>
    </row>
    <row r="16" spans="1:23">
      <c r="W16" s="186"/>
    </row>
    <row r="17" spans="6:23" ht="17" customHeight="1">
      <c r="O17" s="187"/>
      <c r="P17" s="187"/>
      <c r="Q17" s="187"/>
      <c r="R17" s="187"/>
      <c r="S17" s="187"/>
      <c r="T17" s="187"/>
      <c r="U17" s="187"/>
      <c r="W17" s="43"/>
    </row>
    <row r="18" spans="6:23">
      <c r="O18" s="187"/>
      <c r="P18" s="187"/>
      <c r="Q18" s="187"/>
      <c r="R18" s="187"/>
      <c r="S18" s="187"/>
      <c r="T18" s="187"/>
      <c r="U18" s="187"/>
      <c r="W18" s="43"/>
    </row>
    <row r="19" spans="6:23">
      <c r="F19" s="9"/>
      <c r="G19" s="174"/>
      <c r="H19" s="174"/>
      <c r="I19" s="174"/>
      <c r="K19" s="174"/>
      <c r="M19" s="174"/>
      <c r="O19" s="174"/>
      <c r="Q19" s="174"/>
      <c r="R19" s="188"/>
      <c r="S19" s="189"/>
      <c r="T19" s="174"/>
      <c r="U19" s="188"/>
      <c r="W19" s="43"/>
    </row>
    <row r="20" spans="6:23">
      <c r="F20" s="43"/>
      <c r="G20" s="9"/>
      <c r="H20" s="9"/>
      <c r="I20" s="178"/>
      <c r="K20" s="178"/>
      <c r="M20" s="190"/>
      <c r="O20" s="183"/>
      <c r="Q20" s="190"/>
      <c r="R20" s="190"/>
      <c r="S20" s="190"/>
      <c r="T20" s="190"/>
      <c r="U20" s="190"/>
      <c r="W20" s="43"/>
    </row>
    <row r="21" spans="6:23">
      <c r="F21" s="43"/>
      <c r="G21" s="9"/>
      <c r="H21" s="178"/>
      <c r="I21" s="178"/>
      <c r="K21" s="178"/>
      <c r="M21" s="178"/>
      <c r="O21" s="183"/>
      <c r="Q21" s="190"/>
      <c r="R21" s="190"/>
      <c r="S21" s="190"/>
      <c r="T21" s="190"/>
      <c r="U21" s="190"/>
      <c r="W21" s="43"/>
    </row>
    <row r="22" spans="6:23">
      <c r="F22" s="43"/>
      <c r="G22" s="190"/>
      <c r="H22" s="190"/>
      <c r="I22" s="190"/>
      <c r="K22" s="190"/>
      <c r="M22" s="190"/>
      <c r="O22" s="183"/>
      <c r="Q22" s="190"/>
      <c r="R22" s="183"/>
      <c r="S22" s="183"/>
      <c r="T22" s="183"/>
      <c r="U22" s="183"/>
      <c r="W22" s="43"/>
    </row>
    <row r="23" spans="6:23">
      <c r="F23" s="43"/>
      <c r="G23" s="178"/>
      <c r="H23" s="190"/>
      <c r="I23" s="190"/>
      <c r="K23" s="190"/>
      <c r="M23" s="190"/>
      <c r="O23" s="183"/>
      <c r="Q23" s="190"/>
      <c r="R23" s="190"/>
      <c r="S23" s="190"/>
      <c r="T23" s="190"/>
      <c r="U23" s="183"/>
      <c r="W23" s="43"/>
    </row>
    <row r="24" spans="6:23">
      <c r="F24" s="43"/>
      <c r="G24" s="190"/>
      <c r="H24" s="190"/>
      <c r="I24" s="190"/>
      <c r="K24" s="190"/>
      <c r="M24" s="190"/>
      <c r="O24" s="190"/>
      <c r="Q24" s="190"/>
      <c r="R24" s="190"/>
      <c r="S24" s="190"/>
      <c r="T24" s="190"/>
      <c r="U24" s="190"/>
      <c r="W24" s="43"/>
    </row>
    <row r="25" spans="6:23">
      <c r="W25" s="43"/>
    </row>
    <row r="26" spans="6:23">
      <c r="F26" s="170"/>
      <c r="G26" s="170"/>
      <c r="H26" s="170"/>
      <c r="I26" s="170"/>
      <c r="J26" s="170"/>
      <c r="K26" s="170"/>
      <c r="L26" s="170"/>
      <c r="M26" s="170"/>
      <c r="N26" s="170"/>
      <c r="O26" s="170"/>
      <c r="P26" s="170"/>
      <c r="Q26" s="170"/>
      <c r="R26" s="170"/>
      <c r="S26" s="170"/>
      <c r="T26" s="170"/>
      <c r="U26" s="170"/>
      <c r="W26" s="43"/>
    </row>
    <row r="27" spans="6:23">
      <c r="N27" s="2"/>
      <c r="O27" s="186"/>
      <c r="Q27" s="186"/>
      <c r="R27" s="186"/>
      <c r="S27" s="186"/>
      <c r="T27" s="43"/>
      <c r="W27" s="191"/>
    </row>
    <row r="28" spans="6:23">
      <c r="N28" s="2"/>
      <c r="O28" s="170"/>
      <c r="P28" s="170"/>
      <c r="Q28" s="170"/>
      <c r="R28" s="170"/>
      <c r="S28" s="170"/>
      <c r="T28" s="170"/>
      <c r="U28" s="170"/>
    </row>
    <row r="29" spans="6:23">
      <c r="N29" s="2"/>
    </row>
    <row r="30" spans="6:23">
      <c r="N30" s="2"/>
      <c r="O30" s="192"/>
      <c r="P30" s="192"/>
      <c r="Q30" s="192"/>
      <c r="R30" s="192"/>
      <c r="S30" s="192"/>
      <c r="T30" s="192"/>
      <c r="U30" s="192"/>
    </row>
    <row r="31" spans="6:23">
      <c r="N31" s="191"/>
      <c r="U31" s="170"/>
    </row>
  </sheetData>
  <mergeCells count="2">
    <mergeCell ref="A1:I1"/>
    <mergeCell ref="A7:I7"/>
  </mergeCells>
  <phoneticPr fontId="11" type="noConversion"/>
  <pageMargins left="0.7" right="0.7" top="0.75" bottom="0.75" header="0.3" footer="0.3"/>
  <pageSetup orientation="portrait" horizontalDpi="0" verticalDpi="0"/>
  <ignoredErrors>
    <ignoredError sqref="B5:U5" formulaRange="1"/>
  </ignoredError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275D1-7105-AD43-ACF7-6F9E839D860C}">
  <sheetPr codeName="Sheet14"/>
  <dimension ref="A1:V55"/>
  <sheetViews>
    <sheetView zoomScale="75" workbookViewId="0">
      <selection activeCell="F12" sqref="F12"/>
    </sheetView>
  </sheetViews>
  <sheetFormatPr baseColWidth="10" defaultColWidth="11" defaultRowHeight="16"/>
  <cols>
    <col min="1" max="1" width="41.1640625" style="10" customWidth="1"/>
    <col min="2" max="2" width="11.6640625" style="10" customWidth="1"/>
    <col min="3" max="3" width="11" style="10"/>
    <col min="4" max="13" width="11" style="10" customWidth="1"/>
    <col min="14" max="16384" width="11" style="10"/>
  </cols>
  <sheetData>
    <row r="1" spans="1:22" ht="25.25" customHeight="1">
      <c r="A1" s="321" t="s">
        <v>320</v>
      </c>
      <c r="B1" s="332"/>
      <c r="C1" s="332"/>
      <c r="D1" s="332"/>
      <c r="E1" s="332"/>
      <c r="F1" s="332"/>
      <c r="G1" s="332"/>
      <c r="H1" s="332"/>
      <c r="I1" s="332"/>
      <c r="J1" s="332"/>
      <c r="K1" s="332"/>
      <c r="L1" s="332"/>
      <c r="M1" s="332"/>
      <c r="N1" s="332"/>
      <c r="O1" s="75"/>
      <c r="P1" s="75"/>
      <c r="Q1" s="75"/>
      <c r="R1" s="75"/>
      <c r="S1" s="75"/>
      <c r="T1" s="75"/>
      <c r="U1" s="75"/>
      <c r="V1" s="75"/>
    </row>
    <row r="2" spans="1:22" s="12" customFormat="1">
      <c r="A2" s="104"/>
      <c r="B2" s="104">
        <v>2002</v>
      </c>
      <c r="C2" s="104">
        <v>2003</v>
      </c>
      <c r="D2" s="104">
        <v>2004</v>
      </c>
      <c r="E2" s="104">
        <v>2005</v>
      </c>
      <c r="F2" s="104">
        <v>2006</v>
      </c>
      <c r="G2" s="104">
        <v>2007</v>
      </c>
      <c r="H2" s="104">
        <v>2008</v>
      </c>
      <c r="I2" s="104">
        <v>2009</v>
      </c>
      <c r="J2" s="104">
        <v>2010</v>
      </c>
      <c r="K2" s="104">
        <v>2011</v>
      </c>
      <c r="L2" s="104">
        <v>2012</v>
      </c>
      <c r="M2" s="104">
        <v>2013</v>
      </c>
      <c r="N2" s="104">
        <v>2014</v>
      </c>
      <c r="O2" s="104">
        <v>2015</v>
      </c>
      <c r="P2" s="104">
        <v>2016</v>
      </c>
      <c r="Q2" s="104">
        <v>2017</v>
      </c>
      <c r="R2" s="104">
        <v>2018</v>
      </c>
      <c r="S2" s="104">
        <v>2019</v>
      </c>
      <c r="T2" s="104">
        <v>2020</v>
      </c>
      <c r="U2" s="104">
        <v>2021</v>
      </c>
      <c r="V2" s="104">
        <v>2022</v>
      </c>
    </row>
    <row r="3" spans="1:22">
      <c r="A3" s="75" t="s">
        <v>136</v>
      </c>
      <c r="B3" s="75">
        <v>100</v>
      </c>
      <c r="C3" s="75">
        <v>102.2</v>
      </c>
      <c r="D3" s="75">
        <v>103.8</v>
      </c>
      <c r="E3" s="75">
        <v>105.5</v>
      </c>
      <c r="F3" s="75">
        <v>107.5</v>
      </c>
      <c r="G3" s="75">
        <v>109.8</v>
      </c>
      <c r="H3" s="75">
        <v>111.7</v>
      </c>
      <c r="I3" s="75">
        <v>113.6</v>
      </c>
      <c r="J3" s="75">
        <v>115.6</v>
      </c>
      <c r="K3" s="75">
        <v>117.5</v>
      </c>
      <c r="L3" s="75">
        <v>119.5</v>
      </c>
      <c r="M3" s="75">
        <v>121</v>
      </c>
      <c r="N3" s="75">
        <v>123.2</v>
      </c>
      <c r="O3" s="75">
        <v>125.9</v>
      </c>
      <c r="P3" s="75">
        <v>128.19999999999999</v>
      </c>
      <c r="Q3" s="75">
        <v>130.4</v>
      </c>
      <c r="R3" s="75">
        <v>133.4</v>
      </c>
      <c r="S3" s="75">
        <v>136</v>
      </c>
      <c r="T3" s="75">
        <v>137</v>
      </c>
      <c r="U3" s="75">
        <v>141.6</v>
      </c>
      <c r="V3" s="75">
        <v>151.19999999999999</v>
      </c>
    </row>
    <row r="4" spans="1:22">
      <c r="A4" s="75" t="s">
        <v>255</v>
      </c>
      <c r="B4" s="75">
        <v>100</v>
      </c>
      <c r="C4" s="75">
        <v>104.8</v>
      </c>
      <c r="D4" s="75">
        <v>108.8</v>
      </c>
      <c r="E4" s="75">
        <v>112.5</v>
      </c>
      <c r="F4" s="75">
        <v>116.8</v>
      </c>
      <c r="G4" s="75">
        <v>122.7</v>
      </c>
      <c r="H4" s="75">
        <v>128.69999999999999</v>
      </c>
      <c r="I4" s="75">
        <v>135.80000000000001</v>
      </c>
      <c r="J4" s="75">
        <v>143.4</v>
      </c>
      <c r="K4" s="75">
        <v>151.4</v>
      </c>
      <c r="L4" s="75">
        <v>159</v>
      </c>
      <c r="M4" s="75">
        <v>162.80000000000001</v>
      </c>
      <c r="N4" s="75">
        <v>166.6</v>
      </c>
      <c r="O4" s="75">
        <v>170.7</v>
      </c>
      <c r="P4" s="75">
        <v>178.3</v>
      </c>
      <c r="Q4" s="75">
        <v>185.5</v>
      </c>
      <c r="R4" s="75">
        <v>195.4</v>
      </c>
      <c r="S4" s="75">
        <v>210.3</v>
      </c>
      <c r="T4" s="75">
        <v>216.2</v>
      </c>
      <c r="U4" s="75">
        <v>225.6</v>
      </c>
      <c r="V4" s="75">
        <v>240.6</v>
      </c>
    </row>
    <row r="5" spans="1:22" ht="42" customHeight="1">
      <c r="A5" s="75" t="s">
        <v>256</v>
      </c>
      <c r="B5" s="75"/>
      <c r="C5" s="75"/>
      <c r="D5" s="75"/>
      <c r="E5" s="75"/>
      <c r="F5" s="75"/>
      <c r="G5" s="75"/>
      <c r="H5" s="75"/>
      <c r="I5" s="75"/>
      <c r="J5" s="75"/>
      <c r="K5" s="75"/>
      <c r="L5" s="75"/>
      <c r="M5" s="75"/>
      <c r="N5" s="75"/>
      <c r="O5" s="75"/>
      <c r="P5" s="75">
        <v>102.4</v>
      </c>
      <c r="Q5" s="75">
        <v>100</v>
      </c>
      <c r="R5" s="75">
        <v>95.1</v>
      </c>
      <c r="S5" s="75">
        <v>93.2</v>
      </c>
      <c r="T5" s="75">
        <v>83</v>
      </c>
      <c r="U5" s="75">
        <v>69</v>
      </c>
      <c r="V5" s="75">
        <v>65.400000000000006</v>
      </c>
    </row>
    <row r="6" spans="1:22">
      <c r="A6" s="75" t="s">
        <v>257</v>
      </c>
      <c r="B6" s="75">
        <v>100</v>
      </c>
      <c r="C6" s="75">
        <v>100.2</v>
      </c>
      <c r="D6" s="75">
        <v>100.6</v>
      </c>
      <c r="E6" s="75">
        <v>101</v>
      </c>
      <c r="F6" s="75">
        <v>100.9</v>
      </c>
      <c r="G6" s="75">
        <v>101.6</v>
      </c>
      <c r="H6" s="75">
        <v>105.9</v>
      </c>
      <c r="I6" s="75">
        <v>106.5</v>
      </c>
      <c r="J6" s="75">
        <v>111.2</v>
      </c>
      <c r="K6" s="75">
        <v>112.3</v>
      </c>
      <c r="L6" s="75">
        <v>114.6</v>
      </c>
      <c r="M6" s="75">
        <v>116.4</v>
      </c>
      <c r="N6" s="75">
        <v>120.4</v>
      </c>
      <c r="O6" s="75">
        <v>123.7</v>
      </c>
      <c r="P6" s="75">
        <v>123.4</v>
      </c>
      <c r="Q6" s="75">
        <v>122.8</v>
      </c>
      <c r="R6" s="75">
        <v>119.9</v>
      </c>
      <c r="S6" s="75">
        <v>118.9</v>
      </c>
      <c r="T6" s="75">
        <v>109.2</v>
      </c>
      <c r="U6" s="75">
        <v>95.4</v>
      </c>
      <c r="V6" s="75">
        <v>92.3</v>
      </c>
    </row>
    <row r="7" spans="1:22">
      <c r="A7" s="75" t="s">
        <v>9</v>
      </c>
      <c r="B7" s="75"/>
      <c r="C7" s="75">
        <v>99.1</v>
      </c>
      <c r="D7" s="75">
        <v>99</v>
      </c>
      <c r="E7" s="75">
        <v>97.1</v>
      </c>
      <c r="F7" s="75">
        <v>96.7</v>
      </c>
      <c r="G7" s="75">
        <v>97.5</v>
      </c>
      <c r="H7" s="75">
        <v>95.8</v>
      </c>
      <c r="I7" s="75">
        <v>94.8</v>
      </c>
      <c r="J7" s="75">
        <v>95.8</v>
      </c>
      <c r="K7" s="75">
        <v>100.9</v>
      </c>
      <c r="L7" s="75">
        <v>105.2</v>
      </c>
      <c r="M7" s="75">
        <v>109.1</v>
      </c>
      <c r="N7" s="75">
        <v>117.8</v>
      </c>
      <c r="O7" s="75">
        <v>123.7</v>
      </c>
      <c r="P7" s="75">
        <v>124.7</v>
      </c>
      <c r="Q7" s="75">
        <v>123.5</v>
      </c>
      <c r="R7" s="75">
        <v>130.30000000000001</v>
      </c>
      <c r="S7" s="75">
        <v>120.9</v>
      </c>
      <c r="T7" s="75">
        <v>123.5</v>
      </c>
      <c r="U7" s="75">
        <v>126.6</v>
      </c>
      <c r="V7" s="75">
        <v>125.2</v>
      </c>
    </row>
    <row r="8" spans="1:22">
      <c r="A8" s="75" t="s">
        <v>258</v>
      </c>
      <c r="B8" s="75">
        <v>100</v>
      </c>
      <c r="C8" s="75">
        <v>98.9</v>
      </c>
      <c r="D8" s="75">
        <v>95.2</v>
      </c>
      <c r="E8" s="75">
        <v>92.7</v>
      </c>
      <c r="F8" s="75">
        <v>89</v>
      </c>
      <c r="G8" s="75">
        <v>86.1</v>
      </c>
      <c r="H8" s="75">
        <v>81.900000000000006</v>
      </c>
      <c r="I8" s="75">
        <v>78.3</v>
      </c>
      <c r="J8" s="75">
        <v>73.2</v>
      </c>
      <c r="K8" s="75">
        <v>69.3</v>
      </c>
      <c r="L8" s="75">
        <v>63.6</v>
      </c>
      <c r="M8" s="75">
        <v>60</v>
      </c>
      <c r="N8" s="75">
        <v>57.3</v>
      </c>
      <c r="O8" s="75">
        <v>55.4</v>
      </c>
      <c r="P8" s="75">
        <v>54.5</v>
      </c>
      <c r="Q8" s="75">
        <v>51.6</v>
      </c>
      <c r="R8" s="75">
        <v>49.7</v>
      </c>
      <c r="S8" s="75">
        <v>47.2</v>
      </c>
      <c r="T8" s="75">
        <v>44.9</v>
      </c>
      <c r="U8" s="75">
        <v>45.1</v>
      </c>
      <c r="V8" s="75">
        <v>43.9</v>
      </c>
    </row>
    <row r="9" spans="1:22">
      <c r="A9" s="75" t="s">
        <v>259</v>
      </c>
      <c r="B9" s="75">
        <v>100</v>
      </c>
      <c r="C9" s="75">
        <v>90.2</v>
      </c>
      <c r="D9" s="75">
        <v>75.099999999999994</v>
      </c>
      <c r="E9" s="75">
        <v>59.5</v>
      </c>
      <c r="F9" s="75">
        <v>49.1</v>
      </c>
      <c r="G9" s="75">
        <v>40.700000000000003</v>
      </c>
      <c r="H9" s="75">
        <v>35.299999999999997</v>
      </c>
      <c r="I9" s="75">
        <v>31.6</v>
      </c>
      <c r="J9" s="75">
        <v>27.5</v>
      </c>
      <c r="K9" s="75">
        <v>24.4</v>
      </c>
      <c r="L9" s="75">
        <v>22.9</v>
      </c>
      <c r="M9" s="75">
        <v>22.1</v>
      </c>
      <c r="N9" s="75">
        <v>21</v>
      </c>
      <c r="O9" s="75">
        <v>20.9</v>
      </c>
      <c r="P9" s="75">
        <v>20.6</v>
      </c>
      <c r="Q9" s="75">
        <v>19.899999999999999</v>
      </c>
      <c r="R9" s="75">
        <v>19</v>
      </c>
      <c r="S9" s="75">
        <v>18.5</v>
      </c>
      <c r="T9" s="75">
        <v>17.399999999999999</v>
      </c>
      <c r="U9" s="75">
        <v>16.399999999999999</v>
      </c>
      <c r="V9" s="75">
        <v>15.1</v>
      </c>
    </row>
    <row r="11" spans="1:22">
      <c r="A11" s="335" t="s">
        <v>466</v>
      </c>
      <c r="B11" s="336"/>
      <c r="C11" s="336"/>
      <c r="D11" s="336"/>
      <c r="E11" s="336"/>
      <c r="F11" s="336"/>
      <c r="G11" s="336"/>
      <c r="H11" s="336"/>
      <c r="I11" s="336"/>
      <c r="J11" s="336"/>
      <c r="K11" s="336"/>
      <c r="L11" s="336"/>
      <c r="M11" s="336"/>
      <c r="N11" s="336"/>
      <c r="O11" s="336"/>
      <c r="P11" s="336"/>
      <c r="Q11" s="336"/>
      <c r="R11" s="336"/>
      <c r="S11" s="336"/>
      <c r="T11" s="336"/>
      <c r="U11" s="336"/>
    </row>
    <row r="55" spans="12:12">
      <c r="L55" s="10">
        <f>(498-419)/419</f>
        <v>0.18854415274463007</v>
      </c>
    </row>
  </sheetData>
  <mergeCells count="2">
    <mergeCell ref="A1:N1"/>
    <mergeCell ref="A11:U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AN34"/>
  <sheetViews>
    <sheetView zoomScale="110" zoomScaleNormal="110" workbookViewId="0">
      <selection sqref="A1:H1"/>
    </sheetView>
  </sheetViews>
  <sheetFormatPr baseColWidth="10" defaultColWidth="11" defaultRowHeight="16"/>
  <cols>
    <col min="1" max="1" width="53" style="10" customWidth="1"/>
    <col min="2" max="18" width="11" style="10" customWidth="1"/>
    <col min="19" max="16384" width="11" style="10"/>
  </cols>
  <sheetData>
    <row r="1" spans="1:40" s="100" customFormat="1" ht="24" customHeight="1">
      <c r="A1" s="329" t="s">
        <v>465</v>
      </c>
      <c r="B1" s="329"/>
      <c r="C1" s="329"/>
      <c r="D1" s="329"/>
      <c r="E1" s="329"/>
      <c r="F1" s="329"/>
      <c r="G1" s="329"/>
      <c r="H1" s="329"/>
    </row>
    <row r="2" spans="1:40" s="100" customFormat="1">
      <c r="A2" s="100" t="s">
        <v>97</v>
      </c>
      <c r="B2" s="100">
        <v>1</v>
      </c>
      <c r="C2" s="100">
        <v>2</v>
      </c>
      <c r="D2" s="100">
        <v>2</v>
      </c>
      <c r="E2" s="100">
        <v>4</v>
      </c>
      <c r="F2" s="100">
        <v>5</v>
      </c>
      <c r="G2" s="100">
        <v>6</v>
      </c>
      <c r="H2" s="100">
        <v>7</v>
      </c>
      <c r="I2" s="100">
        <v>8</v>
      </c>
      <c r="J2" s="100">
        <v>8</v>
      </c>
      <c r="K2" s="100">
        <v>10</v>
      </c>
      <c r="L2" s="100">
        <v>11</v>
      </c>
      <c r="M2" s="100">
        <v>12</v>
      </c>
      <c r="N2" s="100">
        <v>13</v>
      </c>
      <c r="O2" s="100">
        <v>14</v>
      </c>
      <c r="P2" s="100">
        <v>15</v>
      </c>
      <c r="Q2" s="100">
        <v>16</v>
      </c>
      <c r="R2" s="100">
        <v>17</v>
      </c>
      <c r="S2" s="100">
        <v>18</v>
      </c>
      <c r="T2" s="100">
        <v>19</v>
      </c>
      <c r="U2" s="100">
        <v>20</v>
      </c>
      <c r="V2" s="100">
        <v>21</v>
      </c>
      <c r="X2" s="100">
        <v>22</v>
      </c>
      <c r="Y2" s="100">
        <v>23</v>
      </c>
      <c r="Z2" s="100">
        <v>24</v>
      </c>
      <c r="AA2" s="100">
        <v>25</v>
      </c>
      <c r="AB2" s="100">
        <v>26</v>
      </c>
      <c r="AC2" s="100">
        <v>27</v>
      </c>
      <c r="AD2" s="100">
        <v>28</v>
      </c>
      <c r="AE2" s="100">
        <v>29</v>
      </c>
      <c r="AF2" s="100">
        <v>30</v>
      </c>
      <c r="AG2" s="100">
        <v>31</v>
      </c>
      <c r="AH2" s="100">
        <v>32</v>
      </c>
      <c r="AI2" s="100">
        <v>33</v>
      </c>
      <c r="AJ2" s="100">
        <v>34</v>
      </c>
      <c r="AK2" s="100">
        <v>35</v>
      </c>
      <c r="AL2" s="100">
        <v>36</v>
      </c>
      <c r="AM2" s="100">
        <v>37</v>
      </c>
      <c r="AN2" s="100">
        <v>38</v>
      </c>
    </row>
    <row r="3" spans="1:40" s="83" customFormat="1">
      <c r="B3" s="83" t="s">
        <v>67</v>
      </c>
      <c r="C3" s="83" t="s">
        <v>63</v>
      </c>
      <c r="D3" s="83" t="s">
        <v>87</v>
      </c>
      <c r="E3" s="83" t="s">
        <v>104</v>
      </c>
      <c r="F3" s="83" t="s">
        <v>73</v>
      </c>
      <c r="G3" s="83" t="s">
        <v>103</v>
      </c>
      <c r="H3" s="83" t="s">
        <v>101</v>
      </c>
      <c r="I3" s="83" t="s">
        <v>89</v>
      </c>
      <c r="J3" s="83" t="s">
        <v>92</v>
      </c>
      <c r="K3" s="83" t="s">
        <v>95</v>
      </c>
      <c r="L3" s="83" t="s">
        <v>91</v>
      </c>
      <c r="M3" s="83" t="s">
        <v>88</v>
      </c>
      <c r="N3" s="83" t="s">
        <v>105</v>
      </c>
      <c r="O3" s="83" t="s">
        <v>69</v>
      </c>
      <c r="P3" s="83" t="s">
        <v>107</v>
      </c>
      <c r="Q3" s="83" t="s">
        <v>86</v>
      </c>
      <c r="R3" s="83" t="s">
        <v>100</v>
      </c>
      <c r="S3" s="83" t="s">
        <v>108</v>
      </c>
      <c r="T3" s="83" t="s">
        <v>74</v>
      </c>
      <c r="U3" s="83" t="s">
        <v>83</v>
      </c>
      <c r="V3" s="83" t="s">
        <v>109</v>
      </c>
      <c r="W3" s="83" t="s">
        <v>102</v>
      </c>
      <c r="X3" s="83" t="s">
        <v>111</v>
      </c>
      <c r="Y3" s="83" t="s">
        <v>94</v>
      </c>
      <c r="Z3" s="83" t="s">
        <v>79</v>
      </c>
      <c r="AA3" s="83" t="s">
        <v>93</v>
      </c>
      <c r="AB3" s="83" t="s">
        <v>66</v>
      </c>
      <c r="AC3" s="83" t="s">
        <v>112</v>
      </c>
      <c r="AD3" s="83" t="s">
        <v>80</v>
      </c>
      <c r="AE3" s="83" t="s">
        <v>110</v>
      </c>
      <c r="AF3" s="83" t="s">
        <v>71</v>
      </c>
      <c r="AG3" s="83" t="s">
        <v>61</v>
      </c>
      <c r="AH3" s="83" t="s">
        <v>90</v>
      </c>
      <c r="AI3" s="83" t="s">
        <v>75</v>
      </c>
      <c r="AJ3" s="83" t="s">
        <v>70</v>
      </c>
      <c r="AK3" s="83" t="s">
        <v>64</v>
      </c>
      <c r="AL3" s="83" t="s">
        <v>85</v>
      </c>
      <c r="AM3" s="83" t="s">
        <v>82</v>
      </c>
      <c r="AN3" s="83" t="s">
        <v>106</v>
      </c>
    </row>
    <row r="4" spans="1:40" s="83" customFormat="1">
      <c r="A4" s="83" t="s">
        <v>362</v>
      </c>
      <c r="B4" s="83">
        <v>88.04</v>
      </c>
      <c r="C4" s="83">
        <v>84.77</v>
      </c>
      <c r="D4" s="83">
        <v>81.22</v>
      </c>
      <c r="E4" s="83">
        <v>82.01</v>
      </c>
      <c r="F4" s="83">
        <v>83.09</v>
      </c>
      <c r="G4" s="83">
        <v>79.14</v>
      </c>
      <c r="H4" s="83">
        <v>75.59</v>
      </c>
      <c r="I4" s="83">
        <v>69.5</v>
      </c>
      <c r="J4" s="83">
        <v>68.83</v>
      </c>
      <c r="K4" s="83">
        <v>66.05</v>
      </c>
      <c r="L4" s="83">
        <v>63.61</v>
      </c>
      <c r="M4" s="83">
        <v>62.88</v>
      </c>
      <c r="N4" s="83">
        <v>59.19</v>
      </c>
      <c r="O4" s="83">
        <v>56.73</v>
      </c>
      <c r="P4" s="83">
        <v>52.76</v>
      </c>
      <c r="Q4" s="83">
        <v>49.46</v>
      </c>
      <c r="R4" s="83">
        <v>47.53</v>
      </c>
      <c r="S4" s="83">
        <v>42.56</v>
      </c>
      <c r="T4" s="83">
        <v>41.13</v>
      </c>
      <c r="U4" s="83">
        <v>40.950000000000003</v>
      </c>
      <c r="V4" s="83">
        <v>39.950000000000003</v>
      </c>
      <c r="W4" s="83">
        <v>37.700000000000003</v>
      </c>
      <c r="X4" s="83">
        <v>37.29</v>
      </c>
      <c r="Y4" s="83">
        <v>31.08</v>
      </c>
      <c r="Z4" s="83">
        <v>29.62</v>
      </c>
      <c r="AA4" s="83">
        <v>29.36</v>
      </c>
      <c r="AB4" s="83">
        <v>28.3</v>
      </c>
      <c r="AC4" s="83">
        <v>27.99</v>
      </c>
      <c r="AD4" s="83">
        <v>26.98</v>
      </c>
      <c r="AE4" s="83">
        <v>30.02</v>
      </c>
      <c r="AF4" s="83">
        <v>24.61</v>
      </c>
      <c r="AG4" s="83">
        <v>20.440000000000001</v>
      </c>
      <c r="AH4" s="83">
        <v>20.21</v>
      </c>
      <c r="AI4" s="83">
        <v>18.670000000000002</v>
      </c>
      <c r="AJ4" s="83">
        <v>11.12</v>
      </c>
      <c r="AK4" s="83">
        <v>9.17</v>
      </c>
      <c r="AL4" s="83">
        <v>8.26</v>
      </c>
      <c r="AM4" s="83">
        <v>4.95</v>
      </c>
      <c r="AN4" s="83">
        <v>0.44</v>
      </c>
    </row>
    <row r="5" spans="1:40" s="83" customFormat="1"/>
    <row r="6" spans="1:40" ht="42" customHeight="1">
      <c r="A6" s="15" t="s">
        <v>464</v>
      </c>
      <c r="AB6" s="10">
        <v>22</v>
      </c>
    </row>
    <row r="34" spans="9:9">
      <c r="I34" s="58"/>
    </row>
  </sheetData>
  <mergeCells count="1">
    <mergeCell ref="A1:H1"/>
  </mergeCells>
  <phoneticPr fontId="11"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843CC-5040-3240-A160-7B7EAE9A3AEC}">
  <sheetPr codeName="Sheet16"/>
  <dimension ref="A1:M21"/>
  <sheetViews>
    <sheetView zoomScale="87" zoomScaleNormal="130" workbookViewId="0">
      <selection activeCell="F19" sqref="F19"/>
    </sheetView>
  </sheetViews>
  <sheetFormatPr baseColWidth="10" defaultColWidth="11" defaultRowHeight="16"/>
  <cols>
    <col min="1" max="1" width="21.83203125" style="83" customWidth="1"/>
    <col min="2" max="9" width="12.6640625" style="83" bestFit="1" customWidth="1"/>
    <col min="10" max="10" width="13.6640625" style="83" bestFit="1" customWidth="1"/>
    <col min="11" max="16384" width="11" style="83"/>
  </cols>
  <sheetData>
    <row r="1" spans="1:13" ht="16.25" customHeight="1">
      <c r="A1" s="328" t="s">
        <v>321</v>
      </c>
      <c r="B1" s="327"/>
      <c r="C1" s="327"/>
      <c r="D1" s="327"/>
      <c r="E1" s="327"/>
      <c r="F1" s="327"/>
      <c r="G1" s="327"/>
      <c r="H1" s="327"/>
      <c r="I1" s="327"/>
    </row>
    <row r="2" spans="1:13">
      <c r="A2" s="94"/>
      <c r="B2" s="91">
        <v>2011</v>
      </c>
      <c r="C2" s="91">
        <v>2012</v>
      </c>
      <c r="D2" s="91">
        <v>2013</v>
      </c>
      <c r="E2" s="91">
        <v>2014</v>
      </c>
      <c r="F2" s="91">
        <v>2015</v>
      </c>
      <c r="G2" s="91">
        <v>2016</v>
      </c>
      <c r="H2" s="91">
        <v>2017</v>
      </c>
      <c r="I2" s="91">
        <v>2018</v>
      </c>
      <c r="J2" s="91">
        <v>2019</v>
      </c>
      <c r="K2" s="91">
        <v>2020</v>
      </c>
      <c r="L2" s="91">
        <v>2021</v>
      </c>
      <c r="M2" s="83">
        <v>2022</v>
      </c>
    </row>
    <row r="3" spans="1:13">
      <c r="A3" s="94" t="s">
        <v>141</v>
      </c>
      <c r="B3" s="94">
        <v>181.4</v>
      </c>
      <c r="C3" s="94">
        <v>225.4</v>
      </c>
      <c r="D3" s="94">
        <v>269.39999999999998</v>
      </c>
      <c r="E3" s="94">
        <v>483.3</v>
      </c>
      <c r="F3" s="94">
        <v>736.2</v>
      </c>
      <c r="G3" s="94">
        <v>1128.9000000000001</v>
      </c>
      <c r="H3" s="94">
        <v>1750.1</v>
      </c>
      <c r="I3" s="94">
        <v>2071</v>
      </c>
      <c r="J3" s="94">
        <v>2614</v>
      </c>
      <c r="K3" s="193">
        <v>2928.5</v>
      </c>
      <c r="L3" s="94">
        <v>3962.31</v>
      </c>
      <c r="M3" s="83">
        <v>3838.84</v>
      </c>
    </row>
    <row r="4" spans="1:13" ht="17" customHeight="1">
      <c r="A4" s="94" t="s">
        <v>138</v>
      </c>
      <c r="B4" s="94">
        <v>15</v>
      </c>
      <c r="C4" s="94">
        <v>16.2</v>
      </c>
      <c r="D4" s="94">
        <v>17.12</v>
      </c>
      <c r="E4" s="94">
        <v>18.04</v>
      </c>
      <c r="F4" s="94">
        <v>18.7</v>
      </c>
      <c r="G4" s="194">
        <v>19.833126293995861</v>
      </c>
      <c r="H4" s="194">
        <v>20.706832298136646</v>
      </c>
      <c r="I4" s="102">
        <v>21.1</v>
      </c>
      <c r="J4" s="102">
        <v>23.879234972677597</v>
      </c>
      <c r="K4" s="195">
        <v>24.86</v>
      </c>
      <c r="L4" s="102">
        <v>25.321999999999999</v>
      </c>
      <c r="M4" s="83">
        <v>25.76</v>
      </c>
    </row>
    <row r="5" spans="1:13">
      <c r="A5" s="94" t="s">
        <v>139</v>
      </c>
      <c r="B5" s="102">
        <f>B3/B4</f>
        <v>12.093333333333334</v>
      </c>
      <c r="C5" s="102">
        <f t="shared" ref="C5:M5" si="0">C3/C4</f>
        <v>13.913580246913581</v>
      </c>
      <c r="D5" s="102">
        <f t="shared" si="0"/>
        <v>15.735981308411212</v>
      </c>
      <c r="E5" s="102">
        <f t="shared" si="0"/>
        <v>26.790465631929049</v>
      </c>
      <c r="F5" s="102">
        <f t="shared" si="0"/>
        <v>39.368983957219257</v>
      </c>
      <c r="G5" s="102">
        <f t="shared" si="0"/>
        <v>56.919921915777607</v>
      </c>
      <c r="H5" s="102">
        <f t="shared" si="0"/>
        <v>84.517997480352747</v>
      </c>
      <c r="I5" s="102">
        <f t="shared" si="0"/>
        <v>98.151658767772503</v>
      </c>
      <c r="J5" s="102">
        <f t="shared" si="0"/>
        <v>109.46749353532117</v>
      </c>
      <c r="K5" s="102">
        <f t="shared" si="0"/>
        <v>117.79967819790829</v>
      </c>
      <c r="L5" s="102">
        <f t="shared" si="0"/>
        <v>156.47697654213727</v>
      </c>
      <c r="M5" s="102">
        <f t="shared" si="0"/>
        <v>149.02329192546583</v>
      </c>
    </row>
    <row r="6" spans="1:13">
      <c r="A6" s="94" t="s">
        <v>140</v>
      </c>
      <c r="B6" s="102">
        <f>B5/12</f>
        <v>1.0077777777777779</v>
      </c>
      <c r="C6" s="102">
        <f t="shared" ref="C6:M6" si="1">C5/12</f>
        <v>1.1594650205761317</v>
      </c>
      <c r="D6" s="102">
        <f t="shared" si="1"/>
        <v>1.3113317757009344</v>
      </c>
      <c r="E6" s="102">
        <f t="shared" si="1"/>
        <v>2.2325388026607542</v>
      </c>
      <c r="F6" s="102">
        <f t="shared" si="1"/>
        <v>3.2807486631016047</v>
      </c>
      <c r="G6" s="102">
        <f t="shared" si="1"/>
        <v>4.7433268263148003</v>
      </c>
      <c r="H6" s="102">
        <f t="shared" si="1"/>
        <v>7.0431664566960626</v>
      </c>
      <c r="I6" s="102">
        <f t="shared" si="1"/>
        <v>8.1793048973143758</v>
      </c>
      <c r="J6" s="102">
        <f t="shared" si="1"/>
        <v>9.1222911279434307</v>
      </c>
      <c r="K6" s="102">
        <f t="shared" si="1"/>
        <v>9.816639849825691</v>
      </c>
      <c r="L6" s="102">
        <f t="shared" si="1"/>
        <v>13.039748045178106</v>
      </c>
      <c r="M6" s="102">
        <f t="shared" si="1"/>
        <v>12.418607660455486</v>
      </c>
    </row>
    <row r="7" spans="1:13">
      <c r="A7" s="94"/>
      <c r="B7" s="94"/>
      <c r="C7" s="94"/>
      <c r="D7" s="94"/>
      <c r="E7" s="94"/>
      <c r="F7" s="94"/>
      <c r="G7" s="94"/>
      <c r="H7" s="94"/>
      <c r="I7" s="94"/>
      <c r="J7" s="94"/>
    </row>
    <row r="8" spans="1:13">
      <c r="A8" s="91" t="s">
        <v>137</v>
      </c>
      <c r="B8" s="94"/>
      <c r="C8" s="94"/>
      <c r="D8" s="94"/>
      <c r="E8" s="94"/>
      <c r="F8" s="94"/>
      <c r="G8" s="94"/>
      <c r="H8" s="94"/>
      <c r="I8" s="94"/>
      <c r="J8" s="94"/>
    </row>
    <row r="9" spans="1:13">
      <c r="A9" s="94"/>
      <c r="B9" s="91">
        <v>2011</v>
      </c>
      <c r="C9" s="91">
        <v>2012</v>
      </c>
      <c r="D9" s="91">
        <v>2013</v>
      </c>
      <c r="E9" s="91">
        <v>2014</v>
      </c>
      <c r="F9" s="91">
        <v>2015</v>
      </c>
      <c r="G9" s="91">
        <v>2016</v>
      </c>
      <c r="H9" s="91">
        <v>2017</v>
      </c>
      <c r="I9" s="91">
        <v>2018</v>
      </c>
      <c r="J9" s="91">
        <v>2019</v>
      </c>
      <c r="K9" s="91">
        <v>2020</v>
      </c>
      <c r="L9" s="91">
        <v>2021</v>
      </c>
      <c r="M9" s="100">
        <v>2022</v>
      </c>
    </row>
    <row r="10" spans="1:13">
      <c r="A10" s="94" t="s">
        <v>141</v>
      </c>
      <c r="B10" s="94">
        <f>B3</f>
        <v>181.4</v>
      </c>
      <c r="C10" s="94">
        <f t="shared" ref="C10:M10" si="2">C3</f>
        <v>225.4</v>
      </c>
      <c r="D10" s="94">
        <f t="shared" si="2"/>
        <v>269.39999999999998</v>
      </c>
      <c r="E10" s="94">
        <f t="shared" si="2"/>
        <v>483.3</v>
      </c>
      <c r="F10" s="94">
        <f t="shared" si="2"/>
        <v>736.2</v>
      </c>
      <c r="G10" s="94">
        <f t="shared" si="2"/>
        <v>1128.9000000000001</v>
      </c>
      <c r="H10" s="94">
        <f t="shared" si="2"/>
        <v>1750.1</v>
      </c>
      <c r="I10" s="94">
        <f t="shared" si="2"/>
        <v>2071</v>
      </c>
      <c r="J10" s="94">
        <f t="shared" si="2"/>
        <v>2614</v>
      </c>
      <c r="K10" s="94">
        <f t="shared" si="2"/>
        <v>2928.5</v>
      </c>
      <c r="L10" s="94">
        <f t="shared" si="2"/>
        <v>3962.31</v>
      </c>
      <c r="M10" s="94">
        <f t="shared" si="2"/>
        <v>3838.84</v>
      </c>
    </row>
    <row r="11" spans="1:13">
      <c r="A11" s="94"/>
      <c r="B11" s="94"/>
      <c r="C11" s="94"/>
      <c r="D11" s="94"/>
      <c r="E11" s="94"/>
      <c r="F11" s="94"/>
      <c r="G11" s="94"/>
      <c r="H11" s="94"/>
      <c r="I11" s="94"/>
      <c r="J11" s="94"/>
    </row>
    <row r="12" spans="1:13">
      <c r="A12" s="91" t="s">
        <v>137</v>
      </c>
      <c r="B12" s="94"/>
      <c r="C12" s="94"/>
      <c r="D12" s="94"/>
      <c r="E12" s="94"/>
      <c r="F12" s="94"/>
      <c r="G12" s="94"/>
      <c r="H12" s="94"/>
      <c r="I12" s="94"/>
      <c r="J12" s="94"/>
    </row>
    <row r="13" spans="1:13">
      <c r="A13" s="94"/>
      <c r="B13" s="91">
        <v>2011</v>
      </c>
      <c r="C13" s="91">
        <v>2012</v>
      </c>
      <c r="D13" s="91">
        <v>2013</v>
      </c>
      <c r="E13" s="91">
        <v>2014</v>
      </c>
      <c r="F13" s="91">
        <v>2015</v>
      </c>
      <c r="G13" s="91">
        <v>2016</v>
      </c>
      <c r="H13" s="91">
        <v>2017</v>
      </c>
      <c r="I13" s="91">
        <v>2018</v>
      </c>
      <c r="J13" s="91">
        <v>2019</v>
      </c>
      <c r="K13" s="196">
        <v>2020</v>
      </c>
      <c r="L13" s="91">
        <v>2021</v>
      </c>
      <c r="M13" s="100">
        <v>2022</v>
      </c>
    </row>
    <row r="14" spans="1:13">
      <c r="A14" s="94" t="s">
        <v>140</v>
      </c>
      <c r="B14" s="102">
        <v>1.0077777777777779</v>
      </c>
      <c r="C14" s="102">
        <v>1.1594650205761317</v>
      </c>
      <c r="D14" s="102">
        <v>1.3113317757009344</v>
      </c>
      <c r="E14" s="102">
        <v>2.2325388026607542</v>
      </c>
      <c r="F14" s="102">
        <v>3.2807486631016047</v>
      </c>
      <c r="G14" s="102">
        <v>4.7433268263148003</v>
      </c>
      <c r="H14" s="102">
        <v>7.0431664566960626</v>
      </c>
      <c r="I14" s="102">
        <v>8.1793048973143758</v>
      </c>
      <c r="J14" s="102">
        <v>9.1222911279434307</v>
      </c>
      <c r="K14" s="102">
        <v>9.816639849825691</v>
      </c>
      <c r="L14" s="102">
        <v>13.039748045178101</v>
      </c>
      <c r="M14" s="102">
        <v>13.039748045178101</v>
      </c>
    </row>
    <row r="16" spans="1:13">
      <c r="A16" s="327" t="s">
        <v>480</v>
      </c>
      <c r="B16" s="327"/>
      <c r="C16" s="327"/>
      <c r="D16" s="327"/>
      <c r="E16" s="327"/>
      <c r="F16" s="327"/>
      <c r="G16" s="327"/>
      <c r="H16" s="327"/>
      <c r="I16" s="327"/>
      <c r="J16" s="327"/>
      <c r="K16" s="327"/>
      <c r="L16" s="327"/>
    </row>
    <row r="19" spans="1:12">
      <c r="A19" s="197"/>
      <c r="B19" s="91"/>
      <c r="C19" s="91"/>
      <c r="D19" s="91"/>
      <c r="E19" s="91"/>
      <c r="F19" s="91"/>
      <c r="G19" s="91"/>
      <c r="H19" s="91"/>
      <c r="I19" s="91"/>
      <c r="J19" s="91"/>
      <c r="K19" s="196"/>
      <c r="L19" s="91"/>
    </row>
    <row r="20" spans="1:12">
      <c r="A20" s="197"/>
      <c r="B20" s="94"/>
      <c r="C20" s="94"/>
      <c r="D20" s="94"/>
      <c r="E20" s="94"/>
      <c r="F20" s="94"/>
      <c r="G20" s="94"/>
      <c r="H20" s="94"/>
      <c r="I20" s="94"/>
      <c r="J20" s="94"/>
      <c r="K20" s="94"/>
      <c r="L20" s="94"/>
    </row>
    <row r="21" spans="1:12">
      <c r="A21" s="197"/>
      <c r="B21" s="102"/>
      <c r="C21" s="102"/>
      <c r="D21" s="102"/>
      <c r="E21" s="102"/>
      <c r="F21" s="102"/>
      <c r="G21" s="102"/>
      <c r="H21" s="102"/>
      <c r="I21" s="102"/>
      <c r="J21" s="102"/>
      <c r="K21" s="102"/>
      <c r="L21" s="102"/>
    </row>
  </sheetData>
  <mergeCells count="2">
    <mergeCell ref="A1:I1"/>
    <mergeCell ref="A16:L16"/>
  </mergeCells>
  <pageMargins left="0.7" right="0.7" top="0.75" bottom="0.75" header="0.3" footer="0.3"/>
  <pageSetup orientation="portrait" horizontalDpi="0" verticalDpi="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B7490-9182-3441-B715-E36A31376B94}">
  <sheetPr codeName="Sheet18"/>
  <dimension ref="A1:W177"/>
  <sheetViews>
    <sheetView zoomScale="75" zoomScaleNormal="130" workbookViewId="0">
      <selection activeCell="K12" sqref="K12"/>
    </sheetView>
  </sheetViews>
  <sheetFormatPr baseColWidth="10" defaultColWidth="11" defaultRowHeight="16"/>
  <cols>
    <col min="1" max="1" width="27.5" style="202" customWidth="1"/>
    <col min="2" max="2" width="27.33203125" style="202" customWidth="1"/>
    <col min="3" max="3" width="10.83203125" style="202" customWidth="1"/>
    <col min="4" max="4" width="11.33203125" style="202" bestFit="1" customWidth="1"/>
    <col min="5" max="11" width="12.33203125" style="202" customWidth="1"/>
    <col min="12" max="12" width="13.6640625" style="202" customWidth="1"/>
    <col min="13" max="16" width="12.33203125" style="202" customWidth="1"/>
    <col min="17" max="19" width="12.33203125" style="202" bestFit="1" customWidth="1"/>
    <col min="20" max="21" width="11.1640625" style="202" bestFit="1" customWidth="1"/>
    <col min="22" max="22" width="11" style="136"/>
    <col min="23" max="23" width="16.33203125" style="136" customWidth="1"/>
    <col min="24" max="16384" width="11" style="136"/>
  </cols>
  <sheetData>
    <row r="1" spans="1:23" ht="35" customHeight="1">
      <c r="A1" s="337" t="s">
        <v>336</v>
      </c>
      <c r="B1" s="338"/>
      <c r="C1" s="338"/>
      <c r="D1" s="338"/>
      <c r="E1" s="338"/>
      <c r="F1" s="338"/>
      <c r="G1" s="338"/>
      <c r="H1" s="338"/>
      <c r="I1" s="338"/>
      <c r="J1" s="338"/>
    </row>
    <row r="2" spans="1:23">
      <c r="A2" s="201"/>
      <c r="B2" s="201">
        <v>1984</v>
      </c>
      <c r="C2" s="201">
        <v>1988</v>
      </c>
      <c r="D2" s="201">
        <v>1992</v>
      </c>
      <c r="E2" s="201">
        <v>1996</v>
      </c>
      <c r="F2" s="201">
        <v>2000</v>
      </c>
      <c r="G2" s="201">
        <v>2004</v>
      </c>
      <c r="H2" s="201">
        <v>2008</v>
      </c>
      <c r="I2" s="201">
        <v>2010</v>
      </c>
      <c r="J2" s="201">
        <v>2011</v>
      </c>
      <c r="K2" s="201">
        <v>2012</v>
      </c>
      <c r="L2" s="201">
        <v>2013</v>
      </c>
      <c r="M2" s="201">
        <v>2014</v>
      </c>
      <c r="N2" s="201">
        <v>2015</v>
      </c>
      <c r="O2" s="201">
        <v>2016</v>
      </c>
      <c r="P2" s="201">
        <v>2017</v>
      </c>
      <c r="Q2" s="201">
        <v>2018</v>
      </c>
      <c r="R2" s="201">
        <v>2019</v>
      </c>
      <c r="S2" s="201">
        <v>2020</v>
      </c>
      <c r="T2" s="201">
        <v>2021</v>
      </c>
      <c r="U2" s="201">
        <v>2022</v>
      </c>
    </row>
    <row r="3" spans="1:23">
      <c r="A3" s="201" t="s">
        <v>142</v>
      </c>
      <c r="B3" s="203"/>
      <c r="C3" s="203"/>
      <c r="D3" s="203"/>
      <c r="E3" s="203"/>
      <c r="F3" s="204">
        <f t="shared" ref="F3:T3" si="0">F45</f>
        <v>1241</v>
      </c>
      <c r="G3" s="204">
        <f t="shared" si="0"/>
        <v>1602</v>
      </c>
      <c r="H3" s="204">
        <f t="shared" si="0"/>
        <v>1822</v>
      </c>
      <c r="I3" s="204">
        <f t="shared" si="0"/>
        <v>2232</v>
      </c>
      <c r="J3" s="204">
        <f t="shared" si="0"/>
        <v>2674</v>
      </c>
      <c r="K3" s="204">
        <f t="shared" si="0"/>
        <v>3085</v>
      </c>
      <c r="L3" s="204">
        <f t="shared" si="0"/>
        <v>3418</v>
      </c>
      <c r="M3" s="204">
        <f t="shared" si="0"/>
        <v>3793</v>
      </c>
      <c r="N3" s="204">
        <f t="shared" si="0"/>
        <v>4604</v>
      </c>
      <c r="O3" s="204">
        <f t="shared" si="0"/>
        <v>5485</v>
      </c>
      <c r="P3" s="204">
        <f t="shared" si="0"/>
        <v>6771</v>
      </c>
      <c r="Q3" s="204">
        <f t="shared" si="0"/>
        <v>7592</v>
      </c>
      <c r="R3" s="204">
        <f t="shared" si="0"/>
        <v>8760</v>
      </c>
      <c r="S3" s="204">
        <f t="shared" si="0"/>
        <v>9624</v>
      </c>
      <c r="T3" s="204">
        <f t="shared" si="0"/>
        <v>12869.49</v>
      </c>
      <c r="U3" s="204">
        <f>U45</f>
        <v>14391</v>
      </c>
      <c r="W3" s="205"/>
    </row>
    <row r="4" spans="1:23">
      <c r="A4" s="201" t="s">
        <v>143</v>
      </c>
      <c r="B4" s="203">
        <v>873.22299999999996</v>
      </c>
      <c r="C4" s="203">
        <v>1250.4870000000001</v>
      </c>
      <c r="D4" s="203">
        <v>1588.5160000000001</v>
      </c>
      <c r="E4" s="203">
        <v>1567.692</v>
      </c>
      <c r="F4" s="203">
        <v>1992.6109999999999</v>
      </c>
      <c r="G4" s="203">
        <v>2255.4520000000002</v>
      </c>
      <c r="H4" s="203">
        <v>2427.4169999999995</v>
      </c>
      <c r="I4" s="202">
        <f t="shared" ref="I4:T5" si="1">I17</f>
        <v>2491.4</v>
      </c>
      <c r="J4" s="202">
        <f t="shared" si="1"/>
        <v>2530.6</v>
      </c>
      <c r="K4" s="202">
        <f t="shared" si="1"/>
        <v>2426.4</v>
      </c>
      <c r="L4" s="202">
        <f t="shared" si="1"/>
        <v>2322.6</v>
      </c>
      <c r="M4" s="202">
        <f t="shared" si="1"/>
        <v>2294.9</v>
      </c>
      <c r="N4" s="202">
        <f t="shared" si="1"/>
        <v>2091.5</v>
      </c>
      <c r="O4" s="202">
        <f t="shared" si="1"/>
        <v>1931</v>
      </c>
      <c r="P4" s="202">
        <f t="shared" si="1"/>
        <v>1652.6151910000001</v>
      </c>
      <c r="Q4" s="202">
        <f t="shared" si="1"/>
        <v>1634.6550319999999</v>
      </c>
      <c r="R4" s="202">
        <f t="shared" si="1"/>
        <v>1607.1398830000001</v>
      </c>
      <c r="S4" s="202">
        <f t="shared" si="1"/>
        <v>1381.4315079999999</v>
      </c>
      <c r="T4" s="202">
        <f t="shared" si="1"/>
        <v>1516.9285460000001</v>
      </c>
      <c r="U4" s="202">
        <f>U17</f>
        <v>1624.1</v>
      </c>
      <c r="W4" s="205"/>
    </row>
    <row r="5" spans="1:23">
      <c r="A5" s="201" t="s">
        <v>144</v>
      </c>
      <c r="B5" s="203">
        <v>40.333999999999996</v>
      </c>
      <c r="C5" s="203">
        <v>61.231999999999999</v>
      </c>
      <c r="D5" s="203">
        <v>169.92911999999998</v>
      </c>
      <c r="E5" s="203">
        <v>285.72640000000001</v>
      </c>
      <c r="F5" s="203">
        <v>546.28533000000004</v>
      </c>
      <c r="G5" s="203">
        <v>708.41648602544217</v>
      </c>
      <c r="H5" s="203">
        <v>1026.9592998262888</v>
      </c>
      <c r="I5" s="202">
        <f t="shared" si="1"/>
        <v>1112.8</v>
      </c>
      <c r="J5" s="202">
        <f t="shared" si="1"/>
        <v>1232.6600000000001</v>
      </c>
      <c r="K5" s="202">
        <f t="shared" si="1"/>
        <v>1233.23</v>
      </c>
      <c r="L5" s="202">
        <f t="shared" si="1"/>
        <v>1266.58</v>
      </c>
      <c r="M5" s="202">
        <f t="shared" si="1"/>
        <v>1223.5</v>
      </c>
      <c r="N5" s="202">
        <f t="shared" si="1"/>
        <v>1235.3</v>
      </c>
      <c r="O5" s="202">
        <f t="shared" si="1"/>
        <v>1348</v>
      </c>
      <c r="P5" s="202">
        <f t="shared" si="1"/>
        <v>1329</v>
      </c>
      <c r="Q5" s="202">
        <f t="shared" si="1"/>
        <v>1268</v>
      </c>
      <c r="R5" s="202">
        <f t="shared" si="1"/>
        <v>1296</v>
      </c>
      <c r="S5" s="202">
        <f t="shared" si="1"/>
        <v>1017</v>
      </c>
      <c r="T5" s="202">
        <f t="shared" si="1"/>
        <v>1161.1088999999999</v>
      </c>
      <c r="U5" s="202">
        <f>U18</f>
        <v>1349.72</v>
      </c>
    </row>
    <row r="6" spans="1:23">
      <c r="A6" s="201" t="s">
        <v>145</v>
      </c>
      <c r="B6" s="203">
        <v>559.70000000000005</v>
      </c>
      <c r="C6" s="203">
        <v>723.6</v>
      </c>
      <c r="D6" s="203">
        <v>767.9</v>
      </c>
      <c r="E6" s="203">
        <v>809.99999999999989</v>
      </c>
      <c r="F6" s="203">
        <v>1050.5</v>
      </c>
      <c r="G6" s="203">
        <v>1266.9000000000001</v>
      </c>
      <c r="H6" s="203">
        <v>1572.8999999999999</v>
      </c>
      <c r="I6" s="202">
        <f t="shared" ref="I6:T6" si="2">I40</f>
        <v>1596.6</v>
      </c>
      <c r="J6" s="202">
        <f t="shared" si="2"/>
        <v>1596.6</v>
      </c>
      <c r="K6" s="202">
        <f t="shared" si="2"/>
        <v>1576.6</v>
      </c>
      <c r="L6" s="202">
        <f t="shared" si="2"/>
        <v>1573.6</v>
      </c>
      <c r="M6" s="202">
        <f t="shared" si="2"/>
        <v>1571.6</v>
      </c>
      <c r="N6" s="202">
        <f t="shared" si="2"/>
        <v>1525.2</v>
      </c>
      <c r="O6" s="202">
        <f t="shared" si="2"/>
        <v>1550.6</v>
      </c>
      <c r="P6" s="202">
        <f t="shared" si="2"/>
        <v>1521.3</v>
      </c>
      <c r="Q6" s="202">
        <f t="shared" si="2"/>
        <v>1513.1</v>
      </c>
      <c r="R6" s="202">
        <f t="shared" si="2"/>
        <v>1453</v>
      </c>
      <c r="S6" s="202">
        <f t="shared" si="2"/>
        <v>1149.4000000000001</v>
      </c>
      <c r="T6" s="202">
        <f t="shared" si="2"/>
        <v>1069.94</v>
      </c>
      <c r="U6" s="202">
        <f>U40</f>
        <v>1108.22</v>
      </c>
    </row>
    <row r="7" spans="1:23">
      <c r="A7" s="201" t="s">
        <v>18</v>
      </c>
      <c r="B7" s="203">
        <v>1642.5</v>
      </c>
      <c r="C7" s="203">
        <v>2193.75</v>
      </c>
      <c r="D7" s="203">
        <v>2036.7</v>
      </c>
      <c r="E7" s="203">
        <v>2416.2999999999997</v>
      </c>
      <c r="F7" s="203">
        <v>2880</v>
      </c>
      <c r="G7" s="203">
        <v>3572.1478897396473</v>
      </c>
      <c r="H7" s="203">
        <v>3880.4952544604448</v>
      </c>
      <c r="I7" s="206">
        <f t="shared" ref="I7:T7" si="3">I38</f>
        <v>3491</v>
      </c>
      <c r="J7" s="206">
        <f t="shared" si="3"/>
        <v>3427</v>
      </c>
      <c r="K7" s="206">
        <f t="shared" si="3"/>
        <v>3549</v>
      </c>
      <c r="L7" s="206">
        <f t="shared" si="3"/>
        <v>2935</v>
      </c>
      <c r="M7" s="206">
        <f t="shared" si="3"/>
        <v>2646</v>
      </c>
      <c r="N7" s="206">
        <f t="shared" si="3"/>
        <v>2304</v>
      </c>
      <c r="O7" s="206">
        <f t="shared" si="3"/>
        <v>2130</v>
      </c>
      <c r="P7" s="206">
        <f t="shared" si="3"/>
        <v>1835</v>
      </c>
      <c r="Q7" s="206">
        <f t="shared" si="3"/>
        <v>1585.97</v>
      </c>
      <c r="R7" s="206">
        <f t="shared" si="3"/>
        <v>1408</v>
      </c>
      <c r="S7" s="206">
        <f t="shared" si="3"/>
        <v>1012.1</v>
      </c>
      <c r="T7" s="206">
        <f t="shared" si="3"/>
        <v>1011.3017</v>
      </c>
      <c r="U7" s="206">
        <f>U38</f>
        <v>1037.94</v>
      </c>
    </row>
    <row r="8" spans="1:23">
      <c r="A8" s="201" t="s">
        <v>20</v>
      </c>
      <c r="B8" s="203">
        <v>385.5</v>
      </c>
      <c r="C8" s="203">
        <v>358.49152049158141</v>
      </c>
      <c r="D8" s="203">
        <v>422.54605733311678</v>
      </c>
      <c r="E8" s="203">
        <v>392.05145363001463</v>
      </c>
      <c r="F8" s="203">
        <v>479.69215256347792</v>
      </c>
      <c r="G8" s="203">
        <v>647</v>
      </c>
      <c r="H8" s="203">
        <v>691.68</v>
      </c>
      <c r="I8" s="206">
        <f t="shared" ref="I8:T9" si="4">I56</f>
        <v>606</v>
      </c>
      <c r="J8" s="206">
        <f t="shared" si="4"/>
        <v>593</v>
      </c>
      <c r="K8" s="206">
        <f t="shared" si="4"/>
        <v>573</v>
      </c>
      <c r="L8" s="206">
        <f t="shared" si="4"/>
        <v>558</v>
      </c>
      <c r="M8" s="206">
        <f t="shared" si="4"/>
        <v>472</v>
      </c>
      <c r="N8" s="206">
        <f t="shared" si="4"/>
        <v>434</v>
      </c>
      <c r="O8" s="206">
        <f t="shared" si="4"/>
        <v>243</v>
      </c>
      <c r="P8" s="206">
        <f t="shared" si="4"/>
        <v>175</v>
      </c>
      <c r="Q8" s="206">
        <f t="shared" si="4"/>
        <v>136</v>
      </c>
      <c r="R8" s="206">
        <f t="shared" si="4"/>
        <v>116</v>
      </c>
      <c r="S8" s="206">
        <f t="shared" si="4"/>
        <v>78</v>
      </c>
      <c r="T8" s="206">
        <f t="shared" si="4"/>
        <v>86.46</v>
      </c>
      <c r="U8" s="206">
        <f>U56</f>
        <v>83.957083499999996</v>
      </c>
    </row>
    <row r="9" spans="1:23">
      <c r="A9" s="201" t="s">
        <v>146</v>
      </c>
      <c r="B9" s="206">
        <v>140.05028000000001</v>
      </c>
      <c r="C9" s="206">
        <v>183.50242081966323</v>
      </c>
      <c r="D9" s="206">
        <v>199.42364709332466</v>
      </c>
      <c r="E9" s="206">
        <v>218.87079414520056</v>
      </c>
      <c r="F9" s="206">
        <v>283.61953930253907</v>
      </c>
      <c r="G9" s="206">
        <v>302.5</v>
      </c>
      <c r="H9" s="206">
        <v>463.03</v>
      </c>
      <c r="I9" s="202">
        <f t="shared" si="4"/>
        <v>481.58</v>
      </c>
      <c r="J9" s="202">
        <f t="shared" si="4"/>
        <v>483.95</v>
      </c>
      <c r="K9" s="202">
        <f t="shared" si="4"/>
        <v>486.4</v>
      </c>
      <c r="L9" s="202">
        <f t="shared" si="4"/>
        <v>513.5</v>
      </c>
      <c r="M9" s="202">
        <f t="shared" si="4"/>
        <v>521</v>
      </c>
      <c r="N9" s="202">
        <f t="shared" si="4"/>
        <v>542</v>
      </c>
      <c r="O9" s="202">
        <f t="shared" si="4"/>
        <v>569</v>
      </c>
      <c r="P9" s="202">
        <f t="shared" si="4"/>
        <v>624</v>
      </c>
      <c r="Q9" s="202">
        <f t="shared" si="4"/>
        <v>654</v>
      </c>
      <c r="R9" s="202">
        <f t="shared" si="4"/>
        <v>671</v>
      </c>
      <c r="S9" s="202">
        <f t="shared" si="4"/>
        <v>412</v>
      </c>
      <c r="T9" s="202">
        <f t="shared" si="4"/>
        <v>522</v>
      </c>
      <c r="U9" s="202">
        <f>U57</f>
        <v>622</v>
      </c>
    </row>
    <row r="10" spans="1:23">
      <c r="A10" s="201" t="s">
        <v>147</v>
      </c>
      <c r="B10" s="207">
        <f t="shared" ref="B10:R10" si="5">SUM(B3:B9)</f>
        <v>3641.30728</v>
      </c>
      <c r="C10" s="207">
        <f t="shared" si="5"/>
        <v>4771.0629413112438</v>
      </c>
      <c r="D10" s="207">
        <f t="shared" si="5"/>
        <v>5185.014824426441</v>
      </c>
      <c r="E10" s="207">
        <f t="shared" si="5"/>
        <v>5690.6406477752143</v>
      </c>
      <c r="F10" s="207">
        <f t="shared" si="5"/>
        <v>8473.7080218660158</v>
      </c>
      <c r="G10" s="207">
        <f t="shared" si="5"/>
        <v>10354.416375765089</v>
      </c>
      <c r="H10" s="207">
        <f t="shared" si="5"/>
        <v>11884.481554286735</v>
      </c>
      <c r="I10" s="207">
        <f t="shared" si="5"/>
        <v>12011.38</v>
      </c>
      <c r="J10" s="207">
        <f t="shared" si="5"/>
        <v>12537.810000000001</v>
      </c>
      <c r="K10" s="207">
        <f t="shared" si="5"/>
        <v>12929.63</v>
      </c>
      <c r="L10" s="207">
        <f t="shared" si="5"/>
        <v>12587.28</v>
      </c>
      <c r="M10" s="207">
        <f t="shared" si="5"/>
        <v>12522</v>
      </c>
      <c r="N10" s="207">
        <f t="shared" si="5"/>
        <v>12736</v>
      </c>
      <c r="O10" s="207">
        <f t="shared" si="5"/>
        <v>13256.6</v>
      </c>
      <c r="P10" s="207">
        <f t="shared" si="5"/>
        <v>13907.915191</v>
      </c>
      <c r="Q10" s="207">
        <f t="shared" si="5"/>
        <v>14383.725032</v>
      </c>
      <c r="R10" s="207">
        <f t="shared" si="5"/>
        <v>15311.139883</v>
      </c>
      <c r="S10" s="207">
        <f>SUM(S3:S9)</f>
        <v>14673.931508</v>
      </c>
      <c r="T10" s="207">
        <f>SUM(T3:T9)</f>
        <v>18237.229145999998</v>
      </c>
      <c r="U10" s="207">
        <f>SUM(U3:U9)</f>
        <v>20216.937083500001</v>
      </c>
    </row>
    <row r="11" spans="1:23">
      <c r="B11" s="203"/>
      <c r="C11" s="203"/>
      <c r="D11" s="203"/>
      <c r="E11" s="203"/>
      <c r="F11" s="203"/>
      <c r="G11" s="203"/>
      <c r="H11" s="203"/>
      <c r="I11" s="203"/>
      <c r="J11" s="203"/>
      <c r="K11" s="203"/>
      <c r="L11" s="203"/>
      <c r="M11" s="203"/>
      <c r="N11" s="203"/>
      <c r="O11" s="203"/>
      <c r="P11" s="203"/>
      <c r="Q11" s="203"/>
      <c r="R11" s="203"/>
      <c r="S11" s="203"/>
      <c r="T11" s="203"/>
    </row>
    <row r="12" spans="1:23" ht="30">
      <c r="A12" s="201" t="s">
        <v>148</v>
      </c>
      <c r="C12" s="206"/>
      <c r="D12" s="206"/>
      <c r="E12" s="206"/>
      <c r="F12" s="206"/>
      <c r="G12" s="206"/>
      <c r="H12" s="206"/>
      <c r="I12" s="206"/>
      <c r="J12" s="206"/>
      <c r="K12" s="208" t="s">
        <v>337</v>
      </c>
      <c r="L12" s="206"/>
      <c r="M12" s="206"/>
      <c r="N12" s="206"/>
      <c r="O12" s="206"/>
      <c r="P12" s="206"/>
      <c r="Q12" s="206"/>
      <c r="R12" s="206"/>
      <c r="S12" s="206"/>
    </row>
    <row r="13" spans="1:23" ht="30">
      <c r="A13" s="201" t="s">
        <v>149</v>
      </c>
      <c r="C13" s="206"/>
      <c r="D13" s="206"/>
      <c r="E13" s="206"/>
      <c r="F13" s="206"/>
      <c r="G13" s="206"/>
      <c r="H13" s="206"/>
      <c r="I13" s="206"/>
      <c r="J13" s="206"/>
      <c r="K13" s="206"/>
      <c r="L13" s="206"/>
      <c r="M13" s="206"/>
      <c r="N13" s="206"/>
      <c r="O13" s="206"/>
      <c r="P13" s="206"/>
      <c r="Q13" s="206"/>
      <c r="R13" s="206"/>
      <c r="S13" s="206"/>
    </row>
    <row r="14" spans="1:23">
      <c r="A14" s="201" t="s">
        <v>150</v>
      </c>
      <c r="C14" s="201">
        <v>2004</v>
      </c>
      <c r="D14" s="201">
        <v>2005</v>
      </c>
      <c r="E14" s="201">
        <v>2006</v>
      </c>
      <c r="F14" s="201">
        <v>2007</v>
      </c>
      <c r="G14" s="201">
        <v>2008</v>
      </c>
      <c r="H14" s="201">
        <v>2009</v>
      </c>
      <c r="I14" s="201">
        <v>2010</v>
      </c>
      <c r="J14" s="201">
        <v>2011</v>
      </c>
      <c r="K14" s="201">
        <v>2012</v>
      </c>
      <c r="L14" s="201">
        <v>2013</v>
      </c>
      <c r="M14" s="201">
        <v>2014</v>
      </c>
      <c r="N14" s="201">
        <v>2015</v>
      </c>
      <c r="O14" s="201">
        <v>2016</v>
      </c>
      <c r="P14" s="201">
        <v>2017</v>
      </c>
      <c r="Q14" s="201">
        <v>2018</v>
      </c>
      <c r="R14" s="201">
        <v>2019</v>
      </c>
      <c r="S14" s="201">
        <v>2020</v>
      </c>
      <c r="T14" s="201">
        <v>2021</v>
      </c>
      <c r="U14" s="201">
        <v>2022</v>
      </c>
    </row>
    <row r="15" spans="1:23">
      <c r="A15" s="209" t="s">
        <v>151</v>
      </c>
      <c r="C15" s="206"/>
      <c r="D15" s="206"/>
      <c r="E15" s="206"/>
      <c r="F15" s="206"/>
      <c r="G15" s="206"/>
      <c r="H15" s="206"/>
      <c r="I15" s="206"/>
      <c r="J15" s="206"/>
      <c r="K15" s="206"/>
      <c r="L15" s="206"/>
      <c r="M15" s="206"/>
      <c r="N15" s="206"/>
      <c r="O15" s="206"/>
      <c r="P15" s="206"/>
      <c r="Q15" s="206"/>
      <c r="R15" s="206"/>
      <c r="S15" s="206"/>
    </row>
    <row r="16" spans="1:23">
      <c r="A16" s="202" t="s">
        <v>152</v>
      </c>
      <c r="B16" s="202" t="s">
        <v>31</v>
      </c>
      <c r="C16" s="203">
        <f>SUM(C17:C19)</f>
        <v>2963.71</v>
      </c>
      <c r="D16" s="203">
        <f t="shared" ref="D16:U16" si="6">SUM(D17:D19)</f>
        <v>3013.8199999999997</v>
      </c>
      <c r="E16" s="203">
        <f t="shared" si="6"/>
        <v>3241.25</v>
      </c>
      <c r="F16" s="203">
        <f t="shared" si="6"/>
        <v>3298.71</v>
      </c>
      <c r="G16" s="203">
        <f t="shared" si="6"/>
        <v>3393.31</v>
      </c>
      <c r="H16" s="203">
        <f t="shared" si="6"/>
        <v>3103.63</v>
      </c>
      <c r="I16" s="203">
        <f t="shared" si="6"/>
        <v>3620.66</v>
      </c>
      <c r="J16" s="203">
        <f t="shared" si="6"/>
        <v>3763.26</v>
      </c>
      <c r="K16" s="203">
        <f t="shared" si="6"/>
        <v>3659.63</v>
      </c>
      <c r="L16" s="203">
        <f t="shared" si="6"/>
        <v>3589.18</v>
      </c>
      <c r="M16" s="203">
        <f t="shared" si="6"/>
        <v>3518.4</v>
      </c>
      <c r="N16" s="203">
        <f t="shared" si="6"/>
        <v>3326.8</v>
      </c>
      <c r="O16" s="203">
        <f t="shared" si="6"/>
        <v>3279</v>
      </c>
      <c r="P16" s="203">
        <f t="shared" si="6"/>
        <v>2995.0242749999998</v>
      </c>
      <c r="Q16" s="203">
        <f t="shared" si="6"/>
        <v>2916.5984119999998</v>
      </c>
      <c r="R16" s="203">
        <f t="shared" si="6"/>
        <v>2916.8254659999998</v>
      </c>
      <c r="S16" s="203">
        <f t="shared" si="6"/>
        <v>2410.6678349999997</v>
      </c>
      <c r="T16" s="203">
        <f t="shared" si="6"/>
        <v>2689.2084230000005</v>
      </c>
      <c r="U16" s="203">
        <f t="shared" si="6"/>
        <v>2984.4199999999996</v>
      </c>
    </row>
    <row r="17" spans="1:21" ht="14" customHeight="1">
      <c r="B17" s="202" t="s">
        <v>153</v>
      </c>
      <c r="C17" s="206">
        <v>2237.41</v>
      </c>
      <c r="D17" s="206">
        <v>2226.1799999999998</v>
      </c>
      <c r="E17" s="206">
        <v>2335.38</v>
      </c>
      <c r="F17" s="206">
        <v>2326</v>
      </c>
      <c r="G17" s="208">
        <v>2344.5</v>
      </c>
      <c r="H17" s="206">
        <v>2083.5100000000002</v>
      </c>
      <c r="I17" s="206">
        <v>2491.4</v>
      </c>
      <c r="J17" s="206">
        <v>2530.6</v>
      </c>
      <c r="K17" s="206">
        <v>2426.4</v>
      </c>
      <c r="L17" s="206">
        <v>2322.6</v>
      </c>
      <c r="M17" s="206">
        <v>2294.9</v>
      </c>
      <c r="N17" s="206">
        <v>2091.5</v>
      </c>
      <c r="O17" s="206">
        <v>1931</v>
      </c>
      <c r="P17" s="206">
        <v>1652.6151910000001</v>
      </c>
      <c r="Q17" s="206">
        <v>1634.6550319999999</v>
      </c>
      <c r="R17" s="206">
        <v>1607.1398830000001</v>
      </c>
      <c r="S17" s="206">
        <v>1381.4315079999999</v>
      </c>
      <c r="T17" s="203">
        <v>1516.9285460000001</v>
      </c>
      <c r="U17" s="202">
        <v>1624.1</v>
      </c>
    </row>
    <row r="18" spans="1:21">
      <c r="B18" s="202" t="s">
        <v>154</v>
      </c>
      <c r="C18" s="206">
        <v>708.42</v>
      </c>
      <c r="D18" s="206">
        <v>768.58</v>
      </c>
      <c r="E18" s="206">
        <v>882.37</v>
      </c>
      <c r="F18" s="206">
        <v>948.4</v>
      </c>
      <c r="G18" s="206">
        <v>1026.94</v>
      </c>
      <c r="H18" s="206">
        <v>1001.35</v>
      </c>
      <c r="I18" s="206">
        <v>1112.8</v>
      </c>
      <c r="J18" s="206">
        <v>1232.6600000000001</v>
      </c>
      <c r="K18" s="206">
        <v>1233.23</v>
      </c>
      <c r="L18" s="206">
        <v>1266.58</v>
      </c>
      <c r="M18" s="206">
        <v>1223.5</v>
      </c>
      <c r="N18" s="206">
        <v>1235.3</v>
      </c>
      <c r="O18" s="206">
        <v>1348</v>
      </c>
      <c r="P18" s="206">
        <v>1329</v>
      </c>
      <c r="Q18" s="206">
        <v>1268</v>
      </c>
      <c r="R18" s="206">
        <v>1296</v>
      </c>
      <c r="S18" s="206">
        <v>1017</v>
      </c>
      <c r="T18" s="203">
        <f>S18+(S18*0.1417)</f>
        <v>1161.1088999999999</v>
      </c>
      <c r="U18" s="202">
        <v>1349.72</v>
      </c>
    </row>
    <row r="19" spans="1:21" s="108" customFormat="1">
      <c r="A19" s="202"/>
      <c r="B19" s="202" t="s">
        <v>155</v>
      </c>
      <c r="C19" s="206">
        <v>17.88</v>
      </c>
      <c r="D19" s="206">
        <v>19.059999999999999</v>
      </c>
      <c r="E19" s="206">
        <v>23.5</v>
      </c>
      <c r="F19" s="206">
        <v>24.31</v>
      </c>
      <c r="G19" s="206">
        <v>21.87</v>
      </c>
      <c r="H19" s="206">
        <v>18.77</v>
      </c>
      <c r="I19" s="206">
        <v>16.46</v>
      </c>
      <c r="J19" s="206"/>
      <c r="K19" s="206"/>
      <c r="L19" s="206"/>
      <c r="M19" s="206"/>
      <c r="N19" s="206"/>
      <c r="O19" s="206"/>
      <c r="P19" s="206">
        <v>13.409084</v>
      </c>
      <c r="Q19" s="206">
        <v>13.943379999999999</v>
      </c>
      <c r="R19" s="206">
        <v>13.685582999999999</v>
      </c>
      <c r="S19" s="206">
        <v>12.236326999999999</v>
      </c>
      <c r="T19" s="203">
        <v>11.170977000000001</v>
      </c>
      <c r="U19" s="202">
        <v>10.6</v>
      </c>
    </row>
    <row r="20" spans="1:21">
      <c r="B20" s="202" t="s">
        <v>156</v>
      </c>
      <c r="C20" s="206"/>
      <c r="D20" s="206"/>
      <c r="E20" s="206"/>
      <c r="F20" s="206"/>
      <c r="G20" s="206"/>
      <c r="H20" s="206"/>
      <c r="I20" s="206"/>
      <c r="J20" s="206">
        <v>106.54</v>
      </c>
      <c r="K20" s="206">
        <v>114.69</v>
      </c>
      <c r="L20" s="206">
        <v>122.88</v>
      </c>
      <c r="M20" s="206">
        <v>142.000000012464</v>
      </c>
      <c r="N20" s="206">
        <v>149.99999999502799</v>
      </c>
      <c r="O20" s="206">
        <v>135.01647046104</v>
      </c>
      <c r="P20" s="206">
        <v>146.4375163281758</v>
      </c>
      <c r="Q20" s="206">
        <v>174.33204784031398</v>
      </c>
      <c r="R20" s="206">
        <v>174.34561939978116</v>
      </c>
      <c r="S20" s="206">
        <v>144.09136979888274</v>
      </c>
      <c r="T20" s="203">
        <v>160.88934900985362</v>
      </c>
      <c r="U20" s="203">
        <f>U16*U21</f>
        <v>179.06519999999998</v>
      </c>
    </row>
    <row r="21" spans="1:21">
      <c r="C21" s="206"/>
      <c r="D21" s="206"/>
      <c r="E21" s="206"/>
      <c r="F21" s="206"/>
      <c r="G21" s="206"/>
      <c r="H21" s="206"/>
      <c r="I21" s="206"/>
      <c r="J21" s="206"/>
      <c r="K21" s="206"/>
      <c r="L21" s="210">
        <f t="shared" ref="L21:S21" si="7">L20/L16</f>
        <v>3.4236232231317457E-2</v>
      </c>
      <c r="M21" s="210">
        <f t="shared" si="7"/>
        <v>4.0359254210000001E-2</v>
      </c>
      <c r="N21" s="210">
        <f t="shared" si="7"/>
        <v>4.5088373209999998E-2</v>
      </c>
      <c r="O21" s="210">
        <f t="shared" si="7"/>
        <v>4.1176111760000002E-2</v>
      </c>
      <c r="P21" s="210">
        <f t="shared" si="7"/>
        <v>4.8893599143925409E-2</v>
      </c>
      <c r="Q21" s="210">
        <f t="shared" si="7"/>
        <v>5.9772386600447064E-2</v>
      </c>
      <c r="R21" s="210">
        <f t="shared" si="7"/>
        <v>5.9772386600447064E-2</v>
      </c>
      <c r="S21" s="210">
        <f t="shared" si="7"/>
        <v>5.9772386600447071E-2</v>
      </c>
      <c r="T21" s="210">
        <f>T20/T16</f>
        <v>5.9827772229855754E-2</v>
      </c>
      <c r="U21" s="210">
        <v>0.06</v>
      </c>
    </row>
    <row r="22" spans="1:21">
      <c r="C22" s="206"/>
      <c r="D22" s="206"/>
      <c r="E22" s="206"/>
      <c r="F22" s="206"/>
      <c r="G22" s="206"/>
      <c r="H22" s="206"/>
      <c r="I22" s="206"/>
      <c r="J22" s="206"/>
      <c r="K22" s="206"/>
      <c r="L22" s="206"/>
      <c r="M22" s="206"/>
      <c r="N22" s="206"/>
      <c r="O22" s="206"/>
      <c r="P22" s="206"/>
      <c r="Q22" s="206"/>
      <c r="R22" s="206"/>
      <c r="S22" s="206"/>
      <c r="T22" s="206"/>
    </row>
    <row r="23" spans="1:21">
      <c r="A23" s="202" t="s">
        <v>157</v>
      </c>
      <c r="B23" s="202" t="s">
        <v>31</v>
      </c>
      <c r="C23" s="206">
        <v>2610.83</v>
      </c>
      <c r="D23" s="206">
        <v>2659.3100000000004</v>
      </c>
      <c r="E23" s="206">
        <v>2745.08</v>
      </c>
      <c r="F23" s="206">
        <v>2721.53</v>
      </c>
      <c r="G23" s="206">
        <v>2669.93</v>
      </c>
      <c r="H23" s="206">
        <v>2216</v>
      </c>
      <c r="I23" s="206">
        <v>2316</v>
      </c>
      <c r="J23" s="206">
        <v>2216</v>
      </c>
      <c r="K23" s="206">
        <v>2261</v>
      </c>
      <c r="L23" s="206">
        <v>1908</v>
      </c>
      <c r="M23" s="206">
        <v>1678</v>
      </c>
      <c r="N23" s="206">
        <v>1423</v>
      </c>
      <c r="O23" s="206">
        <v>1258</v>
      </c>
      <c r="P23" s="206">
        <v>1058</v>
      </c>
      <c r="Q23" s="211">
        <v>897.97</v>
      </c>
      <c r="R23" s="202">
        <v>777</v>
      </c>
      <c r="S23" s="202">
        <v>600.1</v>
      </c>
      <c r="T23" s="203">
        <v>610.30169999999998</v>
      </c>
      <c r="U23" s="212">
        <v>647.65</v>
      </c>
    </row>
    <row r="24" spans="1:21">
      <c r="B24" s="202" t="s">
        <v>158</v>
      </c>
      <c r="C24" s="206">
        <v>599.21</v>
      </c>
      <c r="D24" s="206">
        <v>610.33000000000004</v>
      </c>
      <c r="E24" s="206">
        <v>604.67999999999995</v>
      </c>
      <c r="F24" s="206">
        <v>590.19000000000005</v>
      </c>
      <c r="G24" s="206">
        <v>571.29999999999995</v>
      </c>
      <c r="H24" s="206">
        <v>406</v>
      </c>
      <c r="I24" s="206">
        <v>736</v>
      </c>
      <c r="J24" s="206">
        <v>709</v>
      </c>
      <c r="K24" s="206">
        <v>804</v>
      </c>
      <c r="L24" s="206">
        <v>664</v>
      </c>
      <c r="M24" s="206">
        <v>548</v>
      </c>
      <c r="N24" s="206">
        <v>401</v>
      </c>
      <c r="O24" s="206">
        <v>332</v>
      </c>
      <c r="P24" s="206">
        <v>217</v>
      </c>
      <c r="Q24" s="206">
        <v>155</v>
      </c>
      <c r="R24" s="206">
        <v>135</v>
      </c>
      <c r="S24" s="206"/>
    </row>
    <row r="25" spans="1:21">
      <c r="B25" s="202" t="s">
        <v>159</v>
      </c>
      <c r="C25" s="206">
        <v>1152.32</v>
      </c>
      <c r="D25" s="206">
        <v>1173.72</v>
      </c>
      <c r="E25" s="206">
        <v>1162.8499999999999</v>
      </c>
      <c r="F25" s="206">
        <v>1134.97</v>
      </c>
      <c r="G25" s="206">
        <v>1098.6500000000001</v>
      </c>
      <c r="H25" s="206">
        <v>974</v>
      </c>
      <c r="I25" s="206">
        <v>631</v>
      </c>
      <c r="J25" s="206">
        <v>709</v>
      </c>
      <c r="K25" s="206">
        <v>719</v>
      </c>
      <c r="L25" s="206">
        <v>592</v>
      </c>
      <c r="M25" s="206">
        <v>551</v>
      </c>
      <c r="N25" s="206">
        <v>506</v>
      </c>
      <c r="O25" s="206">
        <v>428</v>
      </c>
      <c r="P25" s="206">
        <v>349</v>
      </c>
      <c r="Q25" s="206">
        <v>286</v>
      </c>
      <c r="R25" s="206">
        <v>247</v>
      </c>
      <c r="S25" s="206"/>
    </row>
    <row r="26" spans="1:21">
      <c r="B26" s="202" t="s">
        <v>160</v>
      </c>
      <c r="C26" s="206">
        <v>859.3</v>
      </c>
      <c r="D26" s="206">
        <v>875.26</v>
      </c>
      <c r="E26" s="206">
        <v>867.15</v>
      </c>
      <c r="F26" s="206">
        <v>846.37</v>
      </c>
      <c r="G26" s="206">
        <v>819.28</v>
      </c>
      <c r="H26" s="206">
        <v>650</v>
      </c>
      <c r="I26" s="206">
        <v>462</v>
      </c>
      <c r="J26" s="206">
        <v>335</v>
      </c>
      <c r="K26" s="206">
        <v>289</v>
      </c>
      <c r="L26" s="206">
        <v>249</v>
      </c>
      <c r="M26" s="206">
        <v>178</v>
      </c>
      <c r="N26" s="206">
        <v>119</v>
      </c>
      <c r="O26" s="206">
        <v>105</v>
      </c>
      <c r="P26" s="206">
        <v>86</v>
      </c>
      <c r="Q26" s="206">
        <v>77</v>
      </c>
      <c r="R26" s="206">
        <v>69</v>
      </c>
      <c r="S26" s="206"/>
    </row>
    <row r="27" spans="1:21">
      <c r="B27" s="202" t="s">
        <v>161</v>
      </c>
      <c r="C27" s="206"/>
      <c r="D27" s="206"/>
      <c r="E27" s="206"/>
      <c r="F27" s="206"/>
      <c r="G27" s="206"/>
      <c r="H27" s="206"/>
      <c r="I27" s="206">
        <v>273</v>
      </c>
      <c r="J27" s="206">
        <v>217</v>
      </c>
      <c r="K27" s="206">
        <v>207</v>
      </c>
      <c r="L27" s="206">
        <v>173</v>
      </c>
      <c r="M27" s="206">
        <v>160</v>
      </c>
      <c r="N27" s="206">
        <v>155</v>
      </c>
      <c r="O27" s="206">
        <v>157</v>
      </c>
      <c r="P27" s="206">
        <v>150</v>
      </c>
      <c r="Q27" s="206">
        <v>113</v>
      </c>
      <c r="R27" s="206">
        <v>107</v>
      </c>
      <c r="S27" s="206"/>
    </row>
    <row r="28" spans="1:21">
      <c r="B28" s="202" t="s">
        <v>162</v>
      </c>
      <c r="C28" s="206"/>
      <c r="D28" s="206"/>
      <c r="E28" s="206">
        <v>110.4</v>
      </c>
      <c r="F28" s="206">
        <v>150</v>
      </c>
      <c r="G28" s="206">
        <v>180.7</v>
      </c>
      <c r="H28" s="206">
        <v>186</v>
      </c>
      <c r="I28" s="206">
        <v>214</v>
      </c>
      <c r="J28" s="206">
        <v>246</v>
      </c>
      <c r="K28" s="206">
        <v>242</v>
      </c>
      <c r="L28" s="206">
        <v>230</v>
      </c>
      <c r="M28" s="206">
        <v>241</v>
      </c>
      <c r="N28" s="206">
        <v>242</v>
      </c>
      <c r="O28" s="206">
        <v>236</v>
      </c>
      <c r="P28" s="206">
        <v>256</v>
      </c>
      <c r="Q28" s="206">
        <v>267</v>
      </c>
      <c r="R28" s="206">
        <v>219</v>
      </c>
      <c r="S28" s="206">
        <v>199</v>
      </c>
      <c r="T28" s="202">
        <v>230</v>
      </c>
      <c r="U28" s="202">
        <v>233.2</v>
      </c>
    </row>
    <row r="29" spans="1:21">
      <c r="C29" s="206"/>
      <c r="D29" s="206"/>
      <c r="E29" s="206"/>
      <c r="F29" s="206"/>
      <c r="G29" s="206"/>
      <c r="H29" s="206"/>
      <c r="I29" s="206"/>
      <c r="J29" s="206"/>
      <c r="K29" s="206"/>
      <c r="L29" s="206"/>
      <c r="M29" s="206"/>
      <c r="N29" s="206">
        <f>SUM(N24:N28)</f>
        <v>1423</v>
      </c>
      <c r="O29" s="206">
        <f>SUM(O24:O28)</f>
        <v>1258</v>
      </c>
      <c r="P29" s="206">
        <f>SUM(P24:P28)</f>
        <v>1058</v>
      </c>
      <c r="Q29" s="206">
        <f>SUM(Q24:Q28)</f>
        <v>898</v>
      </c>
      <c r="R29" s="206">
        <f>SUM(R24:R28)</f>
        <v>777</v>
      </c>
      <c r="S29" s="206"/>
    </row>
    <row r="30" spans="1:21">
      <c r="C30" s="206"/>
      <c r="D30" s="206"/>
      <c r="E30" s="206">
        <f t="shared" ref="E30:T30" si="8">E28/E23</f>
        <v>4.021740714296123E-2</v>
      </c>
      <c r="F30" s="206">
        <f t="shared" si="8"/>
        <v>5.5116056042005777E-2</v>
      </c>
      <c r="G30" s="206">
        <f t="shared" si="8"/>
        <v>6.7679676995277036E-2</v>
      </c>
      <c r="H30" s="206">
        <f t="shared" si="8"/>
        <v>8.3935018050541516E-2</v>
      </c>
      <c r="I30" s="206">
        <f t="shared" si="8"/>
        <v>9.2400690846286701E-2</v>
      </c>
      <c r="J30" s="206">
        <f t="shared" si="8"/>
        <v>0.11101083032490974</v>
      </c>
      <c r="K30" s="206">
        <f t="shared" si="8"/>
        <v>0.10703228659885007</v>
      </c>
      <c r="L30" s="206">
        <f t="shared" si="8"/>
        <v>0.12054507337526206</v>
      </c>
      <c r="M30" s="206">
        <f t="shared" si="8"/>
        <v>0.14362336114421931</v>
      </c>
      <c r="N30" s="206">
        <f t="shared" si="8"/>
        <v>0.17006324666198172</v>
      </c>
      <c r="O30" s="206">
        <f t="shared" si="8"/>
        <v>0.18759936406995231</v>
      </c>
      <c r="P30" s="206">
        <f t="shared" si="8"/>
        <v>0.24196597353497165</v>
      </c>
      <c r="Q30" s="206">
        <f t="shared" si="8"/>
        <v>0.29733732752764569</v>
      </c>
      <c r="R30" s="206">
        <f t="shared" si="8"/>
        <v>0.28185328185328185</v>
      </c>
      <c r="S30" s="206">
        <f t="shared" si="8"/>
        <v>0.33161139810031659</v>
      </c>
      <c r="T30" s="206">
        <f t="shared" si="8"/>
        <v>0.3768627876999196</v>
      </c>
    </row>
    <row r="31" spans="1:21">
      <c r="A31" s="202" t="s">
        <v>163</v>
      </c>
      <c r="B31" s="202" t="s">
        <v>31</v>
      </c>
      <c r="C31" s="206">
        <v>961.31</v>
      </c>
      <c r="D31" s="206">
        <v>1016.2</v>
      </c>
      <c r="E31" s="206">
        <v>1094.4000000000001</v>
      </c>
      <c r="F31" s="206">
        <v>1153.8</v>
      </c>
      <c r="G31" s="206">
        <v>1210.5</v>
      </c>
      <c r="H31" s="206">
        <v>1213</v>
      </c>
      <c r="I31" s="206">
        <v>1175</v>
      </c>
      <c r="J31" s="206">
        <v>1211</v>
      </c>
      <c r="K31" s="206">
        <v>1288</v>
      </c>
      <c r="L31" s="206">
        <v>1027</v>
      </c>
      <c r="M31" s="206">
        <v>968</v>
      </c>
      <c r="N31" s="206">
        <v>881</v>
      </c>
      <c r="O31" s="206">
        <v>872</v>
      </c>
      <c r="P31" s="206">
        <v>777</v>
      </c>
      <c r="Q31" s="213">
        <v>688</v>
      </c>
      <c r="R31" s="211">
        <v>631</v>
      </c>
      <c r="S31" s="206">
        <v>412</v>
      </c>
      <c r="T31" s="211">
        <v>401</v>
      </c>
      <c r="U31" s="202">
        <v>390.29</v>
      </c>
    </row>
    <row r="32" spans="1:21">
      <c r="B32" s="202" t="s">
        <v>158</v>
      </c>
      <c r="C32" s="206"/>
      <c r="D32" s="206"/>
      <c r="E32" s="206"/>
      <c r="F32" s="206"/>
      <c r="G32" s="206"/>
      <c r="H32" s="206" t="s">
        <v>164</v>
      </c>
      <c r="I32" s="206">
        <v>292</v>
      </c>
      <c r="J32" s="206">
        <v>131</v>
      </c>
      <c r="K32" s="206">
        <v>123</v>
      </c>
      <c r="L32" s="206">
        <v>107</v>
      </c>
      <c r="M32" s="206">
        <v>110</v>
      </c>
      <c r="N32" s="206">
        <v>101</v>
      </c>
      <c r="O32" s="206">
        <v>75</v>
      </c>
      <c r="P32" s="206">
        <v>57</v>
      </c>
      <c r="Q32" s="206">
        <v>54</v>
      </c>
      <c r="R32" s="206">
        <v>49</v>
      </c>
      <c r="S32" s="206">
        <v>34</v>
      </c>
      <c r="T32" s="202">
        <v>38</v>
      </c>
    </row>
    <row r="33" spans="1:21">
      <c r="B33" s="202" t="s">
        <v>159</v>
      </c>
      <c r="C33" s="206"/>
      <c r="D33" s="206"/>
      <c r="E33" s="206"/>
      <c r="F33" s="206"/>
      <c r="G33" s="206"/>
      <c r="H33" s="206" t="s">
        <v>164</v>
      </c>
      <c r="I33" s="206">
        <v>741</v>
      </c>
      <c r="J33" s="206">
        <v>705</v>
      </c>
      <c r="K33" s="206">
        <v>798</v>
      </c>
      <c r="L33" s="206">
        <v>602</v>
      </c>
      <c r="M33" s="206">
        <v>552</v>
      </c>
      <c r="N33" s="206">
        <v>484</v>
      </c>
      <c r="O33" s="206">
        <v>507</v>
      </c>
      <c r="P33" s="206">
        <v>440</v>
      </c>
      <c r="Q33" s="206">
        <v>363</v>
      </c>
      <c r="R33" s="206">
        <v>322</v>
      </c>
      <c r="S33" s="206">
        <v>198</v>
      </c>
      <c r="T33" s="202">
        <v>199</v>
      </c>
    </row>
    <row r="34" spans="1:21">
      <c r="B34" s="202" t="s">
        <v>160</v>
      </c>
      <c r="C34" s="206"/>
      <c r="D34" s="206"/>
      <c r="E34" s="206"/>
      <c r="F34" s="206"/>
      <c r="G34" s="206"/>
      <c r="H34" s="206" t="s">
        <v>164</v>
      </c>
      <c r="I34" s="206">
        <v>110</v>
      </c>
      <c r="J34" s="206">
        <v>113</v>
      </c>
      <c r="K34" s="206">
        <v>106</v>
      </c>
      <c r="L34" s="206">
        <v>83</v>
      </c>
      <c r="M34" s="206">
        <v>74</v>
      </c>
      <c r="N34" s="206">
        <v>68</v>
      </c>
      <c r="O34" s="206">
        <v>65</v>
      </c>
      <c r="P34" s="206">
        <v>58</v>
      </c>
      <c r="Q34" s="206">
        <v>47</v>
      </c>
      <c r="R34" s="206">
        <v>41</v>
      </c>
      <c r="S34" s="206">
        <v>26</v>
      </c>
      <c r="T34" s="202">
        <v>27</v>
      </c>
    </row>
    <row r="35" spans="1:21">
      <c r="B35" s="202" t="s">
        <v>161</v>
      </c>
      <c r="C35" s="206"/>
      <c r="D35" s="206"/>
      <c r="E35" s="206"/>
      <c r="F35" s="206"/>
      <c r="G35" s="206"/>
      <c r="H35" s="206" t="s">
        <v>164</v>
      </c>
      <c r="I35" s="206" t="s">
        <v>164</v>
      </c>
      <c r="J35" s="206">
        <v>219</v>
      </c>
      <c r="K35" s="206">
        <v>226</v>
      </c>
      <c r="L35" s="206">
        <v>204</v>
      </c>
      <c r="M35" s="206">
        <v>199</v>
      </c>
      <c r="N35" s="206">
        <v>188</v>
      </c>
      <c r="O35" s="206">
        <v>186</v>
      </c>
      <c r="P35" s="206">
        <v>177</v>
      </c>
      <c r="Q35" s="206">
        <v>166</v>
      </c>
      <c r="R35" s="206">
        <v>163</v>
      </c>
      <c r="S35" s="206">
        <v>108</v>
      </c>
      <c r="T35" s="202">
        <v>92</v>
      </c>
    </row>
    <row r="36" spans="1:21">
      <c r="B36" s="202" t="s">
        <v>162</v>
      </c>
      <c r="C36" s="206"/>
      <c r="D36" s="206"/>
      <c r="E36" s="206"/>
      <c r="F36" s="206"/>
      <c r="G36" s="206"/>
      <c r="H36" s="206">
        <v>27</v>
      </c>
      <c r="I36" s="206">
        <v>32</v>
      </c>
      <c r="J36" s="206">
        <v>44</v>
      </c>
      <c r="K36" s="206">
        <v>35</v>
      </c>
      <c r="L36" s="206">
        <v>31</v>
      </c>
      <c r="M36" s="206">
        <v>33</v>
      </c>
      <c r="N36" s="206">
        <v>40</v>
      </c>
      <c r="O36" s="206">
        <v>39</v>
      </c>
      <c r="P36" s="206">
        <v>45</v>
      </c>
      <c r="Q36" s="206">
        <v>58</v>
      </c>
      <c r="R36" s="206">
        <v>56</v>
      </c>
      <c r="S36" s="206">
        <v>46</v>
      </c>
      <c r="T36" s="202">
        <v>45</v>
      </c>
    </row>
    <row r="37" spans="1:21">
      <c r="C37" s="206"/>
      <c r="D37" s="206"/>
      <c r="E37" s="206"/>
      <c r="F37" s="206"/>
      <c r="G37" s="206"/>
      <c r="H37" s="206"/>
      <c r="I37" s="206"/>
      <c r="J37" s="206"/>
      <c r="K37" s="206"/>
      <c r="L37" s="206"/>
      <c r="M37" s="206"/>
      <c r="N37" s="206"/>
      <c r="O37" s="206"/>
      <c r="P37" s="206"/>
      <c r="Q37" s="206"/>
      <c r="R37" s="206"/>
      <c r="S37" s="206"/>
    </row>
    <row r="38" spans="1:21">
      <c r="A38" s="202" t="s">
        <v>165</v>
      </c>
      <c r="B38" s="202" t="s">
        <v>166</v>
      </c>
      <c r="C38" s="206">
        <f t="shared" ref="C38:U38" si="9">C23+C31</f>
        <v>3572.14</v>
      </c>
      <c r="D38" s="206">
        <f t="shared" si="9"/>
        <v>3675.51</v>
      </c>
      <c r="E38" s="206">
        <f t="shared" si="9"/>
        <v>3839.48</v>
      </c>
      <c r="F38" s="206">
        <f t="shared" si="9"/>
        <v>3875.33</v>
      </c>
      <c r="G38" s="206">
        <f t="shared" si="9"/>
        <v>3880.43</v>
      </c>
      <c r="H38" s="206">
        <f t="shared" si="9"/>
        <v>3429</v>
      </c>
      <c r="I38" s="206">
        <f t="shared" si="9"/>
        <v>3491</v>
      </c>
      <c r="J38" s="206">
        <f t="shared" si="9"/>
        <v>3427</v>
      </c>
      <c r="K38" s="206">
        <f t="shared" si="9"/>
        <v>3549</v>
      </c>
      <c r="L38" s="206">
        <f t="shared" si="9"/>
        <v>2935</v>
      </c>
      <c r="M38" s="206">
        <f t="shared" si="9"/>
        <v>2646</v>
      </c>
      <c r="N38" s="206">
        <f t="shared" si="9"/>
        <v>2304</v>
      </c>
      <c r="O38" s="206">
        <f t="shared" si="9"/>
        <v>2130</v>
      </c>
      <c r="P38" s="206">
        <f t="shared" si="9"/>
        <v>1835</v>
      </c>
      <c r="Q38" s="206">
        <f t="shared" si="9"/>
        <v>1585.97</v>
      </c>
      <c r="R38" s="206">
        <f t="shared" si="9"/>
        <v>1408</v>
      </c>
      <c r="S38" s="206">
        <f t="shared" si="9"/>
        <v>1012.1</v>
      </c>
      <c r="T38" s="206">
        <f t="shared" si="9"/>
        <v>1011.3017</v>
      </c>
      <c r="U38" s="206">
        <f t="shared" si="9"/>
        <v>1037.94</v>
      </c>
    </row>
    <row r="39" spans="1:21">
      <c r="C39" s="206"/>
      <c r="D39" s="206"/>
      <c r="E39" s="206"/>
      <c r="F39" s="206"/>
      <c r="G39" s="206"/>
      <c r="H39" s="206"/>
      <c r="I39" s="206"/>
      <c r="J39" s="206"/>
      <c r="K39" s="206"/>
      <c r="L39" s="206"/>
      <c r="M39" s="206"/>
      <c r="N39" s="206"/>
      <c r="O39" s="206"/>
      <c r="P39" s="206"/>
      <c r="Q39" s="206"/>
      <c r="R39" s="206"/>
      <c r="S39" s="206"/>
    </row>
    <row r="40" spans="1:21">
      <c r="A40" s="202" t="s">
        <v>145</v>
      </c>
      <c r="B40" s="202" t="s">
        <v>31</v>
      </c>
      <c r="C40" s="206">
        <v>1245.4000000000001</v>
      </c>
      <c r="D40" s="206">
        <v>1335</v>
      </c>
      <c r="E40" s="206">
        <v>1424.6</v>
      </c>
      <c r="F40" s="206">
        <v>1514.2</v>
      </c>
      <c r="G40" s="206">
        <v>1603.8</v>
      </c>
      <c r="H40" s="206">
        <v>1600.2</v>
      </c>
      <c r="I40" s="206">
        <v>1596.6</v>
      </c>
      <c r="J40" s="206">
        <v>1596.6</v>
      </c>
      <c r="K40" s="206">
        <v>1576.6</v>
      </c>
      <c r="L40" s="206">
        <v>1573.6</v>
      </c>
      <c r="M40" s="206">
        <v>1571.6</v>
      </c>
      <c r="N40" s="206">
        <v>1525.2</v>
      </c>
      <c r="O40" s="206">
        <v>1550.6</v>
      </c>
      <c r="P40" s="206">
        <v>1521.3</v>
      </c>
      <c r="Q40" s="206">
        <v>1513.1</v>
      </c>
      <c r="R40" s="206">
        <v>1453</v>
      </c>
      <c r="S40" s="206">
        <v>1149.4000000000001</v>
      </c>
      <c r="T40" s="206">
        <v>1069.94</v>
      </c>
      <c r="U40" s="136">
        <v>1108.22</v>
      </c>
    </row>
    <row r="41" spans="1:21">
      <c r="B41" s="202" t="s">
        <v>158</v>
      </c>
      <c r="C41" s="206">
        <v>271.48</v>
      </c>
      <c r="D41" s="206">
        <v>323.27999999999997</v>
      </c>
      <c r="E41" s="206">
        <v>352.1</v>
      </c>
      <c r="F41" s="206">
        <v>379.31</v>
      </c>
      <c r="G41" s="206">
        <v>408.4</v>
      </c>
      <c r="H41" s="206">
        <v>375.87</v>
      </c>
      <c r="I41" s="206">
        <v>409.07</v>
      </c>
      <c r="J41" s="206">
        <v>442.29</v>
      </c>
      <c r="K41" s="206">
        <v>453.91</v>
      </c>
      <c r="L41" s="206">
        <v>476.96</v>
      </c>
      <c r="M41" s="206"/>
      <c r="N41" s="206"/>
      <c r="O41" s="206"/>
      <c r="P41" s="206"/>
      <c r="Q41" s="206"/>
      <c r="R41" s="206"/>
      <c r="S41" s="206"/>
    </row>
    <row r="42" spans="1:21">
      <c r="B42" s="202" t="s">
        <v>159</v>
      </c>
      <c r="C42" s="206">
        <v>937.76</v>
      </c>
      <c r="D42" s="206">
        <v>992.97</v>
      </c>
      <c r="E42" s="206">
        <v>1038.71</v>
      </c>
      <c r="F42" s="206">
        <v>1088.67</v>
      </c>
      <c r="G42" s="206">
        <v>1149.3399999999999</v>
      </c>
      <c r="H42" s="206">
        <v>1093.68</v>
      </c>
      <c r="I42" s="206">
        <v>1108.23</v>
      </c>
      <c r="J42" s="206">
        <v>1134.1199999999999</v>
      </c>
      <c r="K42" s="206">
        <v>1131.17</v>
      </c>
      <c r="L42" s="206">
        <v>1123.47</v>
      </c>
      <c r="M42" s="206"/>
      <c r="N42" s="206"/>
      <c r="O42" s="206"/>
      <c r="P42" s="206"/>
      <c r="Q42" s="206"/>
      <c r="R42" s="206"/>
      <c r="S42" s="206"/>
    </row>
    <row r="43" spans="1:21">
      <c r="B43" s="202" t="s">
        <v>156</v>
      </c>
      <c r="C43" s="206"/>
      <c r="D43" s="206"/>
      <c r="E43" s="206"/>
      <c r="F43" s="206"/>
      <c r="G43" s="206"/>
      <c r="H43" s="206"/>
      <c r="I43" s="206"/>
      <c r="J43" s="206"/>
      <c r="K43" s="206">
        <v>20</v>
      </c>
      <c r="L43" s="206">
        <v>23</v>
      </c>
      <c r="M43" s="206">
        <v>25</v>
      </c>
      <c r="N43" s="206">
        <v>27</v>
      </c>
      <c r="O43" s="206">
        <v>27</v>
      </c>
      <c r="P43" s="206">
        <v>27</v>
      </c>
      <c r="Q43" s="206">
        <v>28</v>
      </c>
      <c r="R43" s="206">
        <v>28</v>
      </c>
      <c r="S43" s="206"/>
    </row>
    <row r="44" spans="1:21">
      <c r="P44" s="202">
        <f>P43/P40</f>
        <v>1.7747978702425556E-2</v>
      </c>
      <c r="Q44" s="202">
        <f>Q43/Q40</f>
        <v>1.8505055845614963E-2</v>
      </c>
      <c r="R44" s="202">
        <f>R43/R40</f>
        <v>1.9270474879559532E-2</v>
      </c>
    </row>
    <row r="45" spans="1:21">
      <c r="A45" s="202" t="s">
        <v>167</v>
      </c>
      <c r="B45" s="202" t="s">
        <v>31</v>
      </c>
      <c r="C45" s="206">
        <v>364</v>
      </c>
      <c r="D45" s="206">
        <v>562</v>
      </c>
      <c r="E45" s="206">
        <v>900</v>
      </c>
      <c r="F45" s="206">
        <v>1241</v>
      </c>
      <c r="G45" s="206">
        <v>1602</v>
      </c>
      <c r="H45" s="206">
        <v>1822</v>
      </c>
      <c r="I45" s="206">
        <v>2232</v>
      </c>
      <c r="J45" s="206">
        <v>2674</v>
      </c>
      <c r="K45" s="206">
        <v>3085</v>
      </c>
      <c r="L45" s="206">
        <v>3418</v>
      </c>
      <c r="M45" s="206">
        <v>3793</v>
      </c>
      <c r="N45" s="206">
        <v>4604</v>
      </c>
      <c r="O45" s="206">
        <v>5485</v>
      </c>
      <c r="P45" s="206">
        <v>6771</v>
      </c>
      <c r="Q45" s="206">
        <v>7592</v>
      </c>
      <c r="R45" s="206">
        <v>8760</v>
      </c>
      <c r="S45" s="206">
        <v>9624</v>
      </c>
      <c r="T45" s="206">
        <v>12869.49</v>
      </c>
      <c r="U45" s="204">
        <v>14391</v>
      </c>
    </row>
    <row r="46" spans="1:21">
      <c r="B46" s="202" t="s">
        <v>168</v>
      </c>
      <c r="C46" s="206"/>
      <c r="D46" s="206">
        <v>197</v>
      </c>
      <c r="E46" s="206">
        <v>343</v>
      </c>
      <c r="F46" s="206">
        <v>478</v>
      </c>
      <c r="G46" s="206">
        <v>622</v>
      </c>
      <c r="H46" s="206">
        <v>741</v>
      </c>
      <c r="I46" s="206">
        <v>907</v>
      </c>
      <c r="J46" s="206">
        <v>1081</v>
      </c>
      <c r="K46" s="206">
        <v>1586</v>
      </c>
      <c r="L46" s="206">
        <v>1685</v>
      </c>
      <c r="M46" s="206"/>
      <c r="N46" s="206">
        <v>2052</v>
      </c>
      <c r="O46" s="206"/>
      <c r="P46" s="206"/>
      <c r="Q46" s="206"/>
      <c r="R46" s="206"/>
      <c r="S46" s="214">
        <v>4226</v>
      </c>
      <c r="T46" s="202">
        <v>5696</v>
      </c>
      <c r="U46" s="202">
        <v>6653</v>
      </c>
    </row>
    <row r="47" spans="1:21">
      <c r="B47" s="202" t="s">
        <v>169</v>
      </c>
      <c r="C47" s="206"/>
      <c r="D47" s="206">
        <v>230</v>
      </c>
      <c r="E47" s="206">
        <v>314</v>
      </c>
      <c r="F47" s="206">
        <v>432</v>
      </c>
      <c r="G47" s="206">
        <v>490</v>
      </c>
      <c r="H47" s="206">
        <v>578</v>
      </c>
      <c r="I47" s="206">
        <v>688</v>
      </c>
      <c r="J47" s="206">
        <v>840</v>
      </c>
      <c r="K47" s="206">
        <v>974</v>
      </c>
      <c r="L47" s="206">
        <v>938</v>
      </c>
      <c r="M47" s="206"/>
      <c r="N47" s="206">
        <v>1274</v>
      </c>
      <c r="O47" s="206"/>
      <c r="P47" s="206"/>
      <c r="Q47" s="206"/>
      <c r="R47" s="206"/>
      <c r="S47" s="206">
        <v>2109</v>
      </c>
      <c r="T47" s="202">
        <v>1665</v>
      </c>
      <c r="U47" s="202">
        <v>1672</v>
      </c>
    </row>
    <row r="48" spans="1:21">
      <c r="B48" s="202" t="s">
        <v>170</v>
      </c>
      <c r="C48" s="206"/>
      <c r="D48" s="206"/>
      <c r="E48" s="206"/>
      <c r="F48" s="206"/>
      <c r="G48" s="206"/>
      <c r="H48" s="206"/>
      <c r="I48" s="206"/>
      <c r="J48" s="206"/>
      <c r="K48" s="206"/>
      <c r="L48" s="206"/>
      <c r="M48" s="206"/>
      <c r="N48" s="206"/>
      <c r="O48" s="206"/>
      <c r="P48" s="206"/>
      <c r="Q48" s="206"/>
      <c r="R48" s="206"/>
      <c r="S48" s="206">
        <v>2665</v>
      </c>
      <c r="T48" s="202">
        <v>3220</v>
      </c>
      <c r="U48" s="202">
        <v>3541</v>
      </c>
    </row>
    <row r="49" spans="1:21">
      <c r="B49" s="202" t="s">
        <v>172</v>
      </c>
      <c r="C49" s="206"/>
      <c r="D49" s="206">
        <v>124</v>
      </c>
      <c r="E49" s="206">
        <v>223</v>
      </c>
      <c r="F49" s="206">
        <v>305</v>
      </c>
      <c r="G49" s="206">
        <v>460</v>
      </c>
      <c r="H49" s="206">
        <v>467</v>
      </c>
      <c r="I49" s="206">
        <v>587</v>
      </c>
      <c r="J49" s="206">
        <v>576</v>
      </c>
      <c r="K49" s="206">
        <v>249</v>
      </c>
      <c r="L49" s="206">
        <v>286</v>
      </c>
      <c r="M49" s="206"/>
      <c r="N49" s="206">
        <v>171</v>
      </c>
      <c r="O49" s="206"/>
      <c r="P49" s="206"/>
      <c r="Q49" s="206"/>
      <c r="R49" s="206"/>
      <c r="S49" s="206"/>
      <c r="T49" s="202">
        <v>270</v>
      </c>
      <c r="U49" s="202">
        <v>225</v>
      </c>
    </row>
    <row r="50" spans="1:21">
      <c r="B50" s="202" t="s">
        <v>173</v>
      </c>
      <c r="C50" s="206"/>
      <c r="D50" s="206"/>
      <c r="E50" s="206"/>
      <c r="F50" s="206"/>
      <c r="G50" s="206"/>
      <c r="H50" s="206"/>
      <c r="I50" s="206"/>
      <c r="J50" s="206">
        <v>81</v>
      </c>
      <c r="K50" s="206">
        <v>160</v>
      </c>
      <c r="L50" s="206">
        <v>443</v>
      </c>
      <c r="M50" s="206">
        <v>903</v>
      </c>
      <c r="N50" s="206">
        <v>1620</v>
      </c>
      <c r="O50" s="206"/>
      <c r="P50" s="206"/>
      <c r="Q50" s="206"/>
      <c r="R50" s="206"/>
      <c r="S50" s="206"/>
    </row>
    <row r="51" spans="1:21">
      <c r="B51" s="202" t="s">
        <v>174</v>
      </c>
      <c r="C51" s="206"/>
      <c r="D51" s="206"/>
      <c r="E51" s="206"/>
      <c r="F51" s="206">
        <v>9</v>
      </c>
      <c r="G51" s="206">
        <v>12</v>
      </c>
      <c r="H51" s="206">
        <v>20</v>
      </c>
      <c r="I51" s="206">
        <v>37</v>
      </c>
      <c r="J51" s="206">
        <v>73</v>
      </c>
      <c r="K51" s="206">
        <v>92</v>
      </c>
      <c r="L51" s="206">
        <v>146</v>
      </c>
      <c r="M51" s="206"/>
      <c r="N51" s="206">
        <v>358</v>
      </c>
      <c r="O51" s="206"/>
      <c r="P51" s="206"/>
      <c r="Q51" s="206"/>
      <c r="R51" s="206"/>
      <c r="S51" s="206"/>
      <c r="T51" s="202">
        <v>1216</v>
      </c>
      <c r="U51" s="202">
        <v>1752</v>
      </c>
    </row>
    <row r="52" spans="1:21">
      <c r="B52" s="202" t="s">
        <v>175</v>
      </c>
      <c r="C52" s="206"/>
      <c r="D52" s="206"/>
      <c r="E52" s="206"/>
      <c r="F52" s="206"/>
      <c r="G52" s="206"/>
      <c r="H52" s="206">
        <v>3</v>
      </c>
      <c r="I52" s="206">
        <v>2</v>
      </c>
      <c r="J52" s="206">
        <v>10</v>
      </c>
      <c r="K52" s="206">
        <v>13</v>
      </c>
      <c r="L52" s="206">
        <v>10</v>
      </c>
      <c r="M52" s="206"/>
      <c r="N52" s="206">
        <v>11</v>
      </c>
      <c r="O52" s="206"/>
      <c r="P52" s="206"/>
      <c r="Q52" s="206"/>
      <c r="R52" s="206"/>
      <c r="S52" s="206"/>
    </row>
    <row r="53" spans="1:21">
      <c r="B53" s="202" t="s">
        <v>176</v>
      </c>
      <c r="C53" s="206"/>
      <c r="D53" s="206">
        <v>11</v>
      </c>
      <c r="E53" s="206">
        <v>20</v>
      </c>
      <c r="F53" s="206">
        <v>17</v>
      </c>
      <c r="G53" s="206">
        <v>18</v>
      </c>
      <c r="H53" s="206">
        <v>13</v>
      </c>
      <c r="I53" s="206">
        <v>11</v>
      </c>
      <c r="J53" s="206">
        <v>13</v>
      </c>
      <c r="K53" s="206">
        <v>12</v>
      </c>
      <c r="L53" s="206">
        <v>17</v>
      </c>
      <c r="M53" s="206"/>
      <c r="N53" s="206">
        <v>19</v>
      </c>
      <c r="O53" s="206"/>
      <c r="P53" s="206"/>
      <c r="Q53" s="206"/>
      <c r="R53" s="206"/>
      <c r="S53" s="206"/>
    </row>
    <row r="54" spans="1:21">
      <c r="B54" s="202" t="s">
        <v>171</v>
      </c>
      <c r="C54" s="206"/>
      <c r="D54" s="206"/>
      <c r="E54" s="206"/>
      <c r="F54" s="206"/>
      <c r="G54" s="206"/>
      <c r="H54" s="206"/>
      <c r="I54" s="206"/>
      <c r="J54" s="206"/>
      <c r="K54" s="206"/>
      <c r="L54" s="206"/>
      <c r="M54" s="206"/>
      <c r="N54" s="206"/>
      <c r="O54" s="206"/>
      <c r="P54" s="206"/>
      <c r="Q54" s="206"/>
      <c r="R54" s="206"/>
      <c r="S54" s="206">
        <f>S45-(S46+S47+S48+S49+S50+S51+S52+S53)</f>
        <v>624</v>
      </c>
      <c r="T54" s="206">
        <f>T45-(T46+T47+T48+T49+T50+T51+T52+T53)</f>
        <v>802.48999999999978</v>
      </c>
      <c r="U54" s="206">
        <f>U45-(U46+U47+U48+U49+U50+U51+U52+U53)</f>
        <v>548</v>
      </c>
    </row>
    <row r="55" spans="1:21">
      <c r="C55" s="206"/>
      <c r="D55" s="206"/>
      <c r="E55" s="206"/>
      <c r="F55" s="206"/>
      <c r="G55" s="206"/>
      <c r="H55" s="206"/>
      <c r="I55" s="206"/>
      <c r="J55" s="206"/>
      <c r="K55" s="206"/>
      <c r="L55" s="206"/>
      <c r="M55" s="206"/>
      <c r="N55" s="206"/>
      <c r="O55" s="206"/>
      <c r="P55" s="206"/>
      <c r="Q55" s="206"/>
      <c r="R55" s="206"/>
      <c r="S55" s="206"/>
    </row>
    <row r="56" spans="1:21">
      <c r="A56" s="202" t="s">
        <v>177</v>
      </c>
      <c r="B56" s="202" t="s">
        <v>31</v>
      </c>
      <c r="C56" s="206">
        <v>647</v>
      </c>
      <c r="D56" s="206">
        <v>665</v>
      </c>
      <c r="E56" s="206">
        <v>682</v>
      </c>
      <c r="F56" s="208">
        <v>718</v>
      </c>
      <c r="G56" s="206">
        <v>691.68</v>
      </c>
      <c r="H56" s="206">
        <v>590</v>
      </c>
      <c r="I56" s="206">
        <v>606</v>
      </c>
      <c r="J56" s="206">
        <v>593</v>
      </c>
      <c r="K56" s="206">
        <v>573</v>
      </c>
      <c r="L56" s="206">
        <v>558</v>
      </c>
      <c r="M56" s="206">
        <v>472</v>
      </c>
      <c r="N56" s="206">
        <v>434</v>
      </c>
      <c r="O56" s="206">
        <v>243</v>
      </c>
      <c r="P56" s="206">
        <v>175</v>
      </c>
      <c r="Q56" s="206">
        <v>136</v>
      </c>
      <c r="R56" s="206">
        <v>116</v>
      </c>
      <c r="S56" s="206">
        <v>78</v>
      </c>
      <c r="T56" s="202">
        <v>86.46</v>
      </c>
      <c r="U56" s="215">
        <v>83.957083499999996</v>
      </c>
    </row>
    <row r="57" spans="1:21">
      <c r="A57" s="202" t="s">
        <v>146</v>
      </c>
      <c r="B57" s="202" t="s">
        <v>31</v>
      </c>
      <c r="C57" s="206">
        <v>302.5</v>
      </c>
      <c r="D57" s="206">
        <v>343.59</v>
      </c>
      <c r="E57" s="206">
        <v>370.09</v>
      </c>
      <c r="F57" s="206">
        <v>421.86</v>
      </c>
      <c r="G57" s="206">
        <v>463.03</v>
      </c>
      <c r="H57" s="206">
        <v>416.44</v>
      </c>
      <c r="I57" s="206">
        <v>481.58</v>
      </c>
      <c r="J57" s="206">
        <v>483.95</v>
      </c>
      <c r="K57" s="206">
        <v>486.4</v>
      </c>
      <c r="L57" s="206">
        <v>513.5</v>
      </c>
      <c r="M57" s="206">
        <v>521</v>
      </c>
      <c r="N57" s="206">
        <v>542</v>
      </c>
      <c r="O57" s="206">
        <v>569</v>
      </c>
      <c r="P57" s="206">
        <v>624</v>
      </c>
      <c r="Q57" s="206">
        <v>654</v>
      </c>
      <c r="R57" s="206">
        <v>671</v>
      </c>
      <c r="S57" s="206">
        <v>412</v>
      </c>
      <c r="T57" s="202">
        <v>522</v>
      </c>
      <c r="U57" s="202">
        <v>622</v>
      </c>
    </row>
    <row r="58" spans="1:21">
      <c r="C58" s="201"/>
      <c r="D58" s="201"/>
      <c r="E58" s="201"/>
      <c r="F58" s="201"/>
      <c r="G58" s="201"/>
      <c r="H58" s="201"/>
      <c r="I58" s="201"/>
      <c r="J58" s="201"/>
      <c r="K58" s="201"/>
      <c r="L58" s="201"/>
      <c r="M58" s="201"/>
      <c r="N58" s="201"/>
      <c r="O58" s="201"/>
      <c r="P58" s="201"/>
      <c r="Q58" s="201"/>
      <c r="R58" s="201"/>
      <c r="S58" s="201"/>
      <c r="U58" s="202">
        <f>U57*K58</f>
        <v>0</v>
      </c>
    </row>
    <row r="60" spans="1:21">
      <c r="A60" s="201" t="s">
        <v>178</v>
      </c>
      <c r="C60" s="208">
        <f t="shared" ref="C60:U60" si="10">C16+C38+C40+C45+C56+C57</f>
        <v>9094.75</v>
      </c>
      <c r="D60" s="208">
        <f t="shared" si="10"/>
        <v>9594.92</v>
      </c>
      <c r="E60" s="208">
        <f t="shared" si="10"/>
        <v>10457.42</v>
      </c>
      <c r="F60" s="208">
        <f t="shared" si="10"/>
        <v>11069.1</v>
      </c>
      <c r="G60" s="208">
        <f t="shared" si="10"/>
        <v>11634.25</v>
      </c>
      <c r="H60" s="208">
        <f t="shared" si="10"/>
        <v>10961.27</v>
      </c>
      <c r="I60" s="208">
        <f t="shared" si="10"/>
        <v>12027.84</v>
      </c>
      <c r="J60" s="208">
        <f t="shared" si="10"/>
        <v>12537.810000000001</v>
      </c>
      <c r="K60" s="208">
        <f t="shared" si="10"/>
        <v>12929.63</v>
      </c>
      <c r="L60" s="208">
        <f t="shared" si="10"/>
        <v>12587.28</v>
      </c>
      <c r="M60" s="208">
        <f t="shared" si="10"/>
        <v>12522</v>
      </c>
      <c r="N60" s="208">
        <f t="shared" si="10"/>
        <v>12736</v>
      </c>
      <c r="O60" s="208">
        <f t="shared" si="10"/>
        <v>13256.6</v>
      </c>
      <c r="P60" s="208">
        <f t="shared" si="10"/>
        <v>13921.324274999999</v>
      </c>
      <c r="Q60" s="208">
        <f t="shared" si="10"/>
        <v>14397.668411999999</v>
      </c>
      <c r="R60" s="208">
        <f t="shared" si="10"/>
        <v>15324.825466</v>
      </c>
      <c r="S60" s="208">
        <f t="shared" si="10"/>
        <v>14686.167835</v>
      </c>
      <c r="T60" s="208">
        <f t="shared" si="10"/>
        <v>18248.400122999999</v>
      </c>
      <c r="U60" s="208">
        <f t="shared" si="10"/>
        <v>20227.537083500003</v>
      </c>
    </row>
    <row r="61" spans="1:21">
      <c r="A61" s="201" t="s">
        <v>179</v>
      </c>
      <c r="C61" s="206">
        <v>53073.862000000001</v>
      </c>
      <c r="D61" s="206">
        <v>56622.2</v>
      </c>
      <c r="E61" s="206">
        <v>59786.3</v>
      </c>
      <c r="F61" s="206">
        <v>62950.5</v>
      </c>
      <c r="G61" s="206">
        <v>66114.600000000006</v>
      </c>
      <c r="H61" s="206">
        <v>69055.842000000004</v>
      </c>
      <c r="I61" s="206">
        <v>70305.637000000002</v>
      </c>
      <c r="J61" s="206">
        <v>71976.08600000001</v>
      </c>
      <c r="K61" s="206">
        <v>74013.456999999995</v>
      </c>
      <c r="L61" s="206">
        <v>75232.240000000005</v>
      </c>
      <c r="M61" s="202">
        <v>76972.075000000012</v>
      </c>
      <c r="N61" s="202">
        <v>79113.159520000001</v>
      </c>
      <c r="O61" s="202">
        <v>79539.320229200006</v>
      </c>
      <c r="P61" s="202">
        <v>82096.893400000001</v>
      </c>
      <c r="Q61" s="202">
        <v>87659.229800000001</v>
      </c>
      <c r="R61" s="202">
        <v>91852.189671422413</v>
      </c>
      <c r="S61" s="202">
        <v>91219.182144063059</v>
      </c>
      <c r="T61" s="216">
        <v>97652.236021052639</v>
      </c>
      <c r="U61" s="216">
        <v>104363.1038822587</v>
      </c>
    </row>
    <row r="62" spans="1:21">
      <c r="A62" s="202" t="s">
        <v>180</v>
      </c>
      <c r="C62" s="206">
        <f>C60/C61*100</f>
        <v>17.136024508636659</v>
      </c>
      <c r="D62" s="206">
        <f t="shared" ref="D62:U62" si="11">D60/D61*100</f>
        <v>16.945509005301808</v>
      </c>
      <c r="E62" s="206">
        <f t="shared" si="11"/>
        <v>17.491331626141772</v>
      </c>
      <c r="F62" s="206">
        <f t="shared" si="11"/>
        <v>17.583815855314892</v>
      </c>
      <c r="G62" s="206">
        <f t="shared" si="11"/>
        <v>17.597096556585079</v>
      </c>
      <c r="H62" s="206">
        <f t="shared" si="11"/>
        <v>15.873052420387545</v>
      </c>
      <c r="I62" s="206">
        <f t="shared" si="11"/>
        <v>17.107931189073785</v>
      </c>
      <c r="J62" s="206">
        <f t="shared" si="11"/>
        <v>17.419410663702941</v>
      </c>
      <c r="K62" s="206">
        <f t="shared" si="11"/>
        <v>17.46929615785951</v>
      </c>
      <c r="L62" s="206">
        <f t="shared" si="11"/>
        <v>16.731231184928163</v>
      </c>
      <c r="M62" s="206">
        <f t="shared" si="11"/>
        <v>16.268237539393343</v>
      </c>
      <c r="N62" s="206">
        <f t="shared" si="11"/>
        <v>16.098459570155718</v>
      </c>
      <c r="O62" s="206">
        <f t="shared" si="11"/>
        <v>16.666725289831323</v>
      </c>
      <c r="P62" s="206">
        <f t="shared" si="11"/>
        <v>16.95718765772445</v>
      </c>
      <c r="Q62" s="206">
        <f t="shared" si="11"/>
        <v>16.424589224488027</v>
      </c>
      <c r="R62" s="206">
        <f t="shared" si="11"/>
        <v>16.684224427115588</v>
      </c>
      <c r="S62" s="206">
        <f t="shared" si="11"/>
        <v>16.09986791134132</v>
      </c>
      <c r="T62" s="206">
        <f t="shared" si="11"/>
        <v>18.687129825748041</v>
      </c>
      <c r="U62" s="206">
        <f t="shared" si="11"/>
        <v>19.381885293791651</v>
      </c>
    </row>
    <row r="63" spans="1:21">
      <c r="A63" s="202" t="s">
        <v>181</v>
      </c>
      <c r="C63" s="206">
        <f>C61-C60</f>
        <v>43979.112000000001</v>
      </c>
      <c r="D63" s="206">
        <f t="shared" ref="D63:U63" si="12">D61-D60</f>
        <v>47027.28</v>
      </c>
      <c r="E63" s="206">
        <f t="shared" si="12"/>
        <v>49328.880000000005</v>
      </c>
      <c r="F63" s="206">
        <f t="shared" si="12"/>
        <v>51881.4</v>
      </c>
      <c r="G63" s="206">
        <f t="shared" si="12"/>
        <v>54480.350000000006</v>
      </c>
      <c r="H63" s="206">
        <f t="shared" si="12"/>
        <v>58094.572</v>
      </c>
      <c r="I63" s="206">
        <f t="shared" si="12"/>
        <v>58277.797000000006</v>
      </c>
      <c r="J63" s="206">
        <f t="shared" si="12"/>
        <v>59438.276000000013</v>
      </c>
      <c r="K63" s="206">
        <f t="shared" si="12"/>
        <v>61083.826999999997</v>
      </c>
      <c r="L63" s="206">
        <f t="shared" si="12"/>
        <v>62644.960000000006</v>
      </c>
      <c r="M63" s="206">
        <f t="shared" si="12"/>
        <v>64450.075000000012</v>
      </c>
      <c r="N63" s="206">
        <f t="shared" si="12"/>
        <v>66377.159520000001</v>
      </c>
      <c r="O63" s="206">
        <f t="shared" si="12"/>
        <v>66282.7202292</v>
      </c>
      <c r="P63" s="206">
        <f t="shared" si="12"/>
        <v>68175.569125000009</v>
      </c>
      <c r="Q63" s="206">
        <f t="shared" si="12"/>
        <v>73261.561388000002</v>
      </c>
      <c r="R63" s="206">
        <f t="shared" si="12"/>
        <v>76527.364205422418</v>
      </c>
      <c r="S63" s="206">
        <f t="shared" si="12"/>
        <v>76533.014309063059</v>
      </c>
      <c r="T63" s="206">
        <f t="shared" si="12"/>
        <v>79403.835898052639</v>
      </c>
      <c r="U63" s="206">
        <f t="shared" si="12"/>
        <v>84135.566798758693</v>
      </c>
    </row>
    <row r="64" spans="1:21">
      <c r="A64" s="202" t="s">
        <v>182</v>
      </c>
      <c r="C64" s="206">
        <f>C63/C60</f>
        <v>4.8356592539651997</v>
      </c>
      <c r="D64" s="206">
        <f t="shared" ref="D64:U64" si="13">D63/D60</f>
        <v>4.9012685879611295</v>
      </c>
      <c r="E64" s="206">
        <f t="shared" si="13"/>
        <v>4.7171176064459495</v>
      </c>
      <c r="F64" s="206">
        <f t="shared" si="13"/>
        <v>4.6870477274575171</v>
      </c>
      <c r="G64" s="206">
        <f t="shared" si="13"/>
        <v>4.6827556567892223</v>
      </c>
      <c r="H64" s="206">
        <f t="shared" si="13"/>
        <v>5.2999854943815814</v>
      </c>
      <c r="I64" s="206">
        <f t="shared" si="13"/>
        <v>4.8452421216111956</v>
      </c>
      <c r="J64" s="206">
        <f t="shared" si="13"/>
        <v>4.7407223430567225</v>
      </c>
      <c r="K64" s="206">
        <f t="shared" si="13"/>
        <v>4.7243290797957869</v>
      </c>
      <c r="L64" s="206">
        <f t="shared" si="13"/>
        <v>4.976846467227233</v>
      </c>
      <c r="M64" s="206">
        <f t="shared" si="13"/>
        <v>5.1469473726241821</v>
      </c>
      <c r="N64" s="206">
        <f t="shared" si="13"/>
        <v>5.2117744597989955</v>
      </c>
      <c r="O64" s="206">
        <f t="shared" si="13"/>
        <v>4.9999788957349542</v>
      </c>
      <c r="P64" s="206">
        <f t="shared" si="13"/>
        <v>4.8972043017078573</v>
      </c>
      <c r="Q64" s="206">
        <f t="shared" si="13"/>
        <v>5.0884323274828871</v>
      </c>
      <c r="R64" s="206">
        <f t="shared" si="13"/>
        <v>4.9936858579699805</v>
      </c>
      <c r="S64" s="206">
        <f t="shared" si="13"/>
        <v>5.211231082806365</v>
      </c>
      <c r="T64" s="206">
        <f t="shared" si="13"/>
        <v>4.3512765701565961</v>
      </c>
      <c r="U64" s="206">
        <f t="shared" si="13"/>
        <v>4.1594568064042612</v>
      </c>
    </row>
    <row r="65" spans="1:21" s="108" customFormat="1">
      <c r="A65" s="202" t="s">
        <v>183</v>
      </c>
      <c r="B65" s="202"/>
      <c r="C65" s="206">
        <f t="shared" ref="C65:U65" si="14">C16</f>
        <v>2963.71</v>
      </c>
      <c r="D65" s="206">
        <f t="shared" si="14"/>
        <v>3013.8199999999997</v>
      </c>
      <c r="E65" s="206">
        <f t="shared" si="14"/>
        <v>3241.25</v>
      </c>
      <c r="F65" s="206">
        <f t="shared" si="14"/>
        <v>3298.71</v>
      </c>
      <c r="G65" s="206">
        <f t="shared" si="14"/>
        <v>3393.31</v>
      </c>
      <c r="H65" s="206">
        <f t="shared" si="14"/>
        <v>3103.63</v>
      </c>
      <c r="I65" s="206">
        <f t="shared" si="14"/>
        <v>3620.66</v>
      </c>
      <c r="J65" s="206">
        <f t="shared" si="14"/>
        <v>3763.26</v>
      </c>
      <c r="K65" s="206">
        <f t="shared" si="14"/>
        <v>3659.63</v>
      </c>
      <c r="L65" s="206">
        <f t="shared" si="14"/>
        <v>3589.18</v>
      </c>
      <c r="M65" s="206">
        <f t="shared" si="14"/>
        <v>3518.4</v>
      </c>
      <c r="N65" s="206">
        <f t="shared" si="14"/>
        <v>3326.8</v>
      </c>
      <c r="O65" s="206">
        <f t="shared" si="14"/>
        <v>3279</v>
      </c>
      <c r="P65" s="206">
        <f t="shared" si="14"/>
        <v>2995.0242749999998</v>
      </c>
      <c r="Q65" s="206">
        <f t="shared" si="14"/>
        <v>2916.5984119999998</v>
      </c>
      <c r="R65" s="206">
        <f t="shared" si="14"/>
        <v>2916.8254659999998</v>
      </c>
      <c r="S65" s="206">
        <f t="shared" si="14"/>
        <v>2410.6678349999997</v>
      </c>
      <c r="T65" s="206">
        <f t="shared" si="14"/>
        <v>2689.2084230000005</v>
      </c>
      <c r="U65" s="206">
        <f t="shared" si="14"/>
        <v>2984.4199999999996</v>
      </c>
    </row>
    <row r="66" spans="1:21" s="108" customFormat="1">
      <c r="A66" s="202" t="s">
        <v>184</v>
      </c>
      <c r="B66" s="202"/>
      <c r="C66" s="206">
        <f>C60</f>
        <v>9094.75</v>
      </c>
      <c r="D66" s="206">
        <f t="shared" ref="D66:U66" si="15">D60</f>
        <v>9594.92</v>
      </c>
      <c r="E66" s="206">
        <f t="shared" si="15"/>
        <v>10457.42</v>
      </c>
      <c r="F66" s="206">
        <f t="shared" si="15"/>
        <v>11069.1</v>
      </c>
      <c r="G66" s="206">
        <f t="shared" si="15"/>
        <v>11634.25</v>
      </c>
      <c r="H66" s="206">
        <f t="shared" si="15"/>
        <v>10961.27</v>
      </c>
      <c r="I66" s="206">
        <f t="shared" si="15"/>
        <v>12027.84</v>
      </c>
      <c r="J66" s="206">
        <f t="shared" si="15"/>
        <v>12537.810000000001</v>
      </c>
      <c r="K66" s="206">
        <f t="shared" si="15"/>
        <v>12929.63</v>
      </c>
      <c r="L66" s="206">
        <f t="shared" si="15"/>
        <v>12587.28</v>
      </c>
      <c r="M66" s="206">
        <f t="shared" si="15"/>
        <v>12522</v>
      </c>
      <c r="N66" s="206">
        <f t="shared" si="15"/>
        <v>12736</v>
      </c>
      <c r="O66" s="206">
        <f t="shared" si="15"/>
        <v>13256.6</v>
      </c>
      <c r="P66" s="206">
        <f t="shared" si="15"/>
        <v>13921.324274999999</v>
      </c>
      <c r="Q66" s="206">
        <f t="shared" si="15"/>
        <v>14397.668411999999</v>
      </c>
      <c r="R66" s="206">
        <f t="shared" si="15"/>
        <v>15324.825466</v>
      </c>
      <c r="S66" s="206">
        <f t="shared" si="15"/>
        <v>14686.167835</v>
      </c>
      <c r="T66" s="206">
        <f t="shared" si="15"/>
        <v>18248.400122999999</v>
      </c>
      <c r="U66" s="206">
        <f t="shared" si="15"/>
        <v>20227.537083500003</v>
      </c>
    </row>
    <row r="67" spans="1:21">
      <c r="A67" s="202" t="s">
        <v>185</v>
      </c>
      <c r="C67" s="206">
        <f>C65/C60*100</f>
        <v>32.587041974765661</v>
      </c>
      <c r="D67" s="206">
        <f t="shared" ref="D67:U67" si="16">D65/D60*100</f>
        <v>31.410579765125707</v>
      </c>
      <c r="E67" s="206">
        <f t="shared" si="16"/>
        <v>30.994738664029942</v>
      </c>
      <c r="F67" s="206">
        <f t="shared" si="16"/>
        <v>29.801067837493562</v>
      </c>
      <c r="G67" s="206">
        <f t="shared" si="16"/>
        <v>29.166555643896253</v>
      </c>
      <c r="H67" s="206">
        <f t="shared" si="16"/>
        <v>28.31451100100627</v>
      </c>
      <c r="I67" s="206">
        <f t="shared" si="16"/>
        <v>30.102329262777022</v>
      </c>
      <c r="J67" s="206">
        <f t="shared" si="16"/>
        <v>30.015289751559482</v>
      </c>
      <c r="K67" s="206">
        <f t="shared" si="16"/>
        <v>28.304212881575115</v>
      </c>
      <c r="L67" s="206">
        <f t="shared" si="16"/>
        <v>28.514341462174507</v>
      </c>
      <c r="M67" s="206">
        <f t="shared" si="16"/>
        <v>28.097747963584091</v>
      </c>
      <c r="N67" s="206">
        <f t="shared" si="16"/>
        <v>26.121231155778897</v>
      </c>
      <c r="O67" s="206">
        <f t="shared" si="16"/>
        <v>24.734849056319117</v>
      </c>
      <c r="P67" s="206">
        <f t="shared" si="16"/>
        <v>21.513932265614148</v>
      </c>
      <c r="Q67" s="206">
        <f t="shared" si="16"/>
        <v>20.257435638461487</v>
      </c>
      <c r="R67" s="206">
        <f t="shared" si="16"/>
        <v>19.03333563224804</v>
      </c>
      <c r="S67" s="206">
        <f t="shared" si="16"/>
        <v>16.414546409138186</v>
      </c>
      <c r="T67" s="206">
        <f t="shared" si="16"/>
        <v>14.736680502805088</v>
      </c>
      <c r="U67" s="206">
        <f t="shared" si="16"/>
        <v>14.754243127476203</v>
      </c>
    </row>
    <row r="68" spans="1:21" ht="30">
      <c r="A68" s="202" t="s">
        <v>186</v>
      </c>
      <c r="C68" s="206">
        <f t="shared" ref="C68:U68" si="17">C45/C60*100</f>
        <v>4.0023090244371753</v>
      </c>
      <c r="D68" s="206">
        <f t="shared" si="17"/>
        <v>5.8572661366639851</v>
      </c>
      <c r="E68" s="206">
        <f t="shared" si="17"/>
        <v>8.6063292858085454</v>
      </c>
      <c r="F68" s="206">
        <f t="shared" si="17"/>
        <v>11.211390266598006</v>
      </c>
      <c r="G68" s="206">
        <f t="shared" si="17"/>
        <v>13.76968863484969</v>
      </c>
      <c r="H68" s="206">
        <f t="shared" si="17"/>
        <v>16.622161483112812</v>
      </c>
      <c r="I68" s="206">
        <f t="shared" si="17"/>
        <v>18.556947880916276</v>
      </c>
      <c r="J68" s="206">
        <f t="shared" si="17"/>
        <v>21.327488612445077</v>
      </c>
      <c r="K68" s="206">
        <f t="shared" si="17"/>
        <v>23.859924839303215</v>
      </c>
      <c r="L68" s="206">
        <f t="shared" si="17"/>
        <v>27.154397137427623</v>
      </c>
      <c r="M68" s="206">
        <f t="shared" si="17"/>
        <v>30.290688388436354</v>
      </c>
      <c r="N68" s="206">
        <f t="shared" si="17"/>
        <v>36.149497487437188</v>
      </c>
      <c r="O68" s="206">
        <f t="shared" si="17"/>
        <v>41.375616673958632</v>
      </c>
      <c r="P68" s="206">
        <f t="shared" si="17"/>
        <v>48.637614254553384</v>
      </c>
      <c r="Q68" s="206">
        <f t="shared" si="17"/>
        <v>52.730760167196998</v>
      </c>
      <c r="R68" s="206">
        <f t="shared" si="17"/>
        <v>57.162151826362596</v>
      </c>
      <c r="S68" s="206">
        <f t="shared" si="17"/>
        <v>65.531050088261495</v>
      </c>
      <c r="T68" s="206">
        <f t="shared" si="17"/>
        <v>70.523935869750559</v>
      </c>
      <c r="U68" s="206">
        <f t="shared" si="17"/>
        <v>71.145587031151805</v>
      </c>
    </row>
    <row r="69" spans="1:21" ht="16.25" customHeight="1">
      <c r="A69" s="202" t="s">
        <v>187</v>
      </c>
      <c r="C69" s="206">
        <v>31.9</v>
      </c>
      <c r="D69" s="206">
        <v>32.200000000000003</v>
      </c>
      <c r="E69" s="206">
        <v>32.6</v>
      </c>
      <c r="F69" s="206">
        <v>32.9</v>
      </c>
      <c r="G69" s="206">
        <v>33.299999999999997</v>
      </c>
      <c r="H69" s="206">
        <v>33.6</v>
      </c>
      <c r="I69" s="206">
        <v>34</v>
      </c>
      <c r="J69" s="206">
        <v>34.299999999999997</v>
      </c>
      <c r="K69" s="206">
        <v>34.799999999999997</v>
      </c>
      <c r="L69" s="206">
        <v>35.200000000000003</v>
      </c>
      <c r="M69" s="206">
        <v>35.5</v>
      </c>
      <c r="N69" s="206">
        <v>35.9</v>
      </c>
      <c r="O69" s="206">
        <v>36.200000000000003</v>
      </c>
      <c r="P69" s="206">
        <v>36.700000000000003</v>
      </c>
      <c r="Q69" s="206">
        <v>37.06</v>
      </c>
      <c r="R69" s="206">
        <v>37.6</v>
      </c>
      <c r="S69" s="206">
        <v>38.01</v>
      </c>
      <c r="T69" s="202">
        <v>38.299999999999997</v>
      </c>
      <c r="U69" s="202">
        <v>39.299999999999997</v>
      </c>
    </row>
    <row r="70" spans="1:21">
      <c r="A70" s="202" t="s">
        <v>188</v>
      </c>
      <c r="C70" s="206">
        <f>C65/C69</f>
        <v>92.906269592476491</v>
      </c>
      <c r="D70" s="206">
        <f t="shared" ref="D70:U70" si="18">D65/D69</f>
        <v>93.596894409937875</v>
      </c>
      <c r="E70" s="206">
        <f t="shared" si="18"/>
        <v>99.424846625766861</v>
      </c>
      <c r="F70" s="206">
        <f t="shared" si="18"/>
        <v>100.26474164133739</v>
      </c>
      <c r="G70" s="206">
        <f t="shared" si="18"/>
        <v>101.9012012012012</v>
      </c>
      <c r="H70" s="206">
        <f t="shared" si="18"/>
        <v>92.369940476190479</v>
      </c>
      <c r="I70" s="206">
        <f t="shared" si="18"/>
        <v>106.49</v>
      </c>
      <c r="J70" s="206">
        <f t="shared" si="18"/>
        <v>109.71603498542275</v>
      </c>
      <c r="K70" s="206">
        <f t="shared" si="18"/>
        <v>105.16178160919542</v>
      </c>
      <c r="L70" s="206">
        <f t="shared" si="18"/>
        <v>101.9653409090909</v>
      </c>
      <c r="M70" s="206">
        <f t="shared" si="18"/>
        <v>99.10985915492958</v>
      </c>
      <c r="N70" s="206">
        <f t="shared" si="18"/>
        <v>92.668523676880227</v>
      </c>
      <c r="O70" s="206">
        <f t="shared" si="18"/>
        <v>90.580110497237555</v>
      </c>
      <c r="P70" s="206">
        <f t="shared" si="18"/>
        <v>81.608290871934585</v>
      </c>
      <c r="Q70" s="206">
        <f t="shared" si="18"/>
        <v>78.699363518618441</v>
      </c>
      <c r="R70" s="206">
        <f t="shared" si="18"/>
        <v>77.575145372340415</v>
      </c>
      <c r="S70" s="206">
        <f t="shared" si="18"/>
        <v>63.421937253354379</v>
      </c>
      <c r="T70" s="206">
        <f t="shared" si="18"/>
        <v>70.214319138381214</v>
      </c>
      <c r="U70" s="206">
        <f t="shared" si="18"/>
        <v>75.939440203562341</v>
      </c>
    </row>
    <row r="71" spans="1:21">
      <c r="A71" s="202" t="s">
        <v>189</v>
      </c>
      <c r="C71" s="206">
        <f t="shared" ref="C71:U71" si="19">C45/C69</f>
        <v>11.410658307210031</v>
      </c>
      <c r="D71" s="206">
        <f t="shared" si="19"/>
        <v>17.453416149068321</v>
      </c>
      <c r="E71" s="206">
        <f t="shared" si="19"/>
        <v>27.607361963190183</v>
      </c>
      <c r="F71" s="206">
        <f t="shared" si="19"/>
        <v>37.72036474164134</v>
      </c>
      <c r="G71" s="206">
        <f t="shared" si="19"/>
        <v>48.108108108108112</v>
      </c>
      <c r="H71" s="206">
        <f t="shared" si="19"/>
        <v>54.226190476190474</v>
      </c>
      <c r="I71" s="206">
        <f t="shared" si="19"/>
        <v>65.647058823529406</v>
      </c>
      <c r="J71" s="206">
        <f t="shared" si="19"/>
        <v>77.959183673469397</v>
      </c>
      <c r="K71" s="206">
        <f t="shared" si="19"/>
        <v>88.649425287356323</v>
      </c>
      <c r="L71" s="206">
        <f t="shared" si="19"/>
        <v>97.10227272727272</v>
      </c>
      <c r="M71" s="206">
        <f t="shared" si="19"/>
        <v>106.84507042253522</v>
      </c>
      <c r="N71" s="206">
        <f t="shared" si="19"/>
        <v>128.24512534818942</v>
      </c>
      <c r="O71" s="206">
        <f t="shared" si="19"/>
        <v>151.51933701657458</v>
      </c>
      <c r="P71" s="206">
        <f t="shared" si="19"/>
        <v>184.49591280653951</v>
      </c>
      <c r="Q71" s="206">
        <f t="shared" si="19"/>
        <v>204.85698866702643</v>
      </c>
      <c r="R71" s="206">
        <f t="shared" si="19"/>
        <v>232.97872340425531</v>
      </c>
      <c r="S71" s="206">
        <f t="shared" si="19"/>
        <v>253.19652722967641</v>
      </c>
      <c r="T71" s="206">
        <f t="shared" si="19"/>
        <v>336.01801566579638</v>
      </c>
      <c r="U71" s="206">
        <f t="shared" si="19"/>
        <v>366.18320610687027</v>
      </c>
    </row>
    <row r="72" spans="1:21">
      <c r="A72" s="202" t="s">
        <v>190</v>
      </c>
      <c r="C72" s="206">
        <f>C60/C69</f>
        <v>285.10188087774299</v>
      </c>
      <c r="D72" s="206">
        <f t="shared" ref="D72:U72" si="20">D60/D69</f>
        <v>297.97888198757761</v>
      </c>
      <c r="E72" s="206">
        <f t="shared" si="20"/>
        <v>320.77975460122695</v>
      </c>
      <c r="F72" s="206">
        <f t="shared" si="20"/>
        <v>336.44680851063833</v>
      </c>
      <c r="G72" s="206">
        <f t="shared" si="20"/>
        <v>349.37687687687691</v>
      </c>
      <c r="H72" s="206">
        <f t="shared" si="20"/>
        <v>326.22827380952378</v>
      </c>
      <c r="I72" s="206">
        <f t="shared" si="20"/>
        <v>353.76</v>
      </c>
      <c r="J72" s="206">
        <f t="shared" si="20"/>
        <v>365.5338192419826</v>
      </c>
      <c r="K72" s="206">
        <f t="shared" si="20"/>
        <v>371.54109195402299</v>
      </c>
      <c r="L72" s="206">
        <f t="shared" si="20"/>
        <v>357.59318181818179</v>
      </c>
      <c r="M72" s="206">
        <f t="shared" si="20"/>
        <v>352.73239436619718</v>
      </c>
      <c r="N72" s="206">
        <f t="shared" si="20"/>
        <v>354.76323119777157</v>
      </c>
      <c r="O72" s="206">
        <f t="shared" si="20"/>
        <v>366.20441988950273</v>
      </c>
      <c r="P72" s="206">
        <f t="shared" si="20"/>
        <v>379.32763692098086</v>
      </c>
      <c r="Q72" s="206">
        <f t="shared" si="20"/>
        <v>388.49617949271448</v>
      </c>
      <c r="R72" s="206">
        <f t="shared" si="20"/>
        <v>407.57514537234044</v>
      </c>
      <c r="S72" s="206">
        <f t="shared" si="20"/>
        <v>386.37642291502237</v>
      </c>
      <c r="T72" s="206">
        <f t="shared" si="20"/>
        <v>476.45953323759795</v>
      </c>
      <c r="U72" s="206">
        <f t="shared" si="20"/>
        <v>514.69560008905864</v>
      </c>
    </row>
    <row r="73" spans="1:21">
      <c r="A73" s="337" t="s">
        <v>355</v>
      </c>
      <c r="B73" s="338"/>
      <c r="C73" s="338"/>
      <c r="D73" s="338"/>
      <c r="E73" s="338"/>
      <c r="F73" s="338"/>
      <c r="G73" s="338"/>
      <c r="H73" s="338"/>
      <c r="I73" s="338"/>
      <c r="J73" s="338"/>
      <c r="K73" s="338"/>
      <c r="L73" s="338"/>
      <c r="M73" s="338"/>
      <c r="N73" s="338"/>
      <c r="O73" s="338"/>
      <c r="P73" s="338"/>
      <c r="Q73" s="338"/>
      <c r="R73" s="338"/>
      <c r="S73" s="338"/>
      <c r="T73" s="338"/>
    </row>
    <row r="74" spans="1:21" ht="14" customHeight="1">
      <c r="B74" s="217"/>
      <c r="D74" s="217"/>
      <c r="E74" s="217"/>
      <c r="F74" s="217"/>
      <c r="G74" s="206"/>
      <c r="H74" s="206"/>
      <c r="I74" s="206"/>
      <c r="J74" s="206"/>
      <c r="K74" s="206"/>
      <c r="L74" s="206"/>
      <c r="M74" s="206"/>
      <c r="N74" s="206"/>
      <c r="O74" s="206"/>
      <c r="P74" s="206"/>
      <c r="Q74" s="206"/>
      <c r="R74" s="206"/>
      <c r="S74" s="217"/>
      <c r="T74" s="217"/>
    </row>
    <row r="75" spans="1:21" ht="30">
      <c r="A75" s="201" t="s">
        <v>191</v>
      </c>
      <c r="C75" s="201">
        <v>2004</v>
      </c>
      <c r="D75" s="201">
        <v>2005</v>
      </c>
      <c r="E75" s="201">
        <v>2006</v>
      </c>
      <c r="F75" s="201">
        <v>2007</v>
      </c>
      <c r="G75" s="201">
        <v>2008</v>
      </c>
      <c r="H75" s="201">
        <v>2009</v>
      </c>
      <c r="I75" s="201">
        <v>2010</v>
      </c>
      <c r="J75" s="201">
        <v>2011</v>
      </c>
      <c r="K75" s="201">
        <v>2012</v>
      </c>
      <c r="L75" s="201">
        <v>2013</v>
      </c>
      <c r="M75" s="201">
        <v>2014</v>
      </c>
      <c r="N75" s="201">
        <v>2015</v>
      </c>
      <c r="O75" s="201">
        <v>2016</v>
      </c>
      <c r="P75" s="201">
        <v>2017</v>
      </c>
      <c r="Q75" s="201">
        <v>2018</v>
      </c>
      <c r="R75" s="201">
        <v>2019</v>
      </c>
      <c r="S75" s="201">
        <v>2020</v>
      </c>
      <c r="T75" s="201">
        <v>2021</v>
      </c>
      <c r="U75" s="201">
        <v>2022</v>
      </c>
    </row>
    <row r="76" spans="1:21" ht="30">
      <c r="A76" s="202" t="s">
        <v>192</v>
      </c>
      <c r="C76" s="206"/>
      <c r="D76" s="206"/>
      <c r="E76" s="206"/>
      <c r="F76" s="206"/>
      <c r="G76" s="202">
        <v>49.7</v>
      </c>
      <c r="H76" s="206">
        <f>(G76+I76)/2</f>
        <v>47.1</v>
      </c>
      <c r="I76" s="202">
        <v>44.5</v>
      </c>
      <c r="J76" s="202">
        <v>47.9</v>
      </c>
      <c r="K76" s="202">
        <v>47.6</v>
      </c>
      <c r="L76" s="202">
        <v>49.3</v>
      </c>
      <c r="M76" s="202">
        <v>66.2</v>
      </c>
      <c r="N76" s="202">
        <v>68.8</v>
      </c>
      <c r="O76" s="202">
        <v>71.099999999999994</v>
      </c>
      <c r="P76" s="202">
        <v>76.599999999999994</v>
      </c>
      <c r="Q76" s="202">
        <v>77.099999999999994</v>
      </c>
      <c r="R76" s="202">
        <v>79.599999999999994</v>
      </c>
      <c r="S76" s="202">
        <v>79.5</v>
      </c>
      <c r="T76" s="202">
        <v>79.5</v>
      </c>
      <c r="U76" s="202">
        <v>77.3</v>
      </c>
    </row>
    <row r="77" spans="1:21">
      <c r="A77" s="202" t="s">
        <v>193</v>
      </c>
      <c r="C77" s="206"/>
      <c r="D77" s="206"/>
      <c r="E77" s="206"/>
      <c r="F77" s="206"/>
      <c r="G77" s="202">
        <v>49.7</v>
      </c>
      <c r="H77" s="206">
        <f>(G77+I77)/2</f>
        <v>47.1</v>
      </c>
      <c r="I77" s="202">
        <v>44.5</v>
      </c>
      <c r="J77" s="202">
        <v>48.6</v>
      </c>
      <c r="K77" s="202">
        <v>47.6</v>
      </c>
      <c r="L77" s="202">
        <v>49.3</v>
      </c>
      <c r="M77" s="202">
        <v>72.900000000000006</v>
      </c>
      <c r="N77" s="202">
        <v>75.099999999999994</v>
      </c>
      <c r="O77" s="202">
        <v>77.400000000000006</v>
      </c>
      <c r="P77" s="202">
        <v>83.4</v>
      </c>
      <c r="Q77" s="202">
        <v>86.5</v>
      </c>
      <c r="R77" s="202">
        <v>89.1</v>
      </c>
      <c r="S77" s="202">
        <v>90.3</v>
      </c>
      <c r="T77" s="202">
        <v>91.31</v>
      </c>
      <c r="U77" s="202">
        <v>90.399999999999991</v>
      </c>
    </row>
    <row r="78" spans="1:21" ht="13.25" customHeight="1">
      <c r="A78" s="202" t="s">
        <v>194</v>
      </c>
      <c r="C78" s="206"/>
      <c r="D78" s="206"/>
      <c r="E78" s="206"/>
      <c r="F78" s="206"/>
      <c r="G78" s="206"/>
      <c r="H78" s="206">
        <v>87</v>
      </c>
      <c r="I78" s="206">
        <v>90</v>
      </c>
      <c r="J78" s="206">
        <v>90</v>
      </c>
      <c r="K78" s="206">
        <v>90</v>
      </c>
      <c r="L78" s="206">
        <v>89</v>
      </c>
      <c r="M78" s="206">
        <v>83</v>
      </c>
      <c r="N78" s="206">
        <v>85</v>
      </c>
      <c r="O78" s="206">
        <v>87</v>
      </c>
      <c r="P78" s="206">
        <v>91.4</v>
      </c>
      <c r="Q78" s="206">
        <v>92.6</v>
      </c>
      <c r="R78" s="206">
        <v>95</v>
      </c>
      <c r="S78" s="206">
        <v>96.199999999999989</v>
      </c>
      <c r="T78" s="206">
        <v>97.109999999999985</v>
      </c>
      <c r="U78" s="206">
        <v>97.399999999999991</v>
      </c>
    </row>
    <row r="79" spans="1:21" ht="22.25" customHeight="1">
      <c r="A79" s="202" t="s">
        <v>356</v>
      </c>
      <c r="C79" s="206"/>
      <c r="D79" s="206"/>
      <c r="E79" s="206"/>
      <c r="F79" s="206"/>
      <c r="G79" s="206"/>
      <c r="H79" s="206"/>
      <c r="I79" s="206"/>
      <c r="J79" s="206"/>
      <c r="K79" s="206"/>
      <c r="L79" s="206"/>
      <c r="M79" s="206"/>
      <c r="N79" s="206"/>
      <c r="O79" s="206"/>
      <c r="P79" s="206"/>
      <c r="Q79" s="206"/>
      <c r="R79" s="206"/>
      <c r="S79" s="206"/>
      <c r="T79" s="202">
        <v>0.08</v>
      </c>
      <c r="U79" s="218">
        <v>0.08</v>
      </c>
    </row>
    <row r="80" spans="1:21">
      <c r="A80" s="202" t="s">
        <v>357</v>
      </c>
      <c r="C80" s="206"/>
      <c r="D80" s="206"/>
      <c r="E80" s="206"/>
      <c r="F80" s="206"/>
      <c r="G80" s="206"/>
      <c r="H80" s="206"/>
      <c r="I80" s="206"/>
      <c r="J80" s="206"/>
      <c r="K80" s="206"/>
      <c r="L80" s="206"/>
      <c r="M80" s="206"/>
      <c r="N80" s="206"/>
      <c r="O80" s="206"/>
      <c r="P80" s="206"/>
      <c r="Q80" s="206"/>
      <c r="R80" s="206"/>
      <c r="S80" s="206"/>
    </row>
    <row r="81" spans="1:21">
      <c r="C81" s="206"/>
      <c r="D81" s="206"/>
      <c r="E81" s="206"/>
      <c r="F81" s="206"/>
      <c r="G81" s="206"/>
      <c r="H81" s="206"/>
      <c r="I81" s="206"/>
      <c r="J81" s="206"/>
      <c r="K81" s="206"/>
      <c r="L81" s="206"/>
      <c r="M81" s="206"/>
      <c r="N81" s="206"/>
      <c r="O81" s="206"/>
      <c r="P81" s="206"/>
      <c r="Q81" s="206"/>
      <c r="R81" s="206"/>
      <c r="S81" s="206"/>
    </row>
    <row r="82" spans="1:21">
      <c r="C82" s="201">
        <v>2004</v>
      </c>
      <c r="D82" s="201">
        <v>2005</v>
      </c>
      <c r="E82" s="201">
        <v>2006</v>
      </c>
      <c r="F82" s="201">
        <v>2007</v>
      </c>
      <c r="G82" s="201">
        <v>2008</v>
      </c>
      <c r="H82" s="201">
        <v>2009</v>
      </c>
      <c r="I82" s="201">
        <v>2010</v>
      </c>
      <c r="J82" s="201">
        <v>2011</v>
      </c>
      <c r="K82" s="201">
        <v>2012</v>
      </c>
      <c r="L82" s="201">
        <v>2013</v>
      </c>
      <c r="M82" s="201">
        <v>2014</v>
      </c>
      <c r="N82" s="201">
        <v>2015</v>
      </c>
      <c r="O82" s="201">
        <v>2016</v>
      </c>
      <c r="P82" s="201">
        <v>2017</v>
      </c>
      <c r="Q82" s="201">
        <v>2018</v>
      </c>
      <c r="R82" s="201">
        <v>2019</v>
      </c>
      <c r="S82" s="201">
        <v>2020</v>
      </c>
      <c r="T82" s="201">
        <v>2021</v>
      </c>
      <c r="U82" s="201">
        <v>2022</v>
      </c>
    </row>
    <row r="83" spans="1:21">
      <c r="A83" s="202" t="s">
        <v>195</v>
      </c>
      <c r="C83" s="206">
        <f t="shared" ref="C83:S83" si="21">C45</f>
        <v>364</v>
      </c>
      <c r="D83" s="206">
        <f t="shared" si="21"/>
        <v>562</v>
      </c>
      <c r="E83" s="206">
        <f t="shared" si="21"/>
        <v>900</v>
      </c>
      <c r="F83" s="206">
        <f t="shared" si="21"/>
        <v>1241</v>
      </c>
      <c r="G83" s="206">
        <f t="shared" si="21"/>
        <v>1602</v>
      </c>
      <c r="H83" s="206">
        <f t="shared" si="21"/>
        <v>1822</v>
      </c>
      <c r="I83" s="206">
        <f t="shared" si="21"/>
        <v>2232</v>
      </c>
      <c r="J83" s="206">
        <f t="shared" si="21"/>
        <v>2674</v>
      </c>
      <c r="K83" s="206">
        <f t="shared" si="21"/>
        <v>3085</v>
      </c>
      <c r="L83" s="206">
        <f t="shared" si="21"/>
        <v>3418</v>
      </c>
      <c r="M83" s="206">
        <f t="shared" si="21"/>
        <v>3793</v>
      </c>
      <c r="N83" s="206">
        <f t="shared" si="21"/>
        <v>4604</v>
      </c>
      <c r="O83" s="206">
        <f t="shared" si="21"/>
        <v>5485</v>
      </c>
      <c r="P83" s="206">
        <f t="shared" si="21"/>
        <v>6771</v>
      </c>
      <c r="Q83" s="206">
        <f t="shared" si="21"/>
        <v>7592</v>
      </c>
      <c r="R83" s="206">
        <f t="shared" si="21"/>
        <v>8760</v>
      </c>
      <c r="S83" s="206">
        <f t="shared" si="21"/>
        <v>9624</v>
      </c>
      <c r="T83" s="206">
        <f>T45</f>
        <v>12869.49</v>
      </c>
      <c r="U83" s="206">
        <f>U45</f>
        <v>14391</v>
      </c>
    </row>
    <row r="84" spans="1:21" ht="13.25" customHeight="1">
      <c r="A84" s="202" t="s">
        <v>187</v>
      </c>
      <c r="C84" s="206">
        <f>C103</f>
        <v>31.9</v>
      </c>
      <c r="D84" s="206">
        <f t="shared" ref="D84:U84" si="22">D103</f>
        <v>32.200000000000003</v>
      </c>
      <c r="E84" s="206">
        <f t="shared" si="22"/>
        <v>32.6</v>
      </c>
      <c r="F84" s="206">
        <f t="shared" si="22"/>
        <v>32.9</v>
      </c>
      <c r="G84" s="206">
        <f t="shared" si="22"/>
        <v>33.299999999999997</v>
      </c>
      <c r="H84" s="206">
        <f t="shared" si="22"/>
        <v>33.6</v>
      </c>
      <c r="I84" s="206">
        <f t="shared" si="22"/>
        <v>34</v>
      </c>
      <c r="J84" s="206">
        <f t="shared" si="22"/>
        <v>34.299999999999997</v>
      </c>
      <c r="K84" s="206">
        <f t="shared" si="22"/>
        <v>34.799999999999997</v>
      </c>
      <c r="L84" s="206">
        <f t="shared" si="22"/>
        <v>35.200000000000003</v>
      </c>
      <c r="M84" s="206">
        <f t="shared" si="22"/>
        <v>35.5</v>
      </c>
      <c r="N84" s="206">
        <f t="shared" si="22"/>
        <v>35.9</v>
      </c>
      <c r="O84" s="206">
        <f t="shared" si="22"/>
        <v>36.200000000000003</v>
      </c>
      <c r="P84" s="206">
        <f t="shared" si="22"/>
        <v>36.700000000000003</v>
      </c>
      <c r="Q84" s="206">
        <f t="shared" si="22"/>
        <v>37.06</v>
      </c>
      <c r="R84" s="206">
        <f t="shared" si="22"/>
        <v>37.6</v>
      </c>
      <c r="S84" s="206">
        <f t="shared" si="22"/>
        <v>38.01</v>
      </c>
      <c r="T84" s="206">
        <f t="shared" si="22"/>
        <v>38.299999999999997</v>
      </c>
      <c r="U84" s="206">
        <f t="shared" si="22"/>
        <v>38.93</v>
      </c>
    </row>
    <row r="85" spans="1:21">
      <c r="A85" s="202" t="s">
        <v>196</v>
      </c>
      <c r="C85" s="206">
        <f>C83/C84</f>
        <v>11.410658307210031</v>
      </c>
      <c r="D85" s="206">
        <f t="shared" ref="D85:U85" si="23">D83/D84</f>
        <v>17.453416149068321</v>
      </c>
      <c r="E85" s="206">
        <f t="shared" si="23"/>
        <v>27.607361963190183</v>
      </c>
      <c r="F85" s="206">
        <f t="shared" si="23"/>
        <v>37.72036474164134</v>
      </c>
      <c r="G85" s="206">
        <f t="shared" si="23"/>
        <v>48.108108108108112</v>
      </c>
      <c r="H85" s="206">
        <f t="shared" si="23"/>
        <v>54.226190476190474</v>
      </c>
      <c r="I85" s="206">
        <f t="shared" si="23"/>
        <v>65.647058823529406</v>
      </c>
      <c r="J85" s="206">
        <f t="shared" si="23"/>
        <v>77.959183673469397</v>
      </c>
      <c r="K85" s="206">
        <f t="shared" si="23"/>
        <v>88.649425287356323</v>
      </c>
      <c r="L85" s="206">
        <f t="shared" si="23"/>
        <v>97.10227272727272</v>
      </c>
      <c r="M85" s="206">
        <f t="shared" si="23"/>
        <v>106.84507042253522</v>
      </c>
      <c r="N85" s="206">
        <f t="shared" si="23"/>
        <v>128.24512534818942</v>
      </c>
      <c r="O85" s="206">
        <f t="shared" si="23"/>
        <v>151.51933701657458</v>
      </c>
      <c r="P85" s="206">
        <f t="shared" si="23"/>
        <v>184.49591280653951</v>
      </c>
      <c r="Q85" s="206">
        <f t="shared" si="23"/>
        <v>204.85698866702643</v>
      </c>
      <c r="R85" s="206">
        <f t="shared" si="23"/>
        <v>232.97872340425531</v>
      </c>
      <c r="S85" s="206">
        <f t="shared" si="23"/>
        <v>253.19652722967641</v>
      </c>
      <c r="T85" s="206">
        <f t="shared" si="23"/>
        <v>336.01801566579638</v>
      </c>
      <c r="U85" s="206">
        <f t="shared" si="23"/>
        <v>369.66349858720781</v>
      </c>
    </row>
    <row r="86" spans="1:21">
      <c r="C86" s="206"/>
      <c r="D86" s="206"/>
      <c r="E86" s="206"/>
      <c r="F86" s="206"/>
      <c r="G86" s="206"/>
      <c r="H86" s="206"/>
      <c r="I86" s="206"/>
      <c r="J86" s="206"/>
      <c r="K86" s="206"/>
      <c r="L86" s="206"/>
      <c r="M86" s="206"/>
      <c r="N86" s="206"/>
      <c r="O86" s="206"/>
      <c r="P86" s="206"/>
      <c r="Q86" s="206"/>
      <c r="R86" s="206"/>
      <c r="S86" s="206"/>
      <c r="T86" s="206"/>
      <c r="U86" s="206"/>
    </row>
    <row r="87" spans="1:21">
      <c r="C87" s="201">
        <v>2004</v>
      </c>
      <c r="D87" s="201">
        <v>2005</v>
      </c>
      <c r="E87" s="201">
        <v>2006</v>
      </c>
      <c r="F87" s="201">
        <v>2007</v>
      </c>
      <c r="G87" s="201">
        <v>2008</v>
      </c>
      <c r="H87" s="201">
        <v>2009</v>
      </c>
      <c r="I87" s="201">
        <v>2010</v>
      </c>
      <c r="J87" s="201">
        <v>2011</v>
      </c>
      <c r="K87" s="201">
        <v>2012</v>
      </c>
      <c r="L87" s="201">
        <v>2013</v>
      </c>
      <c r="M87" s="201">
        <v>2014</v>
      </c>
      <c r="N87" s="201">
        <v>2015</v>
      </c>
      <c r="O87" s="201">
        <v>2016</v>
      </c>
      <c r="P87" s="201">
        <v>2017</v>
      </c>
      <c r="Q87" s="201">
        <v>2018</v>
      </c>
      <c r="R87" s="201">
        <v>2019</v>
      </c>
      <c r="S87" s="201">
        <v>2020</v>
      </c>
      <c r="T87" s="201">
        <v>2021</v>
      </c>
      <c r="U87" s="201">
        <v>2022</v>
      </c>
    </row>
    <row r="88" spans="1:21">
      <c r="A88" s="202" t="s">
        <v>197</v>
      </c>
      <c r="C88" s="206">
        <f t="shared" ref="C88:U88" si="24">C16</f>
        <v>2963.71</v>
      </c>
      <c r="D88" s="206">
        <f t="shared" si="24"/>
        <v>3013.8199999999997</v>
      </c>
      <c r="E88" s="206">
        <f t="shared" si="24"/>
        <v>3241.25</v>
      </c>
      <c r="F88" s="206">
        <f t="shared" si="24"/>
        <v>3298.71</v>
      </c>
      <c r="G88" s="206">
        <f t="shared" si="24"/>
        <v>3393.31</v>
      </c>
      <c r="H88" s="206">
        <f t="shared" si="24"/>
        <v>3103.63</v>
      </c>
      <c r="I88" s="206">
        <f t="shared" si="24"/>
        <v>3620.66</v>
      </c>
      <c r="J88" s="206">
        <f t="shared" si="24"/>
        <v>3763.26</v>
      </c>
      <c r="K88" s="206">
        <f t="shared" si="24"/>
        <v>3659.63</v>
      </c>
      <c r="L88" s="206">
        <f t="shared" si="24"/>
        <v>3589.18</v>
      </c>
      <c r="M88" s="206">
        <f t="shared" si="24"/>
        <v>3518.4</v>
      </c>
      <c r="N88" s="206">
        <f t="shared" si="24"/>
        <v>3326.8</v>
      </c>
      <c r="O88" s="206">
        <f t="shared" si="24"/>
        <v>3279</v>
      </c>
      <c r="P88" s="206">
        <f t="shared" si="24"/>
        <v>2995.0242749999998</v>
      </c>
      <c r="Q88" s="206">
        <f t="shared" si="24"/>
        <v>2916.5984119999998</v>
      </c>
      <c r="R88" s="206">
        <f t="shared" si="24"/>
        <v>2916.8254659999998</v>
      </c>
      <c r="S88" s="206">
        <f t="shared" si="24"/>
        <v>2410.6678349999997</v>
      </c>
      <c r="T88" s="206">
        <f t="shared" si="24"/>
        <v>2689.2084230000005</v>
      </c>
      <c r="U88" s="206">
        <f t="shared" si="24"/>
        <v>2984.4199999999996</v>
      </c>
    </row>
    <row r="89" spans="1:21">
      <c r="A89" s="202" t="s">
        <v>198</v>
      </c>
      <c r="C89" s="206">
        <f t="shared" ref="C89:U89" si="25">C45</f>
        <v>364</v>
      </c>
      <c r="D89" s="206">
        <f t="shared" si="25"/>
        <v>562</v>
      </c>
      <c r="E89" s="206">
        <f t="shared" si="25"/>
        <v>900</v>
      </c>
      <c r="F89" s="206">
        <f t="shared" si="25"/>
        <v>1241</v>
      </c>
      <c r="G89" s="206">
        <f t="shared" si="25"/>
        <v>1602</v>
      </c>
      <c r="H89" s="206">
        <f t="shared" si="25"/>
        <v>1822</v>
      </c>
      <c r="I89" s="206">
        <f t="shared" si="25"/>
        <v>2232</v>
      </c>
      <c r="J89" s="206">
        <f t="shared" si="25"/>
        <v>2674</v>
      </c>
      <c r="K89" s="206">
        <f t="shared" si="25"/>
        <v>3085</v>
      </c>
      <c r="L89" s="206">
        <f t="shared" si="25"/>
        <v>3418</v>
      </c>
      <c r="M89" s="206">
        <f t="shared" si="25"/>
        <v>3793</v>
      </c>
      <c r="N89" s="206">
        <f t="shared" si="25"/>
        <v>4604</v>
      </c>
      <c r="O89" s="206">
        <f t="shared" si="25"/>
        <v>5485</v>
      </c>
      <c r="P89" s="206">
        <f t="shared" si="25"/>
        <v>6771</v>
      </c>
      <c r="Q89" s="206">
        <f t="shared" si="25"/>
        <v>7592</v>
      </c>
      <c r="R89" s="206">
        <f t="shared" si="25"/>
        <v>8760</v>
      </c>
      <c r="S89" s="206">
        <f t="shared" si="25"/>
        <v>9624</v>
      </c>
      <c r="T89" s="206">
        <f t="shared" si="25"/>
        <v>12869.49</v>
      </c>
      <c r="U89" s="206">
        <f t="shared" si="25"/>
        <v>14391</v>
      </c>
    </row>
    <row r="90" spans="1:21">
      <c r="A90" s="202" t="s">
        <v>199</v>
      </c>
      <c r="C90" s="206">
        <f>C60</f>
        <v>9094.75</v>
      </c>
      <c r="D90" s="206">
        <f t="shared" ref="D90:U90" si="26">D60</f>
        <v>9594.92</v>
      </c>
      <c r="E90" s="206">
        <f t="shared" si="26"/>
        <v>10457.42</v>
      </c>
      <c r="F90" s="206">
        <f t="shared" si="26"/>
        <v>11069.1</v>
      </c>
      <c r="G90" s="206">
        <f t="shared" si="26"/>
        <v>11634.25</v>
      </c>
      <c r="H90" s="206">
        <f t="shared" si="26"/>
        <v>10961.27</v>
      </c>
      <c r="I90" s="206">
        <f t="shared" si="26"/>
        <v>12027.84</v>
      </c>
      <c r="J90" s="206">
        <f t="shared" si="26"/>
        <v>12537.810000000001</v>
      </c>
      <c r="K90" s="206">
        <f t="shared" si="26"/>
        <v>12929.63</v>
      </c>
      <c r="L90" s="206">
        <f t="shared" si="26"/>
        <v>12587.28</v>
      </c>
      <c r="M90" s="206">
        <f t="shared" si="26"/>
        <v>12522</v>
      </c>
      <c r="N90" s="206">
        <f t="shared" si="26"/>
        <v>12736</v>
      </c>
      <c r="O90" s="206">
        <f t="shared" si="26"/>
        <v>13256.6</v>
      </c>
      <c r="P90" s="206">
        <f t="shared" si="26"/>
        <v>13921.324274999999</v>
      </c>
      <c r="Q90" s="206">
        <f t="shared" si="26"/>
        <v>14397.668411999999</v>
      </c>
      <c r="R90" s="206">
        <f t="shared" si="26"/>
        <v>15324.825466</v>
      </c>
      <c r="S90" s="206">
        <f t="shared" si="26"/>
        <v>14686.167835</v>
      </c>
      <c r="T90" s="206">
        <f t="shared" si="26"/>
        <v>18248.400122999999</v>
      </c>
      <c r="U90" s="206">
        <f t="shared" si="26"/>
        <v>20227.537083500003</v>
      </c>
    </row>
    <row r="91" spans="1:21">
      <c r="A91" s="202" t="s">
        <v>200</v>
      </c>
      <c r="C91" s="206">
        <f t="shared" ref="C91:U91" si="27">C90-C89</f>
        <v>8730.75</v>
      </c>
      <c r="D91" s="206">
        <f t="shared" si="27"/>
        <v>9032.92</v>
      </c>
      <c r="E91" s="206">
        <f t="shared" si="27"/>
        <v>9557.42</v>
      </c>
      <c r="F91" s="206">
        <f t="shared" si="27"/>
        <v>9828.1</v>
      </c>
      <c r="G91" s="206">
        <f t="shared" si="27"/>
        <v>10032.25</v>
      </c>
      <c r="H91" s="206">
        <f t="shared" si="27"/>
        <v>9139.27</v>
      </c>
      <c r="I91" s="206">
        <f t="shared" si="27"/>
        <v>9795.84</v>
      </c>
      <c r="J91" s="206">
        <f t="shared" si="27"/>
        <v>9863.8100000000013</v>
      </c>
      <c r="K91" s="206">
        <f t="shared" si="27"/>
        <v>9844.6299999999992</v>
      </c>
      <c r="L91" s="206">
        <f t="shared" si="27"/>
        <v>9169.2800000000007</v>
      </c>
      <c r="M91" s="206">
        <f t="shared" si="27"/>
        <v>8729</v>
      </c>
      <c r="N91" s="206">
        <f t="shared" si="27"/>
        <v>8132</v>
      </c>
      <c r="O91" s="206">
        <f t="shared" si="27"/>
        <v>7771.6</v>
      </c>
      <c r="P91" s="206">
        <f t="shared" si="27"/>
        <v>7150.324274999999</v>
      </c>
      <c r="Q91" s="206">
        <f t="shared" si="27"/>
        <v>6805.6684119999991</v>
      </c>
      <c r="R91" s="206">
        <f t="shared" si="27"/>
        <v>6564.8254660000002</v>
      </c>
      <c r="S91" s="206">
        <f t="shared" si="27"/>
        <v>5062.1678350000002</v>
      </c>
      <c r="T91" s="206">
        <f t="shared" si="27"/>
        <v>5378.9101229999997</v>
      </c>
      <c r="U91" s="206">
        <f t="shared" si="27"/>
        <v>5836.5370835000031</v>
      </c>
    </row>
    <row r="92" spans="1:21" ht="30">
      <c r="A92" s="202" t="s">
        <v>201</v>
      </c>
      <c r="C92" s="206">
        <f t="shared" ref="C92:U92" si="28">C61</f>
        <v>53073.862000000001</v>
      </c>
      <c r="D92" s="206">
        <f t="shared" si="28"/>
        <v>56622.2</v>
      </c>
      <c r="E92" s="206">
        <f t="shared" si="28"/>
        <v>59786.3</v>
      </c>
      <c r="F92" s="206">
        <f t="shared" si="28"/>
        <v>62950.5</v>
      </c>
      <c r="G92" s="206">
        <f t="shared" si="28"/>
        <v>66114.600000000006</v>
      </c>
      <c r="H92" s="206">
        <f t="shared" si="28"/>
        <v>69055.842000000004</v>
      </c>
      <c r="I92" s="206">
        <f t="shared" si="28"/>
        <v>70305.637000000002</v>
      </c>
      <c r="J92" s="206">
        <f t="shared" si="28"/>
        <v>71976.08600000001</v>
      </c>
      <c r="K92" s="206">
        <f t="shared" si="28"/>
        <v>74013.456999999995</v>
      </c>
      <c r="L92" s="206">
        <f t="shared" si="28"/>
        <v>75232.240000000005</v>
      </c>
      <c r="M92" s="206">
        <f t="shared" si="28"/>
        <v>76972.075000000012</v>
      </c>
      <c r="N92" s="206">
        <f t="shared" si="28"/>
        <v>79113.159520000001</v>
      </c>
      <c r="O92" s="206">
        <f t="shared" si="28"/>
        <v>79539.320229200006</v>
      </c>
      <c r="P92" s="206">
        <f t="shared" si="28"/>
        <v>82096.893400000001</v>
      </c>
      <c r="Q92" s="206">
        <f t="shared" si="28"/>
        <v>87659.229800000001</v>
      </c>
      <c r="R92" s="206">
        <f t="shared" si="28"/>
        <v>91852.189671422413</v>
      </c>
      <c r="S92" s="206">
        <f t="shared" si="28"/>
        <v>91219.182144063059</v>
      </c>
      <c r="T92" s="206">
        <f t="shared" si="28"/>
        <v>97652.236021052639</v>
      </c>
      <c r="U92" s="206">
        <f t="shared" si="28"/>
        <v>104363.1038822587</v>
      </c>
    </row>
    <row r="94" spans="1:21" ht="12" customHeight="1">
      <c r="C94" s="201">
        <v>2004</v>
      </c>
      <c r="D94" s="201">
        <v>2005</v>
      </c>
      <c r="E94" s="201">
        <v>2006</v>
      </c>
      <c r="F94" s="201">
        <v>2007</v>
      </c>
      <c r="G94" s="201">
        <v>2008</v>
      </c>
      <c r="H94" s="201">
        <v>2009</v>
      </c>
      <c r="I94" s="201">
        <v>2010</v>
      </c>
      <c r="J94" s="201">
        <v>2011</v>
      </c>
      <c r="K94" s="201">
        <v>2012</v>
      </c>
      <c r="L94" s="201">
        <v>2013</v>
      </c>
      <c r="M94" s="201">
        <v>2014</v>
      </c>
      <c r="N94" s="201">
        <v>2015</v>
      </c>
      <c r="O94" s="201">
        <v>2016</v>
      </c>
      <c r="P94" s="201">
        <v>2017</v>
      </c>
      <c r="Q94" s="201">
        <v>2018</v>
      </c>
      <c r="R94" s="201">
        <v>2019</v>
      </c>
      <c r="S94" s="201">
        <v>2020</v>
      </c>
      <c r="T94" s="201">
        <v>2021</v>
      </c>
      <c r="U94" s="201">
        <v>2022</v>
      </c>
    </row>
    <row r="95" spans="1:21" ht="30">
      <c r="A95" s="202" t="s">
        <v>202</v>
      </c>
      <c r="C95" s="206">
        <f t="shared" ref="C95:T95" si="29">C70</f>
        <v>92.906269592476491</v>
      </c>
      <c r="D95" s="206">
        <f t="shared" si="29"/>
        <v>93.596894409937875</v>
      </c>
      <c r="E95" s="206">
        <f t="shared" si="29"/>
        <v>99.424846625766861</v>
      </c>
      <c r="F95" s="206">
        <f t="shared" si="29"/>
        <v>100.26474164133739</v>
      </c>
      <c r="G95" s="206">
        <f t="shared" si="29"/>
        <v>101.9012012012012</v>
      </c>
      <c r="H95" s="206">
        <f t="shared" si="29"/>
        <v>92.369940476190479</v>
      </c>
      <c r="I95" s="206">
        <f t="shared" si="29"/>
        <v>106.49</v>
      </c>
      <c r="J95" s="206">
        <f t="shared" si="29"/>
        <v>109.71603498542275</v>
      </c>
      <c r="K95" s="206">
        <f t="shared" si="29"/>
        <v>105.16178160919542</v>
      </c>
      <c r="L95" s="206">
        <f t="shared" si="29"/>
        <v>101.9653409090909</v>
      </c>
      <c r="M95" s="206">
        <f t="shared" si="29"/>
        <v>99.10985915492958</v>
      </c>
      <c r="N95" s="206">
        <f t="shared" si="29"/>
        <v>92.668523676880227</v>
      </c>
      <c r="O95" s="206">
        <f t="shared" si="29"/>
        <v>90.580110497237555</v>
      </c>
      <c r="P95" s="206">
        <f t="shared" si="29"/>
        <v>81.608290871934585</v>
      </c>
      <c r="Q95" s="206">
        <f t="shared" si="29"/>
        <v>78.699363518618441</v>
      </c>
      <c r="R95" s="206">
        <f t="shared" si="29"/>
        <v>77.575145372340415</v>
      </c>
      <c r="S95" s="206">
        <f t="shared" si="29"/>
        <v>63.421937253354379</v>
      </c>
      <c r="T95" s="206">
        <f t="shared" si="29"/>
        <v>70.214319138381214</v>
      </c>
      <c r="U95" s="206">
        <f>U70</f>
        <v>75.939440203562341</v>
      </c>
    </row>
    <row r="96" spans="1:21">
      <c r="A96" s="202" t="s">
        <v>203</v>
      </c>
      <c r="C96" s="206">
        <f t="shared" ref="C96:T96" si="30">C71</f>
        <v>11.410658307210031</v>
      </c>
      <c r="D96" s="206">
        <f t="shared" si="30"/>
        <v>17.453416149068321</v>
      </c>
      <c r="E96" s="206">
        <f t="shared" si="30"/>
        <v>27.607361963190183</v>
      </c>
      <c r="F96" s="206">
        <f t="shared" si="30"/>
        <v>37.72036474164134</v>
      </c>
      <c r="G96" s="206">
        <f t="shared" si="30"/>
        <v>48.108108108108112</v>
      </c>
      <c r="H96" s="206">
        <f t="shared" si="30"/>
        <v>54.226190476190474</v>
      </c>
      <c r="I96" s="206">
        <f t="shared" si="30"/>
        <v>65.647058823529406</v>
      </c>
      <c r="J96" s="206">
        <f t="shared" si="30"/>
        <v>77.959183673469397</v>
      </c>
      <c r="K96" s="206">
        <f t="shared" si="30"/>
        <v>88.649425287356323</v>
      </c>
      <c r="L96" s="206">
        <f t="shared" si="30"/>
        <v>97.10227272727272</v>
      </c>
      <c r="M96" s="206">
        <f t="shared" si="30"/>
        <v>106.84507042253522</v>
      </c>
      <c r="N96" s="206">
        <f t="shared" si="30"/>
        <v>128.24512534818942</v>
      </c>
      <c r="O96" s="206">
        <f t="shared" si="30"/>
        <v>151.51933701657458</v>
      </c>
      <c r="P96" s="206">
        <f t="shared" si="30"/>
        <v>184.49591280653951</v>
      </c>
      <c r="Q96" s="206">
        <f t="shared" si="30"/>
        <v>204.85698866702643</v>
      </c>
      <c r="R96" s="206">
        <f t="shared" si="30"/>
        <v>232.97872340425531</v>
      </c>
      <c r="S96" s="206">
        <f t="shared" si="30"/>
        <v>253.19652722967641</v>
      </c>
      <c r="T96" s="206">
        <f t="shared" si="30"/>
        <v>336.01801566579638</v>
      </c>
      <c r="U96" s="206">
        <f>U71</f>
        <v>366.18320610687027</v>
      </c>
    </row>
    <row r="97" spans="1:23" ht="17">
      <c r="A97" s="136" t="s">
        <v>219</v>
      </c>
      <c r="C97" s="206">
        <f>C98-(C95+C96)</f>
        <v>180.78495297805648</v>
      </c>
      <c r="D97" s="206">
        <f t="shared" ref="D97:U97" si="31">D98-(D95+D96)</f>
        <v>186.92857142857142</v>
      </c>
      <c r="E97" s="206">
        <f t="shared" si="31"/>
        <v>193.74754601226991</v>
      </c>
      <c r="F97" s="206">
        <f t="shared" si="31"/>
        <v>198.46170212765961</v>
      </c>
      <c r="G97" s="206">
        <f t="shared" si="31"/>
        <v>199.36756756756759</v>
      </c>
      <c r="H97" s="206">
        <f t="shared" si="31"/>
        <v>179.63214285714284</v>
      </c>
      <c r="I97" s="206">
        <f t="shared" si="31"/>
        <v>181.62294117647059</v>
      </c>
      <c r="J97" s="206">
        <f t="shared" si="31"/>
        <v>177.85860058309044</v>
      </c>
      <c r="K97" s="206">
        <f t="shared" si="31"/>
        <v>177.72988505747125</v>
      </c>
      <c r="L97" s="206">
        <f t="shared" si="31"/>
        <v>158.52556818181819</v>
      </c>
      <c r="M97" s="206">
        <f t="shared" si="31"/>
        <v>146.7774647887324</v>
      </c>
      <c r="N97" s="206">
        <f t="shared" si="31"/>
        <v>133.84958217270193</v>
      </c>
      <c r="O97" s="206">
        <f t="shared" si="31"/>
        <v>124.10497237569058</v>
      </c>
      <c r="P97" s="206">
        <f t="shared" si="31"/>
        <v>113.22343324250676</v>
      </c>
      <c r="Q97" s="206">
        <f t="shared" si="31"/>
        <v>104.93982730706961</v>
      </c>
      <c r="R97" s="206">
        <f t="shared" si="31"/>
        <v>97.021276595744723</v>
      </c>
      <c r="S97" s="206">
        <f t="shared" si="31"/>
        <v>69.757958431991597</v>
      </c>
      <c r="T97" s="206">
        <f t="shared" si="31"/>
        <v>70.227198433420369</v>
      </c>
      <c r="U97" s="206">
        <f t="shared" si="31"/>
        <v>72.572953778626015</v>
      </c>
    </row>
    <row r="98" spans="1:23">
      <c r="A98" s="202" t="s">
        <v>204</v>
      </c>
      <c r="C98" s="206">
        <f t="shared" ref="C98:T98" si="32">C72</f>
        <v>285.10188087774299</v>
      </c>
      <c r="D98" s="206">
        <f t="shared" si="32"/>
        <v>297.97888198757761</v>
      </c>
      <c r="E98" s="206">
        <f t="shared" si="32"/>
        <v>320.77975460122695</v>
      </c>
      <c r="F98" s="206">
        <f t="shared" si="32"/>
        <v>336.44680851063833</v>
      </c>
      <c r="G98" s="206">
        <f t="shared" si="32"/>
        <v>349.37687687687691</v>
      </c>
      <c r="H98" s="206">
        <f t="shared" si="32"/>
        <v>326.22827380952378</v>
      </c>
      <c r="I98" s="206">
        <f t="shared" si="32"/>
        <v>353.76</v>
      </c>
      <c r="J98" s="206">
        <f t="shared" si="32"/>
        <v>365.5338192419826</v>
      </c>
      <c r="K98" s="206">
        <f t="shared" si="32"/>
        <v>371.54109195402299</v>
      </c>
      <c r="L98" s="206">
        <f t="shared" si="32"/>
        <v>357.59318181818179</v>
      </c>
      <c r="M98" s="206">
        <f t="shared" si="32"/>
        <v>352.73239436619718</v>
      </c>
      <c r="N98" s="206">
        <f t="shared" si="32"/>
        <v>354.76323119777157</v>
      </c>
      <c r="O98" s="206">
        <f t="shared" si="32"/>
        <v>366.20441988950273</v>
      </c>
      <c r="P98" s="206">
        <f t="shared" si="32"/>
        <v>379.32763692098086</v>
      </c>
      <c r="Q98" s="206">
        <f t="shared" si="32"/>
        <v>388.49617949271448</v>
      </c>
      <c r="R98" s="206">
        <f t="shared" si="32"/>
        <v>407.57514537234044</v>
      </c>
      <c r="S98" s="206">
        <f t="shared" si="32"/>
        <v>386.37642291502237</v>
      </c>
      <c r="T98" s="206">
        <f t="shared" si="32"/>
        <v>476.45953323759795</v>
      </c>
      <c r="U98" s="206">
        <f>U72</f>
        <v>514.69560008905864</v>
      </c>
    </row>
    <row r="99" spans="1:23">
      <c r="C99" s="206"/>
      <c r="D99" s="206"/>
      <c r="E99" s="206"/>
      <c r="F99" s="206"/>
      <c r="G99" s="206"/>
      <c r="H99" s="206"/>
      <c r="I99" s="206"/>
      <c r="J99" s="206"/>
      <c r="K99" s="206"/>
      <c r="L99" s="206"/>
      <c r="M99" s="206"/>
      <c r="N99" s="206"/>
      <c r="O99" s="206"/>
      <c r="P99" s="206"/>
      <c r="Q99" s="206"/>
      <c r="R99" s="206"/>
      <c r="S99" s="206"/>
    </row>
    <row r="100" spans="1:23" ht="30">
      <c r="A100" s="202" t="s">
        <v>205</v>
      </c>
      <c r="C100" s="206">
        <f t="shared" ref="C100:U100" si="33">C62</f>
        <v>17.136024508636659</v>
      </c>
      <c r="D100" s="206">
        <f t="shared" si="33"/>
        <v>16.945509005301808</v>
      </c>
      <c r="E100" s="206">
        <f t="shared" si="33"/>
        <v>17.491331626141772</v>
      </c>
      <c r="F100" s="206">
        <f t="shared" si="33"/>
        <v>17.583815855314892</v>
      </c>
      <c r="G100" s="206">
        <f t="shared" si="33"/>
        <v>17.597096556585079</v>
      </c>
      <c r="H100" s="206">
        <f t="shared" si="33"/>
        <v>15.873052420387545</v>
      </c>
      <c r="I100" s="206">
        <f t="shared" si="33"/>
        <v>17.107931189073785</v>
      </c>
      <c r="J100" s="206">
        <f t="shared" si="33"/>
        <v>17.419410663702941</v>
      </c>
      <c r="K100" s="206">
        <f t="shared" si="33"/>
        <v>17.46929615785951</v>
      </c>
      <c r="L100" s="206">
        <f t="shared" si="33"/>
        <v>16.731231184928163</v>
      </c>
      <c r="M100" s="206">
        <f t="shared" si="33"/>
        <v>16.268237539393343</v>
      </c>
      <c r="N100" s="206">
        <f t="shared" si="33"/>
        <v>16.098459570155718</v>
      </c>
      <c r="O100" s="206">
        <f t="shared" si="33"/>
        <v>16.666725289831323</v>
      </c>
      <c r="P100" s="206">
        <f t="shared" si="33"/>
        <v>16.95718765772445</v>
      </c>
      <c r="Q100" s="206">
        <f t="shared" si="33"/>
        <v>16.424589224488027</v>
      </c>
      <c r="R100" s="206">
        <f t="shared" si="33"/>
        <v>16.684224427115588</v>
      </c>
      <c r="S100" s="206">
        <f t="shared" si="33"/>
        <v>16.09986791134132</v>
      </c>
      <c r="T100" s="206">
        <f t="shared" si="33"/>
        <v>18.687129825748041</v>
      </c>
      <c r="U100" s="206">
        <f t="shared" si="33"/>
        <v>19.381885293791651</v>
      </c>
    </row>
    <row r="101" spans="1:23">
      <c r="A101" s="202" t="s">
        <v>185</v>
      </c>
      <c r="C101" s="206">
        <f t="shared" ref="C101:T101" si="34">C67</f>
        <v>32.587041974765661</v>
      </c>
      <c r="D101" s="206">
        <f t="shared" si="34"/>
        <v>31.410579765125707</v>
      </c>
      <c r="E101" s="206">
        <f t="shared" si="34"/>
        <v>30.994738664029942</v>
      </c>
      <c r="F101" s="206">
        <f t="shared" si="34"/>
        <v>29.801067837493562</v>
      </c>
      <c r="G101" s="206">
        <f t="shared" si="34"/>
        <v>29.166555643896253</v>
      </c>
      <c r="H101" s="206">
        <f t="shared" si="34"/>
        <v>28.31451100100627</v>
      </c>
      <c r="I101" s="206">
        <f t="shared" si="34"/>
        <v>30.102329262777022</v>
      </c>
      <c r="J101" s="206">
        <f t="shared" si="34"/>
        <v>30.015289751559482</v>
      </c>
      <c r="K101" s="206">
        <f t="shared" si="34"/>
        <v>28.304212881575115</v>
      </c>
      <c r="L101" s="206">
        <f t="shared" si="34"/>
        <v>28.514341462174507</v>
      </c>
      <c r="M101" s="206">
        <f t="shared" si="34"/>
        <v>28.097747963584091</v>
      </c>
      <c r="N101" s="206">
        <f t="shared" si="34"/>
        <v>26.121231155778897</v>
      </c>
      <c r="O101" s="206">
        <f t="shared" si="34"/>
        <v>24.734849056319117</v>
      </c>
      <c r="P101" s="206">
        <f t="shared" si="34"/>
        <v>21.513932265614148</v>
      </c>
      <c r="Q101" s="206">
        <f t="shared" si="34"/>
        <v>20.257435638461487</v>
      </c>
      <c r="R101" s="206">
        <f t="shared" si="34"/>
        <v>19.03333563224804</v>
      </c>
      <c r="S101" s="206">
        <f t="shared" si="34"/>
        <v>16.414546409138186</v>
      </c>
      <c r="T101" s="206">
        <f t="shared" si="34"/>
        <v>14.736680502805088</v>
      </c>
      <c r="U101" s="206">
        <f>U67</f>
        <v>14.754243127476203</v>
      </c>
    </row>
    <row r="102" spans="1:23" ht="30">
      <c r="A102" s="202" t="s">
        <v>186</v>
      </c>
      <c r="C102" s="206">
        <f t="shared" ref="C102:T102" si="35">C68</f>
        <v>4.0023090244371753</v>
      </c>
      <c r="D102" s="206">
        <f t="shared" si="35"/>
        <v>5.8572661366639851</v>
      </c>
      <c r="E102" s="206">
        <f t="shared" si="35"/>
        <v>8.6063292858085454</v>
      </c>
      <c r="F102" s="206">
        <f t="shared" si="35"/>
        <v>11.211390266598006</v>
      </c>
      <c r="G102" s="206">
        <f t="shared" si="35"/>
        <v>13.76968863484969</v>
      </c>
      <c r="H102" s="206">
        <f t="shared" si="35"/>
        <v>16.622161483112812</v>
      </c>
      <c r="I102" s="206">
        <f t="shared" si="35"/>
        <v>18.556947880916276</v>
      </c>
      <c r="J102" s="206">
        <f t="shared" si="35"/>
        <v>21.327488612445077</v>
      </c>
      <c r="K102" s="206">
        <f t="shared" si="35"/>
        <v>23.859924839303215</v>
      </c>
      <c r="L102" s="206">
        <f t="shared" si="35"/>
        <v>27.154397137427623</v>
      </c>
      <c r="M102" s="206">
        <f t="shared" si="35"/>
        <v>30.290688388436354</v>
      </c>
      <c r="N102" s="206">
        <f t="shared" si="35"/>
        <v>36.149497487437188</v>
      </c>
      <c r="O102" s="206">
        <f t="shared" si="35"/>
        <v>41.375616673958632</v>
      </c>
      <c r="P102" s="206">
        <f t="shared" si="35"/>
        <v>48.637614254553384</v>
      </c>
      <c r="Q102" s="206">
        <f t="shared" si="35"/>
        <v>52.730760167196998</v>
      </c>
      <c r="R102" s="206">
        <f t="shared" si="35"/>
        <v>57.162151826362596</v>
      </c>
      <c r="S102" s="206">
        <f t="shared" si="35"/>
        <v>65.531050088261495</v>
      </c>
      <c r="T102" s="206">
        <f t="shared" si="35"/>
        <v>70.523935869750559</v>
      </c>
      <c r="U102" s="206">
        <f>U68</f>
        <v>71.145587031151805</v>
      </c>
    </row>
    <row r="103" spans="1:23">
      <c r="A103" s="202" t="s">
        <v>187</v>
      </c>
      <c r="C103" s="206">
        <f t="shared" ref="C103:T103" si="36">C69</f>
        <v>31.9</v>
      </c>
      <c r="D103" s="206">
        <f t="shared" si="36"/>
        <v>32.200000000000003</v>
      </c>
      <c r="E103" s="206">
        <f t="shared" si="36"/>
        <v>32.6</v>
      </c>
      <c r="F103" s="206">
        <f t="shared" si="36"/>
        <v>32.9</v>
      </c>
      <c r="G103" s="206">
        <f t="shared" si="36"/>
        <v>33.299999999999997</v>
      </c>
      <c r="H103" s="206">
        <f t="shared" si="36"/>
        <v>33.6</v>
      </c>
      <c r="I103" s="206">
        <f t="shared" si="36"/>
        <v>34</v>
      </c>
      <c r="J103" s="206">
        <f t="shared" si="36"/>
        <v>34.299999999999997</v>
      </c>
      <c r="K103" s="206">
        <f t="shared" si="36"/>
        <v>34.799999999999997</v>
      </c>
      <c r="L103" s="206">
        <f t="shared" si="36"/>
        <v>35.200000000000003</v>
      </c>
      <c r="M103" s="206">
        <f t="shared" si="36"/>
        <v>35.5</v>
      </c>
      <c r="N103" s="206">
        <f t="shared" si="36"/>
        <v>35.9</v>
      </c>
      <c r="O103" s="206">
        <f t="shared" si="36"/>
        <v>36.200000000000003</v>
      </c>
      <c r="P103" s="206">
        <f t="shared" si="36"/>
        <v>36.700000000000003</v>
      </c>
      <c r="Q103" s="206">
        <f t="shared" si="36"/>
        <v>37.06</v>
      </c>
      <c r="R103" s="206">
        <f t="shared" si="36"/>
        <v>37.6</v>
      </c>
      <c r="S103" s="206">
        <f t="shared" si="36"/>
        <v>38.01</v>
      </c>
      <c r="T103" s="206">
        <f t="shared" si="36"/>
        <v>38.299999999999997</v>
      </c>
      <c r="U103" s="202">
        <v>38.93</v>
      </c>
    </row>
    <row r="104" spans="1:23">
      <c r="A104" s="202" t="s">
        <v>358</v>
      </c>
      <c r="C104" s="206"/>
      <c r="D104" s="206"/>
      <c r="E104" s="206">
        <v>12.437469999999999</v>
      </c>
      <c r="F104" s="206">
        <v>12.657914999999999</v>
      </c>
      <c r="G104" s="206">
        <v>12.878360000000001</v>
      </c>
      <c r="H104" s="206">
        <v>13.098805</v>
      </c>
      <c r="I104" s="206">
        <v>13.31925</v>
      </c>
      <c r="J104" s="206">
        <v>13.320615</v>
      </c>
      <c r="K104" s="206">
        <v>13.670178999999999</v>
      </c>
      <c r="L104" s="206">
        <v>13.819964000000001</v>
      </c>
      <c r="M104" s="206">
        <v>13.871129</v>
      </c>
      <c r="N104" s="206">
        <v>13.971603999999999</v>
      </c>
      <c r="O104" s="206">
        <v>14.072079</v>
      </c>
      <c r="P104" s="206">
        <v>14.173276599999999</v>
      </c>
      <c r="Q104" s="206">
        <v>14.275201900000001</v>
      </c>
      <c r="R104" s="206">
        <v>14.32184</v>
      </c>
      <c r="S104" s="206">
        <v>14.706626</v>
      </c>
      <c r="T104" s="206">
        <v>14.9787</v>
      </c>
      <c r="U104" s="139">
        <v>15.225085999999999</v>
      </c>
      <c r="W104" s="219"/>
    </row>
    <row r="105" spans="1:23">
      <c r="C105" s="206"/>
      <c r="D105" s="206"/>
      <c r="E105" s="206"/>
      <c r="F105" s="206"/>
      <c r="G105" s="206"/>
      <c r="H105" s="206"/>
      <c r="I105" s="206"/>
      <c r="J105" s="206"/>
      <c r="K105" s="206"/>
      <c r="L105" s="206"/>
      <c r="M105" s="206"/>
      <c r="N105" s="206"/>
      <c r="O105" s="206"/>
      <c r="P105" s="206"/>
      <c r="Q105" s="206"/>
      <c r="R105" s="206"/>
      <c r="S105" s="206"/>
      <c r="T105" s="206"/>
    </row>
    <row r="106" spans="1:23">
      <c r="A106" s="202" t="s">
        <v>206</v>
      </c>
      <c r="C106" s="206">
        <v>1.46</v>
      </c>
      <c r="D106" s="206">
        <v>1.43</v>
      </c>
      <c r="E106" s="206">
        <v>1.4</v>
      </c>
      <c r="F106" s="206">
        <v>1.37</v>
      </c>
      <c r="G106" s="206">
        <v>1.32</v>
      </c>
      <c r="H106" s="206">
        <v>1.33</v>
      </c>
      <c r="I106" s="206">
        <v>1.31</v>
      </c>
      <c r="J106" s="206">
        <v>1.28</v>
      </c>
      <c r="K106" s="206">
        <v>1.26</v>
      </c>
      <c r="L106" s="206">
        <v>1.24</v>
      </c>
      <c r="M106" s="206">
        <v>1.22</v>
      </c>
      <c r="N106" s="206">
        <v>1.2</v>
      </c>
      <c r="O106" s="206">
        <v>1.19</v>
      </c>
      <c r="P106" s="206">
        <v>1.17</v>
      </c>
      <c r="Q106" s="206">
        <v>1.1399999999999999</v>
      </c>
      <c r="R106" s="206">
        <v>1.1200000000000001</v>
      </c>
      <c r="S106" s="206">
        <v>1.1200000000000001</v>
      </c>
      <c r="T106" s="202">
        <v>1.08</v>
      </c>
      <c r="U106" s="202">
        <v>1</v>
      </c>
    </row>
    <row r="107" spans="1:23">
      <c r="C107" s="201">
        <v>2004</v>
      </c>
      <c r="D107" s="201">
        <v>2005</v>
      </c>
      <c r="E107" s="201">
        <v>2006</v>
      </c>
      <c r="F107" s="201">
        <v>2007</v>
      </c>
      <c r="G107" s="201">
        <v>2008</v>
      </c>
      <c r="H107" s="201">
        <v>2009</v>
      </c>
      <c r="I107" s="201">
        <v>2010</v>
      </c>
      <c r="J107" s="201">
        <v>2011</v>
      </c>
      <c r="K107" s="201">
        <v>2012</v>
      </c>
      <c r="L107" s="201">
        <v>2013</v>
      </c>
      <c r="M107" s="201">
        <v>2014</v>
      </c>
      <c r="N107" s="201">
        <v>2015</v>
      </c>
      <c r="O107" s="201">
        <v>2016</v>
      </c>
      <c r="P107" s="201">
        <v>2017</v>
      </c>
      <c r="Q107" s="201">
        <v>2018</v>
      </c>
      <c r="R107" s="201">
        <v>2019</v>
      </c>
      <c r="S107" s="201">
        <v>2020</v>
      </c>
      <c r="T107" s="201">
        <v>2021</v>
      </c>
      <c r="U107" s="201">
        <v>2022</v>
      </c>
    </row>
    <row r="108" spans="1:23">
      <c r="A108" s="202" t="s">
        <v>207</v>
      </c>
      <c r="B108" s="202" t="s">
        <v>207</v>
      </c>
      <c r="C108" s="206">
        <f t="shared" ref="C108:U108" si="37">C88*C106</f>
        <v>4327.0165999999999</v>
      </c>
      <c r="D108" s="206">
        <f t="shared" si="37"/>
        <v>4309.7625999999991</v>
      </c>
      <c r="E108" s="206">
        <f t="shared" si="37"/>
        <v>4537.75</v>
      </c>
      <c r="F108" s="206">
        <f t="shared" si="37"/>
        <v>4519.2327000000005</v>
      </c>
      <c r="G108" s="206">
        <f t="shared" si="37"/>
        <v>4479.1692000000003</v>
      </c>
      <c r="H108" s="206">
        <f t="shared" si="37"/>
        <v>4127.8279000000002</v>
      </c>
      <c r="I108" s="206">
        <f t="shared" si="37"/>
        <v>4743.0645999999997</v>
      </c>
      <c r="J108" s="206">
        <f t="shared" si="37"/>
        <v>4816.9728000000005</v>
      </c>
      <c r="K108" s="206">
        <f t="shared" si="37"/>
        <v>4611.1338000000005</v>
      </c>
      <c r="L108" s="206">
        <f t="shared" si="37"/>
        <v>4450.5832</v>
      </c>
      <c r="M108" s="206">
        <f t="shared" si="37"/>
        <v>4292.4480000000003</v>
      </c>
      <c r="N108" s="206">
        <f t="shared" si="37"/>
        <v>3992.16</v>
      </c>
      <c r="O108" s="206">
        <f t="shared" si="37"/>
        <v>3902.0099999999998</v>
      </c>
      <c r="P108" s="206">
        <f t="shared" si="37"/>
        <v>3504.1784017499995</v>
      </c>
      <c r="Q108" s="206">
        <f t="shared" si="37"/>
        <v>3324.9221896799995</v>
      </c>
      <c r="R108" s="206">
        <f t="shared" si="37"/>
        <v>3266.8445219200003</v>
      </c>
      <c r="S108" s="206">
        <f t="shared" si="37"/>
        <v>2699.9479751999997</v>
      </c>
      <c r="T108" s="206">
        <f t="shared" si="37"/>
        <v>2904.3450968400007</v>
      </c>
      <c r="U108" s="206">
        <f t="shared" si="37"/>
        <v>2984.4199999999996</v>
      </c>
    </row>
    <row r="109" spans="1:23" ht="30">
      <c r="A109" s="202" t="s">
        <v>208</v>
      </c>
      <c r="B109" s="202" t="s">
        <v>208</v>
      </c>
      <c r="C109" s="206">
        <f t="shared" ref="C109:U109" si="38">C89*C106</f>
        <v>531.43999999999994</v>
      </c>
      <c r="D109" s="206">
        <f t="shared" si="38"/>
        <v>803.66</v>
      </c>
      <c r="E109" s="206">
        <f t="shared" si="38"/>
        <v>1260</v>
      </c>
      <c r="F109" s="206">
        <f t="shared" si="38"/>
        <v>1700.17</v>
      </c>
      <c r="G109" s="206">
        <f t="shared" si="38"/>
        <v>2114.64</v>
      </c>
      <c r="H109" s="206">
        <f t="shared" si="38"/>
        <v>2423.2600000000002</v>
      </c>
      <c r="I109" s="206">
        <f t="shared" si="38"/>
        <v>2923.92</v>
      </c>
      <c r="J109" s="206">
        <f t="shared" si="38"/>
        <v>3422.7200000000003</v>
      </c>
      <c r="K109" s="206">
        <f t="shared" si="38"/>
        <v>3887.1</v>
      </c>
      <c r="L109" s="206">
        <f t="shared" si="38"/>
        <v>4238.32</v>
      </c>
      <c r="M109" s="206">
        <f t="shared" si="38"/>
        <v>4627.46</v>
      </c>
      <c r="N109" s="206">
        <f t="shared" si="38"/>
        <v>5524.8</v>
      </c>
      <c r="O109" s="206">
        <f t="shared" si="38"/>
        <v>6527.15</v>
      </c>
      <c r="P109" s="206">
        <f t="shared" si="38"/>
        <v>7922.07</v>
      </c>
      <c r="Q109" s="206">
        <f t="shared" si="38"/>
        <v>8654.8799999999992</v>
      </c>
      <c r="R109" s="206">
        <f t="shared" si="38"/>
        <v>9811.2000000000007</v>
      </c>
      <c r="S109" s="206">
        <f t="shared" si="38"/>
        <v>10778.880000000001</v>
      </c>
      <c r="T109" s="206">
        <f t="shared" si="38"/>
        <v>13899.049200000001</v>
      </c>
      <c r="U109" s="206">
        <f t="shared" si="38"/>
        <v>14391</v>
      </c>
    </row>
    <row r="110" spans="1:23">
      <c r="A110" s="202" t="s">
        <v>209</v>
      </c>
      <c r="B110" s="202" t="s">
        <v>209</v>
      </c>
      <c r="C110" s="206">
        <f t="shared" ref="C110:U110" si="39">C90*C106</f>
        <v>13278.334999999999</v>
      </c>
      <c r="D110" s="206">
        <f t="shared" si="39"/>
        <v>13720.7356</v>
      </c>
      <c r="E110" s="206">
        <f t="shared" si="39"/>
        <v>14640.387999999999</v>
      </c>
      <c r="F110" s="206">
        <f t="shared" si="39"/>
        <v>15164.667000000001</v>
      </c>
      <c r="G110" s="206">
        <f t="shared" si="39"/>
        <v>15357.210000000001</v>
      </c>
      <c r="H110" s="206">
        <f t="shared" si="39"/>
        <v>14578.489100000001</v>
      </c>
      <c r="I110" s="206">
        <f t="shared" si="39"/>
        <v>15756.4704</v>
      </c>
      <c r="J110" s="206">
        <f t="shared" si="39"/>
        <v>16048.396800000002</v>
      </c>
      <c r="K110" s="206">
        <f t="shared" si="39"/>
        <v>16291.333799999999</v>
      </c>
      <c r="L110" s="206">
        <f t="shared" si="39"/>
        <v>15608.227200000001</v>
      </c>
      <c r="M110" s="206">
        <f t="shared" si="39"/>
        <v>15276.84</v>
      </c>
      <c r="N110" s="206">
        <f t="shared" si="39"/>
        <v>15283.199999999999</v>
      </c>
      <c r="O110" s="206">
        <f t="shared" si="39"/>
        <v>15775.353999999999</v>
      </c>
      <c r="P110" s="206">
        <f t="shared" si="39"/>
        <v>16287.949401749998</v>
      </c>
      <c r="Q110" s="206">
        <f t="shared" si="39"/>
        <v>16413.341989679997</v>
      </c>
      <c r="R110" s="206">
        <f t="shared" si="39"/>
        <v>17163.804521920003</v>
      </c>
      <c r="S110" s="206">
        <f t="shared" si="39"/>
        <v>16448.507975200002</v>
      </c>
      <c r="T110" s="206">
        <f t="shared" si="39"/>
        <v>19708.27213284</v>
      </c>
      <c r="U110" s="206">
        <f t="shared" si="39"/>
        <v>20227.537083500003</v>
      </c>
    </row>
    <row r="111" spans="1:23">
      <c r="G111" s="206"/>
      <c r="H111" s="206"/>
      <c r="I111" s="206"/>
      <c r="J111" s="206"/>
      <c r="K111" s="206"/>
      <c r="L111" s="206"/>
      <c r="M111" s="206"/>
      <c r="N111" s="206"/>
      <c r="O111" s="206"/>
      <c r="P111" s="206"/>
      <c r="Q111" s="206"/>
      <c r="R111" s="206"/>
      <c r="S111" s="206"/>
      <c r="T111" s="206"/>
      <c r="U111" s="206"/>
    </row>
    <row r="112" spans="1:23">
      <c r="C112" s="201">
        <v>2004</v>
      </c>
      <c r="D112" s="201">
        <v>2005</v>
      </c>
      <c r="E112" s="201">
        <v>2006</v>
      </c>
      <c r="F112" s="201">
        <v>2007</v>
      </c>
      <c r="G112" s="201">
        <v>2008</v>
      </c>
      <c r="H112" s="201">
        <v>2009</v>
      </c>
      <c r="I112" s="201">
        <v>2010</v>
      </c>
      <c r="J112" s="201">
        <v>2011</v>
      </c>
      <c r="K112" s="201">
        <v>2012</v>
      </c>
      <c r="L112" s="201">
        <v>2013</v>
      </c>
      <c r="M112" s="201">
        <v>2014</v>
      </c>
      <c r="N112" s="201">
        <v>2015</v>
      </c>
      <c r="O112" s="201">
        <v>2016</v>
      </c>
      <c r="P112" s="201">
        <v>2017</v>
      </c>
      <c r="Q112" s="201">
        <v>2018</v>
      </c>
      <c r="R112" s="201">
        <v>2019</v>
      </c>
      <c r="S112" s="201">
        <v>2020</v>
      </c>
      <c r="T112" s="201">
        <v>2021</v>
      </c>
      <c r="U112" s="201">
        <v>2022</v>
      </c>
    </row>
    <row r="113" spans="1:21">
      <c r="A113" s="202" t="s">
        <v>210</v>
      </c>
      <c r="B113" s="202" t="s">
        <v>210</v>
      </c>
      <c r="C113" s="206">
        <f>C95*C106</f>
        <v>135.64315360501567</v>
      </c>
      <c r="D113" s="206">
        <f t="shared" ref="D113:U113" si="40">D95*D106</f>
        <v>133.84355900621117</v>
      </c>
      <c r="E113" s="206">
        <f t="shared" si="40"/>
        <v>139.19478527607359</v>
      </c>
      <c r="F113" s="206">
        <f t="shared" si="40"/>
        <v>137.36269604863224</v>
      </c>
      <c r="G113" s="206">
        <f t="shared" si="40"/>
        <v>134.5095855855856</v>
      </c>
      <c r="H113" s="206">
        <f t="shared" si="40"/>
        <v>122.85202083333334</v>
      </c>
      <c r="I113" s="206">
        <f t="shared" si="40"/>
        <v>139.50190000000001</v>
      </c>
      <c r="J113" s="206">
        <f t="shared" si="40"/>
        <v>140.43652478134112</v>
      </c>
      <c r="K113" s="206">
        <f t="shared" si="40"/>
        <v>132.50384482758622</v>
      </c>
      <c r="L113" s="206">
        <f t="shared" si="40"/>
        <v>126.43702272727272</v>
      </c>
      <c r="M113" s="206">
        <f t="shared" si="40"/>
        <v>120.91402816901409</v>
      </c>
      <c r="N113" s="206">
        <f t="shared" si="40"/>
        <v>111.20222841225628</v>
      </c>
      <c r="O113" s="206">
        <f t="shared" si="40"/>
        <v>107.79033149171269</v>
      </c>
      <c r="P113" s="206">
        <f t="shared" si="40"/>
        <v>95.481700320163455</v>
      </c>
      <c r="Q113" s="206">
        <f t="shared" si="40"/>
        <v>89.71727441122502</v>
      </c>
      <c r="R113" s="206">
        <f t="shared" si="40"/>
        <v>86.884162817021277</v>
      </c>
      <c r="S113" s="206">
        <f t="shared" si="40"/>
        <v>71.032569723756907</v>
      </c>
      <c r="T113" s="206">
        <f t="shared" si="40"/>
        <v>75.831464669451719</v>
      </c>
      <c r="U113" s="206">
        <f t="shared" si="40"/>
        <v>75.939440203562341</v>
      </c>
    </row>
    <row r="114" spans="1:21">
      <c r="A114" s="202" t="s">
        <v>211</v>
      </c>
      <c r="B114" s="202" t="s">
        <v>211</v>
      </c>
      <c r="C114" s="206">
        <f>C96*C106</f>
        <v>16.659561128526647</v>
      </c>
      <c r="D114" s="206">
        <f t="shared" ref="D114:U114" si="41">D96*D106</f>
        <v>24.958385093167699</v>
      </c>
      <c r="E114" s="206">
        <f t="shared" si="41"/>
        <v>38.650306748466257</v>
      </c>
      <c r="F114" s="206">
        <f t="shared" si="41"/>
        <v>51.676899696048643</v>
      </c>
      <c r="G114" s="206">
        <f t="shared" si="41"/>
        <v>63.502702702702713</v>
      </c>
      <c r="H114" s="206">
        <f t="shared" si="41"/>
        <v>72.120833333333337</v>
      </c>
      <c r="I114" s="206">
        <f t="shared" si="41"/>
        <v>85.997647058823532</v>
      </c>
      <c r="J114" s="206">
        <f t="shared" si="41"/>
        <v>99.787755102040833</v>
      </c>
      <c r="K114" s="206">
        <f t="shared" si="41"/>
        <v>111.69827586206897</v>
      </c>
      <c r="L114" s="206">
        <f t="shared" si="41"/>
        <v>120.40681818181817</v>
      </c>
      <c r="M114" s="206">
        <f t="shared" si="41"/>
        <v>130.35098591549297</v>
      </c>
      <c r="N114" s="206">
        <f t="shared" si="41"/>
        <v>153.89415041782729</v>
      </c>
      <c r="O114" s="206">
        <f t="shared" si="41"/>
        <v>180.30801104972375</v>
      </c>
      <c r="P114" s="206">
        <f t="shared" si="41"/>
        <v>215.86021798365121</v>
      </c>
      <c r="Q114" s="206">
        <f t="shared" si="41"/>
        <v>233.53696708041011</v>
      </c>
      <c r="R114" s="206">
        <f t="shared" si="41"/>
        <v>260.93617021276594</v>
      </c>
      <c r="S114" s="206">
        <f t="shared" si="41"/>
        <v>283.58011049723763</v>
      </c>
      <c r="T114" s="206">
        <f t="shared" si="41"/>
        <v>362.89945691906013</v>
      </c>
      <c r="U114" s="206">
        <f t="shared" si="41"/>
        <v>366.18320610687027</v>
      </c>
    </row>
    <row r="115" spans="1:21">
      <c r="A115" s="202" t="s">
        <v>212</v>
      </c>
      <c r="B115" s="202" t="s">
        <v>212</v>
      </c>
      <c r="C115" s="206">
        <f>C98*C106</f>
        <v>416.24874608150475</v>
      </c>
      <c r="D115" s="206">
        <f t="shared" ref="D115:U115" si="42">D98*D106</f>
        <v>426.10980124223596</v>
      </c>
      <c r="E115" s="206">
        <f t="shared" si="42"/>
        <v>449.0916564417177</v>
      </c>
      <c r="F115" s="206">
        <f t="shared" si="42"/>
        <v>460.93212765957458</v>
      </c>
      <c r="G115" s="206">
        <f t="shared" si="42"/>
        <v>461.17747747747757</v>
      </c>
      <c r="H115" s="206">
        <f t="shared" si="42"/>
        <v>433.88360416666666</v>
      </c>
      <c r="I115" s="206">
        <f t="shared" si="42"/>
        <v>463.42560000000003</v>
      </c>
      <c r="J115" s="206">
        <f t="shared" si="42"/>
        <v>467.88328862973776</v>
      </c>
      <c r="K115" s="206">
        <f t="shared" si="42"/>
        <v>468.14177586206898</v>
      </c>
      <c r="L115" s="206">
        <f t="shared" si="42"/>
        <v>443.41554545454539</v>
      </c>
      <c r="M115" s="206">
        <f t="shared" si="42"/>
        <v>430.33352112676056</v>
      </c>
      <c r="N115" s="206">
        <f t="shared" si="42"/>
        <v>425.7158774373259</v>
      </c>
      <c r="O115" s="206">
        <f t="shared" si="42"/>
        <v>435.78325966850821</v>
      </c>
      <c r="P115" s="206">
        <f t="shared" si="42"/>
        <v>443.81333519754759</v>
      </c>
      <c r="Q115" s="206">
        <f t="shared" si="42"/>
        <v>442.88564462169444</v>
      </c>
      <c r="R115" s="206">
        <f t="shared" si="42"/>
        <v>456.48416281702134</v>
      </c>
      <c r="S115" s="206">
        <f t="shared" si="42"/>
        <v>432.74159366482507</v>
      </c>
      <c r="T115" s="206">
        <f t="shared" si="42"/>
        <v>514.57629589660587</v>
      </c>
      <c r="U115" s="206">
        <f t="shared" si="42"/>
        <v>514.69560008905864</v>
      </c>
    </row>
    <row r="116" spans="1:21">
      <c r="A116" s="202" t="s">
        <v>213</v>
      </c>
      <c r="C116" s="206">
        <f t="shared" ref="C116:U116" si="43">C90*C106</f>
        <v>13278.334999999999</v>
      </c>
      <c r="D116" s="206">
        <f t="shared" si="43"/>
        <v>13720.7356</v>
      </c>
      <c r="E116" s="206">
        <f t="shared" si="43"/>
        <v>14640.387999999999</v>
      </c>
      <c r="F116" s="206">
        <f t="shared" si="43"/>
        <v>15164.667000000001</v>
      </c>
      <c r="G116" s="206">
        <f t="shared" si="43"/>
        <v>15357.210000000001</v>
      </c>
      <c r="H116" s="206">
        <f t="shared" si="43"/>
        <v>14578.489100000001</v>
      </c>
      <c r="I116" s="206">
        <f t="shared" si="43"/>
        <v>15756.4704</v>
      </c>
      <c r="J116" s="206">
        <f t="shared" si="43"/>
        <v>16048.396800000002</v>
      </c>
      <c r="K116" s="206">
        <f t="shared" si="43"/>
        <v>16291.333799999999</v>
      </c>
      <c r="L116" s="206">
        <f t="shared" si="43"/>
        <v>15608.227200000001</v>
      </c>
      <c r="M116" s="206">
        <f t="shared" si="43"/>
        <v>15276.84</v>
      </c>
      <c r="N116" s="206">
        <f t="shared" si="43"/>
        <v>15283.199999999999</v>
      </c>
      <c r="O116" s="206">
        <f t="shared" si="43"/>
        <v>15775.353999999999</v>
      </c>
      <c r="P116" s="206">
        <f t="shared" si="43"/>
        <v>16287.949401749998</v>
      </c>
      <c r="Q116" s="206">
        <f t="shared" si="43"/>
        <v>16413.341989679997</v>
      </c>
      <c r="R116" s="206">
        <f t="shared" si="43"/>
        <v>17163.804521920003</v>
      </c>
      <c r="S116" s="206">
        <f t="shared" si="43"/>
        <v>16448.507975200002</v>
      </c>
      <c r="T116" s="206">
        <f t="shared" si="43"/>
        <v>19708.27213284</v>
      </c>
      <c r="U116" s="206">
        <f t="shared" si="43"/>
        <v>20227.537083500003</v>
      </c>
    </row>
    <row r="117" spans="1:21">
      <c r="C117" s="201">
        <v>2004</v>
      </c>
      <c r="D117" s="201">
        <v>2005</v>
      </c>
      <c r="E117" s="201">
        <v>2006</v>
      </c>
      <c r="F117" s="201">
        <v>2007</v>
      </c>
      <c r="G117" s="201">
        <v>2008</v>
      </c>
      <c r="H117" s="201">
        <v>2009</v>
      </c>
      <c r="I117" s="201">
        <v>2010</v>
      </c>
      <c r="J117" s="201">
        <v>2011</v>
      </c>
      <c r="K117" s="201">
        <v>2012</v>
      </c>
      <c r="L117" s="201">
        <v>2013</v>
      </c>
      <c r="M117" s="201">
        <v>2014</v>
      </c>
      <c r="N117" s="201">
        <v>2015</v>
      </c>
      <c r="O117" s="201">
        <v>2016</v>
      </c>
      <c r="P117" s="201">
        <v>2017</v>
      </c>
      <c r="Q117" s="201">
        <v>2018</v>
      </c>
      <c r="R117" s="201">
        <v>2019</v>
      </c>
      <c r="S117" s="201">
        <v>2020</v>
      </c>
      <c r="T117" s="201">
        <v>2021</v>
      </c>
      <c r="U117" s="201">
        <v>2022</v>
      </c>
    </row>
    <row r="118" spans="1:21" ht="30">
      <c r="A118" s="202" t="s">
        <v>214</v>
      </c>
      <c r="C118" s="206">
        <v>1331178</v>
      </c>
      <c r="D118" s="206">
        <v>1417028</v>
      </c>
      <c r="E118" s="206">
        <v>1492207</v>
      </c>
      <c r="F118" s="206">
        <v>1573532</v>
      </c>
      <c r="G118" s="206">
        <v>1652923</v>
      </c>
      <c r="H118" s="206">
        <v>1567365</v>
      </c>
      <c r="I118" s="206">
        <v>1662130</v>
      </c>
      <c r="J118" s="206">
        <v>1769921</v>
      </c>
      <c r="K118" s="206">
        <v>1822808</v>
      </c>
      <c r="L118" s="206">
        <v>1897531</v>
      </c>
      <c r="M118" s="206">
        <v>1994898</v>
      </c>
      <c r="N118" s="206">
        <v>1990441</v>
      </c>
      <c r="O118" s="206">
        <v>2025535</v>
      </c>
      <c r="P118" s="206">
        <v>2141107</v>
      </c>
      <c r="Q118" s="206">
        <v>2223856</v>
      </c>
      <c r="R118" s="206">
        <v>2313563</v>
      </c>
      <c r="S118" s="206">
        <v>2209681</v>
      </c>
      <c r="T118" s="206">
        <v>2509618</v>
      </c>
      <c r="U118" s="206">
        <v>2586620.609094</v>
      </c>
    </row>
    <row r="119" spans="1:21">
      <c r="A119" s="202" t="s">
        <v>215</v>
      </c>
      <c r="C119" s="206">
        <f t="shared" ref="C119:U119" si="44">C90/C118*100</f>
        <v>0.68321066003194164</v>
      </c>
      <c r="D119" s="206">
        <f t="shared" si="44"/>
        <v>0.67711576623750558</v>
      </c>
      <c r="E119" s="206">
        <f t="shared" si="44"/>
        <v>0.70080223454252655</v>
      </c>
      <c r="F119" s="206">
        <f t="shared" si="44"/>
        <v>0.70345566534395243</v>
      </c>
      <c r="G119" s="206">
        <f t="shared" si="44"/>
        <v>0.70385916343350541</v>
      </c>
      <c r="H119" s="206">
        <f t="shared" si="44"/>
        <v>0.69934380313456024</v>
      </c>
      <c r="I119" s="206">
        <f t="shared" si="44"/>
        <v>0.72364014848417391</v>
      </c>
      <c r="J119" s="206">
        <f t="shared" si="44"/>
        <v>0.70838246452807796</v>
      </c>
      <c r="K119" s="206">
        <f t="shared" si="44"/>
        <v>0.70932484386726402</v>
      </c>
      <c r="L119" s="206">
        <f t="shared" si="44"/>
        <v>0.66335042747654716</v>
      </c>
      <c r="M119" s="206">
        <f t="shared" si="44"/>
        <v>0.6277012659293858</v>
      </c>
      <c r="N119" s="206">
        <f t="shared" si="44"/>
        <v>0.63985820227778667</v>
      </c>
      <c r="O119" s="206">
        <f t="shared" si="44"/>
        <v>0.65447400316459603</v>
      </c>
      <c r="P119" s="206">
        <f t="shared" si="44"/>
        <v>0.65019283366034475</v>
      </c>
      <c r="Q119" s="206">
        <f t="shared" si="44"/>
        <v>0.64741909602060566</v>
      </c>
      <c r="R119" s="206">
        <f t="shared" si="44"/>
        <v>0.66239067040750566</v>
      </c>
      <c r="S119" s="206">
        <f t="shared" si="44"/>
        <v>0.6646284162736612</v>
      </c>
      <c r="T119" s="206">
        <f t="shared" si="44"/>
        <v>0.72713855746173317</v>
      </c>
      <c r="U119" s="206">
        <f t="shared" si="44"/>
        <v>0.78200633724112256</v>
      </c>
    </row>
    <row r="120" spans="1:21">
      <c r="A120" s="202" t="s">
        <v>216</v>
      </c>
      <c r="C120" s="206">
        <f t="shared" ref="C120:U120" si="45">C92/C118</f>
        <v>3.9869846106230726E-2</v>
      </c>
      <c r="D120" s="206">
        <f t="shared" si="45"/>
        <v>3.9958420017106221E-2</v>
      </c>
      <c r="E120" s="206">
        <f t="shared" si="45"/>
        <v>4.0065687937397426E-2</v>
      </c>
      <c r="F120" s="206">
        <f t="shared" si="45"/>
        <v>4.0005859429614397E-2</v>
      </c>
      <c r="G120" s="206">
        <f t="shared" si="45"/>
        <v>3.999859642584682E-2</v>
      </c>
      <c r="H120" s="206">
        <f t="shared" si="45"/>
        <v>4.4058558153333781E-2</v>
      </c>
      <c r="I120" s="206">
        <f t="shared" si="45"/>
        <v>4.2298518768086733E-2</v>
      </c>
      <c r="J120" s="206">
        <f t="shared" si="45"/>
        <v>4.0666270415459227E-2</v>
      </c>
      <c r="K120" s="206">
        <f t="shared" si="45"/>
        <v>4.0604088307709861E-2</v>
      </c>
      <c r="L120" s="206">
        <f t="shared" si="45"/>
        <v>3.9647436589968756E-2</v>
      </c>
      <c r="M120" s="206">
        <f t="shared" si="45"/>
        <v>3.8584466473975114E-2</v>
      </c>
      <c r="N120" s="206">
        <f t="shared" si="45"/>
        <v>3.9746548388020546E-2</v>
      </c>
      <c r="O120" s="206">
        <f t="shared" si="45"/>
        <v>3.9268302067947486E-2</v>
      </c>
      <c r="P120" s="206">
        <f t="shared" si="45"/>
        <v>3.8343199756014065E-2</v>
      </c>
      <c r="Q120" s="206">
        <f t="shared" si="45"/>
        <v>3.941767353641603E-2</v>
      </c>
      <c r="R120" s="206">
        <f t="shared" si="45"/>
        <v>3.9701615936727212E-2</v>
      </c>
      <c r="S120" s="206">
        <f t="shared" si="45"/>
        <v>4.128160677675332E-2</v>
      </c>
      <c r="T120" s="206">
        <f t="shared" si="45"/>
        <v>3.8911195258024382E-2</v>
      </c>
      <c r="U120" s="206">
        <f t="shared" si="45"/>
        <v>4.0347279193299758E-2</v>
      </c>
    </row>
    <row r="124" spans="1:21">
      <c r="T124" s="220"/>
    </row>
    <row r="125" spans="1:21">
      <c r="Q125" s="136"/>
      <c r="R125" s="221"/>
      <c r="S125" s="136"/>
      <c r="T125" s="136"/>
    </row>
    <row r="126" spans="1:21">
      <c r="Q126" s="136"/>
      <c r="R126" s="136"/>
      <c r="S126" s="136"/>
      <c r="T126" s="136"/>
    </row>
    <row r="127" spans="1:21">
      <c r="Q127" s="136"/>
      <c r="R127" s="221"/>
      <c r="S127" s="136"/>
      <c r="T127" s="136"/>
    </row>
    <row r="128" spans="1:21">
      <c r="Q128" s="136"/>
      <c r="R128" s="221"/>
      <c r="S128" s="136"/>
      <c r="T128" s="136"/>
    </row>
    <row r="129" spans="17:21">
      <c r="Q129" s="136"/>
      <c r="R129" s="221"/>
      <c r="S129" s="136"/>
      <c r="T129" s="136"/>
    </row>
    <row r="130" spans="17:21">
      <c r="Q130" s="136"/>
      <c r="R130" s="136"/>
      <c r="S130" s="136"/>
      <c r="T130" s="136"/>
      <c r="U130" s="136"/>
    </row>
    <row r="131" spans="17:21">
      <c r="Q131" s="136"/>
      <c r="R131" s="136"/>
      <c r="S131" s="136"/>
      <c r="T131" s="136"/>
      <c r="U131" s="136"/>
    </row>
    <row r="132" spans="17:21">
      <c r="Q132" s="136"/>
      <c r="R132" s="136"/>
      <c r="S132" s="136"/>
      <c r="T132" s="136"/>
      <c r="U132" s="136"/>
    </row>
    <row r="133" spans="17:21">
      <c r="Q133" s="136"/>
      <c r="R133" s="136"/>
      <c r="S133" s="136"/>
      <c r="T133" s="136"/>
      <c r="U133" s="136"/>
    </row>
    <row r="134" spans="17:21">
      <c r="Q134" s="136"/>
      <c r="R134" s="136"/>
      <c r="S134" s="136"/>
      <c r="T134" s="136"/>
      <c r="U134" s="136"/>
    </row>
    <row r="135" spans="17:21">
      <c r="Q135" s="136"/>
      <c r="R135" s="136"/>
      <c r="S135" s="136"/>
      <c r="T135" s="136"/>
      <c r="U135" s="136"/>
    </row>
    <row r="136" spans="17:21">
      <c r="Q136" s="136"/>
      <c r="R136" s="136"/>
      <c r="S136" s="136"/>
      <c r="T136" s="136"/>
      <c r="U136" s="136"/>
    </row>
    <row r="137" spans="17:21">
      <c r="Q137" s="136"/>
      <c r="R137" s="136"/>
      <c r="S137" s="136"/>
      <c r="T137" s="136"/>
      <c r="U137" s="136"/>
    </row>
    <row r="138" spans="17:21">
      <c r="Q138" s="136"/>
      <c r="R138" s="136"/>
      <c r="S138" s="136"/>
      <c r="T138" s="136"/>
      <c r="U138" s="136"/>
    </row>
    <row r="139" spans="17:21">
      <c r="Q139" s="136"/>
      <c r="R139" s="136"/>
      <c r="S139" s="136"/>
      <c r="T139" s="136"/>
      <c r="U139" s="136"/>
    </row>
    <row r="140" spans="17:21">
      <c r="Q140" s="136"/>
      <c r="R140" s="136"/>
      <c r="S140" s="136"/>
      <c r="T140" s="136"/>
      <c r="U140" s="136"/>
    </row>
    <row r="141" spans="17:21">
      <c r="Q141" s="136"/>
      <c r="R141" s="136"/>
      <c r="S141" s="136"/>
      <c r="T141" s="136"/>
    </row>
    <row r="142" spans="17:21">
      <c r="Q142" s="136"/>
      <c r="R142" s="136"/>
      <c r="S142" s="136"/>
      <c r="T142" s="136"/>
    </row>
    <row r="143" spans="17:21">
      <c r="Q143" s="136"/>
      <c r="R143" s="221"/>
      <c r="S143" s="136"/>
      <c r="T143" s="136"/>
    </row>
    <row r="144" spans="17:21">
      <c r="Q144" s="136"/>
      <c r="R144" s="221"/>
      <c r="S144" s="136"/>
      <c r="T144" s="136"/>
    </row>
    <row r="145" spans="9:20">
      <c r="Q145" s="136"/>
      <c r="R145" s="136"/>
      <c r="S145" s="136"/>
      <c r="T145" s="136"/>
    </row>
    <row r="146" spans="9:20">
      <c r="Q146" s="136"/>
      <c r="R146" s="136"/>
      <c r="S146" s="136"/>
      <c r="T146" s="136"/>
    </row>
    <row r="147" spans="9:20">
      <c r="Q147" s="136"/>
      <c r="R147" s="136"/>
      <c r="S147" s="136"/>
      <c r="T147" s="136"/>
    </row>
    <row r="154" spans="9:20">
      <c r="Q154" s="218"/>
      <c r="R154" s="218"/>
      <c r="S154" s="218"/>
      <c r="T154" s="218"/>
    </row>
    <row r="155" spans="9:20">
      <c r="I155" s="136"/>
      <c r="J155" s="136"/>
      <c r="K155" s="136"/>
      <c r="L155" s="136"/>
      <c r="Q155" s="218"/>
      <c r="R155" s="218"/>
      <c r="S155" s="218"/>
      <c r="T155" s="218"/>
    </row>
    <row r="156" spans="9:20">
      <c r="I156" s="136"/>
      <c r="J156" s="136"/>
      <c r="K156" s="136"/>
      <c r="L156" s="136"/>
      <c r="Q156" s="218"/>
      <c r="R156" s="218"/>
      <c r="S156" s="218"/>
      <c r="T156" s="218"/>
    </row>
    <row r="157" spans="9:20">
      <c r="I157" s="136"/>
      <c r="J157" s="136"/>
      <c r="K157" s="136"/>
      <c r="L157" s="136"/>
      <c r="Q157" s="218"/>
      <c r="R157" s="218"/>
      <c r="S157" s="218"/>
      <c r="T157" s="218"/>
    </row>
    <row r="158" spans="9:20">
      <c r="I158" s="136"/>
      <c r="J158" s="136"/>
      <c r="K158" s="136"/>
      <c r="L158" s="136"/>
      <c r="Q158" s="218"/>
      <c r="R158" s="218"/>
      <c r="S158" s="218"/>
      <c r="T158" s="218"/>
    </row>
    <row r="159" spans="9:20">
      <c r="I159" s="136"/>
      <c r="J159" s="136"/>
      <c r="K159" s="136"/>
      <c r="L159" s="136"/>
      <c r="Q159" s="218"/>
      <c r="R159" s="218"/>
      <c r="S159" s="218"/>
      <c r="T159" s="218"/>
    </row>
    <row r="160" spans="9:20">
      <c r="I160" s="136"/>
      <c r="J160" s="136"/>
      <c r="K160" s="136"/>
      <c r="L160" s="136"/>
      <c r="Q160" s="218"/>
      <c r="R160" s="218"/>
      <c r="S160" s="218"/>
      <c r="T160" s="218"/>
    </row>
    <row r="161" spans="9:20">
      <c r="I161" s="136"/>
      <c r="J161" s="136"/>
      <c r="K161" s="136"/>
      <c r="L161" s="136"/>
      <c r="Q161" s="218"/>
      <c r="R161" s="218"/>
      <c r="S161" s="218"/>
      <c r="T161" s="218"/>
    </row>
    <row r="162" spans="9:20">
      <c r="I162" s="136"/>
      <c r="J162" s="136"/>
      <c r="K162" s="136"/>
      <c r="L162" s="136"/>
      <c r="Q162" s="218"/>
      <c r="R162" s="218"/>
      <c r="S162" s="218"/>
      <c r="T162" s="218"/>
    </row>
    <row r="163" spans="9:20">
      <c r="I163" s="136"/>
      <c r="J163" s="136"/>
      <c r="K163" s="136"/>
      <c r="L163" s="136"/>
      <c r="Q163" s="218"/>
      <c r="R163" s="218"/>
      <c r="S163" s="218"/>
      <c r="T163" s="218"/>
    </row>
    <row r="164" spans="9:20">
      <c r="I164" s="136"/>
      <c r="J164" s="136"/>
      <c r="K164" s="136"/>
      <c r="L164" s="136"/>
      <c r="Q164" s="218"/>
      <c r="R164" s="218"/>
      <c r="S164" s="218"/>
      <c r="T164" s="218"/>
    </row>
    <row r="165" spans="9:20">
      <c r="I165" s="136"/>
      <c r="J165" s="136"/>
      <c r="K165" s="136"/>
      <c r="L165" s="136"/>
      <c r="Q165" s="218"/>
      <c r="R165" s="218"/>
      <c r="S165" s="218"/>
      <c r="T165" s="218"/>
    </row>
    <row r="166" spans="9:20">
      <c r="I166" s="136"/>
      <c r="J166" s="136"/>
      <c r="K166" s="136"/>
      <c r="L166" s="136"/>
      <c r="Q166" s="218"/>
      <c r="R166" s="218"/>
      <c r="S166" s="218"/>
      <c r="T166" s="218"/>
    </row>
    <row r="167" spans="9:20">
      <c r="I167" s="136"/>
      <c r="J167" s="136"/>
      <c r="K167" s="136"/>
      <c r="L167" s="136"/>
      <c r="Q167" s="218"/>
      <c r="R167" s="218"/>
      <c r="S167" s="218"/>
      <c r="T167" s="218"/>
    </row>
    <row r="168" spans="9:20">
      <c r="I168" s="136"/>
      <c r="L168" s="136"/>
      <c r="Q168" s="218"/>
      <c r="R168" s="218"/>
      <c r="S168" s="218"/>
      <c r="T168" s="218"/>
    </row>
    <row r="169" spans="9:20">
      <c r="I169" s="136"/>
      <c r="L169" s="136"/>
      <c r="Q169" s="218"/>
      <c r="R169" s="218"/>
      <c r="S169" s="218"/>
      <c r="T169" s="218"/>
    </row>
    <row r="170" spans="9:20">
      <c r="L170" s="136"/>
      <c r="Q170" s="218"/>
      <c r="R170" s="218"/>
      <c r="S170" s="218"/>
      <c r="T170" s="218"/>
    </row>
    <row r="171" spans="9:20">
      <c r="L171" s="136"/>
    </row>
    <row r="172" spans="9:20">
      <c r="L172" s="136"/>
    </row>
    <row r="173" spans="9:20">
      <c r="L173" s="136"/>
    </row>
    <row r="174" spans="9:20">
      <c r="L174" s="136"/>
    </row>
    <row r="175" spans="9:20">
      <c r="L175" s="136"/>
    </row>
    <row r="176" spans="9:20">
      <c r="L176" s="136"/>
    </row>
    <row r="177" spans="12:12">
      <c r="L177" s="136"/>
    </row>
  </sheetData>
  <mergeCells count="2">
    <mergeCell ref="A1:J1"/>
    <mergeCell ref="A73:T73"/>
  </mergeCells>
  <pageMargins left="0.7" right="0.7" top="0.75" bottom="0.75" header="0.3" footer="0.3"/>
  <pageSetup orientation="portrait" horizontalDpi="0" verticalDpi="0"/>
  <ignoredErrors>
    <ignoredError sqref="R29 N29 O29:Q29 J16:S16" formulaRange="1"/>
  </ignoredErrors>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920C9-425A-3D4D-AF99-C80B93943F5D}">
  <sheetPr codeName="Sheet21"/>
  <dimension ref="A1:T5"/>
  <sheetViews>
    <sheetView zoomScaleNormal="100" workbookViewId="0">
      <selection activeCell="V21" sqref="V21"/>
    </sheetView>
  </sheetViews>
  <sheetFormatPr baseColWidth="10" defaultColWidth="11" defaultRowHeight="16"/>
  <cols>
    <col min="1" max="1" width="26" style="75" customWidth="1"/>
    <col min="2" max="16384" width="11" style="75"/>
  </cols>
  <sheetData>
    <row r="1" spans="1:20">
      <c r="A1" s="321" t="s">
        <v>322</v>
      </c>
      <c r="B1" s="321"/>
      <c r="C1" s="321"/>
      <c r="D1" s="321"/>
      <c r="E1" s="321"/>
      <c r="F1" s="321"/>
      <c r="G1" s="321"/>
      <c r="H1" s="321"/>
      <c r="I1" s="321"/>
      <c r="J1" s="321"/>
      <c r="K1" s="321"/>
      <c r="L1" s="321"/>
      <c r="M1" s="321"/>
      <c r="N1" s="321"/>
    </row>
    <row r="2" spans="1:20">
      <c r="A2" s="222"/>
      <c r="B2" s="223">
        <v>2004</v>
      </c>
      <c r="C2" s="223">
        <v>2005</v>
      </c>
      <c r="D2" s="223">
        <v>2006</v>
      </c>
      <c r="E2" s="223">
        <v>2007</v>
      </c>
      <c r="F2" s="223">
        <v>2008</v>
      </c>
      <c r="G2" s="223">
        <v>2009</v>
      </c>
      <c r="H2" s="223">
        <v>2010</v>
      </c>
      <c r="I2" s="223">
        <v>2011</v>
      </c>
      <c r="J2" s="223">
        <v>2012</v>
      </c>
      <c r="K2" s="223">
        <v>2013</v>
      </c>
      <c r="L2" s="223">
        <v>2014</v>
      </c>
      <c r="M2" s="223">
        <v>2015</v>
      </c>
      <c r="N2" s="223">
        <v>2016</v>
      </c>
      <c r="O2" s="223">
        <v>2017</v>
      </c>
      <c r="P2" s="223">
        <v>2018</v>
      </c>
      <c r="Q2" s="223">
        <v>2019</v>
      </c>
      <c r="R2" s="223">
        <v>2020</v>
      </c>
      <c r="S2" s="223">
        <v>2021</v>
      </c>
      <c r="T2" s="104">
        <v>2022</v>
      </c>
    </row>
    <row r="3" spans="1:20" ht="17">
      <c r="A3" s="221" t="s">
        <v>215</v>
      </c>
      <c r="B3" s="224">
        <v>0.68321066003194164</v>
      </c>
      <c r="C3" s="224">
        <v>0.67711576623750558</v>
      </c>
      <c r="D3" s="224">
        <v>0.70080223454252655</v>
      </c>
      <c r="E3" s="224">
        <v>0.70345566534395243</v>
      </c>
      <c r="F3" s="224">
        <v>0.70385916343350541</v>
      </c>
      <c r="G3" s="224">
        <v>0.69934380313456024</v>
      </c>
      <c r="H3" s="224">
        <v>0.72364014848417391</v>
      </c>
      <c r="I3" s="224">
        <v>0.70838246452807796</v>
      </c>
      <c r="J3" s="224">
        <v>0.70932484386726402</v>
      </c>
      <c r="K3" s="224">
        <v>0.66335042747654716</v>
      </c>
      <c r="L3" s="224">
        <v>0.6277012659293858</v>
      </c>
      <c r="M3" s="224">
        <v>0.63985820227778667</v>
      </c>
      <c r="N3" s="224">
        <v>0.65447400316459603</v>
      </c>
      <c r="O3" s="224">
        <v>0.65019283366034475</v>
      </c>
      <c r="P3" s="224">
        <v>0.64741909602060566</v>
      </c>
      <c r="Q3" s="224">
        <v>0.66239067040750566</v>
      </c>
      <c r="R3" s="224">
        <v>0.6646284162736612</v>
      </c>
      <c r="S3" s="224">
        <v>0.72713855746173317</v>
      </c>
      <c r="T3" s="225">
        <v>0.78200633724112256</v>
      </c>
    </row>
    <row r="5" spans="1:20">
      <c r="B5" s="224"/>
      <c r="C5" s="224"/>
      <c r="D5" s="224"/>
      <c r="E5" s="224"/>
      <c r="F5" s="224"/>
      <c r="G5" s="224"/>
      <c r="H5" s="224"/>
      <c r="I5" s="224"/>
      <c r="J5" s="224"/>
      <c r="K5" s="224"/>
      <c r="L5" s="224"/>
      <c r="M5" s="224"/>
      <c r="N5" s="224"/>
      <c r="O5" s="224"/>
      <c r="P5" s="224"/>
      <c r="Q5" s="224"/>
      <c r="R5" s="224"/>
    </row>
  </sheetData>
  <mergeCells count="1">
    <mergeCell ref="A1:N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C0B9B-F88A-6441-9321-0BB509C641B1}">
  <sheetPr codeName="Sheet20"/>
  <dimension ref="A1:T5"/>
  <sheetViews>
    <sheetView topLeftCell="K2" zoomScaleNormal="100" workbookViewId="0">
      <selection activeCell="I12" sqref="I12:T14"/>
    </sheetView>
  </sheetViews>
  <sheetFormatPr baseColWidth="10" defaultColWidth="11" defaultRowHeight="16"/>
  <cols>
    <col min="1" max="1" width="24.1640625" style="75" customWidth="1"/>
    <col min="2" max="10" width="12.6640625" style="75" bestFit="1" customWidth="1"/>
    <col min="11" max="19" width="13.33203125" style="75" bestFit="1" customWidth="1"/>
    <col min="20" max="16384" width="11" style="75"/>
  </cols>
  <sheetData>
    <row r="1" spans="1:20">
      <c r="A1" s="321" t="s">
        <v>323</v>
      </c>
      <c r="B1" s="321"/>
      <c r="C1" s="321"/>
      <c r="D1" s="321"/>
      <c r="E1" s="321"/>
      <c r="F1" s="321"/>
      <c r="G1" s="321"/>
      <c r="H1" s="321"/>
      <c r="I1" s="321"/>
      <c r="J1" s="321"/>
      <c r="K1" s="321"/>
      <c r="L1" s="321"/>
      <c r="M1" s="321"/>
      <c r="N1" s="321"/>
    </row>
    <row r="2" spans="1:20">
      <c r="B2" s="223">
        <v>2004</v>
      </c>
      <c r="C2" s="223">
        <v>2005</v>
      </c>
      <c r="D2" s="223">
        <v>2006</v>
      </c>
      <c r="E2" s="223">
        <v>2007</v>
      </c>
      <c r="F2" s="223">
        <v>2008</v>
      </c>
      <c r="G2" s="223">
        <v>2009</v>
      </c>
      <c r="H2" s="223">
        <v>2010</v>
      </c>
      <c r="I2" s="223">
        <v>2011</v>
      </c>
      <c r="J2" s="223">
        <v>2012</v>
      </c>
      <c r="K2" s="223">
        <v>2013</v>
      </c>
      <c r="L2" s="223">
        <v>2014</v>
      </c>
      <c r="M2" s="223">
        <v>2015</v>
      </c>
      <c r="N2" s="223">
        <v>2016</v>
      </c>
      <c r="O2" s="223">
        <v>2017</v>
      </c>
      <c r="P2" s="223">
        <v>2018</v>
      </c>
      <c r="Q2" s="223">
        <v>2019</v>
      </c>
      <c r="R2" s="223">
        <v>2020</v>
      </c>
      <c r="S2" s="223">
        <v>2021</v>
      </c>
      <c r="T2" s="104">
        <v>2022</v>
      </c>
    </row>
    <row r="3" spans="1:20">
      <c r="A3" s="75" t="s">
        <v>205</v>
      </c>
      <c r="B3" s="226">
        <v>17.136024508636659</v>
      </c>
      <c r="C3" s="226">
        <v>16.945509005301808</v>
      </c>
      <c r="D3" s="226">
        <v>17.491331626141772</v>
      </c>
      <c r="E3" s="226">
        <v>17.583815855314892</v>
      </c>
      <c r="F3" s="226">
        <v>17.597096556585079</v>
      </c>
      <c r="G3" s="226">
        <v>15.873052420387545</v>
      </c>
      <c r="H3" s="226">
        <v>17.16009075337724</v>
      </c>
      <c r="I3" s="226">
        <v>17.36004708910194</v>
      </c>
      <c r="J3" s="226">
        <v>17.411895210812222</v>
      </c>
      <c r="K3" s="226">
        <v>16.687246930011391</v>
      </c>
      <c r="L3" s="226">
        <v>16.234244590944801</v>
      </c>
      <c r="M3" s="226">
        <v>16.043257184749631</v>
      </c>
      <c r="N3" s="226">
        <v>16.605827543159172</v>
      </c>
      <c r="O3" s="226">
        <v>16.878317010496495</v>
      </c>
      <c r="P3" s="226">
        <v>16.335584335934925</v>
      </c>
      <c r="Q3" s="226">
        <v>16.695788200190986</v>
      </c>
      <c r="R3" s="226">
        <v>16.096827190924451</v>
      </c>
      <c r="S3" s="226">
        <v>18.671880123813466</v>
      </c>
      <c r="T3" s="226">
        <v>19.371080276012449</v>
      </c>
    </row>
    <row r="5" spans="1:20">
      <c r="A5" s="332"/>
      <c r="B5" s="332"/>
      <c r="C5" s="332"/>
      <c r="S5" s="226"/>
      <c r="T5" s="226"/>
    </row>
  </sheetData>
  <mergeCells count="2">
    <mergeCell ref="A1:N1"/>
    <mergeCell ref="A5:C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C0054-8C46-1845-BFBC-9792F8C70EF8}">
  <sheetPr codeName="Sheet19"/>
  <dimension ref="A1:T8"/>
  <sheetViews>
    <sheetView zoomScaleNormal="130" workbookViewId="0">
      <selection sqref="A1:J1"/>
    </sheetView>
  </sheetViews>
  <sheetFormatPr baseColWidth="10" defaultColWidth="11" defaultRowHeight="16"/>
  <cols>
    <col min="1" max="1" width="28.33203125" style="83" customWidth="1"/>
    <col min="2" max="4" width="11.6640625" style="83" bestFit="1" customWidth="1"/>
    <col min="5" max="16384" width="11" style="83"/>
  </cols>
  <sheetData>
    <row r="1" spans="1:20" s="188" customFormat="1">
      <c r="A1" s="339" t="s">
        <v>481</v>
      </c>
      <c r="B1" s="339"/>
      <c r="C1" s="339"/>
      <c r="D1" s="339"/>
      <c r="E1" s="339"/>
      <c r="F1" s="339"/>
      <c r="G1" s="339"/>
      <c r="H1" s="339"/>
      <c r="I1" s="339"/>
      <c r="J1" s="339"/>
    </row>
    <row r="2" spans="1:20" s="188" customFormat="1">
      <c r="B2" s="188">
        <v>2004</v>
      </c>
      <c r="C2" s="188">
        <v>2005</v>
      </c>
      <c r="D2" s="188">
        <v>2006</v>
      </c>
      <c r="E2" s="188">
        <v>2007</v>
      </c>
      <c r="F2" s="188">
        <v>2008</v>
      </c>
      <c r="G2" s="188">
        <v>2009</v>
      </c>
      <c r="H2" s="188">
        <v>2010</v>
      </c>
      <c r="I2" s="188">
        <v>2011</v>
      </c>
      <c r="J2" s="188">
        <v>2012</v>
      </c>
      <c r="K2" s="188">
        <v>2013</v>
      </c>
      <c r="L2" s="188">
        <v>2014</v>
      </c>
      <c r="M2" s="188">
        <v>2015</v>
      </c>
      <c r="N2" s="188">
        <v>2016</v>
      </c>
      <c r="O2" s="188">
        <v>2017</v>
      </c>
      <c r="P2" s="188">
        <v>2018</v>
      </c>
      <c r="Q2" s="188">
        <v>2019</v>
      </c>
      <c r="R2" s="188">
        <v>2020</v>
      </c>
      <c r="S2" s="188">
        <v>2021</v>
      </c>
      <c r="T2" s="188">
        <v>2022</v>
      </c>
    </row>
    <row r="3" spans="1:20" s="9" customFormat="1">
      <c r="A3" s="9" t="s">
        <v>217</v>
      </c>
      <c r="B3" s="183">
        <v>11.410658307210031</v>
      </c>
      <c r="C3" s="183">
        <v>17.453416149068321</v>
      </c>
      <c r="D3" s="183">
        <v>27.607361963190183</v>
      </c>
      <c r="E3" s="183">
        <v>37.72036474164134</v>
      </c>
      <c r="F3" s="183">
        <v>48.108108108108112</v>
      </c>
      <c r="G3" s="183">
        <v>54.226190476190474</v>
      </c>
      <c r="H3" s="183">
        <v>106.49</v>
      </c>
      <c r="I3" s="183">
        <v>109.71603498542275</v>
      </c>
      <c r="J3" s="183">
        <v>105.16178160919542</v>
      </c>
      <c r="K3" s="183">
        <v>101.9653409090909</v>
      </c>
      <c r="L3" s="183">
        <v>99.10985915492958</v>
      </c>
      <c r="M3" s="183">
        <v>92.668523676880227</v>
      </c>
      <c r="N3" s="183">
        <v>90.580110497237555</v>
      </c>
      <c r="O3" s="183">
        <v>81.608290871934585</v>
      </c>
      <c r="P3" s="183">
        <v>78.699363518618441</v>
      </c>
      <c r="Q3" s="183">
        <v>77.575145372340415</v>
      </c>
      <c r="R3" s="183">
        <v>63.421937253354379</v>
      </c>
      <c r="S3" s="183">
        <v>70.214319138381214</v>
      </c>
      <c r="T3" s="183">
        <v>75.939440203562341</v>
      </c>
    </row>
    <row r="4" spans="1:20" s="9" customFormat="1">
      <c r="A4" s="9" t="s">
        <v>218</v>
      </c>
      <c r="B4" s="183">
        <v>92.906269592476491</v>
      </c>
      <c r="C4" s="183">
        <v>93.596894409937875</v>
      </c>
      <c r="D4" s="183">
        <v>99.424846625766861</v>
      </c>
      <c r="E4" s="183">
        <v>100.26474164133739</v>
      </c>
      <c r="F4" s="183">
        <v>101.9012012012012</v>
      </c>
      <c r="G4" s="183">
        <v>92.369940476190479</v>
      </c>
      <c r="H4" s="183">
        <v>65.647058823529406</v>
      </c>
      <c r="I4" s="183">
        <v>77.959183673469397</v>
      </c>
      <c r="J4" s="183">
        <v>88.649425287356323</v>
      </c>
      <c r="K4" s="183">
        <v>97.10227272727272</v>
      </c>
      <c r="L4" s="183">
        <v>106.84507042253522</v>
      </c>
      <c r="M4" s="183">
        <v>128.24512534818942</v>
      </c>
      <c r="N4" s="183">
        <v>151.51933701657458</v>
      </c>
      <c r="O4" s="183">
        <v>184.49591280653951</v>
      </c>
      <c r="P4" s="183">
        <v>204.85698866702643</v>
      </c>
      <c r="Q4" s="183">
        <v>232.97872340425531</v>
      </c>
      <c r="R4" s="183">
        <v>253.19652722967641</v>
      </c>
      <c r="S4" s="183">
        <v>336.01801566579638</v>
      </c>
      <c r="T4" s="183">
        <v>366.18320610687027</v>
      </c>
    </row>
    <row r="5" spans="1:20" s="9" customFormat="1">
      <c r="A5" s="9" t="s">
        <v>219</v>
      </c>
      <c r="B5" s="183">
        <f t="shared" ref="B5:G5" si="0">B6-(B4+B3)</f>
        <v>180.78495297805648</v>
      </c>
      <c r="C5" s="183">
        <f t="shared" si="0"/>
        <v>186.92857142857142</v>
      </c>
      <c r="D5" s="183">
        <f t="shared" si="0"/>
        <v>193.74754601226991</v>
      </c>
      <c r="E5" s="183">
        <f t="shared" si="0"/>
        <v>198.46170212765961</v>
      </c>
      <c r="F5" s="183">
        <f t="shared" si="0"/>
        <v>199.36756756756759</v>
      </c>
      <c r="G5" s="183">
        <f t="shared" si="0"/>
        <v>179.63214285714284</v>
      </c>
      <c r="H5" s="183">
        <v>181.62294117647059</v>
      </c>
      <c r="I5" s="183">
        <v>177.85860058309044</v>
      </c>
      <c r="J5" s="183">
        <v>177.72988505747125</v>
      </c>
      <c r="K5" s="183">
        <v>158.52556818181819</v>
      </c>
      <c r="L5" s="183">
        <v>146.7774647887324</v>
      </c>
      <c r="M5" s="183">
        <v>133.84958217270193</v>
      </c>
      <c r="N5" s="183">
        <v>124.10497237569058</v>
      </c>
      <c r="O5" s="183">
        <v>113.22343324250676</v>
      </c>
      <c r="P5" s="183">
        <v>104.93982730706961</v>
      </c>
      <c r="Q5" s="183">
        <v>97.021276595744723</v>
      </c>
      <c r="R5" s="183">
        <v>69.757958431991597</v>
      </c>
      <c r="S5" s="183">
        <v>70.227198433420369</v>
      </c>
      <c r="T5" s="183">
        <v>72.572953778626015</v>
      </c>
    </row>
    <row r="6" spans="1:20" s="9" customFormat="1">
      <c r="A6" s="9" t="s">
        <v>220</v>
      </c>
      <c r="B6" s="183">
        <v>285.10188087774299</v>
      </c>
      <c r="C6" s="183">
        <v>297.97888198757761</v>
      </c>
      <c r="D6" s="183">
        <v>320.77975460122695</v>
      </c>
      <c r="E6" s="183">
        <v>336.44680851063833</v>
      </c>
      <c r="F6" s="183">
        <v>349.37687687687691</v>
      </c>
      <c r="G6" s="183">
        <v>326.22827380952378</v>
      </c>
      <c r="H6" s="183">
        <v>353.76</v>
      </c>
      <c r="I6" s="183">
        <v>365.5338192419826</v>
      </c>
      <c r="J6" s="183">
        <v>371.54109195402299</v>
      </c>
      <c r="K6" s="183">
        <v>357.59318181818179</v>
      </c>
      <c r="L6" s="183">
        <v>352.73239436619718</v>
      </c>
      <c r="M6" s="183">
        <v>354.76323119777157</v>
      </c>
      <c r="N6" s="183">
        <v>366.20441988950273</v>
      </c>
      <c r="O6" s="183">
        <v>379.32763692098086</v>
      </c>
      <c r="P6" s="183">
        <v>388.49617949271448</v>
      </c>
      <c r="Q6" s="183">
        <v>407.57514537234044</v>
      </c>
      <c r="R6" s="183">
        <v>386.37642291502237</v>
      </c>
      <c r="S6" s="183">
        <v>476.45953323759795</v>
      </c>
      <c r="T6" s="183">
        <v>514.69560008905864</v>
      </c>
    </row>
    <row r="7" spans="1:20">
      <c r="O7" s="94"/>
    </row>
    <row r="8" spans="1:20">
      <c r="A8" s="327"/>
      <c r="B8" s="327"/>
      <c r="C8" s="327"/>
      <c r="O8" s="94"/>
      <c r="S8" s="103"/>
    </row>
  </sheetData>
  <mergeCells count="2">
    <mergeCell ref="A1:J1"/>
    <mergeCell ref="A8:C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3A39A-C909-F743-BB2A-C56A86EC89EF}">
  <sheetPr codeName="Sheet17"/>
  <dimension ref="A1:Y28"/>
  <sheetViews>
    <sheetView zoomScale="120" zoomScaleNormal="120" workbookViewId="0">
      <selection activeCell="F12" sqref="F12"/>
    </sheetView>
  </sheetViews>
  <sheetFormatPr baseColWidth="10" defaultColWidth="11" defaultRowHeight="16"/>
  <cols>
    <col min="1" max="1" width="12.83203125" style="5" customWidth="1"/>
    <col min="2" max="16384" width="11" style="5"/>
  </cols>
  <sheetData>
    <row r="1" spans="1:25" s="6" customFormat="1">
      <c r="A1" s="329" t="s">
        <v>324</v>
      </c>
      <c r="B1" s="329"/>
      <c r="C1" s="329"/>
      <c r="D1" s="329"/>
      <c r="E1" s="329"/>
      <c r="F1" s="329"/>
      <c r="G1" s="329"/>
      <c r="H1" s="329"/>
      <c r="I1" s="329"/>
      <c r="J1" s="329"/>
      <c r="K1" s="329"/>
      <c r="L1" s="329"/>
      <c r="M1" s="329"/>
      <c r="N1" s="100"/>
      <c r="O1" s="100"/>
      <c r="P1" s="100"/>
      <c r="Q1" s="100"/>
      <c r="R1" s="100"/>
      <c r="S1" s="100"/>
      <c r="T1" s="100"/>
      <c r="U1" s="100"/>
    </row>
    <row r="2" spans="1:25" s="6" customFormat="1">
      <c r="A2" s="100"/>
      <c r="B2" s="100">
        <v>1984</v>
      </c>
      <c r="C2" s="100">
        <v>1988</v>
      </c>
      <c r="D2" s="100">
        <v>1992</v>
      </c>
      <c r="E2" s="100">
        <v>1996</v>
      </c>
      <c r="F2" s="100">
        <v>2000</v>
      </c>
      <c r="G2" s="100">
        <v>2004</v>
      </c>
      <c r="H2" s="100">
        <v>2008</v>
      </c>
      <c r="I2" s="100">
        <v>2010</v>
      </c>
      <c r="J2" s="100">
        <v>2011</v>
      </c>
      <c r="K2" s="100">
        <v>2012</v>
      </c>
      <c r="L2" s="100">
        <v>2013</v>
      </c>
      <c r="M2" s="100">
        <v>2014</v>
      </c>
      <c r="N2" s="100">
        <v>2015</v>
      </c>
      <c r="O2" s="100">
        <v>2016</v>
      </c>
      <c r="P2" s="100">
        <v>2017</v>
      </c>
      <c r="Q2" s="100">
        <v>2018</v>
      </c>
      <c r="R2" s="100">
        <v>2019</v>
      </c>
      <c r="S2" s="100">
        <v>2020</v>
      </c>
      <c r="T2" s="100">
        <v>2021</v>
      </c>
      <c r="U2" s="100">
        <v>2022</v>
      </c>
    </row>
    <row r="3" spans="1:25">
      <c r="A3" s="83" t="s">
        <v>14</v>
      </c>
      <c r="B3" s="103">
        <v>1459.3229999999999</v>
      </c>
      <c r="C3" s="103">
        <v>1956.7870000000003</v>
      </c>
      <c r="D3" s="103">
        <v>2346.9160000000002</v>
      </c>
      <c r="E3" s="103">
        <v>2471.192</v>
      </c>
      <c r="F3" s="103">
        <v>2989.9110000000001</v>
      </c>
      <c r="G3" s="103">
        <v>2927.9520000000002</v>
      </c>
      <c r="H3" s="103">
        <v>3187.317</v>
      </c>
      <c r="I3" s="103">
        <v>3354.5639999999999</v>
      </c>
      <c r="J3" s="103">
        <v>3359.634</v>
      </c>
      <c r="K3" s="103">
        <v>3272.2000000000003</v>
      </c>
      <c r="L3" s="103">
        <v>3113.12</v>
      </c>
      <c r="M3" s="103">
        <v>3067.53</v>
      </c>
      <c r="N3" s="103">
        <v>2742.82</v>
      </c>
      <c r="O3" s="103">
        <v>2756.17</v>
      </c>
      <c r="P3" s="103">
        <v>2559.31</v>
      </c>
      <c r="Q3" s="103">
        <v>2623.1</v>
      </c>
      <c r="R3" s="103">
        <v>2564.12</v>
      </c>
      <c r="S3" s="103">
        <v>2315.7900000000004</v>
      </c>
      <c r="T3" s="103">
        <v>2526.6999999999998</v>
      </c>
      <c r="U3" s="103">
        <v>2580.4499999999998</v>
      </c>
    </row>
    <row r="4" spans="1:25">
      <c r="A4" s="83" t="s">
        <v>18</v>
      </c>
      <c r="B4" s="103">
        <v>2190</v>
      </c>
      <c r="C4" s="103">
        <v>2925</v>
      </c>
      <c r="D4" s="103">
        <v>2790</v>
      </c>
      <c r="E4" s="103">
        <v>3310</v>
      </c>
      <c r="F4" s="103">
        <v>3999.96</v>
      </c>
      <c r="G4" s="103">
        <v>4317.22</v>
      </c>
      <c r="H4" s="103">
        <v>4869.58</v>
      </c>
      <c r="I4" s="103">
        <v>4571.8</v>
      </c>
      <c r="J4" s="103">
        <v>4509.5</v>
      </c>
      <c r="K4" s="103">
        <v>4578.1000000000004</v>
      </c>
      <c r="L4" s="103">
        <v>3957.4</v>
      </c>
      <c r="M4" s="103">
        <v>3878.61</v>
      </c>
      <c r="N4" s="103">
        <v>3528.98</v>
      </c>
      <c r="O4" s="103">
        <v>3081.2</v>
      </c>
      <c r="P4" s="103">
        <v>2785.5</v>
      </c>
      <c r="Q4" s="103">
        <v>2555.3000000000002</v>
      </c>
      <c r="R4" s="103">
        <v>2286</v>
      </c>
      <c r="S4" s="103">
        <v>1922.9</v>
      </c>
      <c r="T4" s="103">
        <v>1972.97</v>
      </c>
      <c r="U4" s="103">
        <v>2025.77</v>
      </c>
    </row>
    <row r="5" spans="1:25">
      <c r="A5" s="83" t="s">
        <v>145</v>
      </c>
      <c r="B5" s="103">
        <v>802.7</v>
      </c>
      <c r="C5" s="103">
        <v>990.60699999999997</v>
      </c>
      <c r="D5" s="103">
        <v>1029.3389999999999</v>
      </c>
      <c r="E5" s="103">
        <v>1089.646</v>
      </c>
      <c r="F5" s="103">
        <v>1321.8440000000001</v>
      </c>
      <c r="G5" s="103">
        <v>1572.7429999999999</v>
      </c>
      <c r="H5" s="103">
        <v>2078.6379999999999</v>
      </c>
      <c r="I5" s="103">
        <v>2169.7849999999999</v>
      </c>
      <c r="J5" s="103">
        <v>2254.402</v>
      </c>
      <c r="K5" s="103">
        <v>2268.2400000000002</v>
      </c>
      <c r="L5" s="103">
        <v>2221.8330000000001</v>
      </c>
      <c r="M5" s="103">
        <v>2154.1</v>
      </c>
      <c r="N5" s="103">
        <v>2157.96</v>
      </c>
      <c r="O5" s="103">
        <v>2128.92</v>
      </c>
      <c r="P5" s="103">
        <v>2238.27</v>
      </c>
      <c r="Q5" s="103">
        <v>2307.02</v>
      </c>
      <c r="R5" s="103">
        <v>2264.56</v>
      </c>
      <c r="S5" s="103">
        <v>1947.9899999999998</v>
      </c>
      <c r="T5" s="103">
        <v>1910.8200000000002</v>
      </c>
      <c r="U5" s="103">
        <v>1956.51</v>
      </c>
    </row>
    <row r="6" spans="1:25">
      <c r="A6" s="83" t="s">
        <v>20</v>
      </c>
      <c r="B6" s="103">
        <v>771</v>
      </c>
      <c r="C6" s="103">
        <v>775</v>
      </c>
      <c r="D6" s="103">
        <v>993.9</v>
      </c>
      <c r="E6" s="103">
        <v>1011.2</v>
      </c>
      <c r="F6" s="103">
        <v>1300</v>
      </c>
      <c r="G6" s="103">
        <v>1847.1</v>
      </c>
      <c r="H6" s="103">
        <v>2394.4</v>
      </c>
      <c r="I6" s="103">
        <v>2134.5</v>
      </c>
      <c r="J6" s="103">
        <v>2088</v>
      </c>
      <c r="K6" s="103">
        <v>1922</v>
      </c>
      <c r="L6" s="103">
        <v>1968.4</v>
      </c>
      <c r="M6" s="103">
        <v>1779.9</v>
      </c>
      <c r="N6" s="103">
        <v>1591.4</v>
      </c>
      <c r="O6" s="103">
        <v>1449.4</v>
      </c>
      <c r="P6" s="103">
        <v>1314.7</v>
      </c>
      <c r="Q6" s="103">
        <v>1247.1500000000001</v>
      </c>
      <c r="R6" s="103">
        <v>1175.7</v>
      </c>
      <c r="S6" s="103">
        <v>1079.25</v>
      </c>
      <c r="T6" s="103">
        <v>982.8</v>
      </c>
      <c r="U6" s="103">
        <v>946.7</v>
      </c>
    </row>
    <row r="7" spans="1:25">
      <c r="B7" s="37"/>
      <c r="C7" s="37"/>
      <c r="D7" s="37"/>
      <c r="E7" s="37"/>
      <c r="F7" s="37"/>
      <c r="G7" s="37"/>
      <c r="H7" s="37"/>
      <c r="I7" s="37"/>
      <c r="J7" s="37"/>
      <c r="K7" s="37"/>
      <c r="L7" s="37"/>
      <c r="M7" s="37"/>
      <c r="N7" s="37"/>
      <c r="O7" s="37"/>
      <c r="P7" s="37"/>
      <c r="Q7" s="37"/>
      <c r="R7" s="37"/>
      <c r="S7" s="37"/>
      <c r="T7" s="37"/>
      <c r="U7" s="37"/>
      <c r="V7" s="45"/>
      <c r="W7" s="45"/>
      <c r="Y7" s="45"/>
    </row>
    <row r="9" spans="1:25">
      <c r="B9" s="4"/>
    </row>
    <row r="10" spans="1:25">
      <c r="B10" s="4"/>
    </row>
    <row r="11" spans="1:25">
      <c r="B11" s="4"/>
    </row>
    <row r="12" spans="1:25">
      <c r="B12" s="4"/>
    </row>
    <row r="13" spans="1:25">
      <c r="B13" s="4"/>
    </row>
    <row r="14" spans="1:25">
      <c r="B14" s="1"/>
    </row>
    <row r="15" spans="1:25">
      <c r="B15" s="1"/>
    </row>
    <row r="16" spans="1:25">
      <c r="B16" s="1"/>
    </row>
    <row r="17" spans="2:2">
      <c r="B17" s="1"/>
    </row>
    <row r="18" spans="2:2">
      <c r="B18" s="1"/>
    </row>
    <row r="19" spans="2:2">
      <c r="B19" s="1"/>
    </row>
    <row r="20" spans="2:2">
      <c r="B20" s="1"/>
    </row>
    <row r="21" spans="2:2">
      <c r="B21" s="1"/>
    </row>
    <row r="22" spans="2:2">
      <c r="B22" s="1"/>
    </row>
    <row r="23" spans="2:2">
      <c r="B23" s="1"/>
    </row>
    <row r="24" spans="2:2">
      <c r="B24" s="1"/>
    </row>
    <row r="25" spans="2:2">
      <c r="B25" s="1"/>
    </row>
    <row r="26" spans="2:2">
      <c r="B26" s="1"/>
    </row>
    <row r="27" spans="2:2">
      <c r="B27" s="1"/>
    </row>
    <row r="28" spans="2:2">
      <c r="B28" s="49"/>
    </row>
  </sheetData>
  <mergeCells count="1">
    <mergeCell ref="A1:M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dimension ref="A1:W19"/>
  <sheetViews>
    <sheetView zoomScale="120" zoomScaleNormal="120" workbookViewId="0">
      <selection activeCell="D13" sqref="D13"/>
    </sheetView>
  </sheetViews>
  <sheetFormatPr baseColWidth="10" defaultColWidth="11" defaultRowHeight="16"/>
  <cols>
    <col min="1" max="1" width="24.5" style="83" customWidth="1"/>
    <col min="2" max="2" width="9.83203125" style="83" customWidth="1"/>
    <col min="3" max="16384" width="11" style="83"/>
  </cols>
  <sheetData>
    <row r="1" spans="1:22" ht="29" customHeight="1">
      <c r="A1" s="340" t="s">
        <v>363</v>
      </c>
      <c r="B1" s="327"/>
      <c r="C1" s="327"/>
      <c r="D1" s="327"/>
      <c r="E1" s="327"/>
      <c r="F1" s="327"/>
      <c r="G1" s="327"/>
      <c r="H1" s="327"/>
      <c r="I1" s="327"/>
      <c r="J1" s="327"/>
      <c r="K1" s="84"/>
      <c r="L1" s="84"/>
      <c r="M1" s="84"/>
      <c r="N1" s="84"/>
      <c r="O1" s="84"/>
      <c r="P1" s="84"/>
      <c r="Q1" s="84"/>
      <c r="R1" s="84"/>
      <c r="S1" s="84"/>
      <c r="T1" s="84"/>
      <c r="U1" s="84"/>
    </row>
    <row r="2" spans="1:22" s="100" customFormat="1" ht="15" customHeight="1">
      <c r="A2" s="82"/>
      <c r="B2" s="237">
        <v>1984</v>
      </c>
      <c r="C2" s="237">
        <v>1988</v>
      </c>
      <c r="D2" s="237">
        <v>1992</v>
      </c>
      <c r="E2" s="237">
        <v>1996</v>
      </c>
      <c r="F2" s="237">
        <v>2000</v>
      </c>
      <c r="G2" s="237">
        <v>2004</v>
      </c>
      <c r="H2" s="237">
        <v>2008</v>
      </c>
      <c r="I2" s="237">
        <v>2010</v>
      </c>
      <c r="J2" s="237">
        <v>2011</v>
      </c>
      <c r="K2" s="237">
        <v>2012</v>
      </c>
      <c r="L2" s="237">
        <v>2013</v>
      </c>
      <c r="M2" s="237">
        <v>2014</v>
      </c>
      <c r="N2" s="237">
        <v>2015</v>
      </c>
      <c r="O2" s="237">
        <v>2016</v>
      </c>
      <c r="P2" s="237">
        <v>2017</v>
      </c>
      <c r="Q2" s="237">
        <v>2018</v>
      </c>
      <c r="R2" s="237">
        <v>2019</v>
      </c>
      <c r="S2" s="237">
        <v>2020</v>
      </c>
      <c r="T2" s="237">
        <v>2021</v>
      </c>
      <c r="U2" s="82">
        <v>2022</v>
      </c>
    </row>
    <row r="3" spans="1:22" ht="31.25" customHeight="1">
      <c r="A3" s="84" t="s">
        <v>221</v>
      </c>
      <c r="B3" s="239">
        <v>1553.1229999999998</v>
      </c>
      <c r="C3" s="239">
        <v>2099.1870000000004</v>
      </c>
      <c r="D3" s="239">
        <v>2742.1000000000004</v>
      </c>
      <c r="E3" s="239">
        <v>3135.672</v>
      </c>
      <c r="F3" s="239">
        <v>4260.3420000000006</v>
      </c>
      <c r="G3" s="239">
        <v>4993.1530000000002</v>
      </c>
      <c r="H3" s="239">
        <v>6118.4580000000005</v>
      </c>
      <c r="I3" s="239">
        <v>6829.1839999999993</v>
      </c>
      <c r="J3" s="239">
        <v>7107.7260000000006</v>
      </c>
      <c r="K3" s="239">
        <v>7239.7870000000003</v>
      </c>
      <c r="L3" s="239">
        <v>7204.1139999999996</v>
      </c>
      <c r="M3" s="239">
        <v>7303.130000000001</v>
      </c>
      <c r="N3" s="239">
        <v>6997.42</v>
      </c>
      <c r="O3" s="239">
        <v>7171.77</v>
      </c>
      <c r="P3" s="239">
        <v>6924.3099999999995</v>
      </c>
      <c r="Q3" s="239">
        <v>6870.26</v>
      </c>
      <c r="R3" s="239">
        <v>6797.2489999999998</v>
      </c>
      <c r="S3" s="239">
        <v>6244.89</v>
      </c>
      <c r="T3" s="239">
        <v>6486.7</v>
      </c>
      <c r="U3" s="239">
        <v>6672.32</v>
      </c>
      <c r="V3" s="228"/>
    </row>
    <row r="4" spans="1:22" ht="14" customHeight="1">
      <c r="A4" s="84" t="s">
        <v>145</v>
      </c>
      <c r="B4" s="239">
        <v>802.7</v>
      </c>
      <c r="C4" s="239">
        <v>990.60699999999997</v>
      </c>
      <c r="D4" s="239">
        <v>1029.3389999999999</v>
      </c>
      <c r="E4" s="239">
        <v>1089.646</v>
      </c>
      <c r="F4" s="239">
        <v>1321.8440000000001</v>
      </c>
      <c r="G4" s="239">
        <v>1572.7429999999999</v>
      </c>
      <c r="H4" s="239">
        <v>2078.6379999999999</v>
      </c>
      <c r="I4" s="239">
        <v>2169.7849999999999</v>
      </c>
      <c r="J4" s="239">
        <v>2254.402</v>
      </c>
      <c r="K4" s="239">
        <v>2268.2400000000002</v>
      </c>
      <c r="L4" s="239">
        <v>2221.8330000000001</v>
      </c>
      <c r="M4" s="239">
        <v>2154.1</v>
      </c>
      <c r="N4" s="239">
        <v>2157.96</v>
      </c>
      <c r="O4" s="239">
        <v>2128.92</v>
      </c>
      <c r="P4" s="239">
        <v>2238.27</v>
      </c>
      <c r="Q4" s="239">
        <v>2307.02</v>
      </c>
      <c r="R4" s="239">
        <v>2264.56</v>
      </c>
      <c r="S4" s="239">
        <v>1947.9899999999998</v>
      </c>
      <c r="T4" s="239">
        <v>1910.8200000000002</v>
      </c>
      <c r="U4" s="239">
        <v>1956.51</v>
      </c>
    </row>
    <row r="5" spans="1:22" s="103" customFormat="1" ht="17">
      <c r="A5" s="239" t="s">
        <v>222</v>
      </c>
      <c r="B5" s="239">
        <v>666.69</v>
      </c>
      <c r="C5" s="239">
        <v>874.9899999999999</v>
      </c>
      <c r="D5" s="239">
        <v>1234.28</v>
      </c>
      <c r="E5" s="239">
        <v>1626.73</v>
      </c>
      <c r="F5" s="239">
        <v>1742.6289999999999</v>
      </c>
      <c r="G5" s="239">
        <v>1478.049</v>
      </c>
      <c r="H5" s="239">
        <v>1242.742</v>
      </c>
      <c r="I5" s="239">
        <v>1179.6780000000001</v>
      </c>
      <c r="J5" s="239">
        <v>1146.9880000000001</v>
      </c>
      <c r="K5" s="239">
        <v>1135.96</v>
      </c>
      <c r="L5" s="239">
        <v>1131.453</v>
      </c>
      <c r="M5" s="239">
        <v>1123.4049999999997</v>
      </c>
      <c r="N5" s="239">
        <v>1145.7199999999998</v>
      </c>
      <c r="O5" s="239">
        <v>1195.8579999999999</v>
      </c>
      <c r="P5" s="239">
        <v>1221.2599999999998</v>
      </c>
      <c r="Q5" s="239">
        <v>1218.8000000000002</v>
      </c>
      <c r="R5" s="239">
        <v>1288.5100000000002</v>
      </c>
      <c r="S5" s="239">
        <v>655.97000000000025</v>
      </c>
      <c r="T5" s="239">
        <v>849.17999999999984</v>
      </c>
      <c r="U5" s="239">
        <v>1233.3300000000002</v>
      </c>
      <c r="V5" s="228"/>
    </row>
    <row r="6" spans="1:22" s="103" customFormat="1" ht="17">
      <c r="A6" s="239" t="s">
        <v>18</v>
      </c>
      <c r="B6" s="239">
        <v>2190</v>
      </c>
      <c r="C6" s="239">
        <v>2925</v>
      </c>
      <c r="D6" s="239">
        <v>2790</v>
      </c>
      <c r="E6" s="239">
        <v>3310</v>
      </c>
      <c r="F6" s="239">
        <v>3999.96</v>
      </c>
      <c r="G6" s="239">
        <v>4317.22</v>
      </c>
      <c r="H6" s="239">
        <v>4869.58</v>
      </c>
      <c r="I6" s="239">
        <v>4571.8</v>
      </c>
      <c r="J6" s="239">
        <v>4509.5</v>
      </c>
      <c r="K6" s="239">
        <v>4578.1000000000004</v>
      </c>
      <c r="L6" s="239">
        <v>3957.4</v>
      </c>
      <c r="M6" s="239">
        <v>3878.61</v>
      </c>
      <c r="N6" s="239">
        <v>3528.98</v>
      </c>
      <c r="O6" s="239">
        <v>3081.2</v>
      </c>
      <c r="P6" s="239">
        <v>2785.5</v>
      </c>
      <c r="Q6" s="239">
        <v>2555.3000000000002</v>
      </c>
      <c r="R6" s="239">
        <v>2286</v>
      </c>
      <c r="S6" s="239">
        <v>1922.9</v>
      </c>
      <c r="T6" s="239">
        <v>1972.97</v>
      </c>
      <c r="U6" s="239">
        <v>2025.77</v>
      </c>
      <c r="V6" s="228"/>
    </row>
    <row r="7" spans="1:22" ht="17">
      <c r="A7" s="84" t="s">
        <v>20</v>
      </c>
      <c r="B7" s="239">
        <v>771</v>
      </c>
      <c r="C7" s="239">
        <v>775</v>
      </c>
      <c r="D7" s="239">
        <v>993.9</v>
      </c>
      <c r="E7" s="239">
        <v>1011.2</v>
      </c>
      <c r="F7" s="239">
        <v>1300</v>
      </c>
      <c r="G7" s="239">
        <v>1847.1</v>
      </c>
      <c r="H7" s="239">
        <v>2394.4</v>
      </c>
      <c r="I7" s="239">
        <v>2134.5</v>
      </c>
      <c r="J7" s="239">
        <v>2088</v>
      </c>
      <c r="K7" s="239">
        <v>1922</v>
      </c>
      <c r="L7" s="239">
        <v>1968.4</v>
      </c>
      <c r="M7" s="239">
        <v>1779.9</v>
      </c>
      <c r="N7" s="239">
        <v>1591.4</v>
      </c>
      <c r="O7" s="239">
        <v>1449.4</v>
      </c>
      <c r="P7" s="239">
        <v>1314.7</v>
      </c>
      <c r="Q7" s="239">
        <v>1247.1500000000001</v>
      </c>
      <c r="R7" s="239">
        <v>1175.7</v>
      </c>
      <c r="S7" s="239">
        <v>1079.25</v>
      </c>
      <c r="T7" s="239">
        <v>982.8</v>
      </c>
      <c r="U7" s="239">
        <v>946.7</v>
      </c>
      <c r="V7" s="229"/>
    </row>
    <row r="8" spans="1:22" ht="17" customHeight="1">
      <c r="A8" s="84" t="s">
        <v>15</v>
      </c>
      <c r="B8" s="239"/>
      <c r="C8" s="239"/>
      <c r="D8" s="239"/>
      <c r="E8" s="239"/>
      <c r="F8" s="239">
        <v>141.4</v>
      </c>
      <c r="G8" s="239">
        <v>364</v>
      </c>
      <c r="H8" s="239">
        <v>1609</v>
      </c>
      <c r="I8" s="239">
        <v>2279</v>
      </c>
      <c r="J8" s="239">
        <v>2674</v>
      </c>
      <c r="K8" s="239">
        <v>3085</v>
      </c>
      <c r="L8" s="239">
        <v>3418</v>
      </c>
      <c r="M8" s="239">
        <v>3793</v>
      </c>
      <c r="N8" s="239">
        <v>4604</v>
      </c>
      <c r="O8" s="239">
        <v>5485</v>
      </c>
      <c r="P8" s="239">
        <v>6771</v>
      </c>
      <c r="Q8" s="239">
        <v>7592</v>
      </c>
      <c r="R8" s="239">
        <v>8760</v>
      </c>
      <c r="S8" s="239">
        <v>9624</v>
      </c>
      <c r="T8" s="240">
        <v>12869.49</v>
      </c>
      <c r="U8" s="239">
        <v>14391</v>
      </c>
      <c r="V8" s="228"/>
    </row>
    <row r="9" spans="1:22" s="100" customFormat="1" ht="17">
      <c r="A9" s="84" t="s">
        <v>223</v>
      </c>
      <c r="B9" s="239"/>
      <c r="C9" s="239"/>
      <c r="D9" s="239"/>
      <c r="E9" s="239"/>
      <c r="F9" s="239"/>
      <c r="G9" s="239"/>
      <c r="H9" s="239"/>
      <c r="I9" s="239"/>
      <c r="J9" s="239">
        <v>82.91</v>
      </c>
      <c r="K9" s="239">
        <v>182.95000000000002</v>
      </c>
      <c r="L9" s="239">
        <v>290.96000000000004</v>
      </c>
      <c r="M9" s="239">
        <v>494.62</v>
      </c>
      <c r="N9" s="239">
        <v>609.26</v>
      </c>
      <c r="O9" s="239">
        <v>821.1400000000001</v>
      </c>
      <c r="P9" s="239">
        <v>1004.78</v>
      </c>
      <c r="Q9" s="239">
        <v>1322.17</v>
      </c>
      <c r="R9" s="239">
        <v>1826</v>
      </c>
      <c r="S9" s="239">
        <v>2525.71</v>
      </c>
      <c r="T9" s="239">
        <v>3112.2799999999997</v>
      </c>
      <c r="U9" s="239">
        <v>3680.5</v>
      </c>
      <c r="V9" s="228"/>
    </row>
    <row r="10" spans="1:22" ht="17">
      <c r="A10" s="84" t="s">
        <v>19</v>
      </c>
      <c r="B10" s="239"/>
      <c r="C10" s="239"/>
      <c r="D10" s="239"/>
      <c r="E10" s="239"/>
      <c r="F10" s="239"/>
      <c r="G10" s="239"/>
      <c r="H10" s="239"/>
      <c r="I10" s="240">
        <v>915.27</v>
      </c>
      <c r="J10" s="240">
        <v>989.34</v>
      </c>
      <c r="K10" s="240">
        <v>1124.94</v>
      </c>
      <c r="L10" s="240">
        <v>1303.0999999999999</v>
      </c>
      <c r="M10" s="240">
        <v>1563.89</v>
      </c>
      <c r="N10" s="240">
        <v>2076.29</v>
      </c>
      <c r="O10" s="240">
        <v>2244.3000000000002</v>
      </c>
      <c r="P10" s="240">
        <v>2371.4699999999998</v>
      </c>
      <c r="Q10" s="240">
        <v>3507.26</v>
      </c>
      <c r="R10" s="240">
        <v>3592.89</v>
      </c>
      <c r="S10" s="240">
        <v>3488.23</v>
      </c>
      <c r="T10" s="240">
        <v>3932.52</v>
      </c>
      <c r="U10" s="240">
        <v>4294.6400000000003</v>
      </c>
      <c r="V10" s="228"/>
    </row>
    <row r="11" spans="1:22" ht="17">
      <c r="A11" s="84" t="s">
        <v>57</v>
      </c>
      <c r="B11" s="239">
        <v>0</v>
      </c>
      <c r="C11" s="239">
        <v>0</v>
      </c>
      <c r="D11" s="239">
        <v>0</v>
      </c>
      <c r="E11" s="239">
        <v>0</v>
      </c>
      <c r="F11" s="239">
        <v>0</v>
      </c>
      <c r="G11" s="239">
        <v>0</v>
      </c>
      <c r="H11" s="239">
        <v>146.69</v>
      </c>
      <c r="I11" s="239">
        <v>182.82</v>
      </c>
      <c r="J11" s="239">
        <v>209.72000000000003</v>
      </c>
      <c r="K11" s="239">
        <v>232.98000000000002</v>
      </c>
      <c r="L11" s="239">
        <v>273.58</v>
      </c>
      <c r="M11" s="239">
        <v>280.42</v>
      </c>
      <c r="N11" s="239">
        <v>354.67</v>
      </c>
      <c r="O11" s="139">
        <v>421.75</v>
      </c>
      <c r="P11" s="239">
        <v>518.16999999999996</v>
      </c>
      <c r="Q11" s="239">
        <v>698.0200000000001</v>
      </c>
      <c r="R11" s="239">
        <v>814.75</v>
      </c>
      <c r="S11" s="240">
        <v>896.01</v>
      </c>
      <c r="T11" s="239">
        <v>1025.77</v>
      </c>
      <c r="U11" s="239">
        <v>1102.03</v>
      </c>
      <c r="V11" s="228"/>
    </row>
    <row r="12" spans="1:22" s="230" customFormat="1" ht="17">
      <c r="A12" s="84" t="s">
        <v>339</v>
      </c>
      <c r="B12" s="239"/>
      <c r="C12" s="239"/>
      <c r="D12" s="239"/>
      <c r="E12" s="239"/>
      <c r="F12" s="239"/>
      <c r="G12" s="239"/>
      <c r="H12" s="239"/>
      <c r="I12" s="239"/>
      <c r="J12" s="241">
        <v>1.7744422221504641</v>
      </c>
      <c r="K12" s="241">
        <v>3.6119361865546984</v>
      </c>
      <c r="L12" s="241">
        <v>8.0885893059816176</v>
      </c>
      <c r="M12" s="241">
        <v>17.680622896549089</v>
      </c>
      <c r="N12" s="241">
        <v>31.874686611282126</v>
      </c>
      <c r="O12" s="241">
        <v>43.870894907035201</v>
      </c>
      <c r="P12" s="241">
        <v>97.388520452261261</v>
      </c>
      <c r="Q12" s="241">
        <v>144.37499999999997</v>
      </c>
      <c r="R12" s="241">
        <v>225.02136741573028</v>
      </c>
      <c r="S12" s="241">
        <v>267.46079437330923</v>
      </c>
      <c r="T12" s="241">
        <v>422.12602105263153</v>
      </c>
      <c r="U12" s="241">
        <v>474.65388225871408</v>
      </c>
      <c r="V12" s="231"/>
    </row>
    <row r="13" spans="1:22" s="232" customFormat="1" ht="17">
      <c r="A13" s="82" t="s">
        <v>31</v>
      </c>
      <c r="B13" s="242">
        <f t="shared" ref="B13:T13" si="0">SUM(B3:B12)</f>
        <v>5983.5129999999999</v>
      </c>
      <c r="C13" s="242">
        <f t="shared" si="0"/>
        <v>7664.7839999999997</v>
      </c>
      <c r="D13" s="242">
        <f t="shared" si="0"/>
        <v>8789.6190000000006</v>
      </c>
      <c r="E13" s="242">
        <f t="shared" si="0"/>
        <v>10173.248000000001</v>
      </c>
      <c r="F13" s="242">
        <f t="shared" si="0"/>
        <v>12766.175000000001</v>
      </c>
      <c r="G13" s="242">
        <f t="shared" si="0"/>
        <v>14572.265000000001</v>
      </c>
      <c r="H13" s="242">
        <f t="shared" si="0"/>
        <v>18459.508000000002</v>
      </c>
      <c r="I13" s="242">
        <f t="shared" si="0"/>
        <v>20262.037</v>
      </c>
      <c r="J13" s="242">
        <f t="shared" si="0"/>
        <v>21064.360442222154</v>
      </c>
      <c r="K13" s="242">
        <f t="shared" si="0"/>
        <v>21773.568936186552</v>
      </c>
      <c r="L13" s="242">
        <f t="shared" si="0"/>
        <v>21776.928589305982</v>
      </c>
      <c r="M13" s="242">
        <f t="shared" si="0"/>
        <v>22388.755622896551</v>
      </c>
      <c r="N13" s="242">
        <f t="shared" si="0"/>
        <v>23097.574686611279</v>
      </c>
      <c r="O13" s="242">
        <f t="shared" si="0"/>
        <v>24043.208894907035</v>
      </c>
      <c r="P13" s="242">
        <f t="shared" si="0"/>
        <v>25246.848520452262</v>
      </c>
      <c r="Q13" s="242">
        <f t="shared" si="0"/>
        <v>27462.355</v>
      </c>
      <c r="R13" s="242">
        <f t="shared" si="0"/>
        <v>29030.680367415731</v>
      </c>
      <c r="S13" s="242">
        <f t="shared" si="0"/>
        <v>28652.410794373307</v>
      </c>
      <c r="T13" s="242">
        <f t="shared" si="0"/>
        <v>33564.65602105263</v>
      </c>
      <c r="U13" s="242">
        <f>SUM(U3:U12)</f>
        <v>36777.45388225872</v>
      </c>
    </row>
    <row r="14" spans="1:22">
      <c r="B14" s="233"/>
      <c r="C14" s="233"/>
      <c r="D14" s="233"/>
      <c r="E14" s="233"/>
      <c r="F14" s="233"/>
    </row>
    <row r="15" spans="1:22">
      <c r="A15" s="94"/>
      <c r="D15" s="233"/>
      <c r="E15" s="233"/>
      <c r="F15" s="233"/>
      <c r="G15" s="233"/>
      <c r="H15" s="233"/>
      <c r="I15" s="233"/>
      <c r="J15" s="233"/>
      <c r="K15" s="233"/>
      <c r="L15" s="233"/>
      <c r="M15" s="233"/>
      <c r="N15" s="233"/>
      <c r="O15" s="233"/>
      <c r="P15" s="234"/>
      <c r="Q15" s="234"/>
      <c r="R15" s="234"/>
      <c r="S15" s="234"/>
      <c r="T15" s="234"/>
      <c r="U15" s="233"/>
    </row>
    <row r="16" spans="1:22">
      <c r="A16" s="94"/>
      <c r="D16" s="233"/>
      <c r="E16" s="233"/>
      <c r="F16" s="233"/>
      <c r="G16" s="233"/>
      <c r="H16" s="233"/>
      <c r="I16" s="233"/>
      <c r="J16" s="233"/>
      <c r="K16" s="233"/>
      <c r="L16" s="233"/>
      <c r="M16" s="233"/>
      <c r="N16" s="233"/>
      <c r="O16" s="233"/>
      <c r="P16" s="234"/>
      <c r="Q16" s="234"/>
      <c r="R16" s="234"/>
      <c r="S16" s="234"/>
      <c r="T16" s="234"/>
      <c r="U16" s="233"/>
    </row>
    <row r="17" spans="7:23">
      <c r="G17" s="235"/>
      <c r="H17" s="235"/>
      <c r="I17" s="235"/>
      <c r="J17" s="235"/>
      <c r="K17" s="235"/>
      <c r="L17" s="235"/>
      <c r="M17" s="235"/>
      <c r="N17" s="235"/>
      <c r="O17" s="235"/>
      <c r="P17" s="235"/>
      <c r="Q17" s="235"/>
      <c r="R17" s="235"/>
      <c r="S17" s="235"/>
      <c r="T17" s="235"/>
      <c r="U17" s="235"/>
    </row>
    <row r="18" spans="7:23">
      <c r="G18" s="131"/>
      <c r="H18" s="131"/>
      <c r="I18" s="131"/>
      <c r="J18" s="131"/>
      <c r="K18" s="131"/>
      <c r="L18" s="131"/>
      <c r="M18" s="131"/>
      <c r="N18" s="131"/>
      <c r="O18" s="131"/>
      <c r="P18" s="131"/>
      <c r="Q18" s="131"/>
      <c r="R18" s="131"/>
      <c r="S18" s="131"/>
      <c r="T18" s="131"/>
      <c r="U18" s="131"/>
      <c r="W18" s="236"/>
    </row>
    <row r="19" spans="7:23">
      <c r="Q19" s="131"/>
    </row>
  </sheetData>
  <mergeCells count="1">
    <mergeCell ref="A1:J1"/>
  </mergeCells>
  <pageMargins left="0.7" right="0.7" top="0.75" bottom="0.75" header="0.3" footer="0.3"/>
  <ignoredErrors>
    <ignoredError sqref="B13:U13" formulaRange="1"/>
  </ignoredError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B1527-C33D-FF43-8A70-2B0727969551}">
  <dimension ref="A1:AA143"/>
  <sheetViews>
    <sheetView zoomScale="75" zoomScaleNormal="130" workbookViewId="0">
      <selection sqref="A1:K1"/>
    </sheetView>
  </sheetViews>
  <sheetFormatPr baseColWidth="10" defaultColWidth="11" defaultRowHeight="16"/>
  <cols>
    <col min="1" max="1" width="37.33203125" style="75" customWidth="1"/>
    <col min="2" max="26" width="12.33203125" style="75" customWidth="1"/>
    <col min="27" max="27" width="10.83203125" style="75"/>
    <col min="28" max="16384" width="11" style="75"/>
  </cols>
  <sheetData>
    <row r="1" spans="1:27">
      <c r="A1" s="321" t="s">
        <v>391</v>
      </c>
      <c r="B1" s="341"/>
      <c r="C1" s="341"/>
      <c r="D1" s="341"/>
      <c r="E1" s="341"/>
      <c r="F1" s="341"/>
      <c r="G1" s="341"/>
      <c r="H1" s="341"/>
      <c r="I1" s="341"/>
      <c r="J1" s="341"/>
      <c r="K1" s="341"/>
    </row>
    <row r="2" spans="1:27" ht="17" customHeight="1">
      <c r="A2" s="104"/>
      <c r="B2" s="156">
        <v>1984</v>
      </c>
      <c r="C2" s="156">
        <v>1988</v>
      </c>
      <c r="D2" s="156">
        <v>1992</v>
      </c>
      <c r="E2" s="156">
        <v>1996</v>
      </c>
      <c r="F2" s="156">
        <v>2000</v>
      </c>
      <c r="G2" s="156">
        <v>2004</v>
      </c>
      <c r="H2" s="156">
        <v>2008</v>
      </c>
      <c r="I2" s="156">
        <v>2010</v>
      </c>
      <c r="J2" s="156">
        <v>2011</v>
      </c>
      <c r="K2" s="156">
        <v>2012</v>
      </c>
      <c r="L2" s="156">
        <v>2013</v>
      </c>
      <c r="M2" s="156">
        <v>2014</v>
      </c>
      <c r="N2" s="156">
        <v>2015</v>
      </c>
      <c r="O2" s="156">
        <v>2016</v>
      </c>
      <c r="P2" s="156">
        <v>2017</v>
      </c>
      <c r="Q2" s="156">
        <v>2018</v>
      </c>
      <c r="R2" s="156">
        <v>2019</v>
      </c>
      <c r="S2" s="156">
        <v>2020</v>
      </c>
      <c r="T2" s="156">
        <v>2021</v>
      </c>
      <c r="U2" s="156">
        <v>2022</v>
      </c>
    </row>
    <row r="3" spans="1:27">
      <c r="A3" s="75" t="s">
        <v>282</v>
      </c>
      <c r="B3" s="94">
        <v>526.20000000000005</v>
      </c>
      <c r="C3" s="94">
        <v>627.9</v>
      </c>
      <c r="D3" s="94">
        <v>724.5</v>
      </c>
      <c r="E3" s="94">
        <v>763.8</v>
      </c>
      <c r="F3" s="94">
        <v>984.9</v>
      </c>
      <c r="G3" s="94">
        <v>1208.0999999999999</v>
      </c>
      <c r="H3" s="94">
        <v>1560.03</v>
      </c>
      <c r="I3" s="94">
        <v>1664.21</v>
      </c>
      <c r="J3" s="94">
        <v>1735.61</v>
      </c>
      <c r="K3" s="94">
        <v>1719.64</v>
      </c>
      <c r="L3" s="94">
        <v>1719.28</v>
      </c>
      <c r="M3" s="94">
        <v>1615.3</v>
      </c>
      <c r="N3" s="94">
        <v>1608.5</v>
      </c>
      <c r="O3" s="94">
        <v>1550.6</v>
      </c>
      <c r="P3" s="94">
        <v>1520.8</v>
      </c>
      <c r="Q3" s="94">
        <v>1512.3</v>
      </c>
      <c r="R3" s="94">
        <v>1452.2</v>
      </c>
      <c r="S3" s="94">
        <v>1149.8499999999999</v>
      </c>
      <c r="T3" s="94">
        <v>1073.74</v>
      </c>
      <c r="U3" s="94">
        <v>1108.22</v>
      </c>
      <c r="V3" s="225"/>
    </row>
    <row r="4" spans="1:27">
      <c r="A4" s="75" t="s">
        <v>283</v>
      </c>
      <c r="B4" s="161">
        <v>276.5</v>
      </c>
      <c r="C4" s="161">
        <v>362.7</v>
      </c>
      <c r="D4" s="161">
        <v>304.8</v>
      </c>
      <c r="E4" s="161">
        <v>325.8</v>
      </c>
      <c r="F4" s="161">
        <v>336.9</v>
      </c>
      <c r="G4" s="161">
        <v>364.6</v>
      </c>
      <c r="H4" s="243">
        <v>396.6</v>
      </c>
      <c r="I4" s="243">
        <v>316.10000000000002</v>
      </c>
      <c r="J4" s="243">
        <v>280.39999999999998</v>
      </c>
      <c r="K4" s="243">
        <v>289</v>
      </c>
      <c r="L4" s="243">
        <v>270.2</v>
      </c>
      <c r="M4" s="243">
        <v>276</v>
      </c>
      <c r="N4" s="243">
        <v>251.2</v>
      </c>
      <c r="O4" s="244">
        <v>290.69</v>
      </c>
      <c r="P4" s="244">
        <v>295.3</v>
      </c>
      <c r="Q4" s="244">
        <v>327.39999999999998</v>
      </c>
      <c r="R4" s="244">
        <v>325.45</v>
      </c>
      <c r="S4" s="244">
        <v>310.3</v>
      </c>
      <c r="T4" s="244">
        <v>366.91</v>
      </c>
      <c r="U4" s="244">
        <v>316.56</v>
      </c>
      <c r="V4" s="225"/>
    </row>
    <row r="5" spans="1:27">
      <c r="A5" s="243" t="s">
        <v>360</v>
      </c>
      <c r="B5" s="161"/>
      <c r="C5" s="161"/>
      <c r="D5" s="161"/>
      <c r="E5" s="161"/>
      <c r="F5" s="161"/>
      <c r="G5" s="161"/>
      <c r="H5" s="244">
        <v>122.01234427968981</v>
      </c>
      <c r="I5" s="244">
        <v>189.48010421278784</v>
      </c>
      <c r="J5" s="244">
        <v>238.38900000000001</v>
      </c>
      <c r="K5" s="244">
        <v>259.60000000000002</v>
      </c>
      <c r="L5" s="244">
        <v>232.34544</v>
      </c>
      <c r="M5" s="244">
        <v>262.80200000000002</v>
      </c>
      <c r="N5" s="244">
        <v>298.25599999999997</v>
      </c>
      <c r="O5" s="244">
        <v>287.62800000000004</v>
      </c>
      <c r="P5" s="244">
        <v>422.16971227722769</v>
      </c>
      <c r="Q5" s="244">
        <v>467.31881683168314</v>
      </c>
      <c r="R5" s="244">
        <v>486.9069162376237</v>
      </c>
      <c r="S5" s="244">
        <v>487.84261237623758</v>
      </c>
      <c r="T5" s="244">
        <v>470.17245000000003</v>
      </c>
      <c r="U5" s="244">
        <v>531.73367138613855</v>
      </c>
      <c r="Y5" s="161"/>
      <c r="AA5" s="245"/>
    </row>
    <row r="6" spans="1:27" ht="15" customHeight="1">
      <c r="A6" s="104" t="s">
        <v>300</v>
      </c>
      <c r="B6" s="161">
        <f t="shared" ref="B6:U6" si="0">SUM(B3:B5)</f>
        <v>802.7</v>
      </c>
      <c r="C6" s="161">
        <f t="shared" si="0"/>
        <v>990.59999999999991</v>
      </c>
      <c r="D6" s="161">
        <f t="shared" si="0"/>
        <v>1029.3</v>
      </c>
      <c r="E6" s="161">
        <f t="shared" si="0"/>
        <v>1089.5999999999999</v>
      </c>
      <c r="F6" s="161">
        <f t="shared" si="0"/>
        <v>1321.8</v>
      </c>
      <c r="G6" s="161">
        <f t="shared" si="0"/>
        <v>1572.6999999999998</v>
      </c>
      <c r="H6" s="161">
        <f t="shared" si="0"/>
        <v>2078.64234427969</v>
      </c>
      <c r="I6" s="161">
        <f t="shared" si="0"/>
        <v>2169.7901042127878</v>
      </c>
      <c r="J6" s="161">
        <f t="shared" si="0"/>
        <v>2254.3989999999999</v>
      </c>
      <c r="K6" s="161">
        <f t="shared" si="0"/>
        <v>2268.2400000000002</v>
      </c>
      <c r="L6" s="161">
        <f t="shared" si="0"/>
        <v>2221.8254400000001</v>
      </c>
      <c r="M6" s="161">
        <f t="shared" si="0"/>
        <v>2154.1019999999999</v>
      </c>
      <c r="N6" s="161">
        <f t="shared" si="0"/>
        <v>2157.9560000000001</v>
      </c>
      <c r="O6" s="161">
        <f t="shared" si="0"/>
        <v>2128.9180000000001</v>
      </c>
      <c r="P6" s="161">
        <f t="shared" si="0"/>
        <v>2238.2697122772274</v>
      </c>
      <c r="Q6" s="161">
        <f t="shared" si="0"/>
        <v>2307.0188168316831</v>
      </c>
      <c r="R6" s="161">
        <f t="shared" si="0"/>
        <v>2264.5569162376237</v>
      </c>
      <c r="S6" s="161">
        <f t="shared" si="0"/>
        <v>1947.9926123762375</v>
      </c>
      <c r="T6" s="161">
        <f t="shared" si="0"/>
        <v>1910.8224500000001</v>
      </c>
      <c r="U6" s="161">
        <f t="shared" si="0"/>
        <v>1956.5136713861384</v>
      </c>
    </row>
    <row r="7" spans="1:27" ht="15" customHeight="1">
      <c r="L7" s="243"/>
      <c r="M7" s="243"/>
      <c r="N7" s="243"/>
      <c r="O7" s="243"/>
      <c r="P7" s="243"/>
      <c r="Q7" s="243"/>
      <c r="R7" s="243"/>
      <c r="S7" s="243"/>
      <c r="T7" s="243"/>
      <c r="U7" s="243"/>
    </row>
    <row r="8" spans="1:27" ht="15" customHeight="1">
      <c r="L8" s="243"/>
      <c r="M8" s="243"/>
      <c r="N8" s="243"/>
      <c r="O8" s="243"/>
      <c r="P8" s="243"/>
      <c r="Q8" s="243"/>
      <c r="R8" s="243"/>
      <c r="S8" s="243"/>
      <c r="T8" s="243"/>
      <c r="U8" s="243"/>
      <c r="W8" s="244"/>
    </row>
    <row r="9" spans="1:27">
      <c r="B9" s="161"/>
      <c r="C9" s="161"/>
      <c r="D9" s="161"/>
      <c r="E9" s="161"/>
      <c r="F9" s="161"/>
      <c r="G9" s="161"/>
      <c r="H9" s="161"/>
      <c r="I9" s="161"/>
      <c r="J9" s="161"/>
      <c r="K9" s="161"/>
      <c r="L9" s="161"/>
      <c r="M9" s="161"/>
      <c r="N9" s="161"/>
      <c r="O9" s="161"/>
      <c r="P9" s="161"/>
      <c r="Q9" s="161"/>
      <c r="R9" s="161"/>
      <c r="S9" s="161"/>
      <c r="T9" s="161"/>
      <c r="U9" s="161"/>
      <c r="W9" s="244"/>
    </row>
    <row r="10" spans="1:27" ht="15" customHeight="1">
      <c r="W10" s="244"/>
    </row>
    <row r="11" spans="1:27" ht="20" customHeight="1">
      <c r="W11" s="244"/>
    </row>
    <row r="16" spans="1:27">
      <c r="B16" s="94"/>
    </row>
    <row r="17" spans="2:2">
      <c r="B17" s="94"/>
    </row>
    <row r="18" spans="2:2">
      <c r="B18" s="94"/>
    </row>
    <row r="19" spans="2:2">
      <c r="B19" s="94"/>
    </row>
    <row r="20" spans="2:2">
      <c r="B20" s="94"/>
    </row>
    <row r="21" spans="2:2">
      <c r="B21" s="94"/>
    </row>
    <row r="22" spans="2:2">
      <c r="B22" s="94"/>
    </row>
    <row r="23" spans="2:2">
      <c r="B23" s="94"/>
    </row>
    <row r="24" spans="2:2">
      <c r="B24" s="94"/>
    </row>
    <row r="25" spans="2:2">
      <c r="B25" s="94"/>
    </row>
    <row r="26" spans="2:2">
      <c r="B26" s="94"/>
    </row>
    <row r="27" spans="2:2">
      <c r="B27" s="94"/>
    </row>
    <row r="28" spans="2:2">
      <c r="B28" s="94"/>
    </row>
    <row r="29" spans="2:2">
      <c r="B29" s="94"/>
    </row>
    <row r="30" spans="2:2">
      <c r="B30" s="94"/>
    </row>
    <row r="31" spans="2:2">
      <c r="B31" s="94"/>
    </row>
    <row r="32" spans="2:2">
      <c r="B32" s="94"/>
    </row>
    <row r="33" spans="2:2">
      <c r="B33" s="94"/>
    </row>
    <row r="34" spans="2:2">
      <c r="B34" s="94"/>
    </row>
    <row r="35" spans="2:2">
      <c r="B35" s="94"/>
    </row>
    <row r="89" spans="1:27">
      <c r="A89" s="156"/>
      <c r="B89" s="246"/>
    </row>
    <row r="90" spans="1:27">
      <c r="A90" s="156"/>
      <c r="B90" s="247"/>
    </row>
    <row r="91" spans="1:27">
      <c r="A91" s="156"/>
      <c r="B91" s="247"/>
    </row>
    <row r="92" spans="1:27">
      <c r="A92" s="156"/>
      <c r="B92" s="247"/>
    </row>
    <row r="93" spans="1:27">
      <c r="A93" s="156"/>
      <c r="B93" s="247"/>
    </row>
    <row r="94" spans="1:27">
      <c r="A94" s="156"/>
      <c r="B94" s="247"/>
    </row>
    <row r="95" spans="1:27">
      <c r="A95" s="156"/>
      <c r="B95" s="247"/>
    </row>
    <row r="96" spans="1:27">
      <c r="A96" s="156"/>
      <c r="B96" s="247"/>
      <c r="C96" s="248"/>
      <c r="D96" s="248"/>
      <c r="E96" s="248"/>
      <c r="F96" s="248"/>
      <c r="G96" s="248"/>
      <c r="H96" s="248"/>
      <c r="I96" s="248"/>
      <c r="J96" s="248"/>
      <c r="K96" s="248"/>
      <c r="L96" s="248"/>
      <c r="M96" s="248"/>
      <c r="N96" s="248"/>
      <c r="O96" s="248"/>
      <c r="P96" s="248"/>
      <c r="Q96" s="248"/>
      <c r="R96" s="248"/>
      <c r="S96" s="248"/>
      <c r="T96" s="248"/>
      <c r="Y96" s="161"/>
      <c r="AA96" s="245"/>
    </row>
    <row r="97" spans="1:27">
      <c r="A97" s="156"/>
      <c r="C97" s="248"/>
      <c r="D97" s="248"/>
      <c r="E97" s="248"/>
      <c r="F97" s="248"/>
      <c r="G97" s="248"/>
      <c r="H97" s="248"/>
      <c r="I97" s="248"/>
      <c r="J97" s="248"/>
      <c r="K97" s="248"/>
      <c r="L97" s="248"/>
      <c r="M97" s="248"/>
      <c r="N97" s="248"/>
      <c r="O97" s="247"/>
      <c r="P97" s="248"/>
      <c r="Q97" s="248"/>
      <c r="R97" s="248"/>
      <c r="S97" s="248"/>
      <c r="T97" s="248"/>
      <c r="Y97" s="161"/>
      <c r="AA97" s="245"/>
    </row>
    <row r="98" spans="1:27">
      <c r="A98" s="156"/>
      <c r="B98" s="247"/>
      <c r="O98" s="247"/>
      <c r="Y98" s="161"/>
      <c r="AA98" s="245"/>
    </row>
    <row r="99" spans="1:27">
      <c r="A99" s="249"/>
      <c r="Y99" s="161"/>
      <c r="AA99" s="245"/>
    </row>
    <row r="102" spans="1:27">
      <c r="A102" s="249"/>
      <c r="O102" s="247"/>
      <c r="Q102" s="247"/>
      <c r="Y102" s="161"/>
      <c r="AA102" s="245"/>
    </row>
    <row r="103" spans="1:27">
      <c r="O103" s="247"/>
      <c r="Q103" s="247"/>
      <c r="Y103" s="161"/>
      <c r="AA103" s="245"/>
    </row>
    <row r="104" spans="1:27">
      <c r="O104" s="247"/>
      <c r="Q104" s="247"/>
      <c r="Y104" s="161"/>
      <c r="AA104" s="245"/>
    </row>
    <row r="105" spans="1:27">
      <c r="O105" s="247"/>
      <c r="Q105" s="247"/>
      <c r="Y105" s="161"/>
      <c r="AA105" s="245"/>
    </row>
    <row r="106" spans="1:27">
      <c r="O106" s="247"/>
      <c r="P106" s="247"/>
      <c r="Q106" s="247"/>
      <c r="R106" s="247"/>
      <c r="S106" s="247"/>
      <c r="T106" s="247"/>
      <c r="U106" s="250"/>
      <c r="Y106" s="161"/>
      <c r="AA106" s="245"/>
    </row>
    <row r="107" spans="1:27">
      <c r="O107" s="247"/>
      <c r="Q107" s="247"/>
      <c r="Y107" s="161"/>
      <c r="AA107" s="245"/>
    </row>
    <row r="108" spans="1:27">
      <c r="B108" s="156"/>
      <c r="C108" s="156"/>
      <c r="D108" s="156"/>
      <c r="E108" s="156"/>
      <c r="F108" s="156"/>
      <c r="G108" s="156"/>
      <c r="H108" s="156"/>
      <c r="I108" s="156"/>
      <c r="J108" s="156"/>
      <c r="K108" s="156"/>
      <c r="L108" s="156"/>
      <c r="N108" s="156"/>
      <c r="O108" s="250"/>
      <c r="P108" s="156"/>
      <c r="Q108" s="247"/>
      <c r="R108" s="156"/>
      <c r="S108" s="156"/>
      <c r="T108" s="156"/>
      <c r="Y108" s="251"/>
      <c r="AA108" s="252"/>
    </row>
    <row r="109" spans="1:27">
      <c r="A109" s="253"/>
      <c r="B109" s="243"/>
      <c r="C109" s="243"/>
      <c r="D109" s="243"/>
      <c r="E109" s="243"/>
      <c r="F109" s="243"/>
      <c r="G109" s="243"/>
      <c r="H109" s="243"/>
      <c r="I109" s="243"/>
      <c r="J109" s="243"/>
      <c r="K109" s="243"/>
      <c r="L109" s="243"/>
      <c r="N109" s="243"/>
      <c r="O109" s="243"/>
      <c r="P109" s="254"/>
      <c r="Q109" s="254"/>
      <c r="R109" s="254"/>
      <c r="S109" s="254"/>
      <c r="T109" s="254"/>
      <c r="Y109" s="251"/>
      <c r="AA109" s="252"/>
    </row>
    <row r="110" spans="1:27">
      <c r="A110" s="156" t="s">
        <v>286</v>
      </c>
      <c r="B110" s="156" t="s">
        <v>287</v>
      </c>
      <c r="C110" s="156" t="s">
        <v>288</v>
      </c>
      <c r="D110" s="156" t="s">
        <v>289</v>
      </c>
      <c r="E110" s="156" t="s">
        <v>290</v>
      </c>
      <c r="F110" s="156" t="s">
        <v>291</v>
      </c>
      <c r="G110" s="156" t="s">
        <v>292</v>
      </c>
      <c r="H110" s="156" t="s">
        <v>293</v>
      </c>
      <c r="I110" s="156" t="s">
        <v>294</v>
      </c>
      <c r="J110" s="156" t="s">
        <v>295</v>
      </c>
      <c r="K110" s="156" t="s">
        <v>296</v>
      </c>
      <c r="L110" s="156" t="s">
        <v>297</v>
      </c>
      <c r="M110" s="156" t="s">
        <v>298</v>
      </c>
      <c r="N110" s="156" t="s">
        <v>299</v>
      </c>
      <c r="O110" s="247"/>
      <c r="Y110" s="161"/>
      <c r="AA110" s="245"/>
    </row>
    <row r="111" spans="1:27">
      <c r="A111" s="247" t="s">
        <v>55</v>
      </c>
      <c r="B111" s="247" t="s">
        <v>270</v>
      </c>
      <c r="C111" s="247" t="s">
        <v>270</v>
      </c>
      <c r="D111" s="247" t="s">
        <v>284</v>
      </c>
      <c r="E111" s="246">
        <v>7712</v>
      </c>
      <c r="F111" s="247">
        <v>44</v>
      </c>
      <c r="G111" s="247">
        <v>1340</v>
      </c>
      <c r="H111" s="247">
        <v>0</v>
      </c>
      <c r="I111" s="247">
        <v>6372</v>
      </c>
      <c r="J111" s="247">
        <v>41055</v>
      </c>
      <c r="K111" s="247">
        <v>52584</v>
      </c>
      <c r="L111" s="247">
        <v>93639</v>
      </c>
      <c r="N111" s="247" t="s">
        <v>285</v>
      </c>
      <c r="O111" s="247"/>
      <c r="Y111" s="161"/>
      <c r="AA111" s="245"/>
    </row>
    <row r="112" spans="1:27">
      <c r="Y112" s="251"/>
      <c r="AA112" s="251"/>
    </row>
    <row r="113" spans="1:27">
      <c r="Y113" s="251"/>
      <c r="AA113" s="252"/>
    </row>
    <row r="114" spans="1:27">
      <c r="A114" s="253" t="s">
        <v>281</v>
      </c>
      <c r="Y114" s="255"/>
      <c r="AA114" s="252"/>
    </row>
    <row r="115" spans="1:27">
      <c r="B115" s="104">
        <v>2014</v>
      </c>
      <c r="C115" s="104">
        <v>2015</v>
      </c>
      <c r="D115" s="104">
        <v>2016</v>
      </c>
      <c r="E115" s="256">
        <v>2017</v>
      </c>
      <c r="F115" s="256">
        <v>2018</v>
      </c>
      <c r="G115" s="256">
        <v>2019</v>
      </c>
      <c r="H115" s="104">
        <v>2020</v>
      </c>
      <c r="I115" s="104">
        <v>2021</v>
      </c>
      <c r="J115" s="104">
        <v>2022</v>
      </c>
    </row>
    <row r="116" spans="1:27">
      <c r="A116" s="75" t="s">
        <v>272</v>
      </c>
      <c r="B116" s="161">
        <v>44.165999999999997</v>
      </c>
      <c r="C116" s="161">
        <v>47.738</v>
      </c>
      <c r="D116" s="161">
        <v>53.536000000000001</v>
      </c>
      <c r="E116" s="161">
        <v>56.128999999999998</v>
      </c>
      <c r="F116" s="161">
        <v>59.247999999999998</v>
      </c>
      <c r="G116" s="161">
        <v>121.919</v>
      </c>
      <c r="H116" s="161">
        <v>209.84299999999999</v>
      </c>
      <c r="I116" s="161">
        <v>150.72900000000001</v>
      </c>
      <c r="J116" s="161">
        <v>177.739</v>
      </c>
    </row>
    <row r="117" spans="1:27">
      <c r="A117" s="75" t="s">
        <v>277</v>
      </c>
      <c r="B117" s="161"/>
      <c r="C117" s="161"/>
      <c r="D117" s="161">
        <v>89.944000000000003</v>
      </c>
      <c r="E117" s="161">
        <v>101.501</v>
      </c>
      <c r="F117" s="161">
        <v>130.214</v>
      </c>
      <c r="G117" s="161">
        <v>146.74100000000001</v>
      </c>
      <c r="H117" s="161">
        <v>154.46600000000001</v>
      </c>
      <c r="I117" s="161">
        <v>150.047</v>
      </c>
      <c r="J117" s="161">
        <v>159.08199999999999</v>
      </c>
    </row>
    <row r="118" spans="1:27">
      <c r="A118" s="75" t="s">
        <v>273</v>
      </c>
      <c r="B118" s="161"/>
      <c r="C118" s="161"/>
      <c r="D118" s="161"/>
      <c r="E118" s="161"/>
      <c r="F118" s="161"/>
      <c r="G118" s="161">
        <v>152</v>
      </c>
      <c r="H118" s="161">
        <v>123.1</v>
      </c>
      <c r="I118" s="161">
        <v>113.7</v>
      </c>
      <c r="J118" s="161">
        <v>125.38</v>
      </c>
    </row>
    <row r="119" spans="1:27">
      <c r="A119" s="75" t="s">
        <v>274</v>
      </c>
      <c r="B119" s="161"/>
      <c r="C119" s="161"/>
      <c r="D119" s="161"/>
      <c r="E119" s="161"/>
      <c r="F119" s="161"/>
      <c r="G119" s="161">
        <v>65.27</v>
      </c>
      <c r="H119" s="161">
        <v>152.255</v>
      </c>
      <c r="I119" s="161">
        <v>97.81</v>
      </c>
      <c r="J119" s="161">
        <v>123.544</v>
      </c>
    </row>
    <row r="120" spans="1:27">
      <c r="A120" s="75" t="s">
        <v>275</v>
      </c>
      <c r="B120" s="161"/>
      <c r="C120" s="161"/>
      <c r="D120" s="161"/>
      <c r="E120" s="161"/>
      <c r="F120" s="161"/>
      <c r="G120" s="161">
        <f>G116-G118</f>
        <v>-30.081000000000003</v>
      </c>
      <c r="H120" s="161">
        <f>H116-H118</f>
        <v>86.742999999999995</v>
      </c>
      <c r="I120" s="161">
        <f>I116-I118</f>
        <v>37.029000000000011</v>
      </c>
      <c r="J120" s="161">
        <f>J116-J118</f>
        <v>52.359000000000009</v>
      </c>
    </row>
    <row r="121" spans="1:27">
      <c r="A121" s="75" t="s">
        <v>276</v>
      </c>
      <c r="B121" s="161">
        <v>44.165999999999997</v>
      </c>
      <c r="C121" s="161">
        <v>47.738</v>
      </c>
      <c r="D121" s="161">
        <v>53.536000000000001</v>
      </c>
      <c r="E121" s="161">
        <v>56.128999999999998</v>
      </c>
      <c r="F121" s="161">
        <v>59.247999999999998</v>
      </c>
      <c r="G121" s="161">
        <f>G116-G119</f>
        <v>56.649000000000001</v>
      </c>
      <c r="H121" s="161">
        <f>H116-H119</f>
        <v>57.587999999999994</v>
      </c>
      <c r="I121" s="161">
        <f>I116-I119</f>
        <v>52.919000000000011</v>
      </c>
      <c r="J121" s="161">
        <f>J116-J119</f>
        <v>54.195000000000007</v>
      </c>
    </row>
    <row r="123" spans="1:27">
      <c r="B123" s="104">
        <v>2014</v>
      </c>
      <c r="C123" s="104">
        <v>2015</v>
      </c>
      <c r="D123" s="104">
        <v>2016</v>
      </c>
      <c r="E123" s="256">
        <v>2017</v>
      </c>
      <c r="F123" s="256">
        <v>2018</v>
      </c>
      <c r="G123" s="256">
        <v>2019</v>
      </c>
      <c r="H123" s="104">
        <v>2020</v>
      </c>
      <c r="I123" s="104">
        <v>2021</v>
      </c>
      <c r="J123" s="104">
        <v>2022</v>
      </c>
    </row>
    <row r="124" spans="1:27">
      <c r="A124" s="75" t="s">
        <v>276</v>
      </c>
      <c r="B124" s="161">
        <v>44.165999999999997</v>
      </c>
      <c r="C124" s="161">
        <v>47.738</v>
      </c>
      <c r="D124" s="161">
        <v>53.536000000000001</v>
      </c>
      <c r="E124" s="161">
        <v>56.128999999999998</v>
      </c>
      <c r="F124" s="161">
        <v>59.247999999999998</v>
      </c>
      <c r="G124" s="161">
        <v>56.649000000000001</v>
      </c>
      <c r="H124" s="161">
        <v>57.587999999999994</v>
      </c>
      <c r="I124" s="161">
        <v>52.919000000000011</v>
      </c>
      <c r="J124" s="161">
        <v>54.195000000000007</v>
      </c>
    </row>
    <row r="125" spans="1:27">
      <c r="A125" s="75" t="s">
        <v>278</v>
      </c>
      <c r="B125" s="161"/>
      <c r="C125" s="161">
        <v>3.97</v>
      </c>
      <c r="D125" s="251">
        <v>4.9000000000000004</v>
      </c>
      <c r="E125" s="251">
        <v>4.79</v>
      </c>
      <c r="F125" s="251">
        <v>4.22</v>
      </c>
      <c r="G125" s="251">
        <v>2.6</v>
      </c>
      <c r="H125" s="251">
        <v>3.54</v>
      </c>
      <c r="I125" s="251">
        <v>4.8</v>
      </c>
      <c r="J125" s="257">
        <f>AVERAGE(E125:I125)</f>
        <v>3.9899999999999998</v>
      </c>
    </row>
    <row r="126" spans="1:27">
      <c r="A126" s="104" t="s">
        <v>279</v>
      </c>
      <c r="B126" s="258">
        <f t="shared" ref="B126:J126" si="1">B121-B125</f>
        <v>44.165999999999997</v>
      </c>
      <c r="C126" s="258">
        <f t="shared" si="1"/>
        <v>43.768000000000001</v>
      </c>
      <c r="D126" s="258">
        <f t="shared" si="1"/>
        <v>48.636000000000003</v>
      </c>
      <c r="E126" s="258">
        <f t="shared" si="1"/>
        <v>51.338999999999999</v>
      </c>
      <c r="F126" s="258">
        <f t="shared" si="1"/>
        <v>55.027999999999999</v>
      </c>
      <c r="G126" s="258">
        <f t="shared" si="1"/>
        <v>54.048999999999999</v>
      </c>
      <c r="H126" s="258">
        <f t="shared" si="1"/>
        <v>54.047999999999995</v>
      </c>
      <c r="I126" s="258">
        <f t="shared" si="1"/>
        <v>48.119000000000014</v>
      </c>
      <c r="J126" s="258">
        <f t="shared" si="1"/>
        <v>50.205000000000005</v>
      </c>
    </row>
    <row r="127" spans="1:27">
      <c r="A127" s="104" t="s">
        <v>280</v>
      </c>
      <c r="B127" s="258"/>
      <c r="C127" s="258">
        <v>43.8</v>
      </c>
      <c r="D127" s="258">
        <v>48.6</v>
      </c>
      <c r="E127" s="258">
        <v>51.3</v>
      </c>
      <c r="F127" s="258">
        <v>55</v>
      </c>
      <c r="G127" s="258">
        <v>53.8</v>
      </c>
      <c r="H127" s="258">
        <v>53.7</v>
      </c>
      <c r="I127" s="258">
        <v>47.1</v>
      </c>
      <c r="J127" s="258"/>
    </row>
    <row r="130" spans="1:10">
      <c r="A130" s="253" t="s">
        <v>271</v>
      </c>
      <c r="B130" s="104"/>
    </row>
    <row r="131" spans="1:10">
      <c r="A131" s="259"/>
      <c r="B131" s="104">
        <v>2014</v>
      </c>
      <c r="C131" s="104">
        <v>2015</v>
      </c>
      <c r="D131" s="104">
        <v>2016</v>
      </c>
      <c r="E131" s="256">
        <v>2017</v>
      </c>
      <c r="F131" s="256">
        <v>2018</v>
      </c>
      <c r="G131" s="256">
        <v>2019</v>
      </c>
      <c r="H131" s="104">
        <v>2020</v>
      </c>
      <c r="I131" s="104">
        <v>2021</v>
      </c>
      <c r="J131" s="104">
        <v>2022</v>
      </c>
    </row>
    <row r="132" spans="1:10">
      <c r="A132" s="75" t="s">
        <v>269</v>
      </c>
      <c r="C132" s="260">
        <v>3969051</v>
      </c>
      <c r="D132" s="261">
        <v>4917499</v>
      </c>
      <c r="E132" s="260">
        <v>4790104</v>
      </c>
      <c r="F132" s="260">
        <v>4224530</v>
      </c>
      <c r="G132" s="260">
        <v>2599752</v>
      </c>
      <c r="H132" s="161"/>
      <c r="I132" s="161"/>
    </row>
    <row r="133" spans="1:10">
      <c r="A133" s="247" t="s">
        <v>267</v>
      </c>
      <c r="B133" s="247"/>
      <c r="C133" s="262"/>
      <c r="D133" s="262"/>
      <c r="E133" s="262"/>
      <c r="F133" s="262"/>
      <c r="G133" s="262"/>
      <c r="H133" s="161"/>
      <c r="I133" s="161">
        <v>57</v>
      </c>
    </row>
    <row r="134" spans="1:10">
      <c r="A134" s="75" t="s">
        <v>268</v>
      </c>
      <c r="C134" s="263"/>
      <c r="D134" s="161"/>
      <c r="E134" s="264"/>
      <c r="F134" s="264"/>
      <c r="G134" s="265">
        <v>16840</v>
      </c>
      <c r="H134" s="265">
        <v>12457</v>
      </c>
      <c r="I134" s="161"/>
    </row>
    <row r="135" spans="1:10">
      <c r="A135" s="259" t="s">
        <v>261</v>
      </c>
      <c r="C135" s="161"/>
      <c r="D135" s="161"/>
      <c r="E135" s="266"/>
      <c r="F135" s="266"/>
      <c r="G135" s="267">
        <v>92650</v>
      </c>
      <c r="H135" s="267">
        <v>112186</v>
      </c>
      <c r="I135" s="267">
        <v>143001</v>
      </c>
    </row>
    <row r="136" spans="1:10">
      <c r="A136" s="259" t="s">
        <v>262</v>
      </c>
      <c r="C136" s="161"/>
      <c r="D136" s="161"/>
      <c r="E136" s="267"/>
      <c r="F136" s="267"/>
      <c r="G136" s="267">
        <v>60772</v>
      </c>
      <c r="H136" s="267">
        <v>98383</v>
      </c>
      <c r="I136" s="267">
        <v>40785</v>
      </c>
    </row>
    <row r="137" spans="1:10">
      <c r="A137" s="259" t="s">
        <v>263</v>
      </c>
      <c r="C137" s="161"/>
      <c r="D137" s="161"/>
      <c r="E137" s="267"/>
      <c r="F137" s="267"/>
      <c r="G137" s="267"/>
      <c r="H137" s="267">
        <v>0</v>
      </c>
      <c r="I137" s="267">
        <v>4208</v>
      </c>
    </row>
    <row r="138" spans="1:10">
      <c r="A138" s="259" t="s">
        <v>264</v>
      </c>
      <c r="C138" s="161"/>
      <c r="D138" s="161"/>
      <c r="E138" s="267"/>
      <c r="F138" s="267"/>
      <c r="G138" s="267">
        <v>81666</v>
      </c>
      <c r="H138" s="267">
        <v>110006</v>
      </c>
      <c r="I138" s="267">
        <v>809457</v>
      </c>
    </row>
    <row r="139" spans="1:10">
      <c r="A139" s="259" t="s">
        <v>265</v>
      </c>
      <c r="C139" s="161"/>
      <c r="D139" s="161"/>
      <c r="E139" s="267"/>
      <c r="F139" s="267"/>
      <c r="G139" s="267">
        <v>31281</v>
      </c>
      <c r="H139" s="267">
        <v>36747</v>
      </c>
      <c r="I139" s="267">
        <v>66513</v>
      </c>
    </row>
    <row r="140" spans="1:10">
      <c r="A140" s="253" t="s">
        <v>31</v>
      </c>
      <c r="B140" s="268"/>
      <c r="C140" s="269">
        <f t="shared" ref="C140:I140" si="2">SUM(C132:C139)</f>
        <v>3969051</v>
      </c>
      <c r="D140" s="269">
        <f t="shared" si="2"/>
        <v>4917499</v>
      </c>
      <c r="E140" s="269">
        <f t="shared" si="2"/>
        <v>4790104</v>
      </c>
      <c r="F140" s="269">
        <f t="shared" si="2"/>
        <v>4224530</v>
      </c>
      <c r="G140" s="269">
        <f t="shared" si="2"/>
        <v>2882961</v>
      </c>
      <c r="H140" s="269">
        <f t="shared" si="2"/>
        <v>369779</v>
      </c>
      <c r="I140" s="269">
        <f t="shared" si="2"/>
        <v>1064021</v>
      </c>
    </row>
    <row r="141" spans="1:10">
      <c r="A141" s="253" t="s">
        <v>266</v>
      </c>
      <c r="B141" s="104"/>
      <c r="C141" s="258">
        <v>43800000</v>
      </c>
      <c r="D141" s="258">
        <v>48600000</v>
      </c>
      <c r="E141" s="270">
        <v>51300000</v>
      </c>
      <c r="F141" s="270">
        <v>55000000</v>
      </c>
      <c r="G141" s="270">
        <v>53800000</v>
      </c>
      <c r="H141" s="270">
        <v>53700000</v>
      </c>
      <c r="I141" s="270">
        <v>47100000</v>
      </c>
    </row>
    <row r="143" spans="1:10">
      <c r="A143" s="75" t="s">
        <v>260</v>
      </c>
    </row>
  </sheetData>
  <mergeCells count="1">
    <mergeCell ref="A1:K1"/>
  </mergeCells>
  <pageMargins left="0.7" right="0.7" top="0.75" bottom="0.75" header="0.3" footer="0.3"/>
  <pageSetup orientation="portrait" horizontalDpi="0" verticalDpi="0"/>
  <ignoredErrors>
    <ignoredError sqref="B6 C6:U6" formulaRange="1"/>
  </ignoredErrors>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BB53B-EC10-074A-855E-9E421E5DCF3F}">
  <sheetPr codeName="Sheet23"/>
  <dimension ref="A1:T18"/>
  <sheetViews>
    <sheetView zoomScale="118" zoomScaleNormal="150" workbookViewId="0">
      <selection activeCell="A9" sqref="A9"/>
    </sheetView>
  </sheetViews>
  <sheetFormatPr baseColWidth="10" defaultColWidth="11" defaultRowHeight="16"/>
  <cols>
    <col min="1" max="1" width="41.83203125" style="75" customWidth="1"/>
    <col min="2" max="2" width="8.1640625" style="75" customWidth="1"/>
    <col min="3" max="5" width="9" style="75" bestFit="1" customWidth="1"/>
    <col min="6" max="14" width="11" style="75" customWidth="1"/>
    <col min="15" max="16" width="11" style="75"/>
    <col min="17" max="17" width="13.33203125" style="75" customWidth="1"/>
    <col min="18" max="19" width="11" style="75"/>
    <col min="20" max="20" width="16.6640625" style="75" customWidth="1"/>
    <col min="21" max="16384" width="11" style="75"/>
  </cols>
  <sheetData>
    <row r="1" spans="1:20" ht="27" customHeight="1">
      <c r="A1" s="328" t="s">
        <v>482</v>
      </c>
      <c r="B1" s="328"/>
      <c r="C1" s="328"/>
      <c r="D1" s="328"/>
      <c r="E1" s="328"/>
      <c r="F1" s="328"/>
      <c r="G1" s="328"/>
      <c r="H1" s="328"/>
      <c r="O1" s="272"/>
      <c r="P1" s="272"/>
      <c r="Q1" s="272"/>
      <c r="R1" s="272"/>
      <c r="S1" s="272"/>
      <c r="T1" s="272"/>
    </row>
    <row r="2" spans="1:20">
      <c r="A2" s="83"/>
      <c r="B2" s="273">
        <v>2017</v>
      </c>
      <c r="C2" s="273">
        <v>2020</v>
      </c>
      <c r="D2" s="273">
        <v>2022</v>
      </c>
      <c r="E2" s="83"/>
      <c r="F2" s="83"/>
      <c r="G2" s="83"/>
      <c r="H2" s="94"/>
      <c r="I2" s="247"/>
      <c r="J2" s="247"/>
      <c r="K2" s="247"/>
    </row>
    <row r="3" spans="1:20">
      <c r="A3" s="83" t="s">
        <v>224</v>
      </c>
      <c r="B3" s="85">
        <v>631.49</v>
      </c>
      <c r="C3" s="85">
        <v>1121</v>
      </c>
      <c r="D3" s="85">
        <v>1456.89</v>
      </c>
      <c r="E3" s="83"/>
      <c r="F3" s="83"/>
      <c r="G3" s="83"/>
      <c r="H3" s="94"/>
      <c r="I3" s="247"/>
      <c r="J3" s="247"/>
      <c r="K3" s="247"/>
    </row>
    <row r="4" spans="1:20" ht="17" customHeight="1">
      <c r="A4" s="83" t="s">
        <v>387</v>
      </c>
      <c r="B4" s="85">
        <v>167.26</v>
      </c>
      <c r="C4" s="85">
        <v>486</v>
      </c>
      <c r="D4" s="85">
        <v>608.55999999999995</v>
      </c>
      <c r="E4" s="83"/>
      <c r="F4" s="83"/>
      <c r="G4" s="83"/>
      <c r="H4" s="83"/>
    </row>
    <row r="5" spans="1:20" ht="17" customHeight="1">
      <c r="A5" s="83" t="s">
        <v>225</v>
      </c>
      <c r="B5" s="85"/>
      <c r="C5" s="85">
        <v>243.57</v>
      </c>
      <c r="D5" s="85">
        <v>473.55</v>
      </c>
      <c r="E5" s="83"/>
      <c r="F5" s="83"/>
      <c r="G5" s="83"/>
      <c r="H5" s="83"/>
    </row>
    <row r="6" spans="1:20">
      <c r="A6" s="83" t="s">
        <v>226</v>
      </c>
      <c r="B6" s="85">
        <v>81.650000000000006</v>
      </c>
      <c r="C6" s="85">
        <v>211.46</v>
      </c>
      <c r="D6" s="85">
        <v>334.95</v>
      </c>
      <c r="E6" s="83"/>
      <c r="F6" s="83"/>
      <c r="G6" s="83"/>
      <c r="H6" s="83"/>
    </row>
    <row r="7" spans="1:20">
      <c r="A7" s="83" t="s">
        <v>389</v>
      </c>
      <c r="B7" s="85">
        <v>82.91</v>
      </c>
      <c r="C7" s="85">
        <v>159.20000000000002</v>
      </c>
      <c r="D7" s="85">
        <v>212.35000000000002</v>
      </c>
      <c r="E7" s="83"/>
      <c r="F7" s="83"/>
      <c r="G7" s="83"/>
      <c r="H7" s="83"/>
    </row>
    <row r="8" spans="1:20">
      <c r="A8" s="83" t="s">
        <v>388</v>
      </c>
      <c r="B8" s="85"/>
      <c r="C8" s="85">
        <v>42.02</v>
      </c>
      <c r="D8" s="85">
        <v>182.44</v>
      </c>
      <c r="E8" s="83"/>
      <c r="F8" s="83"/>
      <c r="G8" s="83"/>
      <c r="H8" s="83"/>
    </row>
    <row r="9" spans="1:20">
      <c r="A9" s="83" t="s">
        <v>390</v>
      </c>
      <c r="B9" s="85">
        <v>0</v>
      </c>
      <c r="C9" s="85">
        <v>138.78</v>
      </c>
      <c r="D9" s="85">
        <v>165.62</v>
      </c>
      <c r="E9" s="83"/>
      <c r="F9" s="85"/>
      <c r="G9" s="83"/>
      <c r="H9" s="83"/>
    </row>
    <row r="10" spans="1:20">
      <c r="A10" s="83" t="s">
        <v>232</v>
      </c>
      <c r="B10" s="85"/>
      <c r="C10" s="85">
        <v>20.45</v>
      </c>
      <c r="D10" s="85">
        <v>103.28800000000001</v>
      </c>
      <c r="E10" s="83"/>
      <c r="F10" s="83"/>
      <c r="G10" s="83"/>
      <c r="H10" s="83"/>
    </row>
    <row r="11" spans="1:20">
      <c r="A11" s="83" t="s">
        <v>229</v>
      </c>
      <c r="B11" s="85">
        <v>39.700000000000003</v>
      </c>
      <c r="C11" s="85">
        <v>55.7</v>
      </c>
      <c r="D11" s="85">
        <v>63.31</v>
      </c>
      <c r="E11" s="83"/>
      <c r="F11" s="83"/>
      <c r="G11" s="83"/>
      <c r="H11" s="83"/>
    </row>
    <row r="12" spans="1:20">
      <c r="A12" s="83" t="s">
        <v>227</v>
      </c>
      <c r="B12" s="85"/>
      <c r="C12" s="85">
        <v>17.510000000000002</v>
      </c>
      <c r="D12" s="85">
        <v>37.67</v>
      </c>
      <c r="E12" s="83"/>
      <c r="F12" s="83"/>
      <c r="G12" s="83"/>
      <c r="H12" s="83"/>
    </row>
    <row r="13" spans="1:20">
      <c r="A13" s="83" t="s">
        <v>231</v>
      </c>
      <c r="B13" s="85"/>
      <c r="C13" s="85">
        <v>13.6</v>
      </c>
      <c r="D13" s="85">
        <v>23.84</v>
      </c>
      <c r="E13" s="83"/>
      <c r="F13" s="83"/>
      <c r="G13" s="83"/>
      <c r="H13" s="83"/>
    </row>
    <row r="14" spans="1:20">
      <c r="A14" s="83" t="s">
        <v>230</v>
      </c>
      <c r="B14" s="85">
        <v>1.77</v>
      </c>
      <c r="C14" s="85">
        <v>16.43</v>
      </c>
      <c r="D14" s="85">
        <v>17.95</v>
      </c>
      <c r="E14" s="83"/>
      <c r="F14" s="83"/>
      <c r="G14" s="83"/>
      <c r="H14" s="83"/>
    </row>
    <row r="15" spans="1:20">
      <c r="A15" s="100" t="s">
        <v>31</v>
      </c>
      <c r="B15" s="103">
        <f>SUM(B3:B14)</f>
        <v>1004.78</v>
      </c>
      <c r="C15" s="103">
        <f>SUM(C3:C14)</f>
        <v>2525.7199999999993</v>
      </c>
      <c r="D15" s="234">
        <v>3680.5</v>
      </c>
      <c r="E15" s="83"/>
      <c r="F15" s="83"/>
      <c r="G15" s="83"/>
      <c r="H15" s="83"/>
    </row>
    <row r="16" spans="1:20">
      <c r="A16" s="83"/>
      <c r="B16" s="83"/>
      <c r="C16" s="83"/>
      <c r="D16" s="83"/>
      <c r="E16" s="83"/>
      <c r="F16" s="83"/>
      <c r="G16" s="83"/>
      <c r="H16" s="83"/>
    </row>
    <row r="17" spans="1:8">
      <c r="A17" s="83"/>
      <c r="B17" s="83"/>
      <c r="C17" s="83"/>
      <c r="D17" s="85"/>
      <c r="E17" s="83"/>
      <c r="F17" s="83"/>
      <c r="G17" s="83"/>
      <c r="H17" s="83"/>
    </row>
    <row r="18" spans="1:8">
      <c r="D18" s="161"/>
    </row>
  </sheetData>
  <mergeCells count="1">
    <mergeCell ref="A1:H1"/>
  </mergeCells>
  <pageMargins left="0.7" right="0.7" top="0.75" bottom="0.75" header="0.3" footer="0.3"/>
  <ignoredErrors>
    <ignoredError sqref="B15 C15"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6DD21-F86C-F44C-926B-DB8098DB7F1D}">
  <sheetPr codeName="Sheet24"/>
  <dimension ref="A1:W6"/>
  <sheetViews>
    <sheetView topLeftCell="A6" zoomScale="75" zoomScaleNormal="120" workbookViewId="0">
      <selection activeCell="J17" sqref="J17"/>
    </sheetView>
  </sheetViews>
  <sheetFormatPr baseColWidth="10" defaultColWidth="11" defaultRowHeight="16"/>
  <cols>
    <col min="1" max="1" width="52.1640625" style="19" customWidth="1"/>
    <col min="2" max="9" width="11" style="19"/>
    <col min="10" max="15" width="11" style="19" bestFit="1" customWidth="1"/>
    <col min="16" max="20" width="11.1640625" style="19" bestFit="1" customWidth="1"/>
    <col min="21" max="16384" width="11" style="19"/>
  </cols>
  <sheetData>
    <row r="1" spans="1:23">
      <c r="A1" s="325" t="s">
        <v>392</v>
      </c>
      <c r="B1" s="342"/>
      <c r="C1" s="342"/>
      <c r="D1" s="342"/>
      <c r="E1" s="342"/>
      <c r="F1" s="342"/>
      <c r="G1" s="342"/>
      <c r="H1" s="342"/>
      <c r="I1" s="342"/>
      <c r="J1" s="342"/>
      <c r="K1" s="342"/>
      <c r="L1" s="342"/>
      <c r="M1" s="342"/>
      <c r="N1" s="342"/>
      <c r="O1" s="198"/>
      <c r="P1" s="198"/>
      <c r="Q1" s="198"/>
      <c r="R1" s="198"/>
      <c r="S1" s="198"/>
      <c r="T1" s="198"/>
      <c r="U1" s="198"/>
    </row>
    <row r="2" spans="1:23">
      <c r="A2" s="198"/>
      <c r="B2" s="79">
        <v>1984</v>
      </c>
      <c r="C2" s="79">
        <v>1988</v>
      </c>
      <c r="D2" s="79">
        <v>1992</v>
      </c>
      <c r="E2" s="79">
        <v>1996</v>
      </c>
      <c r="F2" s="79">
        <v>2000</v>
      </c>
      <c r="G2" s="79">
        <v>2004</v>
      </c>
      <c r="H2" s="79">
        <v>2008</v>
      </c>
      <c r="I2" s="79">
        <v>2010</v>
      </c>
      <c r="J2" s="79">
        <v>2011</v>
      </c>
      <c r="K2" s="79">
        <v>2012</v>
      </c>
      <c r="L2" s="79">
        <v>2013</v>
      </c>
      <c r="M2" s="79">
        <v>2014</v>
      </c>
      <c r="N2" s="79">
        <v>2015</v>
      </c>
      <c r="O2" s="79">
        <v>2016</v>
      </c>
      <c r="P2" s="79">
        <v>2017</v>
      </c>
      <c r="Q2" s="79">
        <v>2018</v>
      </c>
      <c r="R2" s="79">
        <v>2019</v>
      </c>
      <c r="S2" s="79">
        <v>2020</v>
      </c>
      <c r="T2" s="79">
        <v>2021</v>
      </c>
      <c r="U2" s="274">
        <v>2022</v>
      </c>
    </row>
    <row r="3" spans="1:23">
      <c r="A3" s="198" t="s">
        <v>14</v>
      </c>
      <c r="B3" s="103">
        <v>1459.3229999999999</v>
      </c>
      <c r="C3" s="103">
        <v>1956.7870000000003</v>
      </c>
      <c r="D3" s="103">
        <v>2346.9160000000002</v>
      </c>
      <c r="E3" s="103">
        <v>2471.192</v>
      </c>
      <c r="F3" s="103">
        <v>2989.9110000000001</v>
      </c>
      <c r="G3" s="103">
        <v>2927.9520000000002</v>
      </c>
      <c r="H3" s="103">
        <v>3187.317</v>
      </c>
      <c r="I3" s="103">
        <v>3354.5639999999999</v>
      </c>
      <c r="J3" s="103">
        <v>3359.634</v>
      </c>
      <c r="K3" s="103">
        <v>3272.2000000000003</v>
      </c>
      <c r="L3" s="103">
        <v>3113.12</v>
      </c>
      <c r="M3" s="103">
        <v>3067.53</v>
      </c>
      <c r="N3" s="103">
        <v>2742.82</v>
      </c>
      <c r="O3" s="103">
        <v>2756.17</v>
      </c>
      <c r="P3" s="103">
        <v>2559.31</v>
      </c>
      <c r="Q3" s="103">
        <v>2623.1</v>
      </c>
      <c r="R3" s="103">
        <v>2564.12</v>
      </c>
      <c r="S3" s="103">
        <v>2315.7900000000004</v>
      </c>
      <c r="T3" s="103">
        <v>2526.6999999999998</v>
      </c>
      <c r="U3" s="103">
        <v>2580.4499999999998</v>
      </c>
      <c r="V3" s="51"/>
    </row>
    <row r="4" spans="1:23">
      <c r="A4" s="198" t="s">
        <v>54</v>
      </c>
      <c r="B4" s="103">
        <v>93.8</v>
      </c>
      <c r="C4" s="103">
        <v>142.4</v>
      </c>
      <c r="D4" s="103">
        <v>395.18400000000003</v>
      </c>
      <c r="E4" s="103">
        <v>664.48</v>
      </c>
      <c r="F4" s="103">
        <v>1270.431</v>
      </c>
      <c r="G4" s="103">
        <v>2065.201</v>
      </c>
      <c r="H4" s="103">
        <v>2931.1410000000001</v>
      </c>
      <c r="I4" s="103">
        <v>3474.62</v>
      </c>
      <c r="J4" s="103">
        <v>3748.0920000000001</v>
      </c>
      <c r="K4" s="103">
        <v>3967.587</v>
      </c>
      <c r="L4" s="103">
        <v>4090.9940000000001</v>
      </c>
      <c r="M4" s="103">
        <v>4235.6000000000004</v>
      </c>
      <c r="N4" s="103">
        <v>4254.6000000000004</v>
      </c>
      <c r="O4" s="103">
        <v>4415.6000000000004</v>
      </c>
      <c r="P4" s="103">
        <v>4365</v>
      </c>
      <c r="Q4" s="103">
        <v>4247.16</v>
      </c>
      <c r="R4" s="103">
        <v>4233.1289999999999</v>
      </c>
      <c r="S4" s="103">
        <v>3929.1</v>
      </c>
      <c r="T4" s="103">
        <v>3960</v>
      </c>
      <c r="U4" s="103">
        <v>4091.87</v>
      </c>
      <c r="V4" s="36"/>
      <c r="W4" s="52"/>
    </row>
    <row r="5" spans="1:23">
      <c r="A5" s="198" t="s">
        <v>359</v>
      </c>
      <c r="B5" s="103"/>
      <c r="C5" s="103"/>
      <c r="D5" s="103"/>
      <c r="E5" s="103"/>
      <c r="F5" s="103"/>
      <c r="G5" s="103"/>
      <c r="H5" s="103"/>
      <c r="I5" s="103"/>
      <c r="J5" s="119">
        <v>82.91</v>
      </c>
      <c r="K5" s="119">
        <v>182.95000000000002</v>
      </c>
      <c r="L5" s="119">
        <v>290.96000000000004</v>
      </c>
      <c r="M5" s="119">
        <v>494.62</v>
      </c>
      <c r="N5" s="119">
        <v>609.26</v>
      </c>
      <c r="O5" s="119">
        <v>821.1400000000001</v>
      </c>
      <c r="P5" s="119">
        <v>1004.78</v>
      </c>
      <c r="Q5" s="119">
        <v>1322.17</v>
      </c>
      <c r="R5" s="119">
        <v>1826</v>
      </c>
      <c r="S5" s="119">
        <v>2525.71</v>
      </c>
      <c r="T5" s="119">
        <v>3112.2799999999997</v>
      </c>
      <c r="U5" s="119">
        <v>3680.5</v>
      </c>
      <c r="V5" s="36"/>
    </row>
    <row r="6" spans="1:23">
      <c r="A6" s="198" t="s">
        <v>17</v>
      </c>
      <c r="B6" s="119">
        <f>B3+B4+B5</f>
        <v>1553.1229999999998</v>
      </c>
      <c r="C6" s="119">
        <f t="shared" ref="C6:S6" si="0">C3+C4+C5</f>
        <v>2099.1870000000004</v>
      </c>
      <c r="D6" s="119">
        <f t="shared" si="0"/>
        <v>2742.1000000000004</v>
      </c>
      <c r="E6" s="119">
        <f t="shared" si="0"/>
        <v>3135.672</v>
      </c>
      <c r="F6" s="119">
        <f t="shared" si="0"/>
        <v>4260.3420000000006</v>
      </c>
      <c r="G6" s="119">
        <f t="shared" si="0"/>
        <v>4993.1530000000002</v>
      </c>
      <c r="H6" s="119">
        <f t="shared" si="0"/>
        <v>6118.4580000000005</v>
      </c>
      <c r="I6" s="119">
        <f t="shared" si="0"/>
        <v>6829.1839999999993</v>
      </c>
      <c r="J6" s="119">
        <f t="shared" si="0"/>
        <v>7190.6360000000004</v>
      </c>
      <c r="K6" s="119">
        <f t="shared" si="0"/>
        <v>7422.7370000000001</v>
      </c>
      <c r="L6" s="119">
        <f t="shared" si="0"/>
        <v>7495.0739999999996</v>
      </c>
      <c r="M6" s="119">
        <f t="shared" si="0"/>
        <v>7797.7500000000009</v>
      </c>
      <c r="N6" s="119">
        <f t="shared" si="0"/>
        <v>7606.68</v>
      </c>
      <c r="O6" s="119">
        <f t="shared" si="0"/>
        <v>7992.9100000000008</v>
      </c>
      <c r="P6" s="119">
        <f t="shared" si="0"/>
        <v>7929.0899999999992</v>
      </c>
      <c r="Q6" s="119">
        <f t="shared" si="0"/>
        <v>8192.43</v>
      </c>
      <c r="R6" s="119">
        <f t="shared" si="0"/>
        <v>8623.2489999999998</v>
      </c>
      <c r="S6" s="119">
        <f t="shared" si="0"/>
        <v>8770.6</v>
      </c>
      <c r="T6" s="119">
        <f>T3+T4+T5</f>
        <v>9598.98</v>
      </c>
      <c r="U6" s="119">
        <f>U3+U4+U5</f>
        <v>10352.82</v>
      </c>
    </row>
  </sheetData>
  <mergeCells count="1">
    <mergeCell ref="A1:N1"/>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dimension ref="A1:AE30"/>
  <sheetViews>
    <sheetView zoomScale="67" zoomScaleNormal="120" workbookViewId="0">
      <selection activeCell="J12" sqref="J12"/>
    </sheetView>
  </sheetViews>
  <sheetFormatPr baseColWidth="10" defaultColWidth="11" defaultRowHeight="16"/>
  <cols>
    <col min="1" max="1" width="51.83203125" style="5" customWidth="1"/>
    <col min="2" max="16384" width="11" style="5"/>
  </cols>
  <sheetData>
    <row r="1" spans="1:31" ht="24" customHeight="1">
      <c r="A1" s="326" t="s">
        <v>325</v>
      </c>
      <c r="B1" s="328"/>
      <c r="C1" s="328"/>
      <c r="D1" s="328"/>
      <c r="E1" s="328"/>
      <c r="F1" s="328"/>
      <c r="G1" s="328"/>
      <c r="H1" s="328"/>
      <c r="I1" s="328"/>
      <c r="J1" s="328"/>
      <c r="K1" s="9"/>
      <c r="L1" s="9"/>
      <c r="M1" s="9"/>
      <c r="N1" s="9"/>
      <c r="O1" s="9"/>
      <c r="P1" s="9"/>
      <c r="Q1" s="9"/>
      <c r="R1" s="9"/>
      <c r="S1" s="9"/>
      <c r="T1" s="9"/>
      <c r="U1" s="9"/>
      <c r="V1" s="9"/>
    </row>
    <row r="2" spans="1:31" s="6" customFormat="1">
      <c r="A2" s="189"/>
      <c r="B2" s="91">
        <v>1984</v>
      </c>
      <c r="C2" s="91">
        <v>1988</v>
      </c>
      <c r="D2" s="91">
        <v>1992</v>
      </c>
      <c r="E2" s="91">
        <v>1996</v>
      </c>
      <c r="F2" s="91">
        <v>2000</v>
      </c>
      <c r="G2" s="91">
        <v>2004</v>
      </c>
      <c r="H2" s="91">
        <v>2008</v>
      </c>
      <c r="I2" s="91">
        <v>2010</v>
      </c>
      <c r="J2" s="91">
        <v>2011</v>
      </c>
      <c r="K2" s="91">
        <v>2012</v>
      </c>
      <c r="L2" s="91">
        <v>2013</v>
      </c>
      <c r="M2" s="91">
        <v>2014</v>
      </c>
      <c r="N2" s="91">
        <v>2015</v>
      </c>
      <c r="O2" s="91">
        <v>2016</v>
      </c>
      <c r="P2" s="91">
        <v>2017</v>
      </c>
      <c r="Q2" s="91">
        <v>2018</v>
      </c>
      <c r="R2" s="91">
        <v>2019</v>
      </c>
      <c r="S2" s="91">
        <v>2020</v>
      </c>
      <c r="T2" s="91">
        <v>2021</v>
      </c>
      <c r="U2" s="188">
        <v>2022</v>
      </c>
      <c r="V2" s="188"/>
    </row>
    <row r="3" spans="1:31">
      <c r="A3" s="292" t="s">
        <v>53</v>
      </c>
      <c r="B3" s="170">
        <v>716.3</v>
      </c>
      <c r="C3" s="170">
        <v>1242.9000000000001</v>
      </c>
      <c r="D3" s="170">
        <v>1651.4</v>
      </c>
      <c r="E3" s="170">
        <v>2677.4</v>
      </c>
      <c r="F3" s="170">
        <v>4218.5</v>
      </c>
      <c r="G3" s="170">
        <v>5039.3999999999996</v>
      </c>
      <c r="H3" s="170">
        <v>6953.5</v>
      </c>
      <c r="I3" s="170">
        <v>8129.9</v>
      </c>
      <c r="J3" s="170">
        <v>8459.1</v>
      </c>
      <c r="K3" s="170">
        <v>8560.7999999999993</v>
      </c>
      <c r="L3" s="170">
        <v>8793.9</v>
      </c>
      <c r="M3" s="170">
        <v>8942.4</v>
      </c>
      <c r="N3" s="170">
        <v>8936</v>
      </c>
      <c r="O3" s="170">
        <v>8779.1</v>
      </c>
      <c r="P3" s="170">
        <v>8581.1</v>
      </c>
      <c r="Q3" s="170">
        <v>8424.4</v>
      </c>
      <c r="R3" s="170">
        <v>8364.2000000000007</v>
      </c>
      <c r="S3" s="170">
        <v>8099.44</v>
      </c>
      <c r="T3" s="170">
        <v>7839.09</v>
      </c>
      <c r="U3" s="170">
        <v>7421.49</v>
      </c>
      <c r="V3" s="293"/>
    </row>
    <row r="4" spans="1:31">
      <c r="A4" s="294" t="s">
        <v>54</v>
      </c>
      <c r="B4" s="170">
        <v>93.8</v>
      </c>
      <c r="C4" s="170">
        <v>142.4</v>
      </c>
      <c r="D4" s="170">
        <v>395.18400000000003</v>
      </c>
      <c r="E4" s="170">
        <v>664.48</v>
      </c>
      <c r="F4" s="170">
        <v>1270.431</v>
      </c>
      <c r="G4" s="170">
        <v>2065.201</v>
      </c>
      <c r="H4" s="170">
        <v>2931.1410000000001</v>
      </c>
      <c r="I4" s="170">
        <v>3474.62</v>
      </c>
      <c r="J4" s="170">
        <v>3748.0920000000001</v>
      </c>
      <c r="K4" s="170">
        <v>3967.587</v>
      </c>
      <c r="L4" s="170">
        <v>4090.9940000000001</v>
      </c>
      <c r="M4" s="170">
        <v>4235.6000000000004</v>
      </c>
      <c r="N4" s="170">
        <v>4254.6000000000004</v>
      </c>
      <c r="O4" s="170">
        <v>4415.6000000000004</v>
      </c>
      <c r="P4" s="170">
        <v>4365</v>
      </c>
      <c r="Q4" s="170">
        <v>4247.16</v>
      </c>
      <c r="R4" s="170">
        <v>4233.1289999999999</v>
      </c>
      <c r="S4" s="170">
        <v>3929.1</v>
      </c>
      <c r="T4" s="170">
        <v>3960</v>
      </c>
      <c r="U4" s="170">
        <v>4091.87</v>
      </c>
      <c r="V4" s="293"/>
    </row>
    <row r="5" spans="1:31">
      <c r="A5" s="294" t="s">
        <v>14</v>
      </c>
      <c r="B5" s="170">
        <v>1459.3229999999999</v>
      </c>
      <c r="C5" s="170">
        <v>1956.7870000000003</v>
      </c>
      <c r="D5" s="170">
        <v>2346.9160000000002</v>
      </c>
      <c r="E5" s="170">
        <v>2471.192</v>
      </c>
      <c r="F5" s="170">
        <v>2989.9110000000001</v>
      </c>
      <c r="G5" s="170">
        <v>2927.9520000000002</v>
      </c>
      <c r="H5" s="170">
        <v>3187.317</v>
      </c>
      <c r="I5" s="170">
        <v>3354.5639999999999</v>
      </c>
      <c r="J5" s="170">
        <v>3359.634</v>
      </c>
      <c r="K5" s="170">
        <v>3272.2000000000003</v>
      </c>
      <c r="L5" s="170">
        <v>3113.12</v>
      </c>
      <c r="M5" s="170">
        <v>3067.53</v>
      </c>
      <c r="N5" s="170">
        <v>2742.82</v>
      </c>
      <c r="O5" s="170">
        <v>2756.17</v>
      </c>
      <c r="P5" s="170">
        <v>2559.31</v>
      </c>
      <c r="Q5" s="170">
        <v>2623.1</v>
      </c>
      <c r="R5" s="170">
        <v>2564.12</v>
      </c>
      <c r="S5" s="170">
        <v>2315.7900000000004</v>
      </c>
      <c r="T5" s="170">
        <v>2526.6999999999998</v>
      </c>
      <c r="U5" s="170">
        <v>2580.4499999999998</v>
      </c>
      <c r="V5" s="293"/>
    </row>
    <row r="6" spans="1:31">
      <c r="A6" s="43" t="s">
        <v>359</v>
      </c>
      <c r="B6" s="170"/>
      <c r="C6" s="170"/>
      <c r="D6" s="170"/>
      <c r="E6" s="170"/>
      <c r="F6" s="170"/>
      <c r="G6" s="170"/>
      <c r="H6" s="170"/>
      <c r="I6" s="170"/>
      <c r="J6" s="119">
        <v>82.91</v>
      </c>
      <c r="K6" s="119">
        <v>182.95000000000002</v>
      </c>
      <c r="L6" s="119">
        <v>290.96000000000004</v>
      </c>
      <c r="M6" s="119">
        <v>494.62</v>
      </c>
      <c r="N6" s="119">
        <v>609.26</v>
      </c>
      <c r="O6" s="119">
        <v>821.1400000000001</v>
      </c>
      <c r="P6" s="119">
        <v>1004.78</v>
      </c>
      <c r="Q6" s="119">
        <v>1322.17</v>
      </c>
      <c r="R6" s="119">
        <v>1826</v>
      </c>
      <c r="S6" s="119">
        <v>2525.71</v>
      </c>
      <c r="T6" s="119">
        <v>3112.2799999999997</v>
      </c>
      <c r="U6" s="119">
        <v>3680.5</v>
      </c>
      <c r="V6" s="293"/>
    </row>
    <row r="7" spans="1:31">
      <c r="A7" s="292" t="s">
        <v>338</v>
      </c>
      <c r="B7" s="295">
        <f>B3+B5+B4+B6</f>
        <v>2269.4229999999998</v>
      </c>
      <c r="C7" s="295">
        <f t="shared" ref="C7:U7" si="0">C3+C5+C4+C6</f>
        <v>3342.0870000000004</v>
      </c>
      <c r="D7" s="295">
        <f t="shared" si="0"/>
        <v>4393.5</v>
      </c>
      <c r="E7" s="295">
        <f t="shared" si="0"/>
        <v>5813.0720000000001</v>
      </c>
      <c r="F7" s="295">
        <f t="shared" si="0"/>
        <v>8478.8420000000006</v>
      </c>
      <c r="G7" s="295">
        <f t="shared" si="0"/>
        <v>10032.553</v>
      </c>
      <c r="H7" s="295">
        <f t="shared" si="0"/>
        <v>13071.957999999999</v>
      </c>
      <c r="I7" s="295">
        <f t="shared" si="0"/>
        <v>14959.083999999999</v>
      </c>
      <c r="J7" s="295">
        <f t="shared" si="0"/>
        <v>15649.736000000001</v>
      </c>
      <c r="K7" s="295">
        <f t="shared" si="0"/>
        <v>15983.537</v>
      </c>
      <c r="L7" s="295">
        <f t="shared" si="0"/>
        <v>16288.974000000002</v>
      </c>
      <c r="M7" s="295">
        <f t="shared" si="0"/>
        <v>16740.150000000001</v>
      </c>
      <c r="N7" s="295">
        <f t="shared" si="0"/>
        <v>16542.68</v>
      </c>
      <c r="O7" s="295">
        <f t="shared" si="0"/>
        <v>16772.010000000002</v>
      </c>
      <c r="P7" s="295">
        <f t="shared" si="0"/>
        <v>16510.189999999999</v>
      </c>
      <c r="Q7" s="295">
        <f t="shared" si="0"/>
        <v>16616.830000000002</v>
      </c>
      <c r="R7" s="295">
        <f t="shared" si="0"/>
        <v>16987.449000000001</v>
      </c>
      <c r="S7" s="295">
        <f t="shared" si="0"/>
        <v>16870.04</v>
      </c>
      <c r="T7" s="295">
        <f t="shared" si="0"/>
        <v>17438.07</v>
      </c>
      <c r="U7" s="295">
        <f t="shared" si="0"/>
        <v>17774.309999999998</v>
      </c>
      <c r="V7" s="9"/>
    </row>
    <row r="8" spans="1:31">
      <c r="A8" s="276"/>
      <c r="G8" s="199"/>
      <c r="H8" s="199"/>
      <c r="I8" s="199"/>
      <c r="J8" s="199"/>
      <c r="K8" s="199"/>
      <c r="L8" s="199"/>
      <c r="M8" s="199"/>
      <c r="N8" s="199"/>
      <c r="U8" s="45"/>
    </row>
    <row r="11" spans="1:31">
      <c r="A11" s="276"/>
      <c r="B11" s="275"/>
      <c r="C11" s="275"/>
      <c r="D11" s="275"/>
      <c r="E11" s="275"/>
      <c r="F11" s="275"/>
      <c r="G11" s="275"/>
      <c r="H11" s="275"/>
      <c r="I11" s="275"/>
      <c r="J11" s="275"/>
      <c r="K11" s="275"/>
      <c r="L11" s="275"/>
      <c r="M11" s="275"/>
      <c r="N11" s="275"/>
      <c r="O11" s="275"/>
      <c r="P11" s="275"/>
      <c r="Q11" s="275"/>
      <c r="R11" s="275"/>
      <c r="S11" s="275"/>
      <c r="T11" s="275"/>
      <c r="U11" s="277"/>
    </row>
    <row r="12" spans="1:31">
      <c r="A12" s="9"/>
      <c r="B12" s="4"/>
      <c r="C12" s="4"/>
      <c r="D12" s="4"/>
      <c r="E12" s="4"/>
      <c r="F12" s="4"/>
      <c r="G12" s="4"/>
      <c r="H12" s="4"/>
      <c r="I12" s="4"/>
      <c r="J12" s="4"/>
      <c r="K12" s="4"/>
      <c r="L12" s="4"/>
      <c r="M12" s="4"/>
      <c r="N12" s="4"/>
      <c r="O12" s="4"/>
      <c r="P12" s="4"/>
      <c r="Q12" s="4"/>
      <c r="R12" s="4"/>
      <c r="S12" s="4"/>
      <c r="T12" s="4"/>
      <c r="U12" s="7"/>
    </row>
    <row r="13" spans="1:31">
      <c r="A13" s="9"/>
      <c r="B13" s="19"/>
      <c r="C13" s="19"/>
      <c r="D13" s="4"/>
      <c r="E13" s="4"/>
      <c r="F13" s="4"/>
      <c r="G13" s="4"/>
      <c r="H13" s="4"/>
      <c r="I13" s="4"/>
      <c r="J13" s="4"/>
      <c r="K13" s="4"/>
      <c r="L13" s="4"/>
      <c r="M13" s="4"/>
      <c r="N13" s="4"/>
      <c r="O13" s="4"/>
      <c r="P13" s="4"/>
      <c r="Q13" s="4"/>
      <c r="R13" s="4"/>
      <c r="S13" s="278"/>
      <c r="T13" s="278"/>
      <c r="U13" s="279"/>
    </row>
    <row r="14" spans="1:31">
      <c r="A14" s="9"/>
      <c r="B14" s="7"/>
      <c r="C14" s="7"/>
      <c r="D14" s="7"/>
      <c r="E14" s="7"/>
      <c r="F14" s="7"/>
      <c r="G14" s="7"/>
      <c r="H14" s="7"/>
      <c r="I14" s="7"/>
      <c r="J14" s="7"/>
      <c r="K14" s="7"/>
      <c r="L14" s="7"/>
      <c r="M14" s="7"/>
      <c r="N14" s="7"/>
      <c r="O14" s="7"/>
      <c r="P14" s="7"/>
      <c r="Q14" s="7"/>
      <c r="R14" s="7"/>
      <c r="S14" s="7"/>
      <c r="T14" s="7"/>
      <c r="U14" s="7"/>
    </row>
    <row r="15" spans="1:31">
      <c r="A15" s="9"/>
      <c r="B15" s="7"/>
      <c r="C15" s="7"/>
      <c r="D15" s="7"/>
      <c r="E15" s="7"/>
      <c r="F15" s="7"/>
      <c r="G15" s="7"/>
      <c r="H15" s="7"/>
      <c r="I15" s="7"/>
      <c r="J15" s="7"/>
      <c r="K15" s="7"/>
      <c r="L15" s="7"/>
      <c r="M15" s="7"/>
      <c r="N15" s="7"/>
      <c r="O15" s="7"/>
      <c r="P15" s="7"/>
      <c r="Q15" s="7"/>
      <c r="R15" s="7"/>
      <c r="S15" s="7"/>
      <c r="T15" s="7"/>
      <c r="U15" s="280"/>
    </row>
    <row r="16" spans="1:31">
      <c r="A16" s="9"/>
      <c r="B16" s="7"/>
      <c r="C16" s="7"/>
      <c r="D16" s="7"/>
      <c r="E16" s="7"/>
      <c r="F16" s="7"/>
      <c r="G16" s="7"/>
      <c r="H16" s="7"/>
      <c r="I16" s="7"/>
      <c r="J16" s="7"/>
      <c r="K16" s="7"/>
      <c r="L16" s="7"/>
      <c r="M16" s="7"/>
      <c r="N16" s="7"/>
      <c r="O16" s="7"/>
      <c r="P16" s="7"/>
      <c r="Q16" s="7"/>
      <c r="R16" s="7"/>
      <c r="S16" s="7"/>
      <c r="T16" s="7"/>
      <c r="U16" s="280"/>
    </row>
    <row r="17" spans="1:21">
      <c r="A17" s="9"/>
      <c r="B17" s="7"/>
      <c r="C17" s="7"/>
      <c r="D17" s="7"/>
      <c r="E17" s="7"/>
      <c r="F17" s="7"/>
      <c r="G17" s="7"/>
      <c r="H17" s="7"/>
      <c r="I17" s="7"/>
      <c r="J17" s="7"/>
      <c r="K17" s="7"/>
      <c r="L17" s="7"/>
      <c r="M17" s="7"/>
      <c r="N17" s="7"/>
      <c r="O17" s="7"/>
      <c r="P17" s="7"/>
      <c r="Q17" s="7"/>
      <c r="R17" s="7"/>
      <c r="S17" s="7"/>
      <c r="T17" s="7"/>
      <c r="U17" s="281"/>
    </row>
    <row r="18" spans="1:21">
      <c r="A18" s="9"/>
      <c r="B18" s="7"/>
      <c r="C18" s="7"/>
      <c r="D18" s="7"/>
      <c r="E18" s="7"/>
      <c r="F18" s="7"/>
      <c r="G18" s="7"/>
      <c r="H18" s="7"/>
      <c r="I18" s="7"/>
      <c r="J18" s="7"/>
      <c r="K18" s="1"/>
      <c r="L18" s="1"/>
      <c r="M18" s="1"/>
      <c r="N18" s="1"/>
      <c r="O18" s="1"/>
      <c r="P18" s="1"/>
      <c r="Q18" s="1"/>
      <c r="R18" s="1"/>
      <c r="S18" s="1"/>
      <c r="T18" s="1"/>
      <c r="U18" s="29"/>
    </row>
    <row r="19" spans="1:21">
      <c r="A19" s="9"/>
      <c r="B19" s="282"/>
      <c r="C19" s="282"/>
      <c r="D19" s="282"/>
      <c r="E19" s="282"/>
      <c r="F19" s="19"/>
      <c r="G19" s="19"/>
      <c r="H19" s="4"/>
      <c r="I19" s="4"/>
      <c r="J19" s="4"/>
      <c r="K19" s="4"/>
      <c r="L19" s="4"/>
      <c r="M19" s="4"/>
      <c r="N19" s="4"/>
      <c r="O19" s="4"/>
      <c r="P19" s="4"/>
      <c r="Q19" s="4"/>
      <c r="R19" s="4"/>
      <c r="S19" s="4"/>
      <c r="T19" s="4"/>
      <c r="U19" s="280"/>
    </row>
    <row r="20" spans="1:21">
      <c r="A20" s="9"/>
      <c r="B20" s="7"/>
      <c r="C20" s="7"/>
      <c r="D20" s="7"/>
      <c r="E20" s="7"/>
      <c r="F20" s="7"/>
      <c r="G20" s="7"/>
      <c r="H20" s="7"/>
      <c r="I20" s="7"/>
      <c r="J20" s="7"/>
      <c r="K20" s="7"/>
      <c r="L20" s="7"/>
      <c r="M20" s="7"/>
      <c r="N20" s="7"/>
      <c r="O20" s="7"/>
      <c r="P20" s="7"/>
      <c r="Q20" s="7"/>
      <c r="R20" s="7"/>
      <c r="S20" s="7"/>
      <c r="T20" s="7"/>
      <c r="U20" s="7"/>
    </row>
    <row r="21" spans="1:21">
      <c r="A21" s="9"/>
      <c r="B21" s="19"/>
      <c r="C21" s="19"/>
      <c r="D21" s="4"/>
      <c r="E21" s="4"/>
      <c r="F21" s="4"/>
      <c r="G21" s="4"/>
      <c r="H21" s="4"/>
      <c r="I21" s="4"/>
      <c r="J21" s="4"/>
      <c r="K21" s="4"/>
      <c r="L21" s="4"/>
      <c r="M21" s="4"/>
      <c r="N21" s="4"/>
      <c r="O21" s="4"/>
      <c r="P21" s="4"/>
      <c r="Q21" s="4"/>
      <c r="R21" s="4"/>
      <c r="S21" s="4"/>
      <c r="T21" s="4"/>
      <c r="U21" s="280"/>
    </row>
    <row r="22" spans="1:21">
      <c r="A22" s="9"/>
      <c r="U22" s="7"/>
    </row>
    <row r="23" spans="1:21">
      <c r="A23" s="9"/>
      <c r="B23" s="7"/>
      <c r="C23" s="7"/>
      <c r="D23" s="7"/>
      <c r="E23" s="7"/>
      <c r="F23" s="7"/>
      <c r="G23" s="7"/>
      <c r="Q23" s="8"/>
      <c r="R23" s="8"/>
      <c r="S23" s="8"/>
      <c r="T23" s="8"/>
      <c r="U23" s="7"/>
    </row>
    <row r="24" spans="1:21">
      <c r="A24" s="9"/>
      <c r="B24" s="283"/>
      <c r="C24" s="283"/>
      <c r="D24" s="283"/>
      <c r="E24" s="283"/>
      <c r="F24" s="283"/>
      <c r="G24" s="283"/>
      <c r="H24" s="283"/>
      <c r="I24" s="283"/>
      <c r="J24" s="283"/>
      <c r="K24" s="283"/>
      <c r="L24" s="283"/>
      <c r="M24" s="283"/>
      <c r="N24" s="283"/>
      <c r="O24" s="283"/>
      <c r="P24" s="283"/>
      <c r="Q24" s="4"/>
      <c r="R24" s="283"/>
      <c r="S24" s="284"/>
      <c r="T24" s="284"/>
      <c r="U24" s="7"/>
    </row>
    <row r="25" spans="1:21">
      <c r="A25" s="9"/>
      <c r="B25" s="7"/>
      <c r="C25" s="7"/>
      <c r="D25" s="7"/>
      <c r="E25" s="7"/>
      <c r="F25" s="7"/>
      <c r="G25" s="7"/>
      <c r="H25" s="7"/>
      <c r="I25" s="7"/>
      <c r="J25" s="7"/>
      <c r="K25" s="7"/>
      <c r="L25" s="7"/>
      <c r="M25" s="7"/>
      <c r="N25" s="7"/>
      <c r="O25" s="7"/>
      <c r="P25" s="7"/>
      <c r="Q25" s="7"/>
      <c r="R25" s="7"/>
      <c r="S25" s="7"/>
      <c r="T25" s="7"/>
      <c r="U25" s="7"/>
    </row>
    <row r="26" spans="1:21">
      <c r="A26" s="9"/>
      <c r="B26" s="7"/>
      <c r="C26" s="7"/>
      <c r="D26" s="7"/>
      <c r="E26" s="7"/>
      <c r="F26" s="7"/>
      <c r="G26" s="7"/>
      <c r="H26" s="7"/>
      <c r="I26" s="7"/>
      <c r="J26" s="7"/>
      <c r="K26" s="7"/>
      <c r="L26" s="7"/>
      <c r="M26" s="7"/>
      <c r="N26" s="7"/>
      <c r="O26" s="7"/>
      <c r="P26" s="7"/>
      <c r="Q26" s="7"/>
      <c r="R26" s="7"/>
      <c r="S26" s="7"/>
      <c r="T26" s="7"/>
      <c r="U26" s="7"/>
    </row>
    <row r="27" spans="1:21">
      <c r="A27" s="285"/>
      <c r="B27" s="286"/>
      <c r="C27" s="286"/>
      <c r="D27" s="286"/>
      <c r="E27" s="286"/>
      <c r="F27" s="286"/>
      <c r="G27" s="286"/>
      <c r="H27" s="286"/>
      <c r="I27" s="286"/>
      <c r="J27" s="286"/>
      <c r="K27" s="286"/>
      <c r="L27" s="286"/>
      <c r="M27" s="286"/>
      <c r="N27" s="286"/>
      <c r="O27" s="286"/>
      <c r="P27" s="286"/>
      <c r="Q27" s="286"/>
      <c r="R27" s="286"/>
      <c r="S27" s="286"/>
      <c r="T27" s="286"/>
      <c r="U27" s="7"/>
    </row>
    <row r="28" spans="1:21">
      <c r="A28" s="8"/>
      <c r="B28" s="4"/>
      <c r="C28" s="4"/>
      <c r="D28" s="4"/>
      <c r="E28" s="4"/>
      <c r="F28" s="4"/>
      <c r="G28" s="1"/>
      <c r="H28" s="1"/>
      <c r="I28" s="1"/>
      <c r="J28" s="1"/>
      <c r="K28" s="1"/>
      <c r="L28" s="1"/>
      <c r="M28" s="1"/>
      <c r="N28" s="1"/>
      <c r="O28" s="1"/>
      <c r="P28" s="1"/>
      <c r="Q28" s="1"/>
      <c r="R28" s="1"/>
      <c r="S28" s="1"/>
      <c r="T28" s="1"/>
      <c r="U28" s="287"/>
    </row>
    <row r="29" spans="1:21">
      <c r="A29" s="9"/>
      <c r="B29" s="288"/>
      <c r="C29" s="288"/>
      <c r="D29" s="288"/>
      <c r="E29" s="289"/>
      <c r="F29" s="289"/>
      <c r="G29" s="289"/>
      <c r="H29" s="289"/>
      <c r="I29" s="289"/>
      <c r="J29" s="289"/>
      <c r="K29" s="289"/>
      <c r="L29" s="289"/>
      <c r="M29" s="289"/>
      <c r="N29" s="290"/>
      <c r="O29" s="290"/>
      <c r="P29" s="290"/>
      <c r="Q29" s="200"/>
      <c r="R29" s="4"/>
      <c r="S29" s="290"/>
      <c r="T29" s="28"/>
      <c r="U29" s="291"/>
    </row>
    <row r="30" spans="1:21">
      <c r="A30" s="205"/>
      <c r="B30" s="282"/>
      <c r="C30" s="282"/>
      <c r="D30" s="282"/>
      <c r="E30" s="282"/>
      <c r="F30" s="282"/>
      <c r="G30" s="282"/>
      <c r="H30" s="282"/>
      <c r="I30" s="282"/>
      <c r="J30" s="282"/>
      <c r="K30" s="282"/>
      <c r="L30" s="282"/>
      <c r="M30" s="282"/>
      <c r="N30" s="282"/>
      <c r="O30" s="282"/>
      <c r="P30" s="282"/>
      <c r="Q30" s="282"/>
      <c r="R30" s="282"/>
      <c r="S30" s="282"/>
      <c r="T30" s="282"/>
      <c r="U30" s="282"/>
    </row>
  </sheetData>
  <mergeCells count="1">
    <mergeCell ref="A1:J1"/>
  </mergeCell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34B15-03AF-D14C-84BF-A63C32E59EBC}">
  <sheetPr codeName="Sheet26"/>
  <dimension ref="A1:M8"/>
  <sheetViews>
    <sheetView zoomScaleNormal="130" workbookViewId="0">
      <selection activeCell="J12" sqref="J12"/>
    </sheetView>
  </sheetViews>
  <sheetFormatPr baseColWidth="10" defaultColWidth="10.83203125" defaultRowHeight="16"/>
  <cols>
    <col min="1" max="1" width="34.6640625" style="298" customWidth="1"/>
    <col min="2" max="16384" width="10.83203125" style="298"/>
  </cols>
  <sheetData>
    <row r="1" spans="1:13">
      <c r="A1" s="322" t="s">
        <v>483</v>
      </c>
      <c r="B1" s="323"/>
      <c r="C1" s="323"/>
      <c r="D1" s="323"/>
      <c r="E1" s="323"/>
    </row>
    <row r="2" spans="1:13">
      <c r="A2" s="83" t="s">
        <v>383</v>
      </c>
      <c r="B2" s="100">
        <v>2001</v>
      </c>
      <c r="C2" s="100">
        <v>2004</v>
      </c>
      <c r="D2" s="299">
        <v>2008</v>
      </c>
      <c r="E2" s="299">
        <v>2010</v>
      </c>
      <c r="F2" s="299">
        <v>2012</v>
      </c>
      <c r="G2" s="299">
        <v>2014</v>
      </c>
      <c r="H2" s="100">
        <v>2016</v>
      </c>
      <c r="I2" s="299">
        <v>2018</v>
      </c>
      <c r="J2" s="299">
        <v>2019</v>
      </c>
      <c r="K2" s="300">
        <v>2020</v>
      </c>
      <c r="L2" s="300">
        <v>2021</v>
      </c>
      <c r="M2" s="300">
        <v>2022</v>
      </c>
    </row>
    <row r="3" spans="1:13">
      <c r="A3" s="83" t="s">
        <v>233</v>
      </c>
      <c r="B3" s="83">
        <v>226</v>
      </c>
      <c r="C3" s="83">
        <v>327</v>
      </c>
      <c r="D3" s="83">
        <v>323</v>
      </c>
      <c r="E3" s="83">
        <v>363</v>
      </c>
      <c r="F3" s="94">
        <v>340</v>
      </c>
      <c r="G3" s="94">
        <v>352</v>
      </c>
      <c r="H3" s="94">
        <v>267</v>
      </c>
      <c r="I3" s="94">
        <v>273</v>
      </c>
      <c r="J3" s="94">
        <v>321</v>
      </c>
      <c r="K3" s="83">
        <v>290</v>
      </c>
      <c r="L3" s="298">
        <v>268</v>
      </c>
      <c r="M3" s="298">
        <v>387</v>
      </c>
    </row>
    <row r="4" spans="1:13">
      <c r="A4" s="83" t="s">
        <v>234</v>
      </c>
      <c r="B4" s="83">
        <v>886</v>
      </c>
      <c r="C4" s="83">
        <v>1043</v>
      </c>
      <c r="D4" s="83">
        <v>1147</v>
      </c>
      <c r="E4" s="83">
        <v>1103</v>
      </c>
      <c r="F4" s="94">
        <v>1265</v>
      </c>
      <c r="G4" s="94">
        <v>1365</v>
      </c>
      <c r="H4" s="94">
        <v>1252</v>
      </c>
      <c r="I4" s="298">
        <v>1115</v>
      </c>
      <c r="J4" s="94">
        <v>1234</v>
      </c>
      <c r="K4" s="83">
        <v>1154</v>
      </c>
      <c r="L4" s="298">
        <v>1066</v>
      </c>
      <c r="M4" s="298">
        <v>1090</v>
      </c>
    </row>
    <row r="5" spans="1:13">
      <c r="A5" s="83" t="s">
        <v>235</v>
      </c>
      <c r="B5" s="83">
        <v>1758</v>
      </c>
      <c r="C5" s="296">
        <v>1696.3440562820811</v>
      </c>
      <c r="D5" s="296">
        <v>2128</v>
      </c>
      <c r="E5" s="296">
        <v>2040.9592003350008</v>
      </c>
      <c r="F5" s="88">
        <v>2671</v>
      </c>
      <c r="G5" s="88">
        <v>2418</v>
      </c>
      <c r="H5" s="88">
        <v>2669</v>
      </c>
      <c r="I5" s="88">
        <v>2691</v>
      </c>
      <c r="J5" s="94">
        <v>2959</v>
      </c>
      <c r="K5" s="83">
        <v>2832</v>
      </c>
      <c r="L5" s="298">
        <v>2484</v>
      </c>
      <c r="M5" s="298">
        <v>3510</v>
      </c>
    </row>
    <row r="6" spans="1:13">
      <c r="A6" s="83" t="s">
        <v>236</v>
      </c>
      <c r="B6" s="83">
        <v>1762</v>
      </c>
      <c r="C6" s="296">
        <v>1903.4999999999995</v>
      </c>
      <c r="D6" s="296">
        <v>1769.8999999999999</v>
      </c>
      <c r="E6" s="296">
        <v>1507.6000000000001</v>
      </c>
      <c r="F6" s="88">
        <v>1687</v>
      </c>
      <c r="G6" s="88">
        <v>1826</v>
      </c>
      <c r="H6" s="88">
        <v>2644</v>
      </c>
      <c r="I6" s="88">
        <v>4707</v>
      </c>
      <c r="J6" s="88">
        <v>4858</v>
      </c>
      <c r="K6" s="83">
        <v>5248</v>
      </c>
      <c r="L6" s="298">
        <v>5269</v>
      </c>
      <c r="M6" s="298">
        <v>6710</v>
      </c>
    </row>
    <row r="7" spans="1:13">
      <c r="A7" s="100" t="s">
        <v>35</v>
      </c>
      <c r="B7" s="297">
        <f t="shared" ref="B7:M7" si="0">SUM(B3:B6)</f>
        <v>4632</v>
      </c>
      <c r="C7" s="297">
        <f t="shared" si="0"/>
        <v>4969.8440562820806</v>
      </c>
      <c r="D7" s="297">
        <f t="shared" si="0"/>
        <v>5367.9</v>
      </c>
      <c r="E7" s="297">
        <f t="shared" si="0"/>
        <v>5014.5592003350012</v>
      </c>
      <c r="F7" s="297">
        <f t="shared" si="0"/>
        <v>5963</v>
      </c>
      <c r="G7" s="297">
        <f t="shared" si="0"/>
        <v>5961</v>
      </c>
      <c r="H7" s="297">
        <f t="shared" si="0"/>
        <v>6832</v>
      </c>
      <c r="I7" s="297">
        <f t="shared" si="0"/>
        <v>8786</v>
      </c>
      <c r="J7" s="297">
        <f t="shared" si="0"/>
        <v>9372</v>
      </c>
      <c r="K7" s="297">
        <f t="shared" si="0"/>
        <v>9524</v>
      </c>
      <c r="L7" s="297">
        <f t="shared" si="0"/>
        <v>9087</v>
      </c>
      <c r="M7" s="297">
        <f t="shared" si="0"/>
        <v>11697</v>
      </c>
    </row>
    <row r="8" spans="1:13" ht="51" customHeight="1">
      <c r="A8" s="327" t="s">
        <v>350</v>
      </c>
      <c r="B8" s="327"/>
      <c r="C8" s="327"/>
      <c r="D8" s="327"/>
      <c r="E8" s="327"/>
      <c r="F8" s="327"/>
      <c r="G8" s="327"/>
      <c r="H8" s="327"/>
      <c r="I8" s="327"/>
      <c r="J8" s="327"/>
      <c r="K8" s="327"/>
      <c r="L8" s="327"/>
      <c r="M8" s="327"/>
    </row>
  </sheetData>
  <mergeCells count="2">
    <mergeCell ref="A1:E1"/>
    <mergeCell ref="A8:M8"/>
  </mergeCells>
  <pageMargins left="0.7" right="0.7" top="0.75" bottom="0.75" header="0.3" footer="0.3"/>
  <pageSetup orientation="portrait" horizontalDpi="0" verticalDpi="0"/>
  <ignoredErrors>
    <ignoredError sqref="B7 C7:M7"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150F1-6004-8F4E-83EA-3D9928ECD69C}">
  <sheetPr codeName="Sheet27"/>
  <dimension ref="A1:R53"/>
  <sheetViews>
    <sheetView zoomScale="86" zoomScaleNormal="120" workbookViewId="0">
      <selection activeCell="H58" sqref="H58"/>
    </sheetView>
  </sheetViews>
  <sheetFormatPr baseColWidth="10" defaultColWidth="11" defaultRowHeight="16"/>
  <cols>
    <col min="1" max="1" width="74.83203125" style="5" customWidth="1"/>
    <col min="2" max="2" width="13.33203125" style="5" customWidth="1"/>
    <col min="3" max="9" width="14.5" style="5" customWidth="1"/>
    <col min="10" max="10" width="14.5" style="5" bestFit="1" customWidth="1"/>
    <col min="11" max="12" width="12.83203125" style="5" customWidth="1"/>
    <col min="13" max="13" width="12.6640625" style="5" bestFit="1" customWidth="1"/>
    <col min="14" max="14" width="12.1640625" style="5" bestFit="1" customWidth="1"/>
    <col min="15" max="16384" width="11" style="5"/>
  </cols>
  <sheetData>
    <row r="1" spans="1:16" ht="15.75" customHeight="1">
      <c r="A1" s="343" t="s">
        <v>384</v>
      </c>
      <c r="B1" s="344"/>
      <c r="C1" s="344"/>
      <c r="D1" s="344"/>
      <c r="E1" s="344"/>
      <c r="F1" s="344"/>
      <c r="G1" s="344"/>
      <c r="H1" s="344"/>
      <c r="I1" s="344"/>
    </row>
    <row r="2" spans="1:16">
      <c r="B2" s="63">
        <v>2011</v>
      </c>
      <c r="C2" s="63">
        <v>2012</v>
      </c>
      <c r="D2" s="63">
        <v>2013</v>
      </c>
      <c r="E2" s="63">
        <v>2014</v>
      </c>
      <c r="F2" s="63">
        <v>2015</v>
      </c>
      <c r="G2" s="63">
        <v>2016</v>
      </c>
      <c r="H2" s="63">
        <v>2017</v>
      </c>
      <c r="I2" s="63">
        <v>2018</v>
      </c>
      <c r="J2" s="63">
        <v>2019</v>
      </c>
      <c r="K2" s="63">
        <v>2020</v>
      </c>
      <c r="L2" s="63">
        <v>2021</v>
      </c>
      <c r="M2" s="3">
        <v>2022</v>
      </c>
    </row>
    <row r="3" spans="1:16" ht="17">
      <c r="A3" s="30" t="s">
        <v>15</v>
      </c>
      <c r="B3" s="44">
        <v>2674</v>
      </c>
      <c r="C3" s="44">
        <v>3085</v>
      </c>
      <c r="D3" s="44">
        <v>3418</v>
      </c>
      <c r="E3" s="44">
        <v>3793</v>
      </c>
      <c r="F3" s="44">
        <v>4604</v>
      </c>
      <c r="G3" s="44">
        <v>5485</v>
      </c>
      <c r="H3" s="44">
        <v>6771</v>
      </c>
      <c r="I3" s="44">
        <v>7592</v>
      </c>
      <c r="J3" s="44">
        <v>8760</v>
      </c>
      <c r="K3" s="44">
        <v>9624</v>
      </c>
      <c r="L3" s="64">
        <v>12869.49</v>
      </c>
      <c r="M3" s="44">
        <v>14391</v>
      </c>
    </row>
    <row r="4" spans="1:16" ht="20" customHeight="1">
      <c r="A4" s="38" t="s">
        <v>401</v>
      </c>
      <c r="B4" s="44">
        <v>82.91</v>
      </c>
      <c r="C4" s="44">
        <v>182.95000000000002</v>
      </c>
      <c r="D4" s="44">
        <v>290.96000000000004</v>
      </c>
      <c r="E4" s="44">
        <v>494.62</v>
      </c>
      <c r="F4" s="44">
        <v>609.26</v>
      </c>
      <c r="G4" s="44">
        <v>821.1400000000001</v>
      </c>
      <c r="H4" s="44">
        <v>1004.78</v>
      </c>
      <c r="I4" s="44">
        <v>1322.17</v>
      </c>
      <c r="J4" s="44">
        <v>1826</v>
      </c>
      <c r="K4" s="44">
        <v>2525.71</v>
      </c>
      <c r="L4" s="44">
        <v>3112.2799999999997</v>
      </c>
      <c r="M4" s="1">
        <v>3680.5</v>
      </c>
    </row>
    <row r="5" spans="1:16" ht="17">
      <c r="A5" s="30" t="s">
        <v>374</v>
      </c>
      <c r="B5" s="1">
        <v>989.34</v>
      </c>
      <c r="C5" s="1">
        <v>1124.94</v>
      </c>
      <c r="D5" s="1">
        <v>1303.0999999999999</v>
      </c>
      <c r="E5" s="1">
        <v>1563.89</v>
      </c>
      <c r="F5" s="1">
        <v>2076.29</v>
      </c>
      <c r="G5" s="1">
        <v>2244.3000000000002</v>
      </c>
      <c r="H5" s="1">
        <v>2371.4699999999998</v>
      </c>
      <c r="I5" s="1">
        <v>3507.26</v>
      </c>
      <c r="J5" s="1">
        <v>3592.89</v>
      </c>
      <c r="K5" s="1">
        <v>3488.23</v>
      </c>
      <c r="L5" s="1">
        <v>3932.52</v>
      </c>
      <c r="M5" s="1">
        <v>4294.6400000000003</v>
      </c>
    </row>
    <row r="6" spans="1:16" ht="17">
      <c r="A6" s="30" t="s">
        <v>400</v>
      </c>
      <c r="B6" s="35">
        <v>209.72000000000003</v>
      </c>
      <c r="C6" s="35">
        <v>232.98000000000002</v>
      </c>
      <c r="D6" s="35">
        <v>273.58</v>
      </c>
      <c r="E6" s="35">
        <v>280.42</v>
      </c>
      <c r="F6" s="35">
        <v>354.67</v>
      </c>
      <c r="G6" s="34">
        <v>421.75</v>
      </c>
      <c r="H6" s="35">
        <v>518.16999999999996</v>
      </c>
      <c r="I6" s="35">
        <v>698.0200000000001</v>
      </c>
      <c r="J6" s="35">
        <v>814.75</v>
      </c>
      <c r="K6" s="39">
        <v>896.01</v>
      </c>
      <c r="L6" s="65">
        <v>1025.77</v>
      </c>
      <c r="M6" s="35">
        <v>1102.03</v>
      </c>
    </row>
    <row r="7" spans="1:16" ht="18" customHeight="1">
      <c r="A7" s="30" t="s">
        <v>339</v>
      </c>
      <c r="B7" s="55">
        <v>1.7744422221504641</v>
      </c>
      <c r="C7" s="55">
        <v>3.6119361865546984</v>
      </c>
      <c r="D7" s="55">
        <v>8.0885893059816176</v>
      </c>
      <c r="E7" s="55">
        <v>17.680622896549089</v>
      </c>
      <c r="F7" s="55">
        <v>31.874686611282126</v>
      </c>
      <c r="G7" s="55">
        <v>43.870894907035201</v>
      </c>
      <c r="H7" s="55">
        <v>97.388520452261261</v>
      </c>
      <c r="I7" s="55">
        <v>144.37499999999997</v>
      </c>
      <c r="J7" s="55">
        <v>225.02136741573028</v>
      </c>
      <c r="K7" s="55">
        <v>267.46079437330923</v>
      </c>
      <c r="L7" s="55">
        <v>422.12602105263153</v>
      </c>
      <c r="M7" s="55">
        <v>474.65388225871408</v>
      </c>
      <c r="O7" s="1"/>
    </row>
    <row r="8" spans="1:16">
      <c r="A8" s="8" t="s">
        <v>361</v>
      </c>
      <c r="B8" s="62">
        <v>245.6</v>
      </c>
      <c r="C8" s="62">
        <v>242.3</v>
      </c>
      <c r="D8" s="62">
        <v>230.5</v>
      </c>
      <c r="E8" s="62">
        <v>241.4</v>
      </c>
      <c r="F8" s="62">
        <v>242.2</v>
      </c>
      <c r="G8" s="62">
        <v>236</v>
      </c>
      <c r="H8" s="62">
        <v>256</v>
      </c>
      <c r="I8" s="62">
        <v>267</v>
      </c>
      <c r="J8" s="62">
        <v>219</v>
      </c>
      <c r="K8" s="62">
        <v>199</v>
      </c>
      <c r="L8" s="62">
        <v>230</v>
      </c>
      <c r="M8" s="62">
        <v>244.1</v>
      </c>
    </row>
    <row r="9" spans="1:16">
      <c r="A9" s="6" t="s">
        <v>31</v>
      </c>
      <c r="B9" s="59">
        <f t="shared" ref="B9:L9" si="0">SUM(B3:B8)</f>
        <v>4203.344442222151</v>
      </c>
      <c r="C9" s="59">
        <f t="shared" si="0"/>
        <v>4871.781936186554</v>
      </c>
      <c r="D9" s="59">
        <f t="shared" si="0"/>
        <v>5524.2285893059807</v>
      </c>
      <c r="E9" s="59">
        <f t="shared" si="0"/>
        <v>6391.0106228965487</v>
      </c>
      <c r="F9" s="59">
        <f t="shared" si="0"/>
        <v>7918.2946866112825</v>
      </c>
      <c r="G9" s="59">
        <f t="shared" si="0"/>
        <v>9252.0608949070356</v>
      </c>
      <c r="H9" s="59">
        <f t="shared" si="0"/>
        <v>11018.808520452261</v>
      </c>
      <c r="I9" s="59">
        <f t="shared" si="0"/>
        <v>13530.825000000001</v>
      </c>
      <c r="J9" s="59">
        <f t="shared" si="0"/>
        <v>15437.661367415729</v>
      </c>
      <c r="K9" s="59">
        <f t="shared" si="0"/>
        <v>17000.410794373307</v>
      </c>
      <c r="L9" s="59">
        <f t="shared" si="0"/>
        <v>21592.186021052632</v>
      </c>
      <c r="M9" s="59">
        <f>SUM(M3:M8)</f>
        <v>24186.92388225871</v>
      </c>
      <c r="P9" s="1"/>
    </row>
    <row r="10" spans="1:16">
      <c r="A10" s="6" t="s">
        <v>237</v>
      </c>
      <c r="B10" s="59">
        <f t="shared" ref="B10:M10" si="1">B9-B3</f>
        <v>1529.344442222151</v>
      </c>
      <c r="C10" s="59">
        <f t="shared" si="1"/>
        <v>1786.781936186554</v>
      </c>
      <c r="D10" s="59">
        <f t="shared" si="1"/>
        <v>2106.2285893059807</v>
      </c>
      <c r="E10" s="59">
        <f t="shared" si="1"/>
        <v>2598.0106228965487</v>
      </c>
      <c r="F10" s="59">
        <f t="shared" si="1"/>
        <v>3314.2946866112825</v>
      </c>
      <c r="G10" s="59">
        <f t="shared" si="1"/>
        <v>3767.0608949070356</v>
      </c>
      <c r="H10" s="59">
        <f t="shared" si="1"/>
        <v>4247.8085204522613</v>
      </c>
      <c r="I10" s="59">
        <f t="shared" si="1"/>
        <v>5938.8250000000007</v>
      </c>
      <c r="J10" s="59">
        <f t="shared" si="1"/>
        <v>6677.6613674157288</v>
      </c>
      <c r="K10" s="59">
        <f t="shared" si="1"/>
        <v>7376.410794373307</v>
      </c>
      <c r="L10" s="59">
        <f t="shared" si="1"/>
        <v>8722.6960210526322</v>
      </c>
      <c r="M10" s="59">
        <f t="shared" si="1"/>
        <v>9795.9238822587104</v>
      </c>
      <c r="N10" s="7"/>
      <c r="P10" s="1"/>
    </row>
    <row r="11" spans="1:16">
      <c r="A11" s="6"/>
      <c r="B11" s="66"/>
      <c r="C11" s="66"/>
      <c r="D11" s="66"/>
      <c r="E11" s="66"/>
      <c r="F11" s="66"/>
      <c r="G11" s="66"/>
      <c r="H11" s="66"/>
      <c r="I11" s="66"/>
      <c r="J11" s="66"/>
      <c r="K11" s="66"/>
      <c r="L11" s="66"/>
      <c r="M11" s="66"/>
      <c r="N11" s="1"/>
      <c r="P11" s="1"/>
    </row>
    <row r="12" spans="1:16">
      <c r="A12" s="6"/>
      <c r="B12" s="66"/>
      <c r="C12" s="66"/>
      <c r="D12" s="66"/>
      <c r="E12" s="66"/>
      <c r="F12" s="66"/>
      <c r="G12" s="66"/>
      <c r="H12" s="66"/>
      <c r="I12" s="66"/>
      <c r="J12" s="66"/>
      <c r="K12" s="66"/>
      <c r="L12" s="66"/>
      <c r="M12" s="66"/>
      <c r="N12" s="1"/>
      <c r="P12" s="1"/>
    </row>
    <row r="13" spans="1:16">
      <c r="B13" s="3">
        <v>2011</v>
      </c>
      <c r="C13" s="3">
        <v>2012</v>
      </c>
      <c r="D13" s="3">
        <v>2013</v>
      </c>
      <c r="E13" s="3">
        <v>2014</v>
      </c>
      <c r="F13" s="3">
        <v>2015</v>
      </c>
      <c r="G13" s="3">
        <v>2016</v>
      </c>
      <c r="H13" s="3">
        <v>2017</v>
      </c>
      <c r="I13" s="3">
        <v>2018</v>
      </c>
      <c r="J13" s="6">
        <v>2019</v>
      </c>
      <c r="K13" s="6">
        <v>2020</v>
      </c>
      <c r="L13" s="6">
        <v>2021</v>
      </c>
      <c r="M13" s="6">
        <v>2022</v>
      </c>
      <c r="N13" s="1"/>
      <c r="O13" s="1"/>
      <c r="P13" s="1"/>
    </row>
    <row r="14" spans="1:16" ht="16.25" customHeight="1">
      <c r="A14" s="3" t="s">
        <v>238</v>
      </c>
      <c r="B14" s="7">
        <v>82.91</v>
      </c>
      <c r="C14" s="7">
        <v>182.95000000000002</v>
      </c>
      <c r="D14" s="7">
        <v>290.96000000000004</v>
      </c>
      <c r="E14" s="7">
        <v>494.62</v>
      </c>
      <c r="F14" s="7">
        <v>609.26</v>
      </c>
      <c r="G14" s="7">
        <v>821.1400000000001</v>
      </c>
      <c r="H14" s="7">
        <v>1004.78</v>
      </c>
      <c r="I14" s="7">
        <v>1322.17</v>
      </c>
      <c r="J14" s="7">
        <v>1826</v>
      </c>
      <c r="K14" s="7">
        <v>2525.71</v>
      </c>
      <c r="L14" s="7">
        <v>3112.2799999999997</v>
      </c>
      <c r="M14" s="7">
        <v>3680.5</v>
      </c>
      <c r="N14" s="1"/>
      <c r="O14" s="1"/>
    </row>
    <row r="15" spans="1:16" ht="16.25" customHeight="1">
      <c r="A15" s="1" t="s">
        <v>171</v>
      </c>
      <c r="B15" s="29">
        <v>48.5</v>
      </c>
      <c r="C15" s="29">
        <v>134.04999999999998</v>
      </c>
      <c r="D15" s="29">
        <v>229.01999999999998</v>
      </c>
      <c r="E15" s="29">
        <v>351.10000000000014</v>
      </c>
      <c r="F15" s="29">
        <v>504.16999999999996</v>
      </c>
      <c r="G15" s="29">
        <v>725.43999999999983</v>
      </c>
      <c r="H15" s="29">
        <v>921.87000000000012</v>
      </c>
      <c r="I15" s="29">
        <v>1202.8800000000003</v>
      </c>
      <c r="J15" s="29">
        <v>1617.0300000000007</v>
      </c>
      <c r="K15" s="29">
        <v>2227.7399999999993</v>
      </c>
      <c r="L15" s="29">
        <v>2784.8254297000003</v>
      </c>
      <c r="M15" s="45">
        <v>3288.228000000001</v>
      </c>
      <c r="N15" s="1"/>
      <c r="O15" s="1"/>
      <c r="P15" s="1"/>
    </row>
    <row r="16" spans="1:16">
      <c r="A16" s="1" t="s">
        <v>228</v>
      </c>
      <c r="B16" s="5">
        <v>34.409999999999997</v>
      </c>
      <c r="C16" s="5">
        <v>48.9</v>
      </c>
      <c r="D16" s="5">
        <v>61.94</v>
      </c>
      <c r="E16" s="5">
        <v>85.77</v>
      </c>
      <c r="F16" s="5">
        <v>105.09</v>
      </c>
      <c r="G16" s="5">
        <v>95.7</v>
      </c>
      <c r="H16" s="5">
        <v>82.91</v>
      </c>
      <c r="I16" s="5">
        <v>90.62</v>
      </c>
      <c r="J16" s="5">
        <v>100.86</v>
      </c>
      <c r="K16" s="5">
        <v>159.20000000000002</v>
      </c>
      <c r="L16" s="5">
        <v>184.36</v>
      </c>
      <c r="M16" s="5">
        <v>212.35000000000002</v>
      </c>
      <c r="N16" s="1"/>
      <c r="O16" s="1"/>
      <c r="P16" s="1"/>
    </row>
    <row r="17" spans="1:18">
      <c r="A17" s="1" t="s">
        <v>407</v>
      </c>
      <c r="B17" s="8">
        <v>0</v>
      </c>
      <c r="C17" s="8">
        <v>0</v>
      </c>
      <c r="D17" s="8">
        <v>0</v>
      </c>
      <c r="E17" s="8">
        <v>0</v>
      </c>
      <c r="F17" s="8">
        <v>0</v>
      </c>
      <c r="G17" s="8">
        <v>0</v>
      </c>
      <c r="H17" s="8">
        <v>0</v>
      </c>
      <c r="I17" s="8">
        <v>28.716509255786193</v>
      </c>
      <c r="J17" s="8">
        <v>108.11021596192441</v>
      </c>
      <c r="K17" s="8">
        <v>138.77628545715555</v>
      </c>
      <c r="L17" s="8">
        <v>143.12806787178525</v>
      </c>
      <c r="M17" s="8">
        <v>165.62060703467824</v>
      </c>
      <c r="N17" s="1"/>
      <c r="O17" s="1"/>
      <c r="P17" s="1"/>
    </row>
    <row r="18" spans="1:18" ht="17" customHeight="1">
      <c r="A18" s="1"/>
      <c r="B18" s="8"/>
      <c r="C18" s="8"/>
      <c r="D18" s="8"/>
      <c r="E18" s="8"/>
      <c r="F18" s="8"/>
      <c r="G18" s="8"/>
      <c r="H18" s="8"/>
      <c r="I18" s="8"/>
      <c r="J18" s="8"/>
      <c r="K18" s="8"/>
      <c r="L18" s="8"/>
      <c r="M18" s="8"/>
      <c r="N18" s="1"/>
      <c r="O18" s="1"/>
      <c r="P18" s="1"/>
    </row>
    <row r="19" spans="1:18">
      <c r="A19" s="3" t="s">
        <v>406</v>
      </c>
      <c r="B19" s="1">
        <v>989.34</v>
      </c>
      <c r="C19" s="1">
        <v>1124.94</v>
      </c>
      <c r="D19" s="1">
        <v>1303.0999999999999</v>
      </c>
      <c r="E19" s="1">
        <v>1563.89</v>
      </c>
      <c r="F19" s="1">
        <v>2076.29</v>
      </c>
      <c r="G19" s="1">
        <v>2244.3000000000002</v>
      </c>
      <c r="H19" s="1">
        <v>2371.4699999999998</v>
      </c>
      <c r="I19" s="1">
        <v>3507.26</v>
      </c>
      <c r="J19" s="1">
        <v>3874.99</v>
      </c>
      <c r="K19" s="1">
        <v>3961.82</v>
      </c>
      <c r="L19" s="1">
        <v>3697.21</v>
      </c>
      <c r="M19" s="1">
        <f>M5</f>
        <v>4294.6400000000003</v>
      </c>
      <c r="O19" s="1"/>
      <c r="P19" s="1"/>
    </row>
    <row r="20" spans="1:18">
      <c r="A20" s="1" t="s">
        <v>171</v>
      </c>
      <c r="B20" s="8">
        <f>B19-SUM(B21:B22)</f>
        <v>978.00161495337761</v>
      </c>
      <c r="C20" s="8">
        <f t="shared" ref="C20:M20" si="2">C19-SUM(C21:C22)</f>
        <v>1101.8603399604895</v>
      </c>
      <c r="D20" s="8">
        <f t="shared" si="2"/>
        <v>1251.4152852821173</v>
      </c>
      <c r="E20" s="8">
        <f t="shared" si="2"/>
        <v>1450.9138164067967</v>
      </c>
      <c r="F20" s="8">
        <f t="shared" si="2"/>
        <v>1872.6161550431634</v>
      </c>
      <c r="G20" s="8">
        <f t="shared" si="2"/>
        <v>1963.9724172889451</v>
      </c>
      <c r="H20" s="8">
        <f t="shared" si="2"/>
        <v>2011.0557904522611</v>
      </c>
      <c r="I20" s="8">
        <f t="shared" si="2"/>
        <v>3062.585</v>
      </c>
      <c r="J20" s="8">
        <f t="shared" si="2"/>
        <v>3323.7748674157301</v>
      </c>
      <c r="K20" s="8">
        <f t="shared" si="2"/>
        <v>3284.6501543733093</v>
      </c>
      <c r="L20" s="8">
        <f t="shared" si="2"/>
        <v>2825.7240210526315</v>
      </c>
      <c r="M20" s="8">
        <f t="shared" si="2"/>
        <v>3487.3312002587145</v>
      </c>
      <c r="N20" s="1"/>
      <c r="O20" s="1"/>
      <c r="P20" s="1"/>
    </row>
    <row r="21" spans="1:18">
      <c r="A21" s="1" t="s">
        <v>239</v>
      </c>
      <c r="B21" s="29">
        <v>8.7370706931214137</v>
      </c>
      <c r="C21" s="67">
        <v>16.13818427795993</v>
      </c>
      <c r="D21" s="67">
        <v>33.941176467914303</v>
      </c>
      <c r="E21" s="67">
        <v>74.149629988757795</v>
      </c>
      <c r="F21" s="67">
        <v>133.62821898280257</v>
      </c>
      <c r="G21" s="67">
        <v>183.88460700771054</v>
      </c>
      <c r="H21" s="67">
        <v>232.42792408019997</v>
      </c>
      <c r="I21" s="67">
        <v>290.22205882352938</v>
      </c>
      <c r="J21" s="67">
        <v>361.69622183057697</v>
      </c>
      <c r="K21" s="67">
        <v>441.47321766284699</v>
      </c>
      <c r="L21" s="67">
        <v>557.61997600316579</v>
      </c>
      <c r="M21" s="67">
        <v>542.7916639623827</v>
      </c>
      <c r="O21" s="1"/>
      <c r="P21" s="1"/>
    </row>
    <row r="22" spans="1:18">
      <c r="A22" s="1" t="s">
        <v>341</v>
      </c>
      <c r="B22" s="67">
        <v>2.601314353501047</v>
      </c>
      <c r="C22" s="67">
        <v>6.9414757615506071</v>
      </c>
      <c r="D22" s="67">
        <v>17.74353824996826</v>
      </c>
      <c r="E22" s="67">
        <v>38.826553604445671</v>
      </c>
      <c r="F22" s="67">
        <v>70.045625974034095</v>
      </c>
      <c r="G22" s="67">
        <v>96.442975703344686</v>
      </c>
      <c r="H22" s="67">
        <v>127.98628546753869</v>
      </c>
      <c r="I22" s="67">
        <v>154.45294117647055</v>
      </c>
      <c r="J22" s="67">
        <v>189.51891075369278</v>
      </c>
      <c r="K22" s="67">
        <v>235.69662796384364</v>
      </c>
      <c r="L22" s="67">
        <v>313.86600294420265</v>
      </c>
      <c r="M22" s="67">
        <v>264.51713577890303</v>
      </c>
      <c r="O22" s="1"/>
      <c r="P22" s="1"/>
    </row>
    <row r="23" spans="1:18">
      <c r="A23" s="6"/>
      <c r="N23" s="1"/>
      <c r="P23" s="1"/>
    </row>
    <row r="24" spans="1:18" ht="19" customHeight="1">
      <c r="A24" s="3" t="s">
        <v>351</v>
      </c>
      <c r="B24" s="68">
        <v>209.72000000000003</v>
      </c>
      <c r="C24" s="68">
        <v>232.98000000000002</v>
      </c>
      <c r="D24" s="68">
        <v>273.58</v>
      </c>
      <c r="E24" s="68">
        <v>280.42</v>
      </c>
      <c r="F24" s="68">
        <v>354.67</v>
      </c>
      <c r="G24" s="28">
        <v>421.75</v>
      </c>
      <c r="H24" s="68">
        <v>518.16999999999996</v>
      </c>
      <c r="I24" s="68">
        <v>698.0200000000001</v>
      </c>
      <c r="J24" s="68">
        <v>814.75</v>
      </c>
      <c r="K24" s="39">
        <v>896.01</v>
      </c>
      <c r="L24" s="69">
        <v>1025.77</v>
      </c>
      <c r="M24" s="68">
        <v>1102.03</v>
      </c>
      <c r="O24" s="1"/>
      <c r="P24" s="1"/>
    </row>
    <row r="25" spans="1:18">
      <c r="A25" s="1" t="s">
        <v>171</v>
      </c>
      <c r="B25" s="70">
        <f>B24-(B26+B27)</f>
        <v>183.82993626539121</v>
      </c>
      <c r="C25" s="70">
        <f t="shared" ref="C25:M25" si="3">C24-(C26+C27)</f>
        <v>189.12576712727176</v>
      </c>
      <c r="D25" s="70">
        <f t="shared" si="3"/>
        <v>216.1210401306239</v>
      </c>
      <c r="E25" s="70">
        <f t="shared" si="3"/>
        <v>204.54930440688213</v>
      </c>
      <c r="F25" s="70">
        <f t="shared" si="3"/>
        <v>265.69926887298664</v>
      </c>
      <c r="G25" s="70">
        <f t="shared" si="3"/>
        <v>306.25206489022582</v>
      </c>
      <c r="H25" s="70">
        <f t="shared" si="3"/>
        <v>364.22780666199992</v>
      </c>
      <c r="I25" s="70">
        <f t="shared" si="3"/>
        <v>501.00000000000011</v>
      </c>
      <c r="J25" s="70">
        <f t="shared" si="3"/>
        <v>497.34</v>
      </c>
      <c r="K25" s="70">
        <f t="shared" si="3"/>
        <v>545.13</v>
      </c>
      <c r="L25" s="70">
        <f t="shared" si="3"/>
        <v>608.6</v>
      </c>
      <c r="M25" s="70">
        <f t="shared" si="3"/>
        <v>626.41999999999996</v>
      </c>
      <c r="O25" s="1"/>
      <c r="P25" s="1"/>
    </row>
    <row r="26" spans="1:18">
      <c r="A26" s="1" t="s">
        <v>241</v>
      </c>
      <c r="B26" s="39">
        <v>19.239999999999998</v>
      </c>
      <c r="C26" s="68">
        <v>31.79</v>
      </c>
      <c r="D26" s="68">
        <v>35.68</v>
      </c>
      <c r="E26" s="68">
        <v>43.59</v>
      </c>
      <c r="F26" s="71">
        <v>44.2</v>
      </c>
      <c r="G26" s="68">
        <v>49.69</v>
      </c>
      <c r="H26" s="68">
        <v>65.400000000000006</v>
      </c>
      <c r="I26" s="68">
        <v>105.6</v>
      </c>
      <c r="J26" s="68">
        <v>125.05</v>
      </c>
      <c r="K26" s="68">
        <v>179.86</v>
      </c>
      <c r="L26" s="68">
        <v>186.57</v>
      </c>
      <c r="M26" s="68">
        <v>227.79</v>
      </c>
      <c r="O26" s="1"/>
      <c r="P26" s="1"/>
    </row>
    <row r="27" spans="1:18" ht="17" customHeight="1">
      <c r="A27" s="1" t="s">
        <v>240</v>
      </c>
      <c r="B27" s="72">
        <v>6.6500637346088043</v>
      </c>
      <c r="C27" s="72">
        <v>12.064232872728271</v>
      </c>
      <c r="D27" s="72">
        <v>21.778959869376081</v>
      </c>
      <c r="E27" s="72">
        <v>32.280695593117883</v>
      </c>
      <c r="F27" s="72">
        <v>44.770731127013406</v>
      </c>
      <c r="G27" s="72">
        <v>65.807935109774192</v>
      </c>
      <c r="H27" s="72">
        <v>88.542193338000004</v>
      </c>
      <c r="I27" s="68">
        <v>91.42</v>
      </c>
      <c r="J27" s="46">
        <v>192.36</v>
      </c>
      <c r="K27" s="46">
        <v>171.02</v>
      </c>
      <c r="L27" s="68">
        <v>230.6</v>
      </c>
      <c r="M27" s="68">
        <v>247.82</v>
      </c>
      <c r="O27" s="1"/>
    </row>
    <row r="28" spans="1:18" ht="17" customHeight="1">
      <c r="A28" s="1"/>
      <c r="B28" s="72"/>
      <c r="C28" s="72"/>
      <c r="D28" s="72"/>
      <c r="E28" s="72"/>
      <c r="F28" s="72"/>
      <c r="G28" s="72"/>
      <c r="H28" s="72"/>
      <c r="I28" s="72"/>
      <c r="J28" s="72"/>
      <c r="K28" s="72"/>
      <c r="L28" s="72"/>
      <c r="M28" s="72"/>
      <c r="O28" s="1"/>
      <c r="R28" s="8"/>
    </row>
    <row r="29" spans="1:18" s="6" customFormat="1">
      <c r="A29" s="3" t="s">
        <v>339</v>
      </c>
      <c r="B29" s="55">
        <v>1.7744422221504641</v>
      </c>
      <c r="C29" s="55">
        <v>3.6119361865546984</v>
      </c>
      <c r="D29" s="55">
        <v>8.0885893059816176</v>
      </c>
      <c r="E29" s="55">
        <v>17.680622896549089</v>
      </c>
      <c r="F29" s="55">
        <v>31.874686611282126</v>
      </c>
      <c r="G29" s="55">
        <v>43.870894907035201</v>
      </c>
      <c r="H29" s="55">
        <v>97.388520452261261</v>
      </c>
      <c r="I29" s="55">
        <v>144.37499999999997</v>
      </c>
      <c r="J29" s="55">
        <v>225.02136741573028</v>
      </c>
      <c r="K29" s="55">
        <v>267.46079437330923</v>
      </c>
      <c r="L29" s="55">
        <v>422.12602105263153</v>
      </c>
      <c r="M29" s="55">
        <v>474.65388225871408</v>
      </c>
      <c r="N29" s="1"/>
      <c r="O29" s="1"/>
      <c r="Q29" s="8"/>
    </row>
    <row r="30" spans="1:18">
      <c r="A30" s="1" t="s">
        <v>308</v>
      </c>
      <c r="B30" s="66">
        <v>1.367339975846587</v>
      </c>
      <c r="C30" s="66">
        <v>2.5256044360733036</v>
      </c>
      <c r="D30" s="66">
        <v>5.31174910240569</v>
      </c>
      <c r="E30" s="66">
        <v>11.604318751556262</v>
      </c>
      <c r="F30" s="66">
        <v>20.912639045053993</v>
      </c>
      <c r="G30" s="66">
        <v>28.777697117917583</v>
      </c>
      <c r="H30" s="66">
        <v>62.80499225145828</v>
      </c>
      <c r="I30" s="66">
        <v>94.227941176470608</v>
      </c>
      <c r="J30" s="66">
        <v>147.65447030425449</v>
      </c>
      <c r="K30" s="66">
        <v>174.36803817123769</v>
      </c>
      <c r="L30" s="66">
        <v>270.09717587653347</v>
      </c>
      <c r="M30" s="5">
        <v>319.13212223126556</v>
      </c>
      <c r="N30" s="1"/>
      <c r="O30" s="1"/>
      <c r="Q30" s="8"/>
    </row>
    <row r="31" spans="1:18">
      <c r="A31" s="1" t="s">
        <v>342</v>
      </c>
      <c r="B31" s="72">
        <v>0.40710224630387748</v>
      </c>
      <c r="C31" s="72">
        <v>1.0863317504813945</v>
      </c>
      <c r="D31" s="72">
        <v>2.7768402035759339</v>
      </c>
      <c r="E31" s="72">
        <v>6.076304144992827</v>
      </c>
      <c r="F31" s="72">
        <v>10.962047566228149</v>
      </c>
      <c r="G31" s="72">
        <v>15.093197789117605</v>
      </c>
      <c r="H31" s="72">
        <v>34.583528200803002</v>
      </c>
      <c r="I31" s="72">
        <v>50.147058823529413</v>
      </c>
      <c r="J31" s="72">
        <v>77.366897111475794</v>
      </c>
      <c r="K31" s="72">
        <v>93.09275620207157</v>
      </c>
      <c r="L31" s="72">
        <v>152.02884517609812</v>
      </c>
      <c r="M31" s="5">
        <v>155.52176002744852</v>
      </c>
      <c r="N31" s="1"/>
      <c r="O31" s="1"/>
      <c r="Q31" s="8"/>
    </row>
    <row r="32" spans="1:18">
      <c r="B32" s="8">
        <v>10.570491138343339</v>
      </c>
      <c r="C32" s="8">
        <v>19.698729862496361</v>
      </c>
      <c r="D32" s="8">
        <v>41.180462492326463</v>
      </c>
      <c r="E32" s="8">
        <v>90.598262492976758</v>
      </c>
      <c r="F32" s="8">
        <v>156.19801901636086</v>
      </c>
      <c r="G32" s="8">
        <v>176.53877204819281</v>
      </c>
      <c r="H32" s="8">
        <v>260.68862015317598</v>
      </c>
      <c r="I32" s="8">
        <v>281.98915345471363</v>
      </c>
      <c r="J32" s="8">
        <v>363.52763942242268</v>
      </c>
      <c r="K32" s="8">
        <v>413.73533398306222</v>
      </c>
      <c r="L32" s="8">
        <v>501.88057617460862</v>
      </c>
      <c r="M32" s="8">
        <v>532.86670141351669</v>
      </c>
      <c r="O32" s="1"/>
      <c r="P32" s="1"/>
      <c r="R32" s="8"/>
    </row>
    <row r="33" spans="1:18">
      <c r="O33" s="1"/>
      <c r="P33" s="1"/>
      <c r="R33" s="8"/>
    </row>
    <row r="34" spans="1:18" s="6" customFormat="1">
      <c r="A34" s="3"/>
      <c r="B34" s="73"/>
      <c r="C34" s="73"/>
      <c r="D34" s="73"/>
      <c r="E34" s="73"/>
      <c r="F34" s="73"/>
      <c r="G34" s="73"/>
      <c r="H34" s="73"/>
      <c r="I34" s="73"/>
      <c r="J34" s="73"/>
      <c r="K34" s="73"/>
      <c r="L34" s="73"/>
      <c r="O34" s="1"/>
      <c r="P34" s="1"/>
      <c r="R34" s="8"/>
    </row>
    <row r="35" spans="1:18">
      <c r="A35" s="3" t="s">
        <v>31</v>
      </c>
      <c r="B35" s="59">
        <f t="shared" ref="B35:L35" si="4">B14+B19+B24+B29+B8+B49</f>
        <v>4203.3444422221501</v>
      </c>
      <c r="C35" s="59">
        <f t="shared" si="4"/>
        <v>4871.781936186555</v>
      </c>
      <c r="D35" s="59">
        <f t="shared" si="4"/>
        <v>5524.2285893059816</v>
      </c>
      <c r="E35" s="59">
        <f t="shared" si="4"/>
        <v>6391.0106228965496</v>
      </c>
      <c r="F35" s="59">
        <f t="shared" si="4"/>
        <v>7918.2946866112816</v>
      </c>
      <c r="G35" s="59">
        <f t="shared" si="4"/>
        <v>9252.0608949070356</v>
      </c>
      <c r="H35" s="59">
        <f t="shared" si="4"/>
        <v>11018.808520452261</v>
      </c>
      <c r="I35" s="59">
        <f t="shared" si="4"/>
        <v>13530.825000000001</v>
      </c>
      <c r="J35" s="59">
        <f t="shared" si="4"/>
        <v>15719.761367415729</v>
      </c>
      <c r="K35" s="59">
        <f t="shared" si="4"/>
        <v>17474.000794373311</v>
      </c>
      <c r="L35" s="59">
        <f t="shared" si="4"/>
        <v>20810.386021052633</v>
      </c>
      <c r="M35" s="59">
        <f>M14+M19+M24+M29+M8+M49</f>
        <v>24186.923882258714</v>
      </c>
      <c r="O35" s="1"/>
      <c r="P35" s="1"/>
      <c r="R35" s="8"/>
    </row>
    <row r="36" spans="1:18">
      <c r="A36" s="3" t="s">
        <v>242</v>
      </c>
      <c r="B36" s="59">
        <f t="shared" ref="B36:M36" si="5">B35-B49</f>
        <v>1529.3444422221501</v>
      </c>
      <c r="C36" s="59">
        <f t="shared" si="5"/>
        <v>1786.781936186555</v>
      </c>
      <c r="D36" s="59">
        <f t="shared" si="5"/>
        <v>2106.2285893059816</v>
      </c>
      <c r="E36" s="59">
        <f t="shared" si="5"/>
        <v>2598.0106228965496</v>
      </c>
      <c r="F36" s="59">
        <f t="shared" si="5"/>
        <v>3314.2946866112816</v>
      </c>
      <c r="G36" s="59">
        <f t="shared" si="5"/>
        <v>3767.0608949070356</v>
      </c>
      <c r="H36" s="59">
        <f t="shared" si="5"/>
        <v>4247.8085204522613</v>
      </c>
      <c r="I36" s="59">
        <f t="shared" si="5"/>
        <v>5938.8250000000007</v>
      </c>
      <c r="J36" s="59">
        <f t="shared" si="5"/>
        <v>6959.7613674157292</v>
      </c>
      <c r="K36" s="59">
        <f t="shared" si="5"/>
        <v>7850.0007943733108</v>
      </c>
      <c r="L36" s="59">
        <f t="shared" si="5"/>
        <v>8487.3860210526327</v>
      </c>
      <c r="M36" s="59">
        <f t="shared" si="5"/>
        <v>9795.923882258714</v>
      </c>
      <c r="O36" s="1"/>
      <c r="P36" s="1"/>
      <c r="R36" s="8"/>
    </row>
    <row r="37" spans="1:18">
      <c r="A37" s="1" t="s">
        <v>243</v>
      </c>
      <c r="B37" s="22">
        <f t="shared" ref="B37:M37" si="6">B49/B35</f>
        <v>0.63616009507570992</v>
      </c>
      <c r="C37" s="22">
        <f t="shared" si="6"/>
        <v>0.6332385234826049</v>
      </c>
      <c r="D37" s="22">
        <f t="shared" si="6"/>
        <v>0.61872892201034158</v>
      </c>
      <c r="E37" s="22">
        <f t="shared" si="6"/>
        <v>0.59348986002481829</v>
      </c>
      <c r="F37" s="22">
        <f t="shared" si="6"/>
        <v>0.58143832507076476</v>
      </c>
      <c r="G37" s="22">
        <f t="shared" si="6"/>
        <v>0.59284088834946147</v>
      </c>
      <c r="H37" s="22">
        <f t="shared" si="6"/>
        <v>0.61449475117315933</v>
      </c>
      <c r="I37" s="22">
        <f t="shared" si="6"/>
        <v>0.56108921665899891</v>
      </c>
      <c r="J37" s="22">
        <f t="shared" si="6"/>
        <v>0.55726036771511833</v>
      </c>
      <c r="K37" s="22">
        <f t="shared" si="6"/>
        <v>0.5507611057851709</v>
      </c>
      <c r="L37" s="22">
        <f t="shared" si="6"/>
        <v>0.59215624292281521</v>
      </c>
      <c r="M37" s="22">
        <f t="shared" si="6"/>
        <v>0.59499091616838073</v>
      </c>
      <c r="O37" s="1"/>
      <c r="P37" s="1"/>
      <c r="R37" s="8"/>
    </row>
    <row r="38" spans="1:18">
      <c r="A38" s="1" t="s">
        <v>244</v>
      </c>
      <c r="B38" s="22">
        <f>B36/B35</f>
        <v>0.36383990492429003</v>
      </c>
      <c r="C38" s="22">
        <f t="shared" ref="C38:M38" si="7">C36/C35</f>
        <v>0.36676147651739516</v>
      </c>
      <c r="D38" s="22">
        <f t="shared" si="7"/>
        <v>0.38127107798965842</v>
      </c>
      <c r="E38" s="22">
        <f t="shared" si="7"/>
        <v>0.40651013997518171</v>
      </c>
      <c r="F38" s="22">
        <f t="shared" si="7"/>
        <v>0.41856167492923518</v>
      </c>
      <c r="G38" s="22">
        <f t="shared" si="7"/>
        <v>0.40715911165053859</v>
      </c>
      <c r="H38" s="22">
        <f t="shared" si="7"/>
        <v>0.38550524882684067</v>
      </c>
      <c r="I38" s="22">
        <f t="shared" si="7"/>
        <v>0.43891078334100103</v>
      </c>
      <c r="J38" s="22">
        <f t="shared" si="7"/>
        <v>0.44273963228488172</v>
      </c>
      <c r="K38" s="22">
        <f t="shared" si="7"/>
        <v>0.44923889421482904</v>
      </c>
      <c r="L38" s="22">
        <f t="shared" si="7"/>
        <v>0.40784375707718484</v>
      </c>
      <c r="M38" s="22">
        <f t="shared" si="7"/>
        <v>0.40500908383161927</v>
      </c>
      <c r="O38" s="1"/>
      <c r="P38" s="1"/>
      <c r="R38" s="8"/>
    </row>
    <row r="39" spans="1:18">
      <c r="A39" s="3"/>
      <c r="B39" s="3"/>
      <c r="J39" s="8"/>
      <c r="K39" s="8"/>
      <c r="L39" s="8"/>
      <c r="M39" s="8"/>
      <c r="O39" s="1"/>
      <c r="P39" s="1"/>
      <c r="R39" s="8"/>
    </row>
    <row r="40" spans="1:18">
      <c r="A40" s="3"/>
      <c r="B40" s="3">
        <v>2011</v>
      </c>
      <c r="C40" s="3">
        <v>2012</v>
      </c>
      <c r="D40" s="3">
        <v>2013</v>
      </c>
      <c r="E40" s="3">
        <v>2014</v>
      </c>
      <c r="F40" s="3">
        <v>2015</v>
      </c>
      <c r="G40" s="3">
        <v>2016</v>
      </c>
      <c r="H40" s="3">
        <v>2017</v>
      </c>
      <c r="I40" s="3">
        <v>2018</v>
      </c>
      <c r="J40" s="6">
        <v>2019</v>
      </c>
      <c r="K40" s="6">
        <v>2020</v>
      </c>
      <c r="L40" s="6">
        <v>2021</v>
      </c>
      <c r="M40" s="6">
        <v>2022</v>
      </c>
      <c r="P40" s="1"/>
    </row>
    <row r="41" spans="1:18">
      <c r="A41" s="1" t="s">
        <v>239</v>
      </c>
      <c r="B41" s="8" t="e">
        <f>B16+B21+B26+#REF!</f>
        <v>#REF!</v>
      </c>
      <c r="C41" s="8">
        <f t="shared" ref="C41:M41" si="8">C16+C21+C26+B30</f>
        <v>98.195524253806525</v>
      </c>
      <c r="D41" s="8">
        <f t="shared" si="8"/>
        <v>134.0867809039876</v>
      </c>
      <c r="E41" s="8">
        <f t="shared" si="8"/>
        <v>208.82137909116346</v>
      </c>
      <c r="F41" s="8">
        <f t="shared" si="8"/>
        <v>294.52253773435882</v>
      </c>
      <c r="G41" s="8">
        <f t="shared" si="8"/>
        <v>350.18724605276452</v>
      </c>
      <c r="H41" s="8">
        <f t="shared" si="8"/>
        <v>409.51562119811751</v>
      </c>
      <c r="I41" s="8">
        <f t="shared" si="8"/>
        <v>549.24705107498767</v>
      </c>
      <c r="J41" s="8">
        <f t="shared" si="8"/>
        <v>681.83416300704755</v>
      </c>
      <c r="K41" s="8">
        <f t="shared" si="8"/>
        <v>928.18768796710151</v>
      </c>
      <c r="L41" s="8">
        <f t="shared" si="8"/>
        <v>1102.9180141744034</v>
      </c>
      <c r="M41" s="8">
        <f t="shared" si="8"/>
        <v>1253.0288398389162</v>
      </c>
    </row>
    <row r="42" spans="1:18">
      <c r="A42" s="1" t="s">
        <v>341</v>
      </c>
      <c r="B42" s="8" t="e">
        <f>B17+B22+B27+#REF!</f>
        <v>#REF!</v>
      </c>
      <c r="C42" s="8">
        <f t="shared" ref="C42:M42" si="9">C17+C22+C27+B31</f>
        <v>19.412810880582757</v>
      </c>
      <c r="D42" s="8">
        <f t="shared" si="9"/>
        <v>40.608829869825733</v>
      </c>
      <c r="E42" s="8">
        <f t="shared" si="9"/>
        <v>73.884089401139491</v>
      </c>
      <c r="F42" s="8">
        <f t="shared" si="9"/>
        <v>120.89266124604033</v>
      </c>
      <c r="G42" s="8">
        <f t="shared" si="9"/>
        <v>173.21295837934701</v>
      </c>
      <c r="H42" s="8">
        <f t="shared" si="9"/>
        <v>231.62167659465629</v>
      </c>
      <c r="I42" s="8">
        <f t="shared" si="9"/>
        <v>309.17297863305976</v>
      </c>
      <c r="J42" s="8">
        <f t="shared" si="9"/>
        <v>540.1361855391466</v>
      </c>
      <c r="K42" s="8">
        <f t="shared" si="9"/>
        <v>622.85981053247497</v>
      </c>
      <c r="L42" s="8">
        <f t="shared" si="9"/>
        <v>780.68682701805949</v>
      </c>
      <c r="M42" s="8">
        <f t="shared" si="9"/>
        <v>829.98658798967938</v>
      </c>
    </row>
    <row r="43" spans="1:18">
      <c r="A43" s="3" t="s">
        <v>245</v>
      </c>
      <c r="B43" s="8" t="e">
        <f>SUM(B41:B42)</f>
        <v>#REF!</v>
      </c>
      <c r="C43" s="8">
        <f t="shared" ref="C43:M43" si="10">SUM(C41:C42)</f>
        <v>117.60833513438928</v>
      </c>
      <c r="D43" s="8">
        <f t="shared" si="10"/>
        <v>174.69561077381334</v>
      </c>
      <c r="E43" s="8">
        <f t="shared" si="10"/>
        <v>282.70546849230294</v>
      </c>
      <c r="F43" s="8">
        <f t="shared" si="10"/>
        <v>415.41519898039917</v>
      </c>
      <c r="G43" s="8">
        <f t="shared" si="10"/>
        <v>523.40020443211154</v>
      </c>
      <c r="H43" s="8">
        <f t="shared" si="10"/>
        <v>641.13729779277378</v>
      </c>
      <c r="I43" s="8">
        <f t="shared" si="10"/>
        <v>858.42002970804742</v>
      </c>
      <c r="J43" s="8">
        <f t="shared" si="10"/>
        <v>1221.9703485461941</v>
      </c>
      <c r="K43" s="8">
        <f t="shared" si="10"/>
        <v>1551.0474984995765</v>
      </c>
      <c r="L43" s="8">
        <f t="shared" si="10"/>
        <v>1883.604841192463</v>
      </c>
      <c r="M43" s="8">
        <f t="shared" si="10"/>
        <v>2083.0154278285954</v>
      </c>
    </row>
    <row r="44" spans="1:18">
      <c r="A44" s="3"/>
      <c r="B44" s="8"/>
      <c r="C44" s="8"/>
      <c r="D44" s="8"/>
      <c r="E44" s="8"/>
      <c r="F44" s="8"/>
      <c r="G44" s="8"/>
      <c r="H44" s="8"/>
      <c r="I44" s="8"/>
      <c r="J44" s="8"/>
      <c r="K44" s="8"/>
      <c r="L44" s="8"/>
    </row>
    <row r="45" spans="1:18">
      <c r="A45" s="6"/>
      <c r="B45" s="8"/>
      <c r="C45" s="8"/>
      <c r="D45" s="8"/>
      <c r="E45" s="8"/>
      <c r="F45" s="8"/>
      <c r="G45" s="8"/>
      <c r="H45" s="8"/>
      <c r="I45" s="8"/>
      <c r="J45" s="8"/>
      <c r="K45" s="8"/>
      <c r="L45" s="8"/>
    </row>
    <row r="46" spans="1:18">
      <c r="A46" s="2" t="s">
        <v>246</v>
      </c>
      <c r="B46" s="22" t="e">
        <f>B41/B43</f>
        <v>#REF!</v>
      </c>
      <c r="C46" s="22">
        <f t="shared" ref="C46:M46" si="11">C41/C43</f>
        <v>0.83493677673100275</v>
      </c>
      <c r="D46" s="22">
        <f t="shared" si="11"/>
        <v>0.76754521942509524</v>
      </c>
      <c r="E46" s="22">
        <f t="shared" si="11"/>
        <v>0.73865348344632009</v>
      </c>
      <c r="F46" s="22">
        <f t="shared" si="11"/>
        <v>0.70898353853503437</v>
      </c>
      <c r="G46" s="22">
        <f t="shared" si="11"/>
        <v>0.66906211172140673</v>
      </c>
      <c r="H46" s="22">
        <f t="shared" si="11"/>
        <v>0.63873311162514801</v>
      </c>
      <c r="I46" s="22">
        <f t="shared" si="11"/>
        <v>0.63983485015114228</v>
      </c>
      <c r="J46" s="22">
        <f t="shared" si="11"/>
        <v>0.5579793027042278</v>
      </c>
      <c r="K46" s="22">
        <f t="shared" si="11"/>
        <v>0.59842634662381033</v>
      </c>
      <c r="L46" s="22">
        <f t="shared" si="11"/>
        <v>0.58553577165164516</v>
      </c>
      <c r="M46" s="22">
        <f t="shared" si="11"/>
        <v>0.60154563576378073</v>
      </c>
    </row>
    <row r="47" spans="1:18">
      <c r="A47" s="2" t="s">
        <v>247</v>
      </c>
      <c r="B47" s="22" t="e">
        <f>B42/B43</f>
        <v>#REF!</v>
      </c>
      <c r="C47" s="22">
        <f t="shared" ref="C47:M47" si="12">C42/C43</f>
        <v>0.16506322326899731</v>
      </c>
      <c r="D47" s="22">
        <f t="shared" si="12"/>
        <v>0.23245478057490468</v>
      </c>
      <c r="E47" s="22">
        <f t="shared" si="12"/>
        <v>0.26134651655367991</v>
      </c>
      <c r="F47" s="22">
        <f t="shared" si="12"/>
        <v>0.29101646146496557</v>
      </c>
      <c r="G47" s="22">
        <f t="shared" si="12"/>
        <v>0.33093788827859327</v>
      </c>
      <c r="H47" s="22">
        <f t="shared" si="12"/>
        <v>0.36126688837485205</v>
      </c>
      <c r="I47" s="22">
        <f t="shared" si="12"/>
        <v>0.36016514984885767</v>
      </c>
      <c r="J47" s="22">
        <f t="shared" si="12"/>
        <v>0.44202069729577226</v>
      </c>
      <c r="K47" s="22">
        <f t="shared" si="12"/>
        <v>0.40157365337618967</v>
      </c>
      <c r="L47" s="22">
        <f t="shared" si="12"/>
        <v>0.41446422834835478</v>
      </c>
      <c r="M47" s="22">
        <f t="shared" si="12"/>
        <v>0.39845436423621933</v>
      </c>
    </row>
    <row r="48" spans="1:18">
      <c r="B48" s="1"/>
      <c r="D48" s="74"/>
    </row>
    <row r="49" spans="1:13" s="6" customFormat="1">
      <c r="A49" s="3" t="s">
        <v>15</v>
      </c>
      <c r="B49" s="7">
        <v>2674</v>
      </c>
      <c r="C49" s="7">
        <v>3085</v>
      </c>
      <c r="D49" s="7">
        <v>3418</v>
      </c>
      <c r="E49" s="7">
        <v>3793</v>
      </c>
      <c r="F49" s="7">
        <v>4604</v>
      </c>
      <c r="G49" s="7">
        <v>5485</v>
      </c>
      <c r="H49" s="7">
        <v>6771</v>
      </c>
      <c r="I49" s="7">
        <v>7592</v>
      </c>
      <c r="J49" s="7">
        <v>8760</v>
      </c>
      <c r="K49" s="7">
        <v>9624</v>
      </c>
      <c r="L49" s="7">
        <v>12323</v>
      </c>
      <c r="M49" s="5">
        <v>14391</v>
      </c>
    </row>
    <row r="50" spans="1:13">
      <c r="B50" s="1"/>
      <c r="C50" s="38"/>
      <c r="D50" s="1"/>
      <c r="F50" s="8"/>
    </row>
    <row r="51" spans="1:13" s="10" customFormat="1"/>
    <row r="52" spans="1:13" s="10" customFormat="1"/>
    <row r="53" spans="1:13" s="10" customFormat="1"/>
  </sheetData>
  <mergeCells count="1">
    <mergeCell ref="A1:I1"/>
  </mergeCells>
  <pageMargins left="0.7" right="0.7" top="0.75" bottom="0.75" header="0.3" footer="0.3"/>
  <pageSetup orientation="portrait" r:id="rId1"/>
  <ignoredErrors>
    <ignoredError sqref="B9:M9" formulaRang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043F4-9A77-8E4E-AE7A-FEBD5508E79C}">
  <sheetPr codeName="Sheet28"/>
  <dimension ref="A1:X33"/>
  <sheetViews>
    <sheetView zoomScale="75" zoomScaleNormal="120" workbookViewId="0">
      <selection activeCell="J9" sqref="J9"/>
    </sheetView>
  </sheetViews>
  <sheetFormatPr baseColWidth="10" defaultColWidth="11" defaultRowHeight="16"/>
  <cols>
    <col min="1" max="1" width="36.1640625" style="10" bestFit="1" customWidth="1"/>
    <col min="2" max="2" width="23.1640625" style="10" customWidth="1"/>
    <col min="3" max="16384" width="11" style="10"/>
  </cols>
  <sheetData>
    <row r="1" spans="1:21">
      <c r="A1" s="328" t="s">
        <v>402</v>
      </c>
      <c r="B1" s="328"/>
      <c r="C1" s="328"/>
      <c r="D1" s="328"/>
      <c r="E1" s="328"/>
      <c r="F1" s="328"/>
      <c r="G1" s="328"/>
      <c r="H1" s="328"/>
      <c r="I1" s="328"/>
      <c r="J1" s="328"/>
      <c r="K1" s="328"/>
      <c r="L1" s="100"/>
      <c r="M1" s="100"/>
      <c r="N1" s="100"/>
      <c r="O1" s="100"/>
      <c r="P1" s="100"/>
      <c r="Q1" s="83"/>
    </row>
    <row r="2" spans="1:21">
      <c r="A2" s="83"/>
      <c r="B2" s="273">
        <v>2000</v>
      </c>
      <c r="C2" s="273">
        <v>2004</v>
      </c>
      <c r="D2" s="273">
        <v>2008</v>
      </c>
      <c r="E2" s="273">
        <v>2010</v>
      </c>
      <c r="F2" s="273">
        <v>2011</v>
      </c>
      <c r="G2" s="273">
        <v>2012</v>
      </c>
      <c r="H2" s="273">
        <v>2013</v>
      </c>
      <c r="I2" s="273">
        <v>2014</v>
      </c>
      <c r="J2" s="273">
        <v>2015</v>
      </c>
      <c r="K2" s="273">
        <v>2016</v>
      </c>
      <c r="L2" s="273">
        <v>2017</v>
      </c>
      <c r="M2" s="273">
        <v>2018</v>
      </c>
      <c r="N2" s="273">
        <v>2019</v>
      </c>
      <c r="O2" s="273">
        <v>2020</v>
      </c>
      <c r="P2" s="273">
        <v>2021</v>
      </c>
      <c r="Q2" s="100">
        <v>2022</v>
      </c>
    </row>
    <row r="3" spans="1:21">
      <c r="A3" s="83" t="s">
        <v>385</v>
      </c>
      <c r="B3" s="103">
        <v>141.4</v>
      </c>
      <c r="C3" s="103">
        <v>364</v>
      </c>
      <c r="D3" s="103">
        <v>2117.19</v>
      </c>
      <c r="E3" s="103">
        <v>3804.4900000000007</v>
      </c>
      <c r="F3" s="103">
        <v>4212.1404911383434</v>
      </c>
      <c r="G3" s="103">
        <v>4887.8687298624964</v>
      </c>
      <c r="H3" s="103">
        <v>5557.3204624923264</v>
      </c>
      <c r="I3" s="103">
        <v>6463.9282624929765</v>
      </c>
      <c r="J3" s="103">
        <v>8042.6180190163614</v>
      </c>
      <c r="K3" s="103">
        <v>9384.7287720481927</v>
      </c>
      <c r="L3" s="103">
        <v>11182.108620153176</v>
      </c>
      <c r="M3" s="103">
        <v>13668.439153454714</v>
      </c>
      <c r="N3" s="103">
        <v>15858.267639422422</v>
      </c>
      <c r="O3" s="103">
        <v>17620.275333983063</v>
      </c>
      <c r="P3" s="239">
        <v>21592.186021052632</v>
      </c>
      <c r="Q3" s="239">
        <v>24186.92388225871</v>
      </c>
    </row>
    <row r="4" spans="1:21">
      <c r="A4" s="83" t="s">
        <v>386</v>
      </c>
      <c r="B4" s="103">
        <v>12624.775000000001</v>
      </c>
      <c r="C4" s="103">
        <v>14208.265000000001</v>
      </c>
      <c r="D4" s="103">
        <v>16523.068000000003</v>
      </c>
      <c r="E4" s="103">
        <v>16671.246999999999</v>
      </c>
      <c r="F4" s="103">
        <v>16861.016</v>
      </c>
      <c r="G4" s="103">
        <v>16901.787</v>
      </c>
      <c r="H4" s="103">
        <v>16252.699999999999</v>
      </c>
      <c r="I4" s="103">
        <v>15997.745000000001</v>
      </c>
      <c r="J4" s="103">
        <v>15179.28</v>
      </c>
      <c r="K4" s="103">
        <v>14791.147999999999</v>
      </c>
      <c r="L4" s="103">
        <v>14228.04</v>
      </c>
      <c r="M4" s="103">
        <v>13931.53</v>
      </c>
      <c r="N4" s="103">
        <v>13593.019</v>
      </c>
      <c r="O4" s="103">
        <v>11652.000000000002</v>
      </c>
      <c r="P4" s="103">
        <v>11972.47</v>
      </c>
      <c r="Q4" s="103">
        <v>12590.53</v>
      </c>
    </row>
    <row r="5" spans="1:21">
      <c r="A5" s="83"/>
      <c r="B5" s="103"/>
      <c r="C5" s="103"/>
      <c r="D5" s="103"/>
      <c r="E5" s="103"/>
      <c r="F5" s="103"/>
      <c r="G5" s="103"/>
      <c r="H5" s="103"/>
      <c r="I5" s="103"/>
      <c r="J5" s="103"/>
      <c r="K5" s="103"/>
      <c r="L5" s="103"/>
      <c r="M5" s="103"/>
      <c r="N5" s="103"/>
      <c r="O5" s="103"/>
      <c r="P5" s="103"/>
      <c r="Q5" s="103"/>
      <c r="R5" s="50"/>
      <c r="S5" s="11"/>
      <c r="T5" s="11"/>
      <c r="U5" s="11"/>
    </row>
    <row r="7" spans="1:21">
      <c r="B7" s="48"/>
      <c r="C7" s="48"/>
      <c r="D7" s="48"/>
      <c r="E7" s="48"/>
      <c r="F7" s="48"/>
      <c r="G7" s="48"/>
      <c r="H7" s="48"/>
      <c r="I7" s="48"/>
      <c r="J7" s="48"/>
      <c r="K7" s="48"/>
      <c r="L7" s="48"/>
      <c r="M7" s="48"/>
      <c r="N7" s="48"/>
      <c r="O7" s="48"/>
      <c r="P7" s="48"/>
      <c r="Q7" s="48"/>
    </row>
    <row r="8" spans="1:21">
      <c r="A8" s="12" t="s">
        <v>345</v>
      </c>
      <c r="B8" s="48"/>
      <c r="C8" s="48"/>
      <c r="D8" s="48"/>
      <c r="E8" s="48"/>
      <c r="F8" s="48"/>
      <c r="G8" s="48"/>
      <c r="H8" s="48"/>
      <c r="I8" s="48"/>
      <c r="J8" s="48"/>
      <c r="K8" s="48"/>
      <c r="L8" s="48"/>
      <c r="M8" s="48"/>
      <c r="N8" s="48"/>
      <c r="O8" s="48"/>
      <c r="P8" s="48"/>
      <c r="Q8" s="48"/>
    </row>
    <row r="9" spans="1:21">
      <c r="A9" s="27" t="s">
        <v>385</v>
      </c>
      <c r="B9" s="60" t="s">
        <v>15</v>
      </c>
    </row>
    <row r="10" spans="1:21" ht="21" customHeight="1">
      <c r="B10" s="60" t="s">
        <v>340</v>
      </c>
    </row>
    <row r="11" spans="1:21">
      <c r="B11" s="60" t="s">
        <v>343</v>
      </c>
    </row>
    <row r="12" spans="1:21">
      <c r="B12" s="60" t="s">
        <v>19</v>
      </c>
    </row>
    <row r="13" spans="1:21">
      <c r="B13" s="60" t="s">
        <v>339</v>
      </c>
      <c r="M13" s="47"/>
    </row>
    <row r="14" spans="1:21">
      <c r="B14" s="10" t="s">
        <v>346</v>
      </c>
      <c r="M14" s="47"/>
    </row>
    <row r="15" spans="1:21">
      <c r="B15" s="12"/>
      <c r="M15" s="47"/>
    </row>
    <row r="16" spans="1:21">
      <c r="A16" s="27" t="s">
        <v>386</v>
      </c>
      <c r="B16" s="10" t="s">
        <v>484</v>
      </c>
      <c r="M16" s="47"/>
    </row>
    <row r="17" spans="2:24">
      <c r="B17" s="10" t="s">
        <v>145</v>
      </c>
      <c r="M17" s="47"/>
    </row>
    <row r="18" spans="2:24">
      <c r="B18" s="13" t="s">
        <v>344</v>
      </c>
      <c r="M18" s="47"/>
    </row>
    <row r="19" spans="2:24">
      <c r="B19" s="13" t="s">
        <v>347</v>
      </c>
      <c r="M19" s="47"/>
      <c r="X19" s="47"/>
    </row>
    <row r="20" spans="2:24">
      <c r="B20" s="16" t="s">
        <v>20</v>
      </c>
      <c r="M20" s="47"/>
      <c r="X20" s="61"/>
    </row>
    <row r="21" spans="2:24">
      <c r="B21" s="16"/>
      <c r="M21" s="47"/>
      <c r="X21" s="62"/>
    </row>
    <row r="28" spans="2:24">
      <c r="B28" s="227"/>
      <c r="C28" s="227"/>
      <c r="D28" s="227"/>
      <c r="E28" s="227"/>
      <c r="F28" s="227"/>
      <c r="G28" s="227"/>
      <c r="H28" s="227"/>
      <c r="I28" s="227"/>
      <c r="J28" s="227"/>
      <c r="K28" s="227"/>
      <c r="L28" s="227"/>
      <c r="M28" s="227"/>
      <c r="N28" s="227"/>
      <c r="O28" s="227"/>
      <c r="P28" s="239"/>
      <c r="Q28" s="239"/>
    </row>
    <row r="29" spans="2:24">
      <c r="B29" s="103"/>
      <c r="C29" s="103"/>
      <c r="D29" s="103"/>
      <c r="E29" s="103"/>
      <c r="F29" s="103"/>
      <c r="G29" s="103"/>
      <c r="H29" s="103"/>
      <c r="I29" s="103"/>
      <c r="J29" s="103"/>
      <c r="K29" s="103"/>
      <c r="L29" s="103"/>
      <c r="M29" s="103"/>
      <c r="N29" s="103"/>
      <c r="O29" s="103"/>
      <c r="P29" s="103"/>
      <c r="Q29" s="103"/>
    </row>
    <row r="30" spans="2:24">
      <c r="Q30" s="11"/>
    </row>
    <row r="33" s="10" customFormat="1"/>
  </sheetData>
  <mergeCells count="1">
    <mergeCell ref="A1:K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BA56-CDAD-6342-8D44-ED521F400C87}">
  <dimension ref="A1:U7"/>
  <sheetViews>
    <sheetView zoomScale="120" zoomScaleNormal="120" workbookViewId="0">
      <selection sqref="A1:N1"/>
    </sheetView>
  </sheetViews>
  <sheetFormatPr baseColWidth="10" defaultRowHeight="16"/>
  <sheetData>
    <row r="1" spans="1:21">
      <c r="A1" s="328" t="s">
        <v>403</v>
      </c>
      <c r="B1" s="327"/>
      <c r="C1" s="327"/>
      <c r="D1" s="327"/>
      <c r="E1" s="327"/>
      <c r="F1" s="327"/>
      <c r="G1" s="327"/>
      <c r="H1" s="327"/>
      <c r="I1" s="327"/>
      <c r="J1" s="327"/>
      <c r="K1" s="327"/>
      <c r="L1" s="327"/>
      <c r="M1" s="327"/>
      <c r="N1" s="327"/>
      <c r="O1" s="5"/>
      <c r="P1" s="5"/>
      <c r="Q1" s="5"/>
      <c r="R1" s="5"/>
      <c r="S1" s="5"/>
      <c r="T1" s="5"/>
      <c r="U1" s="5"/>
    </row>
    <row r="2" spans="1:21">
      <c r="A2" s="188"/>
      <c r="B2" s="79">
        <v>2011</v>
      </c>
      <c r="C2" s="79">
        <v>2012</v>
      </c>
      <c r="D2" s="79">
        <v>2013</v>
      </c>
      <c r="E2" s="79">
        <v>2014</v>
      </c>
      <c r="F2" s="79">
        <v>2015</v>
      </c>
      <c r="G2" s="79">
        <v>2016</v>
      </c>
      <c r="H2" s="79">
        <v>2017</v>
      </c>
      <c r="I2" s="79">
        <v>2018</v>
      </c>
      <c r="J2" s="79">
        <v>2019</v>
      </c>
      <c r="K2" s="79">
        <v>2020</v>
      </c>
      <c r="L2" s="79">
        <v>2021</v>
      </c>
      <c r="M2" s="79">
        <v>2022</v>
      </c>
      <c r="N2" s="9"/>
    </row>
    <row r="3" spans="1:21">
      <c r="A3" s="188" t="s">
        <v>404</v>
      </c>
      <c r="B3" s="271">
        <v>437.52672494123198</v>
      </c>
      <c r="C3" s="271">
        <v>446.36903674003065</v>
      </c>
      <c r="D3" s="271">
        <v>464.26538236661776</v>
      </c>
      <c r="E3" s="271">
        <v>500.57292875146663</v>
      </c>
      <c r="F3" s="271">
        <v>597.20227875386172</v>
      </c>
      <c r="G3" s="271">
        <v>625.88813253012063</v>
      </c>
      <c r="H3" s="271">
        <v>634.79823035877462</v>
      </c>
      <c r="I3" s="271">
        <v>936.52585543864654</v>
      </c>
      <c r="J3" s="271">
        <v>1072.5676349772336</v>
      </c>
      <c r="K3" s="271">
        <v>959.34691809806498</v>
      </c>
      <c r="L3" s="271">
        <v>1011.5489049564376</v>
      </c>
      <c r="M3" s="271">
        <v>1126.640592254807</v>
      </c>
      <c r="N3" s="9"/>
    </row>
    <row r="4" spans="1:21">
      <c r="A4" s="188" t="s">
        <v>405</v>
      </c>
      <c r="B4" s="271">
        <v>363.30630397289025</v>
      </c>
      <c r="C4" s="271">
        <v>378.18643705954707</v>
      </c>
      <c r="D4" s="271">
        <v>401.34857996507196</v>
      </c>
      <c r="E4" s="271">
        <v>441.53621266570519</v>
      </c>
      <c r="F4" s="271">
        <v>537.48205087847555</v>
      </c>
      <c r="G4" s="271">
        <v>576.24872891566281</v>
      </c>
      <c r="H4" s="271">
        <v>589.45549961886206</v>
      </c>
      <c r="I4" s="271">
        <v>755.26278664406971</v>
      </c>
      <c r="J4" s="271">
        <v>799.38756928365842</v>
      </c>
      <c r="K4" s="271">
        <v>783.18365658890696</v>
      </c>
      <c r="L4" s="271">
        <v>738.10174162471753</v>
      </c>
      <c r="M4" s="271">
        <v>880.86764452354589</v>
      </c>
      <c r="N4" s="9"/>
    </row>
    <row r="5" spans="1:21">
      <c r="A5" s="188" t="s">
        <v>173</v>
      </c>
      <c r="B5" s="271">
        <v>105.09092520374772</v>
      </c>
      <c r="C5" s="271">
        <v>206.19409236998084</v>
      </c>
      <c r="D5" s="271">
        <v>329.13116995025729</v>
      </c>
      <c r="E5" s="271">
        <v>492.48086916733752</v>
      </c>
      <c r="F5" s="271">
        <v>725.1432171942314</v>
      </c>
      <c r="G5" s="271">
        <v>876.02756204819298</v>
      </c>
      <c r="H5" s="271">
        <v>983.8648789882526</v>
      </c>
      <c r="I5" s="271">
        <v>1815.4261369192559</v>
      </c>
      <c r="J5" s="271">
        <v>1720.9169722452591</v>
      </c>
      <c r="K5" s="271">
        <v>1745.6843609671362</v>
      </c>
      <c r="L5" s="271">
        <v>2182.86969311549</v>
      </c>
      <c r="M5" s="271">
        <v>2287.103880507083</v>
      </c>
      <c r="N5" s="9"/>
    </row>
    <row r="6" spans="1:21">
      <c r="A6" s="188" t="s">
        <v>171</v>
      </c>
      <c r="B6" s="271">
        <v>83.414930636360083</v>
      </c>
      <c r="C6" s="271">
        <v>94.175703749308312</v>
      </c>
      <c r="D6" s="271">
        <v>108.396864668307</v>
      </c>
      <c r="E6" s="271">
        <v>129.3371787190782</v>
      </c>
      <c r="F6" s="271">
        <v>216.44570897435713</v>
      </c>
      <c r="G6" s="271">
        <v>166.18409036144581</v>
      </c>
      <c r="H6" s="271">
        <v>163.30620873153259</v>
      </c>
      <c r="I6" s="271">
        <v>0</v>
      </c>
      <c r="J6" s="271">
        <v>0</v>
      </c>
      <c r="K6" s="271">
        <v>0</v>
      </c>
      <c r="L6" s="271">
        <v>0</v>
      </c>
      <c r="M6" s="271">
        <v>0</v>
      </c>
      <c r="N6" s="9"/>
    </row>
    <row r="7" spans="1:21">
      <c r="A7" s="40" t="s">
        <v>310</v>
      </c>
      <c r="B7" s="183">
        <f t="shared" ref="B7:M7" si="0">SUM(B3:B6)</f>
        <v>989.33888475422998</v>
      </c>
      <c r="C7" s="183">
        <f t="shared" si="0"/>
        <v>1124.9252699188669</v>
      </c>
      <c r="D7" s="183">
        <f t="shared" si="0"/>
        <v>1303.141996950254</v>
      </c>
      <c r="E7" s="183">
        <f t="shared" si="0"/>
        <v>1563.9271893035875</v>
      </c>
      <c r="F7" s="183">
        <f t="shared" si="0"/>
        <v>2076.2732558009261</v>
      </c>
      <c r="G7" s="183">
        <f t="shared" si="0"/>
        <v>2244.348513855422</v>
      </c>
      <c r="H7" s="183">
        <f t="shared" si="0"/>
        <v>2371.424817697422</v>
      </c>
      <c r="I7" s="183">
        <f t="shared" si="0"/>
        <v>3507.2147790019721</v>
      </c>
      <c r="J7" s="183">
        <f t="shared" si="0"/>
        <v>3592.8721765061509</v>
      </c>
      <c r="K7" s="183">
        <f t="shared" si="0"/>
        <v>3488.2149356541081</v>
      </c>
      <c r="L7" s="183">
        <f t="shared" si="0"/>
        <v>3932.5203396966454</v>
      </c>
      <c r="M7" s="183">
        <f t="shared" si="0"/>
        <v>4294.6121172854364</v>
      </c>
      <c r="N7" s="9"/>
    </row>
  </sheetData>
  <mergeCells count="1">
    <mergeCell ref="A1:N1"/>
  </mergeCells>
  <pageMargins left="0.7" right="0.7" top="0.75" bottom="0.75" header="0.3" footer="0.3"/>
  <ignoredErrors>
    <ignoredError sqref="B7:M7" formulaRange="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73847-0907-944A-9636-C2D0E0F02583}">
  <dimension ref="A1:G21"/>
  <sheetViews>
    <sheetView zoomScale="56" zoomScaleNormal="130" workbookViewId="0">
      <selection activeCell="B11" sqref="B11"/>
    </sheetView>
  </sheetViews>
  <sheetFormatPr baseColWidth="10" defaultRowHeight="16"/>
  <cols>
    <col min="1" max="1" width="21.83203125" customWidth="1"/>
    <col min="2" max="2" width="17.6640625" customWidth="1"/>
    <col min="3" max="3" width="12.1640625" customWidth="1"/>
    <col min="4" max="4" width="15.83203125" customWidth="1"/>
    <col min="5" max="5" width="15.33203125" customWidth="1"/>
    <col min="6" max="6" width="14.83203125" customWidth="1"/>
    <col min="7" max="7" width="15" customWidth="1"/>
  </cols>
  <sheetData>
    <row r="1" spans="1:7">
      <c r="A1" s="328" t="s">
        <v>428</v>
      </c>
      <c r="B1" s="328"/>
      <c r="C1" s="328"/>
      <c r="D1" s="328"/>
      <c r="E1" s="328"/>
      <c r="F1" s="328"/>
      <c r="G1" s="328"/>
    </row>
    <row r="2" spans="1:7" ht="47" customHeight="1">
      <c r="A2" s="82" t="s">
        <v>289</v>
      </c>
      <c r="B2" s="242" t="s">
        <v>408</v>
      </c>
      <c r="C2" s="242" t="s">
        <v>409</v>
      </c>
      <c r="D2" s="242" t="s">
        <v>410</v>
      </c>
      <c r="E2" s="242" t="s">
        <v>411</v>
      </c>
      <c r="F2" s="242" t="s">
        <v>399</v>
      </c>
      <c r="G2" s="242" t="s">
        <v>412</v>
      </c>
    </row>
    <row r="3" spans="1:7" ht="17">
      <c r="A3" s="84" t="s">
        <v>413</v>
      </c>
      <c r="B3" s="239">
        <v>564.14</v>
      </c>
      <c r="C3" s="239"/>
      <c r="D3" s="239"/>
      <c r="E3" s="239"/>
      <c r="F3" s="239"/>
      <c r="G3" s="239">
        <v>564.14</v>
      </c>
    </row>
    <row r="4" spans="1:7" ht="17">
      <c r="A4" s="84" t="s">
        <v>239</v>
      </c>
      <c r="B4" s="239"/>
      <c r="C4" s="239"/>
      <c r="D4" s="239"/>
      <c r="E4" s="239">
        <v>542.7916639623827</v>
      </c>
      <c r="F4" s="239"/>
      <c r="G4" s="239">
        <v>542.7916639623827</v>
      </c>
    </row>
    <row r="5" spans="1:7" ht="34">
      <c r="A5" s="84" t="s">
        <v>414</v>
      </c>
      <c r="B5" s="239">
        <v>241.46868352107984</v>
      </c>
      <c r="C5" s="239">
        <v>63.964629819226744</v>
      </c>
      <c r="D5" s="239">
        <v>0</v>
      </c>
      <c r="E5" s="239">
        <v>106.28041591439998</v>
      </c>
      <c r="F5" s="239">
        <v>0</v>
      </c>
      <c r="G5" s="239">
        <v>411.71372925470655</v>
      </c>
    </row>
    <row r="6" spans="1:7" ht="17">
      <c r="A6" s="84" t="s">
        <v>415</v>
      </c>
      <c r="B6" s="239">
        <v>74.885175351726915</v>
      </c>
      <c r="C6" s="239">
        <v>70.613345611183462</v>
      </c>
      <c r="D6" s="239">
        <v>171.35060342399998</v>
      </c>
      <c r="E6" s="239"/>
      <c r="F6" s="239">
        <v>29.476006559999998</v>
      </c>
      <c r="G6" s="239">
        <v>346.32513094691035</v>
      </c>
    </row>
    <row r="7" spans="1:7" ht="17">
      <c r="A7" s="84" t="s">
        <v>416</v>
      </c>
      <c r="B7" s="239">
        <v>0</v>
      </c>
      <c r="C7" s="239">
        <v>65.089164963166581</v>
      </c>
      <c r="D7" s="239">
        <v>254.04475263028121</v>
      </c>
      <c r="E7" s="239"/>
      <c r="F7" s="239">
        <v>0</v>
      </c>
      <c r="G7" s="239">
        <v>319.13391759344779</v>
      </c>
    </row>
    <row r="8" spans="1:7" ht="17">
      <c r="A8" s="84" t="s">
        <v>417</v>
      </c>
      <c r="B8" s="239"/>
      <c r="C8" s="239">
        <v>134.56263682711912</v>
      </c>
      <c r="D8" s="239">
        <v>0</v>
      </c>
      <c r="E8" s="239">
        <v>153.47011679999997</v>
      </c>
      <c r="F8" s="239"/>
      <c r="G8" s="239">
        <v>288.03275362711906</v>
      </c>
    </row>
    <row r="9" spans="1:7" ht="17">
      <c r="A9" s="84" t="s">
        <v>418</v>
      </c>
      <c r="B9" s="239">
        <v>156.30627566651469</v>
      </c>
      <c r="C9" s="239">
        <v>60.826817606888113</v>
      </c>
      <c r="D9" s="239">
        <v>50.31</v>
      </c>
      <c r="E9" s="239"/>
      <c r="F9" s="239"/>
      <c r="G9" s="239">
        <v>267.44309327340284</v>
      </c>
    </row>
    <row r="10" spans="1:7" ht="17">
      <c r="A10" s="84" t="s">
        <v>419</v>
      </c>
      <c r="B10" s="239">
        <v>265.88052512001894</v>
      </c>
      <c r="C10" s="239"/>
      <c r="D10" s="239"/>
      <c r="E10" s="239"/>
      <c r="F10" s="239"/>
      <c r="G10" s="239">
        <v>265.88052512001894</v>
      </c>
    </row>
    <row r="11" spans="1:7" ht="17">
      <c r="A11" s="84" t="s">
        <v>240</v>
      </c>
      <c r="B11" s="239"/>
      <c r="C11" s="239"/>
      <c r="D11" s="239"/>
      <c r="E11" s="239">
        <v>264.52</v>
      </c>
      <c r="F11" s="239"/>
      <c r="G11" s="239">
        <v>264.52</v>
      </c>
    </row>
    <row r="12" spans="1:7" ht="17">
      <c r="A12" s="84" t="s">
        <v>420</v>
      </c>
      <c r="B12" s="239"/>
      <c r="C12" s="239"/>
      <c r="D12" s="239"/>
      <c r="E12" s="239">
        <v>198.94</v>
      </c>
      <c r="F12" s="239"/>
      <c r="G12" s="239">
        <v>198.94</v>
      </c>
    </row>
    <row r="13" spans="1:7" ht="34">
      <c r="A13" s="84" t="s">
        <v>421</v>
      </c>
      <c r="B13" s="239">
        <v>134.86586260991888</v>
      </c>
      <c r="C13" s="239">
        <v>30.532179375644496</v>
      </c>
      <c r="D13" s="239">
        <v>24.54</v>
      </c>
      <c r="E13" s="239"/>
      <c r="F13" s="239"/>
      <c r="G13" s="239">
        <v>189.93804198556336</v>
      </c>
    </row>
    <row r="14" spans="1:7" ht="17">
      <c r="A14" s="84" t="s">
        <v>422</v>
      </c>
      <c r="B14" s="239"/>
      <c r="C14" s="239"/>
      <c r="D14" s="239"/>
      <c r="E14" s="239">
        <v>142.96100119905213</v>
      </c>
      <c r="F14" s="239">
        <v>43.195773985713792</v>
      </c>
      <c r="G14" s="239">
        <v>186.15677518476593</v>
      </c>
    </row>
    <row r="15" spans="1:7" ht="17">
      <c r="A15" s="84" t="s">
        <v>423</v>
      </c>
      <c r="B15" s="239"/>
      <c r="C15" s="239"/>
      <c r="D15" s="239"/>
      <c r="E15" s="239"/>
      <c r="F15" s="239">
        <v>149.06</v>
      </c>
      <c r="G15" s="239">
        <v>149.06</v>
      </c>
    </row>
    <row r="16" spans="1:7" ht="34">
      <c r="A16" s="84" t="s">
        <v>424</v>
      </c>
      <c r="B16" s="239">
        <v>106.34456126631673</v>
      </c>
      <c r="C16" s="239"/>
      <c r="D16" s="239"/>
      <c r="E16" s="239"/>
      <c r="F16" s="239"/>
      <c r="G16" s="239">
        <v>106.34456126631673</v>
      </c>
    </row>
    <row r="17" spans="1:7" ht="17">
      <c r="A17" s="84" t="s">
        <v>425</v>
      </c>
      <c r="B17" s="239">
        <v>30.579182871562249</v>
      </c>
      <c r="C17" s="239">
        <v>13.760632292203008</v>
      </c>
      <c r="D17" s="239">
        <v>27.03</v>
      </c>
      <c r="E17" s="239"/>
      <c r="F17" s="239">
        <v>9.59</v>
      </c>
      <c r="G17" s="239">
        <v>80.959815163765256</v>
      </c>
    </row>
    <row r="18" spans="1:7" ht="17">
      <c r="A18" s="84" t="s">
        <v>426</v>
      </c>
      <c r="B18" s="239">
        <v>30.62</v>
      </c>
      <c r="C18" s="239"/>
      <c r="D18" s="239"/>
      <c r="E18" s="239"/>
      <c r="F18" s="239"/>
      <c r="G18" s="239">
        <v>30.62</v>
      </c>
    </row>
    <row r="19" spans="1:7" ht="17">
      <c r="A19" s="84" t="s">
        <v>427</v>
      </c>
      <c r="B19" s="239">
        <v>19.23</v>
      </c>
      <c r="C19" s="239"/>
      <c r="D19" s="239"/>
      <c r="E19" s="239"/>
      <c r="F19" s="239"/>
      <c r="G19" s="239">
        <v>19.23</v>
      </c>
    </row>
    <row r="20" spans="1:7" ht="17">
      <c r="A20" s="84" t="s">
        <v>171</v>
      </c>
      <c r="B20" s="239"/>
      <c r="C20" s="239"/>
      <c r="D20" s="239"/>
      <c r="E20" s="239"/>
      <c r="F20" s="239"/>
      <c r="G20" s="239">
        <v>63.409992621601305</v>
      </c>
    </row>
    <row r="21" spans="1:7" ht="17">
      <c r="A21" s="84" t="s">
        <v>31</v>
      </c>
      <c r="B21" s="84"/>
      <c r="C21" s="84"/>
      <c r="D21" s="84"/>
      <c r="E21" s="84"/>
      <c r="F21" s="84"/>
      <c r="G21" s="84">
        <v>4294.6400000000003</v>
      </c>
    </row>
  </sheetData>
  <mergeCells count="1">
    <mergeCell ref="A1:G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BFA93-DA91-7D40-9E5D-9B395FAEB97E}">
  <dimension ref="A1:H19"/>
  <sheetViews>
    <sheetView zoomScale="130" zoomScaleNormal="130" workbookViewId="0">
      <selection activeCell="I12" sqref="I12"/>
    </sheetView>
  </sheetViews>
  <sheetFormatPr baseColWidth="10" defaultRowHeight="16"/>
  <cols>
    <col min="1" max="1" width="19.5" customWidth="1"/>
  </cols>
  <sheetData>
    <row r="1" spans="1:8">
      <c r="A1" s="328" t="s">
        <v>430</v>
      </c>
      <c r="B1" s="328"/>
      <c r="C1" s="328"/>
      <c r="D1" s="328"/>
      <c r="E1" s="328"/>
      <c r="F1" s="328"/>
      <c r="G1" s="328"/>
      <c r="H1" s="83"/>
    </row>
    <row r="2" spans="1:8" ht="85">
      <c r="A2" s="82" t="s">
        <v>289</v>
      </c>
      <c r="B2" s="82" t="s">
        <v>437</v>
      </c>
      <c r="C2" s="301" t="s">
        <v>438</v>
      </c>
      <c r="D2" s="82" t="s">
        <v>439</v>
      </c>
      <c r="E2" s="82" t="s">
        <v>440</v>
      </c>
      <c r="F2" s="82" t="s">
        <v>441</v>
      </c>
      <c r="G2" s="237" t="s">
        <v>412</v>
      </c>
      <c r="H2" s="83"/>
    </row>
    <row r="3" spans="1:8">
      <c r="A3" s="83" t="s">
        <v>431</v>
      </c>
      <c r="B3" s="103">
        <v>361.44118348703398</v>
      </c>
      <c r="C3" s="103"/>
      <c r="D3" s="103"/>
      <c r="E3" s="103"/>
      <c r="F3" s="103">
        <v>49.460932591305202</v>
      </c>
      <c r="G3" s="103">
        <v>410.90211607833919</v>
      </c>
      <c r="H3" s="83"/>
    </row>
    <row r="4" spans="1:8">
      <c r="A4" s="83" t="s">
        <v>435</v>
      </c>
      <c r="B4" s="103"/>
      <c r="C4" s="103"/>
      <c r="D4" s="103">
        <v>297.2</v>
      </c>
      <c r="E4" s="103">
        <v>32.479999999999997</v>
      </c>
      <c r="F4" s="103"/>
      <c r="G4" s="103">
        <v>329.68</v>
      </c>
      <c r="H4" s="83"/>
    </row>
    <row r="5" spans="1:8">
      <c r="A5" s="83" t="s">
        <v>432</v>
      </c>
      <c r="B5" s="103">
        <v>247.82</v>
      </c>
      <c r="C5" s="103"/>
      <c r="D5" s="103"/>
      <c r="E5" s="103"/>
      <c r="F5" s="103"/>
      <c r="G5" s="103">
        <v>247.82</v>
      </c>
      <c r="H5" s="83"/>
    </row>
    <row r="6" spans="1:8">
      <c r="A6" s="83" t="s">
        <v>433</v>
      </c>
      <c r="B6" s="103">
        <v>218.47</v>
      </c>
      <c r="C6" s="103">
        <v>9.32</v>
      </c>
      <c r="D6" s="103"/>
      <c r="E6" s="103"/>
      <c r="F6" s="103"/>
      <c r="G6" s="103">
        <v>227.79</v>
      </c>
      <c r="H6" s="83"/>
    </row>
    <row r="7" spans="1:8">
      <c r="A7" s="83" t="s">
        <v>436</v>
      </c>
      <c r="B7" s="103"/>
      <c r="C7" s="103"/>
      <c r="D7" s="103">
        <v>173.27</v>
      </c>
      <c r="E7" s="103">
        <v>16.34</v>
      </c>
      <c r="F7" s="103"/>
      <c r="G7" s="103">
        <v>189.61</v>
      </c>
      <c r="H7" s="83"/>
    </row>
    <row r="8" spans="1:8">
      <c r="A8" s="83" t="s">
        <v>443</v>
      </c>
      <c r="B8" s="103"/>
      <c r="C8" s="103"/>
      <c r="D8" s="103">
        <v>154.77541563071159</v>
      </c>
      <c r="E8" s="103">
        <v>19.841627885121493</v>
      </c>
      <c r="F8" s="103"/>
      <c r="G8" s="103">
        <v>174.61704351583307</v>
      </c>
      <c r="H8" s="83"/>
    </row>
    <row r="9" spans="1:8">
      <c r="A9" s="83" t="s">
        <v>434</v>
      </c>
      <c r="B9" s="103">
        <v>147.77000000000001</v>
      </c>
      <c r="C9" s="103"/>
      <c r="D9" s="103"/>
      <c r="E9" s="103"/>
      <c r="F9" s="103"/>
      <c r="G9" s="103">
        <v>147.77000000000001</v>
      </c>
      <c r="H9" s="83"/>
    </row>
    <row r="10" spans="1:8">
      <c r="A10" s="83" t="s">
        <v>442</v>
      </c>
      <c r="B10" s="103">
        <f t="shared" ref="B10:G10" si="0">SUM(B3:B9)</f>
        <v>975.50118348703404</v>
      </c>
      <c r="C10" s="103">
        <f t="shared" si="0"/>
        <v>9.32</v>
      </c>
      <c r="D10" s="103">
        <f t="shared" si="0"/>
        <v>625.24541563071159</v>
      </c>
      <c r="E10" s="103">
        <f t="shared" si="0"/>
        <v>68.66162788512149</v>
      </c>
      <c r="F10" s="103">
        <f t="shared" si="0"/>
        <v>49.460932591305202</v>
      </c>
      <c r="G10" s="103">
        <f t="shared" si="0"/>
        <v>1728.1891595941722</v>
      </c>
      <c r="H10" s="83"/>
    </row>
    <row r="11" spans="1:8">
      <c r="A11" s="83"/>
      <c r="B11" s="103"/>
      <c r="C11" s="103"/>
      <c r="D11" s="103"/>
      <c r="E11" s="103"/>
      <c r="F11" s="103"/>
      <c r="G11" s="103"/>
      <c r="H11" s="83"/>
    </row>
    <row r="12" spans="1:8">
      <c r="A12" s="83"/>
      <c r="B12" s="103"/>
      <c r="C12" s="103"/>
      <c r="D12" s="103"/>
      <c r="E12" s="103"/>
      <c r="F12" s="103"/>
      <c r="G12" s="103"/>
      <c r="H12" s="83"/>
    </row>
    <row r="13" spans="1:8">
      <c r="A13" s="35"/>
      <c r="B13" s="56"/>
      <c r="C13" s="56"/>
      <c r="D13" s="56"/>
      <c r="E13" s="56"/>
      <c r="F13" s="8"/>
      <c r="G13" s="56"/>
    </row>
    <row r="14" spans="1:8">
      <c r="A14" s="35"/>
      <c r="B14" s="8"/>
      <c r="C14" s="56"/>
      <c r="D14" s="56"/>
      <c r="E14" s="56"/>
      <c r="F14" s="56"/>
      <c r="G14" s="56"/>
    </row>
    <row r="15" spans="1:8" ht="15" customHeight="1">
      <c r="A15" s="35"/>
      <c r="B15" s="8"/>
      <c r="C15" s="8"/>
      <c r="D15" s="8"/>
      <c r="E15" s="8"/>
      <c r="F15" s="8"/>
      <c r="G15" s="56"/>
    </row>
    <row r="16" spans="1:8">
      <c r="A16" s="35"/>
      <c r="B16" s="56"/>
      <c r="C16" s="56"/>
      <c r="D16" s="56"/>
      <c r="E16" s="56"/>
      <c r="F16" s="56"/>
      <c r="G16" s="56"/>
    </row>
    <row r="17" spans="1:7">
      <c r="A17" s="35"/>
      <c r="B17" s="56"/>
      <c r="C17" s="56"/>
      <c r="D17" s="56"/>
      <c r="E17" s="56"/>
      <c r="F17" s="56"/>
      <c r="G17" s="56"/>
    </row>
    <row r="18" spans="1:7">
      <c r="A18" s="35"/>
      <c r="B18" s="56"/>
      <c r="C18" s="57"/>
      <c r="D18" s="56"/>
      <c r="E18" s="56"/>
      <c r="F18" s="8"/>
      <c r="G18" s="8"/>
    </row>
    <row r="19" spans="1:7">
      <c r="A19" s="35"/>
      <c r="B19" s="5"/>
      <c r="C19" s="5"/>
      <c r="D19" s="5"/>
      <c r="E19" s="5"/>
      <c r="F19" s="5"/>
      <c r="G19" s="5"/>
    </row>
  </sheetData>
  <mergeCells count="1">
    <mergeCell ref="A1:G1"/>
  </mergeCells>
  <conditionalFormatting sqref="A2:F2">
    <cfRule type="cellIs" dxfId="0" priority="1" operator="equal">
      <formula>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dimension ref="A1:U25"/>
  <sheetViews>
    <sheetView zoomScale="75" zoomScaleNormal="120" workbookViewId="0">
      <selection activeCell="J15" sqref="J15"/>
    </sheetView>
  </sheetViews>
  <sheetFormatPr baseColWidth="10" defaultColWidth="11" defaultRowHeight="16"/>
  <cols>
    <col min="1" max="1" width="42.6640625" style="5" customWidth="1"/>
    <col min="2" max="21" width="11.1640625" style="5" customWidth="1"/>
    <col min="22" max="16384" width="11" style="5"/>
  </cols>
  <sheetData>
    <row r="1" spans="1:21">
      <c r="A1" s="328" t="s">
        <v>446</v>
      </c>
      <c r="B1" s="327"/>
      <c r="C1" s="327"/>
      <c r="D1" s="327"/>
      <c r="E1" s="327"/>
      <c r="F1" s="327"/>
      <c r="G1" s="327"/>
      <c r="H1" s="327"/>
      <c r="I1" s="327"/>
      <c r="J1" s="327"/>
      <c r="K1" s="327"/>
      <c r="L1" s="327"/>
      <c r="M1" s="327"/>
      <c r="N1" s="327"/>
      <c r="O1" s="83"/>
      <c r="P1" s="83"/>
      <c r="Q1" s="83"/>
      <c r="R1" s="83"/>
      <c r="S1" s="83"/>
      <c r="T1" s="83"/>
      <c r="U1" s="83"/>
    </row>
    <row r="2" spans="1:21" s="6" customFormat="1">
      <c r="A2" s="100"/>
      <c r="B2" s="79">
        <v>1984</v>
      </c>
      <c r="C2" s="79">
        <v>1988</v>
      </c>
      <c r="D2" s="79">
        <v>1992</v>
      </c>
      <c r="E2" s="79">
        <v>1996</v>
      </c>
      <c r="F2" s="79">
        <v>2000</v>
      </c>
      <c r="G2" s="79">
        <v>2004</v>
      </c>
      <c r="H2" s="79">
        <v>2008</v>
      </c>
      <c r="I2" s="79">
        <v>2010</v>
      </c>
      <c r="J2" s="79">
        <v>2011</v>
      </c>
      <c r="K2" s="79">
        <v>2012</v>
      </c>
      <c r="L2" s="79">
        <v>2013</v>
      </c>
      <c r="M2" s="79">
        <v>2014</v>
      </c>
      <c r="N2" s="79">
        <v>2015</v>
      </c>
      <c r="O2" s="79">
        <v>2016</v>
      </c>
      <c r="P2" s="79">
        <v>2017</v>
      </c>
      <c r="Q2" s="79">
        <v>2018</v>
      </c>
      <c r="R2" s="79">
        <v>2019</v>
      </c>
      <c r="S2" s="79">
        <v>2020</v>
      </c>
      <c r="T2" s="79">
        <v>2021</v>
      </c>
      <c r="U2" s="79">
        <v>2022</v>
      </c>
    </row>
    <row r="3" spans="1:21">
      <c r="A3" s="91" t="s">
        <v>309</v>
      </c>
      <c r="B3" s="302">
        <v>291.86</v>
      </c>
      <c r="C3" s="302">
        <v>406.49</v>
      </c>
      <c r="D3" s="302">
        <v>633.63</v>
      </c>
      <c r="E3" s="302">
        <v>891.65</v>
      </c>
      <c r="F3" s="302">
        <v>861.4</v>
      </c>
      <c r="G3" s="302">
        <v>586.53</v>
      </c>
      <c r="H3" s="302">
        <v>339.4</v>
      </c>
      <c r="I3" s="302">
        <v>274.10000000000002</v>
      </c>
      <c r="J3" s="302">
        <v>258.10000000000002</v>
      </c>
      <c r="K3" s="302">
        <v>212</v>
      </c>
      <c r="L3" s="302">
        <v>183</v>
      </c>
      <c r="M3" s="302">
        <v>145</v>
      </c>
      <c r="N3" s="302">
        <v>152</v>
      </c>
      <c r="O3" s="302">
        <v>131</v>
      </c>
      <c r="P3" s="302">
        <v>117</v>
      </c>
      <c r="Q3" s="302">
        <v>83.44</v>
      </c>
      <c r="R3" s="102">
        <v>73.97</v>
      </c>
      <c r="S3" s="102">
        <v>72.7</v>
      </c>
      <c r="T3" s="102">
        <v>84.41</v>
      </c>
      <c r="U3" s="102">
        <v>87.78</v>
      </c>
    </row>
    <row r="4" spans="1:21">
      <c r="A4" s="91" t="s">
        <v>394</v>
      </c>
      <c r="B4" s="302"/>
      <c r="C4" s="302"/>
      <c r="D4" s="302"/>
      <c r="E4" s="302"/>
      <c r="F4" s="302"/>
      <c r="G4" s="302"/>
      <c r="H4" s="302">
        <v>15.28</v>
      </c>
      <c r="I4" s="302">
        <v>14.15</v>
      </c>
      <c r="J4" s="302">
        <v>15.86</v>
      </c>
      <c r="K4" s="302">
        <v>21.99</v>
      </c>
      <c r="L4" s="302">
        <v>42.88</v>
      </c>
      <c r="M4" s="302">
        <v>54.84</v>
      </c>
      <c r="N4" s="302">
        <v>100.97</v>
      </c>
      <c r="O4" s="302">
        <v>206.77</v>
      </c>
      <c r="P4" s="302">
        <v>328.45</v>
      </c>
      <c r="Q4" s="302">
        <v>440.73</v>
      </c>
      <c r="R4" s="102">
        <v>568.36</v>
      </c>
      <c r="S4" s="102">
        <v>673.06</v>
      </c>
      <c r="T4" s="102">
        <v>802.03</v>
      </c>
      <c r="U4" s="102">
        <v>852.87</v>
      </c>
    </row>
    <row r="5" spans="1:21">
      <c r="A5" s="91" t="s">
        <v>395</v>
      </c>
      <c r="B5" s="302"/>
      <c r="C5" s="302"/>
      <c r="D5" s="302"/>
      <c r="E5" s="302"/>
      <c r="F5" s="302"/>
      <c r="G5" s="302"/>
      <c r="H5" s="302"/>
      <c r="I5" s="302"/>
      <c r="J5" s="302"/>
      <c r="K5" s="302"/>
      <c r="L5" s="302">
        <v>13.31</v>
      </c>
      <c r="M5" s="302">
        <v>18.27</v>
      </c>
      <c r="N5" s="302">
        <v>28.3</v>
      </c>
      <c r="O5" s="302">
        <v>41.64</v>
      </c>
      <c r="P5" s="302">
        <v>62.72</v>
      </c>
      <c r="Q5" s="302">
        <v>123.18</v>
      </c>
      <c r="R5" s="102">
        <v>137.84</v>
      </c>
      <c r="S5" s="102">
        <v>134.18</v>
      </c>
      <c r="T5" s="102">
        <v>142.53</v>
      </c>
      <c r="U5" s="102">
        <v>161.68</v>
      </c>
    </row>
    <row r="6" spans="1:21" ht="18" customHeight="1">
      <c r="A6" s="91" t="s">
        <v>396</v>
      </c>
      <c r="B6" s="302"/>
      <c r="C6" s="302"/>
      <c r="D6" s="302"/>
      <c r="E6" s="302"/>
      <c r="F6" s="302"/>
      <c r="G6" s="302"/>
      <c r="H6" s="302">
        <v>131.41</v>
      </c>
      <c r="I6" s="302">
        <v>168.67</v>
      </c>
      <c r="J6" s="302">
        <v>193.86</v>
      </c>
      <c r="K6" s="302">
        <v>210.99</v>
      </c>
      <c r="L6" s="302">
        <v>217.39</v>
      </c>
      <c r="M6" s="302">
        <v>207.31</v>
      </c>
      <c r="N6" s="302">
        <v>225.4</v>
      </c>
      <c r="O6" s="302">
        <v>173.34</v>
      </c>
      <c r="P6" s="302">
        <v>127</v>
      </c>
      <c r="Q6" s="302">
        <v>126.24</v>
      </c>
      <c r="R6" s="102">
        <v>92.9</v>
      </c>
      <c r="S6" s="102">
        <v>64.87</v>
      </c>
      <c r="T6" s="102">
        <v>46.36</v>
      </c>
      <c r="U6" s="102">
        <v>38.75</v>
      </c>
    </row>
    <row r="7" spans="1:21">
      <c r="A7" s="91" t="s">
        <v>397</v>
      </c>
      <c r="B7" s="302">
        <v>315.83999999999997</v>
      </c>
      <c r="C7" s="302">
        <v>386.34</v>
      </c>
      <c r="D7" s="302">
        <v>472.59</v>
      </c>
      <c r="E7" s="302">
        <v>578.08000000000004</v>
      </c>
      <c r="F7" s="302">
        <v>707.12900000000002</v>
      </c>
      <c r="G7" s="302">
        <v>700.01900000000001</v>
      </c>
      <c r="H7" s="302">
        <v>647.64200000000005</v>
      </c>
      <c r="I7" s="302">
        <v>630.57799999999997</v>
      </c>
      <c r="J7" s="302">
        <v>621.88800000000003</v>
      </c>
      <c r="K7" s="302">
        <v>650.96</v>
      </c>
      <c r="L7" s="302">
        <v>672.053</v>
      </c>
      <c r="M7" s="302">
        <v>679.005</v>
      </c>
      <c r="N7" s="302">
        <v>685.72</v>
      </c>
      <c r="O7" s="302">
        <v>734.85799999999995</v>
      </c>
      <c r="P7" s="302">
        <v>766.66</v>
      </c>
      <c r="Q7" s="302">
        <v>760.36</v>
      </c>
      <c r="R7" s="102">
        <v>808.94</v>
      </c>
      <c r="S7" s="102">
        <v>192.07</v>
      </c>
      <c r="T7" s="102">
        <v>348.77</v>
      </c>
      <c r="U7" s="102">
        <v>661.55</v>
      </c>
    </row>
    <row r="8" spans="1:21">
      <c r="A8" s="91" t="s">
        <v>398</v>
      </c>
      <c r="B8" s="302">
        <v>58.99</v>
      </c>
      <c r="C8" s="302">
        <v>82.16</v>
      </c>
      <c r="D8" s="302">
        <v>128.06</v>
      </c>
      <c r="E8" s="302">
        <v>157</v>
      </c>
      <c r="F8" s="302">
        <v>174.1</v>
      </c>
      <c r="G8" s="302">
        <v>191.5</v>
      </c>
      <c r="H8" s="302">
        <v>255.7</v>
      </c>
      <c r="I8" s="302">
        <v>275</v>
      </c>
      <c r="J8" s="302">
        <v>267</v>
      </c>
      <c r="K8" s="302">
        <v>273</v>
      </c>
      <c r="L8" s="302">
        <v>276.39999999999998</v>
      </c>
      <c r="M8" s="302">
        <v>299.39999999999998</v>
      </c>
      <c r="N8" s="302">
        <v>308</v>
      </c>
      <c r="O8" s="302">
        <v>330</v>
      </c>
      <c r="P8" s="302">
        <v>337.6</v>
      </c>
      <c r="Q8" s="302">
        <v>375</v>
      </c>
      <c r="R8" s="102">
        <v>405.6</v>
      </c>
      <c r="S8" s="102">
        <v>391.2</v>
      </c>
      <c r="T8" s="102">
        <v>416</v>
      </c>
      <c r="U8" s="102">
        <v>484</v>
      </c>
    </row>
    <row r="9" spans="1:21">
      <c r="A9" s="100" t="s">
        <v>399</v>
      </c>
      <c r="B9" s="238"/>
      <c r="C9" s="238"/>
      <c r="D9" s="238"/>
      <c r="E9" s="238"/>
      <c r="F9" s="238"/>
      <c r="G9" s="238"/>
      <c r="H9" s="238"/>
      <c r="I9" s="238"/>
      <c r="J9" s="238"/>
      <c r="K9" s="238"/>
      <c r="L9" s="238"/>
      <c r="M9" s="238"/>
      <c r="N9" s="238"/>
      <c r="O9" s="238"/>
      <c r="P9" s="238"/>
      <c r="Q9" s="302">
        <v>7.87</v>
      </c>
      <c r="R9" s="102">
        <v>15.65</v>
      </c>
      <c r="S9" s="102">
        <v>23.9</v>
      </c>
      <c r="T9" s="102">
        <v>34.85</v>
      </c>
      <c r="U9" s="102">
        <v>48.73</v>
      </c>
    </row>
    <row r="10" spans="1:21">
      <c r="A10" s="91" t="s">
        <v>310</v>
      </c>
      <c r="B10" s="103">
        <f t="shared" ref="B10:T10" si="0">SUM(B3:B9)</f>
        <v>666.69</v>
      </c>
      <c r="C10" s="103">
        <f t="shared" si="0"/>
        <v>874.9899999999999</v>
      </c>
      <c r="D10" s="103">
        <f t="shared" si="0"/>
        <v>1234.28</v>
      </c>
      <c r="E10" s="103">
        <f t="shared" si="0"/>
        <v>1626.73</v>
      </c>
      <c r="F10" s="103">
        <f t="shared" si="0"/>
        <v>1742.6289999999999</v>
      </c>
      <c r="G10" s="103">
        <f t="shared" si="0"/>
        <v>1478.049</v>
      </c>
      <c r="H10" s="103">
        <f t="shared" si="0"/>
        <v>1389.432</v>
      </c>
      <c r="I10" s="103">
        <f t="shared" si="0"/>
        <v>1362.498</v>
      </c>
      <c r="J10" s="103">
        <f t="shared" si="0"/>
        <v>1356.7080000000001</v>
      </c>
      <c r="K10" s="103">
        <f t="shared" si="0"/>
        <v>1368.94</v>
      </c>
      <c r="L10" s="103">
        <f t="shared" si="0"/>
        <v>1405.0329999999999</v>
      </c>
      <c r="M10" s="103">
        <f t="shared" si="0"/>
        <v>1403.8249999999998</v>
      </c>
      <c r="N10" s="103">
        <f t="shared" si="0"/>
        <v>1500.3899999999999</v>
      </c>
      <c r="O10" s="103">
        <f t="shared" si="0"/>
        <v>1617.6079999999999</v>
      </c>
      <c r="P10" s="103">
        <f t="shared" si="0"/>
        <v>1739.4299999999998</v>
      </c>
      <c r="Q10" s="103">
        <f t="shared" si="0"/>
        <v>1916.8200000000002</v>
      </c>
      <c r="R10" s="103">
        <f t="shared" si="0"/>
        <v>2103.2600000000002</v>
      </c>
      <c r="S10" s="103">
        <f t="shared" si="0"/>
        <v>1551.9800000000002</v>
      </c>
      <c r="T10" s="103">
        <f t="shared" si="0"/>
        <v>1874.9499999999998</v>
      </c>
      <c r="U10" s="103">
        <f>SUM(U3:U9)</f>
        <v>2335.36</v>
      </c>
    </row>
    <row r="11" spans="1:21">
      <c r="A11" s="100"/>
      <c r="B11" s="238"/>
      <c r="C11" s="238"/>
      <c r="D11" s="238"/>
      <c r="E11" s="238"/>
      <c r="F11" s="238"/>
      <c r="G11" s="238"/>
      <c r="H11" s="238"/>
      <c r="I11" s="238"/>
      <c r="J11" s="238"/>
      <c r="K11" s="238"/>
      <c r="L11" s="238"/>
      <c r="M11" s="238"/>
      <c r="N11" s="238"/>
      <c r="O11" s="238"/>
      <c r="P11" s="238"/>
      <c r="Q11" s="238"/>
      <c r="R11" s="103"/>
      <c r="S11" s="103"/>
      <c r="T11" s="103"/>
      <c r="U11" s="103"/>
    </row>
    <row r="12" spans="1:21">
      <c r="A12" s="100" t="s">
        <v>352</v>
      </c>
      <c r="B12" s="238">
        <v>666.69</v>
      </c>
      <c r="C12" s="238">
        <v>874.9899999999999</v>
      </c>
      <c r="D12" s="238">
        <v>1234.28</v>
      </c>
      <c r="E12" s="238">
        <v>1626.73</v>
      </c>
      <c r="F12" s="238">
        <v>1742.6289999999999</v>
      </c>
      <c r="G12" s="238">
        <v>1478.049</v>
      </c>
      <c r="H12" s="238">
        <v>1242.742</v>
      </c>
      <c r="I12" s="238">
        <v>1179.6780000000001</v>
      </c>
      <c r="J12" s="238">
        <v>1146.9880000000001</v>
      </c>
      <c r="K12" s="238">
        <v>1135.96</v>
      </c>
      <c r="L12" s="238">
        <v>1131.453</v>
      </c>
      <c r="M12" s="238">
        <v>1123.4049999999997</v>
      </c>
      <c r="N12" s="238">
        <v>1145.7199999999998</v>
      </c>
      <c r="O12" s="238">
        <v>1195.8579999999999</v>
      </c>
      <c r="P12" s="238">
        <v>1221.2599999999998</v>
      </c>
      <c r="Q12" s="238">
        <v>1218.8000000000002</v>
      </c>
      <c r="R12" s="103">
        <v>1288.5100000000002</v>
      </c>
      <c r="S12" s="103">
        <v>655.97000000000025</v>
      </c>
      <c r="T12" s="103">
        <v>849.17999999999984</v>
      </c>
      <c r="U12" s="103">
        <f>U3+U7+U8</f>
        <v>1233.33</v>
      </c>
    </row>
    <row r="13" spans="1:21">
      <c r="A13" s="100" t="s">
        <v>353</v>
      </c>
      <c r="B13" s="103">
        <f t="shared" ref="B13:T13" si="1">B4+B5+B6+B9</f>
        <v>0</v>
      </c>
      <c r="C13" s="103">
        <f t="shared" si="1"/>
        <v>0</v>
      </c>
      <c r="D13" s="103">
        <f t="shared" si="1"/>
        <v>0</v>
      </c>
      <c r="E13" s="103">
        <f t="shared" si="1"/>
        <v>0</v>
      </c>
      <c r="F13" s="103">
        <f t="shared" si="1"/>
        <v>0</v>
      </c>
      <c r="G13" s="103">
        <f t="shared" si="1"/>
        <v>0</v>
      </c>
      <c r="H13" s="103">
        <f t="shared" si="1"/>
        <v>146.69</v>
      </c>
      <c r="I13" s="103">
        <f t="shared" si="1"/>
        <v>182.82</v>
      </c>
      <c r="J13" s="103">
        <f t="shared" si="1"/>
        <v>209.72000000000003</v>
      </c>
      <c r="K13" s="103">
        <f t="shared" si="1"/>
        <v>232.98000000000002</v>
      </c>
      <c r="L13" s="103">
        <f t="shared" si="1"/>
        <v>273.58</v>
      </c>
      <c r="M13" s="103">
        <f t="shared" si="1"/>
        <v>280.42</v>
      </c>
      <c r="N13" s="103">
        <f t="shared" si="1"/>
        <v>354.67</v>
      </c>
      <c r="O13" s="103">
        <f t="shared" si="1"/>
        <v>421.75</v>
      </c>
      <c r="P13" s="103">
        <f t="shared" si="1"/>
        <v>518.16999999999996</v>
      </c>
      <c r="Q13" s="103">
        <f t="shared" si="1"/>
        <v>698.0200000000001</v>
      </c>
      <c r="R13" s="103">
        <f t="shared" si="1"/>
        <v>814.75</v>
      </c>
      <c r="S13" s="103">
        <f t="shared" si="1"/>
        <v>896.01</v>
      </c>
      <c r="T13" s="103">
        <f t="shared" si="1"/>
        <v>1025.77</v>
      </c>
      <c r="U13" s="103">
        <f>U4+U5+U6+U9</f>
        <v>1102.03</v>
      </c>
    </row>
    <row r="14" spans="1:21">
      <c r="E14" s="41"/>
      <c r="F14" s="41"/>
      <c r="G14" s="41"/>
      <c r="H14" s="41"/>
      <c r="I14" s="41"/>
      <c r="J14" s="41"/>
      <c r="K14" s="41"/>
      <c r="L14" s="41"/>
      <c r="M14" s="41"/>
      <c r="N14" s="41"/>
      <c r="O14" s="41"/>
      <c r="P14" s="41"/>
      <c r="Q14" s="41"/>
      <c r="R14" s="41"/>
      <c r="S14" s="41"/>
    </row>
    <row r="15" spans="1:21">
      <c r="U15" s="8"/>
    </row>
    <row r="16" spans="1:21">
      <c r="U16" s="8"/>
    </row>
    <row r="17" spans="2:21">
      <c r="N17" s="45"/>
      <c r="O17" s="45"/>
      <c r="P17" s="45"/>
      <c r="Q17" s="45"/>
      <c r="R17" s="45"/>
      <c r="S17" s="45"/>
      <c r="T17" s="45"/>
      <c r="U17" s="45"/>
    </row>
    <row r="25" spans="2:21">
      <c r="B25" s="47"/>
      <c r="C25" s="53"/>
      <c r="D25" s="53"/>
      <c r="E25" s="1"/>
      <c r="F25" s="53"/>
      <c r="G25" s="53"/>
      <c r="H25" s="53"/>
      <c r="I25" s="53"/>
      <c r="J25" s="1"/>
      <c r="K25" s="1"/>
      <c r="L25" s="54"/>
      <c r="M25" s="1"/>
      <c r="N25" s="1"/>
      <c r="O25" s="54"/>
      <c r="P25" s="1"/>
    </row>
  </sheetData>
  <mergeCells count="1">
    <mergeCell ref="A1:N1"/>
  </mergeCells>
  <pageMargins left="0.7" right="0.7" top="0.75" bottom="0.75" header="0.3" footer="0.3"/>
  <pageSetup orientation="portrait" horizontalDpi="0" verticalDpi="0"/>
  <ignoredErrors>
    <ignoredError sqref="B10:U10" formulaRange="1"/>
  </ignoredError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dimension ref="A1:I9"/>
  <sheetViews>
    <sheetView zoomScale="120" zoomScaleNormal="120" workbookViewId="0">
      <selection activeCell="E11" sqref="E11"/>
    </sheetView>
  </sheetViews>
  <sheetFormatPr baseColWidth="10" defaultColWidth="11" defaultRowHeight="16"/>
  <cols>
    <col min="1" max="1" width="36.6640625" style="10" customWidth="1"/>
    <col min="2" max="2" width="9.83203125" style="10" customWidth="1"/>
    <col min="3" max="16384" width="11" style="10"/>
  </cols>
  <sheetData>
    <row r="1" spans="1:9">
      <c r="A1" s="326" t="s">
        <v>447</v>
      </c>
      <c r="B1" s="327"/>
      <c r="C1" s="327"/>
      <c r="D1" s="327"/>
      <c r="E1" s="327"/>
      <c r="F1" s="327"/>
      <c r="G1" s="327"/>
      <c r="H1" s="327"/>
      <c r="I1" s="327"/>
    </row>
    <row r="2" spans="1:9">
      <c r="A2" s="108"/>
      <c r="B2" s="108">
        <v>2000</v>
      </c>
      <c r="C2" s="82">
        <v>2012</v>
      </c>
      <c r="D2" s="82">
        <v>2022</v>
      </c>
      <c r="E2" s="84"/>
      <c r="F2" s="84"/>
      <c r="G2" s="84"/>
      <c r="H2" s="84"/>
      <c r="I2" s="84"/>
    </row>
    <row r="3" spans="1:9" ht="17">
      <c r="A3" s="84" t="s">
        <v>250</v>
      </c>
      <c r="B3" s="303">
        <v>861.4</v>
      </c>
      <c r="C3" s="303">
        <v>212</v>
      </c>
      <c r="D3" s="303">
        <v>87.78</v>
      </c>
      <c r="E3" s="84"/>
      <c r="F3" s="84"/>
      <c r="G3" s="84"/>
      <c r="H3" s="84"/>
      <c r="I3" s="84"/>
    </row>
    <row r="4" spans="1:9" ht="17">
      <c r="A4" s="84" t="s">
        <v>348</v>
      </c>
      <c r="B4" s="157"/>
      <c r="C4" s="157">
        <v>232.98</v>
      </c>
      <c r="D4" s="157">
        <v>1102.03</v>
      </c>
      <c r="E4" s="84"/>
      <c r="F4" s="84"/>
      <c r="G4" s="84"/>
      <c r="H4" s="84"/>
      <c r="I4" s="84"/>
    </row>
    <row r="5" spans="1:9" ht="17">
      <c r="A5" s="84" t="s">
        <v>248</v>
      </c>
      <c r="B5" s="157">
        <v>174.1</v>
      </c>
      <c r="C5" s="157">
        <v>273</v>
      </c>
      <c r="D5" s="157">
        <v>484</v>
      </c>
      <c r="E5" s="84"/>
      <c r="F5" s="84"/>
      <c r="G5" s="84"/>
      <c r="H5" s="84"/>
      <c r="I5" s="84"/>
    </row>
    <row r="6" spans="1:9" ht="17">
      <c r="A6" s="84" t="s">
        <v>249</v>
      </c>
      <c r="B6" s="157">
        <v>707.12</v>
      </c>
      <c r="C6" s="157">
        <v>650.96</v>
      </c>
      <c r="D6" s="157">
        <v>661.55</v>
      </c>
      <c r="E6" s="84"/>
      <c r="F6" s="84"/>
      <c r="G6" s="84"/>
      <c r="H6" s="84"/>
      <c r="I6" s="84"/>
    </row>
    <row r="7" spans="1:9">
      <c r="A7" s="84"/>
      <c r="B7" s="84"/>
      <c r="C7" s="84"/>
      <c r="D7" s="84"/>
      <c r="E7" s="84"/>
      <c r="F7" s="84"/>
      <c r="G7" s="84"/>
      <c r="H7" s="84"/>
      <c r="I7" s="84"/>
    </row>
    <row r="8" spans="1:9">
      <c r="A8" s="83"/>
      <c r="B8" s="83"/>
      <c r="C8" s="83"/>
      <c r="D8" s="83"/>
      <c r="E8" s="83"/>
      <c r="F8" s="83"/>
      <c r="G8" s="83"/>
      <c r="H8" s="83"/>
      <c r="I8" s="83"/>
    </row>
    <row r="9" spans="1:9">
      <c r="A9" s="83"/>
      <c r="B9" s="83"/>
      <c r="C9" s="83"/>
      <c r="D9" s="83"/>
      <c r="E9" s="83"/>
      <c r="F9" s="83"/>
      <c r="G9" s="83"/>
      <c r="H9" s="83"/>
      <c r="I9" s="83"/>
    </row>
  </sheetData>
  <mergeCells count="1">
    <mergeCell ref="A1:I1"/>
  </mergeCells>
  <phoneticPr fontId="11" type="noConversion"/>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2"/>
  <dimension ref="A1:X36"/>
  <sheetViews>
    <sheetView showGridLines="0" zoomScale="75" zoomScaleNormal="110" workbookViewId="0">
      <selection activeCell="I14" sqref="I14"/>
    </sheetView>
  </sheetViews>
  <sheetFormatPr baseColWidth="10" defaultColWidth="12.1640625" defaultRowHeight="16"/>
  <cols>
    <col min="1" max="1" width="30.33203125" style="305" customWidth="1"/>
    <col min="2" max="16384" width="12.1640625" style="305"/>
  </cols>
  <sheetData>
    <row r="1" spans="1:24" s="304" customFormat="1">
      <c r="A1" s="304" t="s">
        <v>445</v>
      </c>
    </row>
    <row r="2" spans="1:24" s="304" customFormat="1" ht="20" customHeight="1">
      <c r="B2" s="304">
        <v>2004</v>
      </c>
      <c r="C2" s="304">
        <v>2005</v>
      </c>
      <c r="D2" s="304">
        <v>2006</v>
      </c>
      <c r="E2" s="304">
        <v>2007</v>
      </c>
      <c r="F2" s="304">
        <v>2008</v>
      </c>
      <c r="G2" s="304">
        <v>2009</v>
      </c>
      <c r="H2" s="304">
        <v>2010</v>
      </c>
      <c r="I2" s="304">
        <v>2011</v>
      </c>
      <c r="J2" s="304">
        <v>2012</v>
      </c>
      <c r="K2" s="304">
        <v>2013</v>
      </c>
      <c r="L2" s="304">
        <v>2014</v>
      </c>
      <c r="M2" s="304">
        <v>2015</v>
      </c>
      <c r="N2" s="304">
        <v>2016</v>
      </c>
      <c r="O2" s="304">
        <v>2017</v>
      </c>
      <c r="P2" s="304">
        <v>2018</v>
      </c>
      <c r="Q2" s="304">
        <v>2019</v>
      </c>
      <c r="R2" s="304">
        <v>2020</v>
      </c>
      <c r="S2" s="304">
        <v>2021</v>
      </c>
      <c r="T2" s="304">
        <v>2022</v>
      </c>
    </row>
    <row r="3" spans="1:24">
      <c r="A3" s="304" t="s">
        <v>303</v>
      </c>
      <c r="B3" s="308">
        <v>2610.8364000000001</v>
      </c>
      <c r="C3" s="308">
        <v>2659.3128999999999</v>
      </c>
      <c r="D3" s="308">
        <v>2745.0439999999999</v>
      </c>
      <c r="E3" s="308">
        <v>2721.5279999999998</v>
      </c>
      <c r="F3" s="308">
        <v>2669.9719999999998</v>
      </c>
      <c r="G3" s="308">
        <v>2030</v>
      </c>
      <c r="H3" s="308">
        <v>2316</v>
      </c>
      <c r="I3" s="308">
        <v>2216</v>
      </c>
      <c r="J3" s="308">
        <v>2261</v>
      </c>
      <c r="K3" s="308">
        <v>1908</v>
      </c>
      <c r="L3" s="308">
        <v>1678</v>
      </c>
      <c r="M3" s="308">
        <v>1423</v>
      </c>
      <c r="N3" s="308">
        <v>1258</v>
      </c>
      <c r="O3" s="308">
        <v>1058</v>
      </c>
      <c r="P3" s="308">
        <v>897.97</v>
      </c>
      <c r="Q3" s="308">
        <v>777</v>
      </c>
      <c r="R3" s="308">
        <v>600.1</v>
      </c>
      <c r="S3" s="308">
        <v>610.30169999999998</v>
      </c>
      <c r="T3" s="308">
        <v>647.65</v>
      </c>
    </row>
    <row r="4" spans="1:24">
      <c r="A4" s="304" t="s">
        <v>304</v>
      </c>
      <c r="B4" s="308">
        <v>745.07050000000004</v>
      </c>
      <c r="C4" s="308">
        <v>789.08399999999995</v>
      </c>
      <c r="D4" s="308">
        <v>819.06500000000005</v>
      </c>
      <c r="E4" s="308">
        <v>806.947</v>
      </c>
      <c r="F4" s="308">
        <v>808.327</v>
      </c>
      <c r="G4" s="308">
        <v>813.2</v>
      </c>
      <c r="H4" s="308">
        <v>824.54300000000001</v>
      </c>
      <c r="I4" s="308">
        <v>794.01099999999997</v>
      </c>
      <c r="J4" s="308">
        <v>786.77599999999995</v>
      </c>
      <c r="K4" s="308">
        <v>763.00199999999995</v>
      </c>
      <c r="L4" s="308">
        <v>728.98800000000006</v>
      </c>
      <c r="M4" s="308">
        <v>700.04</v>
      </c>
      <c r="N4" s="308">
        <v>650.08500000000004</v>
      </c>
      <c r="O4" s="308">
        <v>608.40499999999997</v>
      </c>
      <c r="P4" s="308">
        <v>587.83199999999999</v>
      </c>
      <c r="Q4" s="308">
        <f>(P4+R4)/2</f>
        <v>582.61599999999999</v>
      </c>
      <c r="R4" s="308">
        <v>577.4</v>
      </c>
      <c r="S4" s="308">
        <v>566.42939999999999</v>
      </c>
      <c r="T4" s="308">
        <v>558.45000000000005</v>
      </c>
    </row>
    <row r="5" spans="1:24">
      <c r="A5" s="304" t="s">
        <v>171</v>
      </c>
      <c r="B5" s="308"/>
      <c r="C5" s="308"/>
      <c r="D5" s="308"/>
      <c r="E5" s="308"/>
      <c r="F5" s="308"/>
      <c r="G5" s="308"/>
      <c r="H5" s="308"/>
      <c r="I5" s="308"/>
      <c r="J5" s="308"/>
      <c r="K5" s="308"/>
      <c r="L5" s="308">
        <v>61.354999999999997</v>
      </c>
      <c r="M5" s="308">
        <v>63</v>
      </c>
      <c r="N5" s="308">
        <v>38</v>
      </c>
      <c r="O5" s="308">
        <v>60</v>
      </c>
      <c r="P5" s="308">
        <v>91</v>
      </c>
      <c r="Q5" s="308"/>
      <c r="R5" s="308"/>
      <c r="S5" s="308"/>
      <c r="T5" s="308"/>
    </row>
    <row r="6" spans="1:24">
      <c r="A6" s="304" t="s">
        <v>305</v>
      </c>
      <c r="B6" s="308"/>
      <c r="C6" s="308"/>
      <c r="D6" s="308">
        <v>110.355</v>
      </c>
      <c r="E6" s="308">
        <v>150</v>
      </c>
      <c r="F6" s="308">
        <v>180.749</v>
      </c>
      <c r="G6" s="308">
        <v>185.94900000000001</v>
      </c>
      <c r="H6" s="308">
        <v>213.709</v>
      </c>
      <c r="I6" s="308">
        <v>245.572</v>
      </c>
      <c r="J6" s="308">
        <v>242.315</v>
      </c>
      <c r="K6" s="308">
        <v>230.495</v>
      </c>
      <c r="L6" s="308">
        <v>241.38499999999999</v>
      </c>
      <c r="M6" s="308">
        <v>242.21099999999998</v>
      </c>
      <c r="N6" s="308">
        <v>236</v>
      </c>
      <c r="O6" s="308">
        <v>256</v>
      </c>
      <c r="P6" s="308">
        <v>267</v>
      </c>
      <c r="Q6" s="308">
        <v>219</v>
      </c>
      <c r="R6" s="308">
        <v>199</v>
      </c>
      <c r="S6" s="308">
        <v>230</v>
      </c>
      <c r="T6" s="308">
        <v>244.1</v>
      </c>
    </row>
    <row r="7" spans="1:24" s="306" customFormat="1">
      <c r="A7" s="304" t="s">
        <v>251</v>
      </c>
      <c r="B7" s="308"/>
      <c r="C7" s="308"/>
      <c r="D7" s="308"/>
      <c r="E7" s="308"/>
      <c r="F7" s="308"/>
      <c r="G7" s="308"/>
      <c r="H7" s="308"/>
      <c r="I7" s="308"/>
      <c r="J7" s="308"/>
      <c r="K7" s="308"/>
      <c r="L7" s="308"/>
      <c r="M7" s="308"/>
      <c r="N7" s="308"/>
      <c r="O7" s="308"/>
      <c r="P7" s="308"/>
      <c r="Q7" s="308">
        <v>45</v>
      </c>
      <c r="R7" s="308">
        <v>105</v>
      </c>
      <c r="S7" s="308">
        <v>130</v>
      </c>
      <c r="T7" s="308">
        <v>150</v>
      </c>
      <c r="U7" s="305"/>
      <c r="V7" s="305"/>
      <c r="W7" s="305"/>
      <c r="X7" s="305"/>
    </row>
    <row r="8" spans="1:24" s="306" customFormat="1">
      <c r="A8" s="304" t="s">
        <v>252</v>
      </c>
      <c r="B8" s="308"/>
      <c r="C8" s="309"/>
      <c r="D8" s="308"/>
      <c r="E8" s="308"/>
      <c r="F8" s="308"/>
      <c r="G8" s="308"/>
      <c r="H8" s="308"/>
      <c r="I8" s="308"/>
      <c r="J8" s="308"/>
      <c r="K8" s="308"/>
      <c r="L8" s="308"/>
      <c r="M8" s="308"/>
      <c r="N8" s="308"/>
      <c r="O8" s="308"/>
      <c r="P8" s="308"/>
      <c r="Q8" s="308">
        <v>10</v>
      </c>
      <c r="R8" s="308">
        <v>10</v>
      </c>
      <c r="S8" s="308">
        <f>50/3</f>
        <v>16.666666666666668</v>
      </c>
      <c r="T8" s="308">
        <f>50/3</f>
        <v>16.666666666666668</v>
      </c>
      <c r="U8" s="305"/>
      <c r="V8" s="305"/>
      <c r="W8" s="305"/>
      <c r="X8" s="305"/>
    </row>
    <row r="9" spans="1:24" s="306" customFormat="1">
      <c r="A9" s="304" t="s">
        <v>253</v>
      </c>
      <c r="B9" s="308">
        <v>961.31148973964696</v>
      </c>
      <c r="C9" s="308">
        <v>1016.242352480137</v>
      </c>
      <c r="D9" s="308">
        <v>1094.3776850171205</v>
      </c>
      <c r="E9" s="308">
        <v>1153.8492294047758</v>
      </c>
      <c r="F9" s="308">
        <v>1210.5232544604453</v>
      </c>
      <c r="G9" s="308">
        <v>1186.0219999999999</v>
      </c>
      <c r="H9" s="308">
        <v>1217.625</v>
      </c>
      <c r="I9" s="308">
        <v>1253.854</v>
      </c>
      <c r="J9" s="308">
        <v>1288</v>
      </c>
      <c r="K9" s="308">
        <v>1055.865</v>
      </c>
      <c r="L9" s="308">
        <v>1079.2619999999999</v>
      </c>
      <c r="M9" s="308">
        <v>1004.516</v>
      </c>
      <c r="N9" s="308">
        <v>899.10500000000002</v>
      </c>
      <c r="O9" s="308">
        <v>803.11400000000003</v>
      </c>
      <c r="P9" s="308">
        <v>711.49</v>
      </c>
      <c r="Q9" s="308">
        <v>652.44200000000001</v>
      </c>
      <c r="R9" s="308">
        <v>431.4</v>
      </c>
      <c r="S9" s="308">
        <v>419.56580000000002</v>
      </c>
      <c r="T9" s="308">
        <v>408.85580000000004</v>
      </c>
      <c r="U9" s="305"/>
      <c r="V9" s="305"/>
      <c r="W9" s="305"/>
      <c r="X9" s="305"/>
    </row>
    <row r="10" spans="1:24">
      <c r="A10" s="304" t="s">
        <v>254</v>
      </c>
      <c r="B10" s="308">
        <f>SUM(B3:B9)</f>
        <v>4317.2183897396471</v>
      </c>
      <c r="C10" s="308">
        <f t="shared" ref="C10:T10" si="0">SUM(C3:C9)</f>
        <v>4464.6392524801367</v>
      </c>
      <c r="D10" s="308">
        <f t="shared" si="0"/>
        <v>4768.8416850171207</v>
      </c>
      <c r="E10" s="308">
        <f t="shared" si="0"/>
        <v>4832.3242294047759</v>
      </c>
      <c r="F10" s="308">
        <f t="shared" si="0"/>
        <v>4869.5712544604448</v>
      </c>
      <c r="G10" s="308">
        <f t="shared" si="0"/>
        <v>4215.1710000000003</v>
      </c>
      <c r="H10" s="308">
        <f t="shared" si="0"/>
        <v>4571.8770000000004</v>
      </c>
      <c r="I10" s="308">
        <f t="shared" si="0"/>
        <v>4509.4369999999999</v>
      </c>
      <c r="J10" s="308">
        <f t="shared" si="0"/>
        <v>4578.0910000000003</v>
      </c>
      <c r="K10" s="308">
        <f t="shared" si="0"/>
        <v>3957.3620000000001</v>
      </c>
      <c r="L10" s="308">
        <f t="shared" si="0"/>
        <v>3788.99</v>
      </c>
      <c r="M10" s="308">
        <f t="shared" si="0"/>
        <v>3432.7669999999998</v>
      </c>
      <c r="N10" s="308">
        <f t="shared" si="0"/>
        <v>3081.19</v>
      </c>
      <c r="O10" s="308">
        <f t="shared" si="0"/>
        <v>2785.5190000000002</v>
      </c>
      <c r="P10" s="308">
        <f t="shared" si="0"/>
        <v>2555.2920000000004</v>
      </c>
      <c r="Q10" s="308">
        <f t="shared" si="0"/>
        <v>2286.058</v>
      </c>
      <c r="R10" s="308">
        <f t="shared" si="0"/>
        <v>1922.9</v>
      </c>
      <c r="S10" s="308">
        <f t="shared" si="0"/>
        <v>1972.9635666666668</v>
      </c>
      <c r="T10" s="308">
        <f t="shared" si="0"/>
        <v>2025.7224666666666</v>
      </c>
    </row>
    <row r="11" spans="1:24">
      <c r="B11" s="308"/>
      <c r="C11" s="308"/>
      <c r="D11" s="308"/>
      <c r="E11" s="308"/>
      <c r="F11" s="308"/>
      <c r="G11" s="308"/>
      <c r="H11" s="308"/>
      <c r="I11" s="308"/>
      <c r="J11" s="308"/>
      <c r="K11" s="308"/>
      <c r="L11" s="308"/>
      <c r="M11" s="308"/>
      <c r="N11" s="308"/>
      <c r="O11" s="308"/>
      <c r="P11" s="308"/>
      <c r="Q11" s="308"/>
      <c r="R11" s="308"/>
      <c r="S11" s="308"/>
      <c r="T11" s="308"/>
    </row>
    <row r="19" spans="5:6">
      <c r="E19" s="307"/>
    </row>
    <row r="20" spans="5:6">
      <c r="E20" s="307"/>
    </row>
    <row r="21" spans="5:6">
      <c r="E21" s="307"/>
    </row>
    <row r="22" spans="5:6">
      <c r="E22" s="307"/>
    </row>
    <row r="23" spans="5:6">
      <c r="E23" s="307"/>
    </row>
    <row r="24" spans="5:6">
      <c r="E24" s="307"/>
      <c r="F24" s="307"/>
    </row>
    <row r="25" spans="5:6">
      <c r="E25" s="307"/>
      <c r="F25" s="307"/>
    </row>
    <row r="26" spans="5:6">
      <c r="E26" s="307"/>
      <c r="F26" s="307"/>
    </row>
    <row r="27" spans="5:6">
      <c r="E27" s="307"/>
      <c r="F27" s="307"/>
    </row>
    <row r="28" spans="5:6">
      <c r="E28" s="307"/>
      <c r="F28" s="307"/>
    </row>
    <row r="29" spans="5:6">
      <c r="E29" s="307"/>
      <c r="F29" s="307"/>
    </row>
    <row r="30" spans="5:6">
      <c r="E30" s="307"/>
      <c r="F30" s="307"/>
    </row>
    <row r="31" spans="5:6">
      <c r="E31" s="307"/>
      <c r="F31" s="307"/>
    </row>
    <row r="32" spans="5:6">
      <c r="E32" s="307"/>
      <c r="F32" s="307"/>
    </row>
    <row r="33" spans="6:6">
      <c r="F33" s="307"/>
    </row>
    <row r="34" spans="6:6">
      <c r="F34" s="307"/>
    </row>
    <row r="35" spans="6:6">
      <c r="F35" s="307"/>
    </row>
    <row r="36" spans="6:6">
      <c r="F36" s="307"/>
    </row>
  </sheetData>
  <pageMargins left="0.7" right="0.7" top="0.75" bottom="0.75" header="0.3" footer="0.3"/>
  <pageSetup orientation="portrait" horizontalDpi="0" verticalDpi="0"/>
  <ignoredErrors>
    <ignoredError sqref="B10 C10:Q10" formulaRange="1"/>
  </ignoredErrors>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4"/>
  <dimension ref="A1:AK13"/>
  <sheetViews>
    <sheetView zoomScale="50" zoomScaleNormal="100" workbookViewId="0">
      <selection activeCell="D10" sqref="D10"/>
    </sheetView>
  </sheetViews>
  <sheetFormatPr baseColWidth="10" defaultColWidth="11" defaultRowHeight="16"/>
  <cols>
    <col min="1" max="1" width="54.33203125" style="83" customWidth="1"/>
    <col min="2" max="16384" width="11" style="83"/>
  </cols>
  <sheetData>
    <row r="1" spans="1:37" s="23" customFormat="1" ht="20" customHeight="1">
      <c r="A1" s="345" t="s">
        <v>429</v>
      </c>
      <c r="B1" s="346"/>
      <c r="C1" s="346"/>
      <c r="D1" s="346"/>
      <c r="E1" s="346"/>
      <c r="F1" s="346"/>
      <c r="G1" s="346"/>
      <c r="H1" s="346"/>
      <c r="I1" s="346"/>
      <c r="J1" s="346"/>
      <c r="K1" s="346"/>
      <c r="L1" s="346"/>
      <c r="M1" s="346"/>
      <c r="N1" s="346"/>
      <c r="O1" s="346"/>
      <c r="P1" s="346"/>
    </row>
    <row r="2" spans="1:37" s="23" customFormat="1" ht="17" customHeight="1">
      <c r="A2" s="25"/>
      <c r="B2" s="25">
        <v>1987</v>
      </c>
      <c r="C2" s="25">
        <v>1988</v>
      </c>
      <c r="D2" s="25">
        <v>1989</v>
      </c>
      <c r="E2" s="25">
        <v>1990</v>
      </c>
      <c r="F2" s="25">
        <v>1991</v>
      </c>
      <c r="G2" s="25">
        <v>1992</v>
      </c>
      <c r="H2" s="25">
        <v>1993</v>
      </c>
      <c r="I2" s="25">
        <v>1994</v>
      </c>
      <c r="J2" s="25">
        <v>1995</v>
      </c>
      <c r="K2" s="25">
        <v>1996</v>
      </c>
      <c r="L2" s="25">
        <v>1997</v>
      </c>
      <c r="M2" s="25">
        <v>1998</v>
      </c>
      <c r="N2" s="25">
        <v>1999</v>
      </c>
      <c r="O2" s="25">
        <v>2000</v>
      </c>
      <c r="P2" s="25">
        <v>2001</v>
      </c>
      <c r="Q2" s="25">
        <v>2002</v>
      </c>
      <c r="R2" s="25">
        <v>2003</v>
      </c>
      <c r="S2" s="25">
        <v>2004</v>
      </c>
      <c r="T2" s="25">
        <v>2005</v>
      </c>
      <c r="U2" s="25">
        <v>2006</v>
      </c>
      <c r="V2" s="25">
        <v>2007</v>
      </c>
      <c r="W2" s="25">
        <v>2008</v>
      </c>
      <c r="X2" s="25">
        <v>2009</v>
      </c>
      <c r="Y2" s="25">
        <v>2010</v>
      </c>
      <c r="Z2" s="25">
        <v>2011</v>
      </c>
      <c r="AA2" s="25">
        <v>2012</v>
      </c>
      <c r="AB2" s="25">
        <v>2013</v>
      </c>
      <c r="AC2" s="25">
        <v>2014</v>
      </c>
      <c r="AD2" s="25">
        <v>2015</v>
      </c>
      <c r="AE2" s="25">
        <v>2016</v>
      </c>
      <c r="AF2" s="25">
        <v>2017</v>
      </c>
      <c r="AG2" s="25">
        <v>2018</v>
      </c>
      <c r="AH2" s="25">
        <v>2019</v>
      </c>
      <c r="AI2" s="25">
        <v>2020</v>
      </c>
      <c r="AJ2" s="25">
        <v>2021</v>
      </c>
      <c r="AK2" s="23">
        <v>2022</v>
      </c>
    </row>
    <row r="3" spans="1:37" s="23" customFormat="1" ht="36" customHeight="1">
      <c r="A3" s="26" t="s">
        <v>306</v>
      </c>
      <c r="B3" s="312">
        <v>34500</v>
      </c>
      <c r="C3" s="312">
        <v>36500</v>
      </c>
      <c r="D3" s="312">
        <v>38600</v>
      </c>
      <c r="E3" s="312">
        <v>42000</v>
      </c>
      <c r="F3" s="312">
        <v>38500</v>
      </c>
      <c r="G3" s="312">
        <v>41000</v>
      </c>
      <c r="H3" s="312">
        <v>38300</v>
      </c>
      <c r="I3" s="312">
        <v>41400</v>
      </c>
      <c r="J3" s="312">
        <v>47100</v>
      </c>
      <c r="K3" s="312">
        <v>45500</v>
      </c>
      <c r="L3" s="312">
        <v>44500</v>
      </c>
      <c r="M3" s="312">
        <v>51700</v>
      </c>
      <c r="N3" s="312">
        <v>51200</v>
      </c>
      <c r="O3" s="312">
        <v>52500</v>
      </c>
      <c r="P3" s="312">
        <v>52600</v>
      </c>
      <c r="Q3" s="312">
        <v>54400</v>
      </c>
      <c r="R3" s="312">
        <v>58600</v>
      </c>
      <c r="S3" s="312">
        <v>56000</v>
      </c>
      <c r="T3" s="312">
        <v>68700</v>
      </c>
      <c r="U3" s="312">
        <v>61000</v>
      </c>
      <c r="V3" s="312">
        <v>59600</v>
      </c>
      <c r="W3" s="312">
        <v>69300</v>
      </c>
      <c r="X3" s="312">
        <v>72900</v>
      </c>
      <c r="Y3" s="312">
        <v>76900</v>
      </c>
      <c r="Z3" s="312">
        <v>87000</v>
      </c>
      <c r="AA3" s="312">
        <v>90500</v>
      </c>
      <c r="AB3" s="312">
        <v>83500</v>
      </c>
      <c r="AC3" s="312">
        <v>80600</v>
      </c>
      <c r="AD3" s="312">
        <v>98100</v>
      </c>
      <c r="AE3" s="312">
        <v>90200</v>
      </c>
      <c r="AF3" s="312">
        <v>112100</v>
      </c>
      <c r="AG3" s="312">
        <v>127500</v>
      </c>
      <c r="AH3" s="312">
        <v>133200</v>
      </c>
      <c r="AI3" s="312">
        <v>147500</v>
      </c>
      <c r="AJ3" s="312">
        <v>171000</v>
      </c>
      <c r="AK3" s="312">
        <v>180400</v>
      </c>
    </row>
    <row r="4" spans="1:37" s="23" customFormat="1" ht="17">
      <c r="A4" s="313" t="s">
        <v>307</v>
      </c>
      <c r="B4" s="314">
        <v>10000</v>
      </c>
      <c r="C4" s="314">
        <v>8700</v>
      </c>
      <c r="D4" s="314">
        <v>12300</v>
      </c>
      <c r="E4" s="314">
        <v>8800</v>
      </c>
      <c r="F4" s="314">
        <v>7600</v>
      </c>
      <c r="G4" s="314">
        <v>8700</v>
      </c>
      <c r="H4" s="314">
        <v>7600</v>
      </c>
      <c r="I4" s="314">
        <v>8400</v>
      </c>
      <c r="J4" s="314">
        <v>8500</v>
      </c>
      <c r="K4" s="314">
        <v>9400</v>
      </c>
      <c r="L4" s="314">
        <v>8000</v>
      </c>
      <c r="M4" s="314">
        <v>6100</v>
      </c>
      <c r="N4" s="314">
        <v>9200</v>
      </c>
      <c r="O4" s="314">
        <v>12400</v>
      </c>
      <c r="P4" s="314">
        <v>10900</v>
      </c>
      <c r="Q4" s="314">
        <v>10900</v>
      </c>
      <c r="R4" s="314">
        <v>10400</v>
      </c>
      <c r="S4" s="314">
        <v>8400</v>
      </c>
      <c r="T4" s="314">
        <v>11900</v>
      </c>
      <c r="U4" s="315">
        <v>10900</v>
      </c>
      <c r="V4" s="315">
        <v>12000</v>
      </c>
      <c r="W4" s="315">
        <v>9800</v>
      </c>
      <c r="X4" s="315">
        <v>8700</v>
      </c>
      <c r="Y4" s="315">
        <v>9900</v>
      </c>
      <c r="Z4" s="315">
        <v>10700</v>
      </c>
      <c r="AA4" s="315">
        <v>10900</v>
      </c>
      <c r="AB4" s="315">
        <v>12600</v>
      </c>
      <c r="AC4" s="315">
        <v>10100</v>
      </c>
      <c r="AD4" s="315">
        <v>11900</v>
      </c>
      <c r="AE4" s="315">
        <v>10800</v>
      </c>
      <c r="AF4" s="315">
        <v>10900</v>
      </c>
      <c r="AG4" s="315">
        <v>9500</v>
      </c>
      <c r="AH4" s="315">
        <v>8600</v>
      </c>
      <c r="AI4" s="315">
        <v>10300</v>
      </c>
      <c r="AJ4" s="315">
        <v>10000</v>
      </c>
      <c r="AK4" s="314">
        <v>12600</v>
      </c>
    </row>
    <row r="5" spans="1:37" s="23" customFormat="1">
      <c r="A5" s="26"/>
      <c r="U5" s="24"/>
      <c r="V5" s="24"/>
      <c r="W5" s="24"/>
      <c r="X5" s="24"/>
      <c r="Y5" s="24"/>
      <c r="Z5" s="24"/>
      <c r="AA5" s="24"/>
      <c r="AB5" s="24"/>
      <c r="AC5" s="24"/>
      <c r="AD5" s="24"/>
      <c r="AE5" s="24"/>
      <c r="AF5" s="24"/>
      <c r="AG5" s="24"/>
      <c r="AH5" s="24"/>
      <c r="AI5" s="24"/>
      <c r="AJ5" s="24"/>
    </row>
    <row r="6" spans="1:37" s="23" customFormat="1" ht="153" customHeight="1">
      <c r="A6" s="346" t="s">
        <v>487</v>
      </c>
      <c r="B6" s="346"/>
      <c r="C6" s="346"/>
      <c r="D6" s="346"/>
      <c r="E6" s="346"/>
      <c r="F6" s="346"/>
      <c r="G6" s="346"/>
      <c r="H6" s="346"/>
      <c r="I6" s="346"/>
      <c r="J6" s="346"/>
      <c r="U6" s="24"/>
      <c r="V6" s="24"/>
      <c r="W6" s="24"/>
      <c r="X6" s="24"/>
      <c r="Y6" s="24"/>
      <c r="Z6" s="24"/>
      <c r="AA6" s="24"/>
      <c r="AB6" s="24"/>
      <c r="AC6" s="24"/>
      <c r="AD6" s="24"/>
      <c r="AE6" s="24"/>
      <c r="AF6" s="24"/>
      <c r="AG6" s="24"/>
      <c r="AH6" s="24"/>
      <c r="AI6" s="24"/>
      <c r="AJ6" s="24"/>
    </row>
    <row r="7" spans="1:37">
      <c r="A7" s="84"/>
    </row>
    <row r="8" spans="1:37">
      <c r="A8" s="84"/>
    </row>
    <row r="9" spans="1:37">
      <c r="A9" s="82"/>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row>
    <row r="10" spans="1:37">
      <c r="A10" s="76"/>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row>
    <row r="12" spans="1:37">
      <c r="B12" s="296"/>
      <c r="C12" s="296"/>
      <c r="D12" s="296"/>
      <c r="E12" s="296"/>
      <c r="F12" s="296"/>
      <c r="G12" s="296"/>
      <c r="H12" s="296"/>
      <c r="I12" s="296"/>
      <c r="J12" s="296"/>
      <c r="K12" s="296"/>
      <c r="L12" s="296"/>
      <c r="M12" s="296"/>
      <c r="N12" s="296"/>
      <c r="O12" s="296"/>
    </row>
    <row r="13" spans="1:37">
      <c r="O13" s="296"/>
      <c r="P13" s="296"/>
      <c r="Q13" s="296"/>
      <c r="R13" s="296"/>
      <c r="S13" s="296"/>
      <c r="T13" s="296"/>
      <c r="U13" s="296"/>
      <c r="V13" s="296"/>
      <c r="W13" s="296"/>
      <c r="X13" s="296"/>
      <c r="Y13" s="296"/>
      <c r="Z13" s="296"/>
    </row>
  </sheetData>
  <mergeCells count="2">
    <mergeCell ref="A1:P1"/>
    <mergeCell ref="A6:J6"/>
  </mergeCells>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38</vt:i4>
      </vt:variant>
    </vt:vector>
  </HeadingPairs>
  <TitlesOfParts>
    <vt:vector size="38" baseType="lpstr">
      <vt:lpstr>Table of Contents</vt:lpstr>
      <vt:lpstr>Figure 1 (Sectors Covered) </vt:lpstr>
      <vt:lpstr>Figure 2 GSDR</vt:lpstr>
      <vt:lpstr>Figure 3 </vt:lpstr>
      <vt:lpstr>Figure 4 Household Spending</vt:lpstr>
      <vt:lpstr>Figure 5</vt:lpstr>
      <vt:lpstr>Figure 6 </vt:lpstr>
      <vt:lpstr>Figure 7 Biggest Mobile Markets</vt:lpstr>
      <vt:lpstr>Figure 8 OECD Mobile Adoption</vt:lpstr>
      <vt:lpstr>Figure 9 Stat Can HH Adoption</vt:lpstr>
      <vt:lpstr>Figure 10 Mobile Data Usage</vt:lpstr>
      <vt:lpstr>Figure 11 HSIA</vt:lpstr>
      <vt:lpstr>Figure 12 (IPTV subs)</vt:lpstr>
      <vt:lpstr>Figure 13 (IPTV$) (MVD)</vt:lpstr>
      <vt:lpstr>Figure 14 Cable vs IPTV$ (MPD)</vt:lpstr>
      <vt:lpstr>Figure 15 ICTS vs CPI</vt:lpstr>
      <vt:lpstr>Figure 16 (FTTH)</vt:lpstr>
      <vt:lpstr>Figure 17 Facebook Growth</vt:lpstr>
      <vt:lpstr>Figure 18 Adv$ All Media</vt:lpstr>
      <vt:lpstr>Figure 19 Ad $ vs GDI</vt:lpstr>
      <vt:lpstr>Figure 20 Ad$ vs NME</vt:lpstr>
      <vt:lpstr>Figure 21 Adv per Capita </vt:lpstr>
      <vt:lpstr>Figure 22 Rise &amp; Fall Ad$ Media</vt:lpstr>
      <vt:lpstr>Figure 23 Content Media $</vt:lpstr>
      <vt:lpstr>Figure 24  Radio Recomposed</vt:lpstr>
      <vt:lpstr>Figure 25 Online Video</vt:lpstr>
      <vt:lpstr>Figure 26 GrowthUpheavTVMarket</vt:lpstr>
      <vt:lpstr>Figure 27 Total TV</vt:lpstr>
      <vt:lpstr>Figure 28 TV+Film Prod</vt:lpstr>
      <vt:lpstr>Fig 29 App Economy</vt:lpstr>
      <vt:lpstr>Figure 30 Online Media v Legacy</vt:lpstr>
      <vt:lpstr>Figure 31 Games</vt:lpstr>
      <vt:lpstr>Figure 32 GameCos</vt:lpstr>
      <vt:lpstr>Figure 33  Leading Music Cos</vt:lpstr>
      <vt:lpstr>Figure 34 Total Music $</vt:lpstr>
      <vt:lpstr>Figure 35 MusicChange</vt:lpstr>
      <vt:lpstr>Figure 36 Newspaper $</vt:lpstr>
      <vt:lpstr>Figure 37 Journos vs PR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Agnes Malkinson</cp:lastModifiedBy>
  <cp:revision/>
  <dcterms:created xsi:type="dcterms:W3CDTF">2016-10-13T20:10:54Z</dcterms:created>
  <dcterms:modified xsi:type="dcterms:W3CDTF">2023-11-30T00:52:46Z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694e0f-943f-4e6f-bf55-6e34fbc91307_Enabled">
    <vt:lpwstr>true</vt:lpwstr>
  </property>
  <property fmtid="{D5CDD505-2E9C-101B-9397-08002B2CF9AE}" pid="3" name="MSIP_Label_a9694e0f-943f-4e6f-bf55-6e34fbc91307_SetDate">
    <vt:lpwstr>2023-10-20T14:29:23Z</vt:lpwstr>
  </property>
  <property fmtid="{D5CDD505-2E9C-101B-9397-08002B2CF9AE}" pid="4" name="MSIP_Label_a9694e0f-943f-4e6f-bf55-6e34fbc91307_Method">
    <vt:lpwstr>Standard</vt:lpwstr>
  </property>
  <property fmtid="{D5CDD505-2E9C-101B-9397-08002B2CF9AE}" pid="5" name="MSIP_Label_a9694e0f-943f-4e6f-bf55-6e34fbc91307_Name">
    <vt:lpwstr>Usage interne</vt:lpwstr>
  </property>
  <property fmtid="{D5CDD505-2E9C-101B-9397-08002B2CF9AE}" pid="6" name="MSIP_Label_a9694e0f-943f-4e6f-bf55-6e34fbc91307_SiteId">
    <vt:lpwstr>728d20a5-0b44-47dd-9470-20f37cbf2d9a</vt:lpwstr>
  </property>
  <property fmtid="{D5CDD505-2E9C-101B-9397-08002B2CF9AE}" pid="7" name="MSIP_Label_a9694e0f-943f-4e6f-bf55-6e34fbc91307_ActionId">
    <vt:lpwstr>1a835854-a22c-4240-9252-627dcd18d47c</vt:lpwstr>
  </property>
  <property fmtid="{D5CDD505-2E9C-101B-9397-08002B2CF9AE}" pid="8" name="MSIP_Label_a9694e0f-943f-4e6f-bf55-6e34fbc91307_ContentBits">
    <vt:lpwstr>0</vt:lpwstr>
  </property>
</Properties>
</file>