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agnes\Downloads\"/>
    </mc:Choice>
  </mc:AlternateContent>
  <xr:revisionPtr revIDLastSave="0" documentId="13_ncr:1_{3E49A659-5ED7-4A6D-A994-23698644A98C}" xr6:coauthVersionLast="47" xr6:coauthVersionMax="47" xr10:uidLastSave="{00000000-0000-0000-0000-000000000000}"/>
  <bookViews>
    <workbookView xWindow="-120" yWindow="-120" windowWidth="29040" windowHeight="15720" xr2:uid="{FB3C7E2D-722C-B045-A83A-DD87766524AA}"/>
  </bookViews>
  <sheets>
    <sheet name="1. Wireless" sheetId="1" r:id="rId1"/>
    <sheet name="2. ISP" sheetId="2" r:id="rId2"/>
    <sheet name="3. Wireline" sheetId="3" r:id="rId3"/>
    <sheet name="4. Multichannel Video" sheetId="4" r:id="rId4"/>
    <sheet name="5. Total revenues Telecom" sheetId="5" r:id="rId5"/>
    <sheet name="6. CR4 for Telecoms" sheetId="6" r:id="rId6"/>
    <sheet name="7. HHI for Telecoms" sheetId="7" r:id="rId7"/>
    <sheet name="8. Broadcast TV" sheetId="8" r:id="rId8"/>
    <sheet name="9. Online Video market share" sheetId="9" r:id="rId9"/>
    <sheet name="10. Radio market share" sheetId="10" r:id="rId10"/>
    <sheet name="11. Film TV OVS market share" sheetId="11" r:id="rId11"/>
    <sheet name="12. Film exhibition market shar" sheetId="12" r:id="rId12"/>
    <sheet name="Fig. 13. Newspapers (Market Sha" sheetId="13" r:id="rId13"/>
    <sheet name="Fig. 14. Magazines market share" sheetId="14" r:id="rId14"/>
    <sheet name="15. Books market share" sheetId="18" r:id="rId15"/>
    <sheet name="16. Total revenues media" sheetId="19" r:id="rId16"/>
    <sheet name="17. CR4 for Media" sheetId="20" r:id="rId17"/>
    <sheet name="18. HHI for media" sheetId="21" r:id="rId18"/>
    <sheet name="Fig. 19. Internet advertising" sheetId="15" r:id="rId19"/>
    <sheet name="20. Social media market share" sheetId="16" r:id="rId20"/>
    <sheet name="21. App distr. Market share" sheetId="17" r:id="rId21"/>
    <sheet name="22. CR4 core internet" sheetId="22" r:id="rId22"/>
    <sheet name="23. HHI for Core internet" sheetId="23" r:id="rId23"/>
    <sheet name="24. Network media revenues" sheetId="24" r:id="rId24"/>
    <sheet name="25. HHI Network media" sheetId="25" r:id="rId25"/>
    <sheet name="26. HHI all sectors" sheetId="26" r:id="rId26"/>
    <sheet name="27. Revenues all sectors" sheetId="27" r:id="rId27"/>
    <sheet name="28. Big players" sheetId="28" r:id="rId28"/>
    <sheet name="29. Select international compar" sheetId="29" r:id="rId2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4" i="29" l="1"/>
  <c r="C24" i="29"/>
  <c r="D24" i="29"/>
  <c r="E24" i="29"/>
  <c r="F24" i="29"/>
  <c r="G24" i="29"/>
  <c r="H24" i="29"/>
  <c r="B25" i="29"/>
  <c r="C25" i="29"/>
  <c r="D25" i="29"/>
  <c r="E25" i="29"/>
  <c r="F25" i="29"/>
  <c r="G25" i="29"/>
  <c r="B26" i="29"/>
  <c r="C26" i="29"/>
  <c r="D26" i="29"/>
  <c r="E26" i="29"/>
  <c r="F26" i="29"/>
  <c r="G26" i="29"/>
  <c r="H26" i="29"/>
  <c r="B27" i="29"/>
  <c r="C27" i="29"/>
  <c r="D27" i="29"/>
  <c r="E27" i="29"/>
  <c r="F27" i="29"/>
  <c r="G27" i="29"/>
  <c r="F20" i="11" a="1"/>
  <c r="F20" i="11" s="1"/>
  <c r="D20" i="11" a="1"/>
  <c r="D20" i="11" s="1"/>
  <c r="C20" i="11"/>
  <c r="F15" i="9"/>
  <c r="F16" i="2"/>
  <c r="B16" i="2" a="1"/>
  <c r="B16" i="2" s="1"/>
  <c r="B14" i="4" a="1"/>
  <c r="B14" i="4" s="1"/>
  <c r="F14" i="4" a="1"/>
  <c r="F14" i="4" s="1"/>
  <c r="B89" i="23"/>
  <c r="C89" i="23" a="1"/>
  <c r="C89" i="23" s="1"/>
  <c r="F89" i="23" a="1"/>
  <c r="F89" i="23" s="1"/>
  <c r="E89" i="23" a="1"/>
  <c r="E89" i="23" s="1"/>
  <c r="D89" i="23" a="1"/>
  <c r="D89" i="23" s="1"/>
  <c r="F9" i="12" a="1"/>
  <c r="F9" i="12" s="1"/>
  <c r="F14" i="9" a="1"/>
  <c r="F14" i="9" s="1"/>
  <c r="E15" i="9"/>
  <c r="F15" i="3"/>
  <c r="E14" i="9" a="1"/>
  <c r="E14" i="9" s="1"/>
  <c r="F9" i="1" a="1"/>
  <c r="F9" i="1" s="1"/>
  <c r="E16" i="2" a="1"/>
  <c r="E16" i="2" s="1"/>
  <c r="F15" i="4"/>
  <c r="C15" i="4" a="1"/>
  <c r="C15" i="4" s="1"/>
  <c r="B15" i="4" a="1"/>
  <c r="B15" i="4" s="1"/>
  <c r="F14" i="3" a="1"/>
  <c r="F14" i="3" s="1"/>
  <c r="C16" i="2" a="1"/>
  <c r="C16" i="2" s="1"/>
  <c r="D16" i="2" a="1"/>
  <c r="D16" i="2" s="1"/>
  <c r="B15" i="3" a="1"/>
  <c r="B15" i="3" s="1"/>
  <c r="B15" i="2" l="1" a="1"/>
  <c r="B15" i="2" s="1"/>
  <c r="F15" i="2" a="1"/>
  <c r="F15" i="2" s="1"/>
  <c r="E15" i="2" a="1"/>
  <c r="E15" i="2" s="1"/>
  <c r="D15" i="2" a="1"/>
  <c r="D15" i="2" s="1"/>
  <c r="C15" i="2" a="1"/>
  <c r="C15" i="2" s="1"/>
  <c r="D148" i="19" l="1" a="1"/>
  <c r="D148" i="19" s="1"/>
  <c r="B148" i="19" a="1"/>
  <c r="B148" i="19" s="1"/>
  <c r="C149" i="19" a="1"/>
  <c r="C149" i="19" s="1"/>
  <c r="D149" i="19" a="1"/>
  <c r="D149" i="19" s="1"/>
  <c r="E149" i="19" a="1"/>
  <c r="E149" i="19" s="1"/>
  <c r="F149" i="19" a="1"/>
  <c r="F149" i="19" s="1"/>
  <c r="B149" i="19" a="1"/>
  <c r="B149" i="19" s="1"/>
  <c r="B22" i="18" a="1"/>
  <c r="B22" i="18" s="1"/>
  <c r="B21" i="18" a="1"/>
  <c r="B21" i="18" s="1"/>
  <c r="B9" i="13" a="1"/>
  <c r="B9" i="13" s="1"/>
  <c r="B14" i="14" a="1"/>
  <c r="B14" i="14" s="1"/>
  <c r="E148" i="19" l="1" a="1"/>
  <c r="E148" i="19" s="1"/>
  <c r="C148" i="19" a="1"/>
  <c r="C148" i="19" s="1"/>
  <c r="F148" i="19" a="1"/>
  <c r="F148" i="19" s="1"/>
  <c r="C11" i="10" l="1" a="1"/>
  <c r="C11" i="10" s="1"/>
  <c r="P4" i="28"/>
  <c r="O8" i="28" l="1"/>
  <c r="P8" i="28" s="1"/>
  <c r="O23" i="28"/>
  <c r="P23" i="28" s="1"/>
  <c r="O21" i="28"/>
  <c r="P21" i="28" s="1"/>
  <c r="O22" i="28"/>
  <c r="P22" i="28" s="1"/>
  <c r="O16" i="28"/>
  <c r="P16" i="28" s="1"/>
  <c r="O13" i="28"/>
  <c r="P13" i="28" s="1"/>
  <c r="O17" i="28"/>
  <c r="P17" i="28" s="1"/>
  <c r="O18" i="28"/>
  <c r="P18" i="28" s="1"/>
  <c r="O14" i="28"/>
  <c r="P14" i="28" s="1"/>
  <c r="O3" i="28"/>
  <c r="P3" i="28" s="1"/>
  <c r="O15" i="28"/>
  <c r="P15" i="28" s="1"/>
  <c r="O10" i="28"/>
  <c r="P10" i="28" s="1"/>
  <c r="O11" i="28"/>
  <c r="P11" i="28" s="1"/>
  <c r="O12" i="28"/>
  <c r="P12" i="28" s="1"/>
  <c r="O6" i="28"/>
  <c r="P6" i="28" s="1"/>
  <c r="O7" i="28"/>
  <c r="P7" i="28" s="1"/>
  <c r="O5" i="28"/>
  <c r="P5" i="28" s="1"/>
  <c r="O19" i="28"/>
  <c r="P19" i="28" s="1"/>
  <c r="O9" i="28"/>
  <c r="P9" i="28" s="1"/>
  <c r="O20" i="28"/>
  <c r="P20" i="28" s="1"/>
  <c r="C21" i="23"/>
  <c r="B32" i="23" a="1"/>
  <c r="B32" i="23" s="1"/>
  <c r="C32" i="23" a="1"/>
  <c r="C32" i="23" s="1"/>
  <c r="D32" i="23" a="1"/>
  <c r="D32" i="23" s="1"/>
  <c r="E32" i="23" a="1"/>
  <c r="E32" i="23" s="1"/>
  <c r="F32" i="23" a="1"/>
  <c r="F32" i="23" s="1"/>
  <c r="B33" i="23" a="1"/>
  <c r="B33" i="23" s="1"/>
  <c r="C33" i="23" a="1"/>
  <c r="C33" i="23" s="1"/>
  <c r="D33" i="23" a="1"/>
  <c r="D33" i="23" s="1"/>
  <c r="E33" i="23" a="1"/>
  <c r="E33" i="23" s="1"/>
  <c r="F33" i="23" a="1"/>
  <c r="F33" i="23" s="1"/>
  <c r="B41" i="23"/>
  <c r="C41" i="23"/>
  <c r="D41" i="23"/>
  <c r="E41" i="23"/>
  <c r="F41" i="23"/>
  <c r="B42" i="23"/>
  <c r="C42" i="23"/>
  <c r="D42" i="23"/>
  <c r="E42" i="23"/>
  <c r="F42" i="23"/>
  <c r="B50" i="23" a="1"/>
  <c r="B50" i="23" s="1"/>
  <c r="C50" i="23" a="1"/>
  <c r="C50" i="23" s="1"/>
  <c r="D50" i="23" a="1"/>
  <c r="D50" i="23" s="1"/>
  <c r="E50" i="23" a="1"/>
  <c r="E50" i="23" s="1"/>
  <c r="F50" i="23" a="1"/>
  <c r="F50" i="23" s="1"/>
  <c r="B51" i="23" a="1"/>
  <c r="B51" i="23" s="1"/>
  <c r="C51" i="23" a="1"/>
  <c r="C51" i="23" s="1"/>
  <c r="D51" i="23" a="1"/>
  <c r="D51" i="23" s="1"/>
  <c r="E51" i="23" a="1"/>
  <c r="E51" i="23" s="1"/>
  <c r="F51" i="23" a="1"/>
  <c r="F51" i="23" s="1"/>
  <c r="B58" i="23" a="1"/>
  <c r="B58" i="23" s="1"/>
  <c r="C58" i="23" a="1"/>
  <c r="C58" i="23" s="1"/>
  <c r="D58" i="23" a="1"/>
  <c r="D58" i="23" s="1"/>
  <c r="E58" i="23" a="1"/>
  <c r="E58" i="23" s="1"/>
  <c r="F58" i="23" a="1"/>
  <c r="F58" i="23" s="1"/>
  <c r="B59" i="23" a="1"/>
  <c r="B59" i="23" s="1"/>
  <c r="C59" i="23" a="1"/>
  <c r="C59" i="23" s="1"/>
  <c r="D59" i="23" a="1"/>
  <c r="D59" i="23" s="1"/>
  <c r="E59" i="23" a="1"/>
  <c r="E59" i="23" s="1"/>
  <c r="F59" i="23" a="1"/>
  <c r="F59" i="23" s="1"/>
  <c r="B68" i="23" a="1"/>
  <c r="B68" i="23" s="1"/>
  <c r="C68" i="23" a="1"/>
  <c r="C68" i="23" s="1"/>
  <c r="D68" i="23" a="1"/>
  <c r="D68" i="23" s="1"/>
  <c r="E68" i="23" a="1"/>
  <c r="E68" i="23" s="1"/>
  <c r="F68" i="23" a="1"/>
  <c r="F68" i="23" s="1"/>
  <c r="B69" i="23" a="1"/>
  <c r="B69" i="23" s="1"/>
  <c r="C69" i="23" a="1"/>
  <c r="C69" i="23" s="1"/>
  <c r="D69" i="23" a="1"/>
  <c r="D69" i="23" s="1"/>
  <c r="E69" i="23" a="1"/>
  <c r="E69" i="23" s="1"/>
  <c r="F69" i="23" a="1"/>
  <c r="F69" i="23" s="1"/>
  <c r="B77" i="23" a="1"/>
  <c r="B77" i="23" s="1"/>
  <c r="C77" i="23" a="1"/>
  <c r="C77" i="23" s="1"/>
  <c r="D77" i="23" a="1"/>
  <c r="D77" i="23" s="1"/>
  <c r="E77" i="23" a="1"/>
  <c r="E77" i="23" s="1"/>
  <c r="F77" i="23" a="1"/>
  <c r="F77" i="23" s="1"/>
  <c r="B78" i="23" a="1"/>
  <c r="B78" i="23" s="1"/>
  <c r="C78" i="23" a="1"/>
  <c r="C78" i="23" s="1"/>
  <c r="D78" i="23" a="1"/>
  <c r="D78" i="23" s="1"/>
  <c r="E78" i="23" a="1"/>
  <c r="E78" i="23" s="1"/>
  <c r="F78" i="23" a="1"/>
  <c r="F78" i="23" s="1"/>
  <c r="B88" i="23" a="1"/>
  <c r="B88" i="23" s="1"/>
  <c r="C88" i="23" a="1"/>
  <c r="C88" i="23" s="1"/>
  <c r="D88" i="23" a="1"/>
  <c r="D88" i="23" s="1"/>
  <c r="E88" i="23" a="1"/>
  <c r="E88" i="23" s="1"/>
  <c r="F88" i="23" a="1"/>
  <c r="F88" i="23" s="1"/>
  <c r="B6" i="17" a="1"/>
  <c r="B6" i="17" s="1"/>
  <c r="B5" i="17" a="1"/>
  <c r="B5" i="17" s="1"/>
  <c r="B6" i="24"/>
  <c r="F6" i="24"/>
  <c r="E6" i="24"/>
  <c r="D6" i="24"/>
  <c r="C6" i="24"/>
  <c r="F18" i="23"/>
  <c r="F21" i="23" s="1"/>
  <c r="E18" i="23"/>
  <c r="E22" i="23" s="1"/>
  <c r="D18" i="23"/>
  <c r="D22" i="23" s="1"/>
  <c r="C18" i="23"/>
  <c r="C22" i="23" s="1"/>
  <c r="B18" i="23"/>
  <c r="B21" i="23" s="1"/>
  <c r="C14" i="19"/>
  <c r="D14" i="19"/>
  <c r="E14" i="19"/>
  <c r="F14" i="19"/>
  <c r="B14" i="19"/>
  <c r="C22" i="18" a="1"/>
  <c r="C22" i="18" s="1"/>
  <c r="D22" i="18" a="1"/>
  <c r="D22" i="18" s="1"/>
  <c r="E22" i="18" a="1"/>
  <c r="E22" i="18" s="1"/>
  <c r="F22" i="18" a="1"/>
  <c r="F22" i="18"/>
  <c r="B15" i="14" a="1"/>
  <c r="B15" i="14" s="1"/>
  <c r="C21" i="18" a="1"/>
  <c r="C21" i="18" s="1"/>
  <c r="D21" i="18" a="1"/>
  <c r="D21" i="18" s="1"/>
  <c r="E21" i="18" a="1"/>
  <c r="E21" i="18" s="1"/>
  <c r="F21" i="18" a="1"/>
  <c r="F21" i="18" s="1"/>
  <c r="C15" i="14" a="1"/>
  <c r="C15" i="14" s="1"/>
  <c r="D15" i="14" a="1"/>
  <c r="D15" i="14" s="1"/>
  <c r="E15" i="14" a="1"/>
  <c r="E15" i="14" s="1"/>
  <c r="F15" i="14" a="1"/>
  <c r="F15" i="14" s="1"/>
  <c r="B10" i="13" a="1"/>
  <c r="B10" i="13" s="1"/>
  <c r="C14" i="14" a="1"/>
  <c r="C14" i="14" s="1"/>
  <c r="D14" i="14" a="1"/>
  <c r="D14" i="14" s="1"/>
  <c r="E14" i="14" a="1"/>
  <c r="E14" i="14" s="1"/>
  <c r="F14" i="14" a="1"/>
  <c r="F14" i="14" s="1"/>
  <c r="C6" i="17" a="1"/>
  <c r="C6" i="17" s="1"/>
  <c r="D6" i="17" a="1"/>
  <c r="D6" i="17" s="1"/>
  <c r="E6" i="17" a="1"/>
  <c r="E6" i="17" s="1"/>
  <c r="F6" i="17" a="1"/>
  <c r="F6" i="17" s="1"/>
  <c r="B9" i="16" a="1"/>
  <c r="B9" i="16" s="1"/>
  <c r="C5" i="17" a="1"/>
  <c r="C5" i="17" s="1"/>
  <c r="D5" i="17" a="1"/>
  <c r="D5" i="17" s="1"/>
  <c r="E5" i="17" a="1"/>
  <c r="E5" i="17" s="1"/>
  <c r="F5" i="17" a="1"/>
  <c r="F5" i="17" s="1"/>
  <c r="B8" i="16" a="1"/>
  <c r="B8" i="16" s="1"/>
  <c r="C9" i="13" a="1"/>
  <c r="C9" i="13" s="1"/>
  <c r="D9" i="13" a="1"/>
  <c r="D9" i="13" s="1"/>
  <c r="E9" i="13" a="1"/>
  <c r="E9" i="13" s="1"/>
  <c r="F9" i="13" a="1"/>
  <c r="F9" i="13" s="1"/>
  <c r="C9" i="16" a="1"/>
  <c r="C9" i="16" s="1"/>
  <c r="D9" i="16" a="1"/>
  <c r="D9" i="16" s="1"/>
  <c r="E9" i="16" a="1"/>
  <c r="E9" i="16" s="1"/>
  <c r="F9" i="16" a="1"/>
  <c r="F9" i="16" s="1"/>
  <c r="B8" i="15" a="1"/>
  <c r="B8" i="15" s="1"/>
  <c r="C8" i="16" a="1"/>
  <c r="C8" i="16" s="1"/>
  <c r="D8" i="16" a="1"/>
  <c r="D8" i="16" s="1"/>
  <c r="E8" i="16" a="1"/>
  <c r="E8" i="16" s="1"/>
  <c r="F8" i="16" a="1"/>
  <c r="F8" i="16" s="1"/>
  <c r="F9" i="15" a="1"/>
  <c r="F9" i="15" s="1"/>
  <c r="E9" i="15" a="1"/>
  <c r="E9" i="15" s="1"/>
  <c r="D9" i="15" a="1"/>
  <c r="D9" i="15" s="1"/>
  <c r="C9" i="15" a="1"/>
  <c r="C9" i="15" s="1"/>
  <c r="B9" i="15" a="1"/>
  <c r="B9" i="15" s="1"/>
  <c r="F8" i="15" a="1"/>
  <c r="F8" i="15" s="1"/>
  <c r="E8" i="15" a="1"/>
  <c r="E8" i="15" s="1"/>
  <c r="D8" i="15" a="1"/>
  <c r="D8" i="15" s="1"/>
  <c r="C8" i="15" a="1"/>
  <c r="C8" i="15" s="1"/>
  <c r="C10" i="13" a="1"/>
  <c r="C10" i="13" s="1"/>
  <c r="B9" i="12" a="1"/>
  <c r="B9" i="12" s="1"/>
  <c r="B8" i="12" a="1"/>
  <c r="B8" i="12" s="1"/>
  <c r="C9" i="12" a="1"/>
  <c r="C9" i="12" s="1"/>
  <c r="D9" i="12" a="1"/>
  <c r="D9" i="12" s="1"/>
  <c r="E9" i="12" a="1"/>
  <c r="E9" i="12" s="1"/>
  <c r="B20" i="11" a="1"/>
  <c r="B20" i="11" s="1"/>
  <c r="C8" i="12" a="1"/>
  <c r="C8" i="12" s="1"/>
  <c r="D8" i="12" a="1"/>
  <c r="D8" i="12" s="1"/>
  <c r="E8" i="12" a="1"/>
  <c r="E8" i="12" s="1"/>
  <c r="F8" i="12" a="1"/>
  <c r="F8" i="12" s="1"/>
  <c r="B19" i="11" a="1"/>
  <c r="B19" i="11" s="1"/>
  <c r="E20" i="11" a="1"/>
  <c r="E20" i="11" s="1"/>
  <c r="B11" i="10" a="1"/>
  <c r="B11" i="10" s="1"/>
  <c r="C19" i="11" a="1"/>
  <c r="C19" i="11" s="1"/>
  <c r="D19" i="11" a="1"/>
  <c r="D19" i="11" s="1"/>
  <c r="E19" i="11" a="1"/>
  <c r="E19" i="11" s="1"/>
  <c r="F19" i="11" a="1"/>
  <c r="F19" i="11" s="1"/>
  <c r="B10" i="10" a="1"/>
  <c r="B10" i="10" s="1"/>
  <c r="P24" i="28" l="1" a="1"/>
  <c r="P24" i="28" s="1"/>
  <c r="E21" i="23"/>
  <c r="F22" i="23"/>
  <c r="F23" i="23" s="1"/>
  <c r="D21" i="23"/>
  <c r="B22" i="23"/>
  <c r="B23" i="23" s="1"/>
  <c r="D23" i="23"/>
  <c r="C23" i="23"/>
  <c r="E23" i="23"/>
  <c r="D10" i="13" a="1"/>
  <c r="D10" i="13" s="1"/>
  <c r="E10" i="13" a="1"/>
  <c r="E10" i="13" s="1"/>
  <c r="F10" i="13" a="1"/>
  <c r="F10" i="13" s="1"/>
  <c r="B15" i="9" l="1" a="1"/>
  <c r="B15" i="9" s="1"/>
  <c r="D14" i="9" a="1"/>
  <c r="D14" i="9" s="1"/>
  <c r="C14" i="9" a="1"/>
  <c r="C14" i="9" s="1"/>
  <c r="B14" i="9" a="1"/>
  <c r="B14" i="9" s="1"/>
  <c r="D11" i="10" a="1"/>
  <c r="D11" i="10" s="1"/>
  <c r="E11" i="10" a="1"/>
  <c r="E11" i="10" s="1"/>
  <c r="F11" i="10" a="1"/>
  <c r="F11" i="10" s="1"/>
  <c r="C10" i="10" a="1"/>
  <c r="C10" i="10" s="1"/>
  <c r="D10" i="10" a="1"/>
  <c r="D10" i="10" s="1"/>
  <c r="E10" i="10" a="1"/>
  <c r="E10" i="10" s="1"/>
  <c r="F10" i="10" a="1"/>
  <c r="F10" i="10" s="1"/>
  <c r="C15" i="9" l="1" a="1"/>
  <c r="C15" i="9" s="1"/>
  <c r="D15" i="9" a="1"/>
  <c r="D15" i="9" s="1"/>
  <c r="C8" i="5" l="1"/>
  <c r="D8" i="5"/>
  <c r="E8" i="5"/>
  <c r="F8" i="5"/>
  <c r="B8" i="5"/>
  <c r="E15" i="4" a="1"/>
  <c r="E15" i="4" s="1"/>
  <c r="D15" i="4" a="1"/>
  <c r="D15" i="4" s="1"/>
  <c r="E14" i="4" a="1"/>
  <c r="E14" i="4" s="1"/>
  <c r="D14" i="4" a="1"/>
  <c r="D14" i="4" s="1"/>
  <c r="C14" i="4" a="1"/>
  <c r="C14" i="4" s="1"/>
  <c r="E15" i="3" a="1"/>
  <c r="E15" i="3" s="1"/>
  <c r="D15" i="3" a="1"/>
  <c r="D15" i="3" s="1"/>
  <c r="C15" i="3" a="1"/>
  <c r="C15" i="3" s="1"/>
  <c r="E14" i="3" a="1"/>
  <c r="E14" i="3" s="1"/>
  <c r="D14" i="3" a="1"/>
  <c r="D14" i="3" s="1"/>
  <c r="C14" i="3" a="1"/>
  <c r="C14" i="3" s="1"/>
  <c r="B14" i="3" a="1"/>
  <c r="B14" i="3" s="1"/>
  <c r="E9" i="1" a="1"/>
  <c r="E9" i="1" s="1"/>
  <c r="D9" i="1" a="1"/>
  <c r="D9" i="1" s="1"/>
  <c r="C9" i="1" a="1"/>
  <c r="C9" i="1" s="1"/>
  <c r="B9" i="1" a="1"/>
  <c r="B9" i="1" s="1"/>
  <c r="F8" i="1" a="1"/>
  <c r="F8" i="1" s="1"/>
  <c r="E8" i="1" a="1"/>
  <c r="E8" i="1" s="1"/>
  <c r="D8" i="1" a="1"/>
  <c r="D8" i="1" s="1"/>
  <c r="C8" i="1" a="1"/>
  <c r="C8" i="1" s="1"/>
  <c r="B8" i="1" a="1"/>
  <c r="B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<sst xmlns="http://schemas.openxmlformats.org/spreadsheetml/2006/main" count="506" uniqueCount="226">
  <si>
    <t>T-Mobile</t>
  </si>
  <si>
    <t>Polkomtel</t>
  </si>
  <si>
    <t>P4</t>
  </si>
  <si>
    <t>Orange</t>
  </si>
  <si>
    <t>Fig. 4. Multichannel Video Distribution: Market share</t>
  </si>
  <si>
    <t>Fig. 1. Wireless (Market Share)</t>
  </si>
  <si>
    <t>Others</t>
  </si>
  <si>
    <t>HHI</t>
  </si>
  <si>
    <t>CR4</t>
  </si>
  <si>
    <t>Fig. 2. ISP (Market Share)</t>
  </si>
  <si>
    <t>UPC</t>
  </si>
  <si>
    <t>Netia</t>
  </si>
  <si>
    <t>Vectra</t>
  </si>
  <si>
    <t>Inea</t>
  </si>
  <si>
    <t>Multimedia Poland</t>
  </si>
  <si>
    <t>Toya</t>
  </si>
  <si>
    <t>Starlink</t>
  </si>
  <si>
    <t>Multimedia</t>
  </si>
  <si>
    <t>Telego</t>
  </si>
  <si>
    <t>Telestrada</t>
  </si>
  <si>
    <t>Fig. 3. Wireline (Market Share)</t>
  </si>
  <si>
    <t>Canal+</t>
  </si>
  <si>
    <t>Cyfrowy Polsat</t>
  </si>
  <si>
    <t>UPC Polska</t>
  </si>
  <si>
    <t>Orange Polska</t>
  </si>
  <si>
    <t>Wireless</t>
  </si>
  <si>
    <t>Internet access</t>
  </si>
  <si>
    <t>Wireline</t>
  </si>
  <si>
    <t>Multichannel video distribution</t>
  </si>
  <si>
    <t>Total revenues: Telecom and Internet Access, 2019-2023 (mill. EUR)</t>
  </si>
  <si>
    <t xml:space="preserve">Figure 7. HHI: Telecom and Internet Access , 2019-2023 </t>
  </si>
  <si>
    <t xml:space="preserve">Figure 6. CR4: Telecom and Internet Access, 2019-2023 </t>
  </si>
  <si>
    <t>Figure 5. Total revenues: Telecom and Internet Access, 2019-2023 (Millions PLN)</t>
  </si>
  <si>
    <t>TVP</t>
  </si>
  <si>
    <t>TVN</t>
  </si>
  <si>
    <t>Polsat</t>
  </si>
  <si>
    <t>TV Puls</t>
  </si>
  <si>
    <t>Fig. 8. Broadcast TV: Market Share</t>
  </si>
  <si>
    <t>Netflix</t>
  </si>
  <si>
    <t>Disney+</t>
  </si>
  <si>
    <t>Amazon</t>
  </si>
  <si>
    <t>Paramount</t>
  </si>
  <si>
    <t>Apple</t>
  </si>
  <si>
    <t>Viaplay</t>
  </si>
  <si>
    <t>CDA</t>
  </si>
  <si>
    <t>Fig. 9. Online Video Services: Market Share</t>
  </si>
  <si>
    <t>Polskie Radio</t>
  </si>
  <si>
    <t>Zjednoczone Przedsiębiorstwa Rozrywkowe (ZPR)</t>
  </si>
  <si>
    <t>Eurozet Radio</t>
  </si>
  <si>
    <t>Fig. 10. Broadcast Radio (Market Share)</t>
  </si>
  <si>
    <t>Agora</t>
  </si>
  <si>
    <t>RMF</t>
  </si>
  <si>
    <t>Polsat Box Go</t>
  </si>
  <si>
    <t>player.pl</t>
  </si>
  <si>
    <t>Kino Świat</t>
  </si>
  <si>
    <t>UIP</t>
  </si>
  <si>
    <t>Next Film</t>
  </si>
  <si>
    <t>Warner Bros.</t>
  </si>
  <si>
    <t>Monolith Films</t>
  </si>
  <si>
    <t>Walt Disney Pictures</t>
  </si>
  <si>
    <t>Forum Film</t>
  </si>
  <si>
    <t>Nowe Horyzonty</t>
  </si>
  <si>
    <t>Inter-Film</t>
  </si>
  <si>
    <t>Dystrybucja Mówi Serwis</t>
  </si>
  <si>
    <t>Imperial/Cinepix</t>
  </si>
  <si>
    <t>Best Films</t>
  </si>
  <si>
    <t>Gutek</t>
  </si>
  <si>
    <t>M2 Films</t>
  </si>
  <si>
    <t>Fig. 11. Film TV OVS Distribution: Market share</t>
  </si>
  <si>
    <t>Helios</t>
  </si>
  <si>
    <t>Cinema City</t>
  </si>
  <si>
    <t>Multikino</t>
  </si>
  <si>
    <t>Cinema 3D</t>
  </si>
  <si>
    <t>Fig. 12. Film Exhibiton: Market share</t>
  </si>
  <si>
    <t>Ringier Axel Springer</t>
  </si>
  <si>
    <t>Bauer</t>
  </si>
  <si>
    <t>Polska Press</t>
  </si>
  <si>
    <t>Gremi Media</t>
  </si>
  <si>
    <t>Fig. 13. Newspapers (Market Share)</t>
  </si>
  <si>
    <t>Edipresse</t>
  </si>
  <si>
    <t>Burda Publishing Polska</t>
  </si>
  <si>
    <t>Polityka</t>
  </si>
  <si>
    <t>Fratria</t>
  </si>
  <si>
    <t>Bonnier Bussiness (Polska)</t>
  </si>
  <si>
    <t>Fig. 14. Magazines (Market Share)</t>
  </si>
  <si>
    <t>Google</t>
  </si>
  <si>
    <t>Meta</t>
  </si>
  <si>
    <t>Microsoft</t>
  </si>
  <si>
    <t>Total</t>
  </si>
  <si>
    <t>Fig. 19. Internet advertising market shares by revenue</t>
  </si>
  <si>
    <t>ByteDance</t>
  </si>
  <si>
    <t>Pinterest</t>
  </si>
  <si>
    <t>Twitter</t>
  </si>
  <si>
    <t>YouTube</t>
  </si>
  <si>
    <t>Fig. 20. Social Media Platforms (Market Share)</t>
  </si>
  <si>
    <t>Google Play</t>
  </si>
  <si>
    <t>App Store</t>
  </si>
  <si>
    <t>CR2</t>
  </si>
  <si>
    <t>Fig. 21. App distribution market shares by revenue</t>
  </si>
  <si>
    <t>Nowa Era</t>
  </si>
  <si>
    <t>Wolters Kluwer Polska</t>
  </si>
  <si>
    <t>Wydawnictwa Szkolne i Pedagogiczne</t>
  </si>
  <si>
    <t>Pearson Central Europe</t>
  </si>
  <si>
    <t>Grupa MAC</t>
  </si>
  <si>
    <t>Społeczny Instytut Wydawniczy ZNAK</t>
  </si>
  <si>
    <t>AMEET</t>
  </si>
  <si>
    <t>Wydawnictwo C. H. Beck</t>
  </si>
  <si>
    <t>Macmillan Polska</t>
  </si>
  <si>
    <t>Prószyński Media</t>
  </si>
  <si>
    <t>Grupa Wydawnicza Foksal</t>
  </si>
  <si>
    <t>Media Rodzina</t>
  </si>
  <si>
    <t>HELION</t>
  </si>
  <si>
    <t>Wydawnictwo Literackie</t>
  </si>
  <si>
    <t>Wydawnictwo "Nasza Księgarnia"</t>
  </si>
  <si>
    <t>Wydawnictwo Albatros</t>
  </si>
  <si>
    <t>Wydawnictwo Naukowe PWN</t>
  </si>
  <si>
    <t>Fig. 15. Books (Market Share)</t>
  </si>
  <si>
    <t>Wydawnictwa Szkolne i Pedagogiczne (WSiP)</t>
  </si>
  <si>
    <t xml:space="preserve">Figure 18: HHI Scores for  Online media and traditional media services, 2019-2022 </t>
  </si>
  <si>
    <t>Online Video Services</t>
  </si>
  <si>
    <t>Broadcast Radio</t>
  </si>
  <si>
    <t>Broadcast TV</t>
  </si>
  <si>
    <t>Film TV OVS Distribution</t>
  </si>
  <si>
    <t>Magazines</t>
  </si>
  <si>
    <t>Film Exhibiton</t>
  </si>
  <si>
    <t>Newspapers</t>
  </si>
  <si>
    <t>Books</t>
  </si>
  <si>
    <t xml:space="preserve">Figure 17: CR4 Scores for  Online media and traditional media services, 2019-2023 </t>
  </si>
  <si>
    <t>Figure 16. Online media and traditional media services total revenue in EUR, 2019-2023 (Millions. CZK)</t>
  </si>
  <si>
    <t>Online News Media</t>
  </si>
  <si>
    <t>Music services</t>
  </si>
  <si>
    <t>Digital Games</t>
  </si>
  <si>
    <t>Total revenues for Online media and traditional media services , 2019-2023</t>
  </si>
  <si>
    <t>App distribution</t>
  </si>
  <si>
    <t>Search Engines</t>
  </si>
  <si>
    <t>Search Engines-Mobile</t>
  </si>
  <si>
    <t>Mobile OS</t>
  </si>
  <si>
    <t>Search Engines-Desktop</t>
  </si>
  <si>
    <t>Social media platforms</t>
  </si>
  <si>
    <t>Mobile browsers</t>
  </si>
  <si>
    <t>Desktop OS</t>
  </si>
  <si>
    <t>Desktop browsers</t>
  </si>
  <si>
    <t>Internet advertising</t>
  </si>
  <si>
    <t>Calculations of weighted HHI</t>
  </si>
  <si>
    <t>total revenues</t>
  </si>
  <si>
    <t>weighted HHI</t>
  </si>
  <si>
    <t>Telecom and Internet Access</t>
  </si>
  <si>
    <t>Online media and traditional media services</t>
  </si>
  <si>
    <t>Core internet applications</t>
  </si>
  <si>
    <t>Networked Media Economy</t>
  </si>
  <si>
    <t xml:space="preserve">Figure 23. HHI Scores for Core internet applications in PL, 2019-2023 </t>
  </si>
  <si>
    <t>Figure 24. Networked Media Economy in PL, 2019-2023 (Based on revenue, Millions. PLN)</t>
  </si>
  <si>
    <t>Search-Engines (Market Share)</t>
  </si>
  <si>
    <t>Search-Engines Mobile (Market Share)</t>
  </si>
  <si>
    <t>Search-Engines Desktop (Market Share)</t>
  </si>
  <si>
    <t>Yahoo</t>
  </si>
  <si>
    <t>Mobile OS (Market Share)</t>
  </si>
  <si>
    <t>Mobile Browsers (Market Share)</t>
  </si>
  <si>
    <t>Samsung Electronics</t>
  </si>
  <si>
    <t>Opera</t>
  </si>
  <si>
    <t>Desktop OS (Market Share)</t>
  </si>
  <si>
    <t>Linux</t>
  </si>
  <si>
    <t>Desktop Browsers (Market Share)</t>
  </si>
  <si>
    <t>Mozilla</t>
  </si>
  <si>
    <t>Telecoms &amp; internet access</t>
  </si>
  <si>
    <t>Figure 25. HHI Networked Media Economy in PL, 2019-2023</t>
  </si>
  <si>
    <t>Figure 26. HHI for all sectors in PL, 2019-2023</t>
  </si>
  <si>
    <t>ISP</t>
  </si>
  <si>
    <t>Multichannel Video Distribution</t>
  </si>
  <si>
    <t>Disney (Walt Disney Pictures, Disney+)</t>
  </si>
  <si>
    <t>Film Exhibition</t>
  </si>
  <si>
    <t>Online advertising</t>
  </si>
  <si>
    <t>growth 2019-2023 (%)</t>
  </si>
  <si>
    <t>big tech</t>
  </si>
  <si>
    <t>Fig. 27: Revenue and growth all sectors</t>
  </si>
  <si>
    <t>Figure 28. Big players in PL, 2023 (Based on revenue, Millions PLN)</t>
  </si>
  <si>
    <t>% of total Network Media Economy</t>
  </si>
  <si>
    <t>CR10</t>
  </si>
  <si>
    <t>CR1</t>
  </si>
  <si>
    <t>United States</t>
  </si>
  <si>
    <t>Denmark</t>
  </si>
  <si>
    <t>Germany</t>
  </si>
  <si>
    <t>Austria</t>
  </si>
  <si>
    <t>South Korea</t>
  </si>
  <si>
    <t>China</t>
  </si>
  <si>
    <t>Czech Republic</t>
  </si>
  <si>
    <t>Italy</t>
  </si>
  <si>
    <t>Spain</t>
  </si>
  <si>
    <t>Slovakia</t>
  </si>
  <si>
    <t>France</t>
  </si>
  <si>
    <t>Switzerland</t>
  </si>
  <si>
    <t>Australia</t>
  </si>
  <si>
    <t>Canada (with cloud computing)</t>
  </si>
  <si>
    <t>Canada</t>
  </si>
  <si>
    <t>Portugal</t>
  </si>
  <si>
    <t>India</t>
  </si>
  <si>
    <t>Japan</t>
  </si>
  <si>
    <t>Brazil</t>
  </si>
  <si>
    <t>Mexico</t>
  </si>
  <si>
    <t>Average all countries with cloud services</t>
  </si>
  <si>
    <t>Average peer countries with cloud services</t>
  </si>
  <si>
    <t>Average all countries without cloud services</t>
  </si>
  <si>
    <t>Average peer countries without cloud services</t>
  </si>
  <si>
    <t>Online Video Market HHI</t>
  </si>
  <si>
    <t>Big Tech share</t>
  </si>
  <si>
    <t>Pooled HHI</t>
  </si>
  <si>
    <t>Weighted HHI</t>
  </si>
  <si>
    <t>Figure 29: Select international comparison of CR4 and HHI figures, 2024 (or closest year)</t>
  </si>
  <si>
    <t>Poland</t>
  </si>
  <si>
    <t>Market shares</t>
  </si>
  <si>
    <t>Polsat (Polsat, Polsat Box Go, Polsat Radio)</t>
  </si>
  <si>
    <t>Warner Bros. Discovery (TVN, Warner Bros., HBO MAX, Discovery+, Player.pl)</t>
  </si>
  <si>
    <t>Canal+ (Canal+, Kino Świat)</t>
  </si>
  <si>
    <t>Agora (Helios, Next Film)</t>
  </si>
  <si>
    <t>Revenues</t>
  </si>
  <si>
    <t>Cineworld (Cinema City, Forum Film)</t>
  </si>
  <si>
    <t>Warner Bros. Discovery</t>
  </si>
  <si>
    <t>Polsat Plus Group</t>
  </si>
  <si>
    <t>Warner Discovery</t>
  </si>
  <si>
    <t>Disney</t>
  </si>
  <si>
    <t>Agora Group</t>
  </si>
  <si>
    <t>Bauer Media</t>
  </si>
  <si>
    <t>N/A</t>
  </si>
  <si>
    <t>Total revenues Network Media Economy 2023</t>
  </si>
  <si>
    <t xml:space="preserve">Figure 22. CR4 Scores for Core internet applications in PL, 2019-2023 </t>
  </si>
  <si>
    <t>\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</si>
</sst>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0.0"/>
    <numFmt numFmtId="166" formatCode="0.0000"/>
    <numFmt numFmtId="168" formatCode="0.0%"/>
    <numFmt numFmtId="174" formatCode="#,##0.0"/>
  </numFmts>
  <fonts count="27">
    <font>
      <sz val="12"/>
      <color theme="1"/>
      <name val="Aptos Narrow"/>
      <family val="2"/>
      <charset val="238"/>
      <scheme val="minor"/>
    </font>
    <font>
      <b/>
      <sz val="12"/>
      <color theme="1"/>
      <name val="Aptos Narrow"/>
      <family val="2"/>
      <charset val="238"/>
      <scheme val="minor"/>
    </font>
    <font>
      <b/>
      <sz val="11"/>
      <color theme="1"/>
      <name val="Aptos Narrow"/>
    </font>
    <font>
      <sz val="11"/>
      <color theme="1"/>
      <name val="Aptos Narrow"/>
    </font>
    <font>
      <sz val="11"/>
      <color theme="1"/>
      <name val="Aptos Narrow"/>
      <scheme val="minor"/>
    </font>
    <font>
      <b/>
      <sz val="11"/>
      <color theme="1"/>
      <name val="Aptos Narrow"/>
      <scheme val="minor"/>
    </font>
    <font>
      <sz val="11"/>
      <color theme="1"/>
      <name val="Aptos Narrow"/>
      <family val="2"/>
    </font>
    <font>
      <sz val="11"/>
      <color theme="1"/>
      <name val="Arial"/>
      <family val="2"/>
    </font>
    <font>
      <sz val="12"/>
      <color rgb="FF000000"/>
      <name val="Aptos Narrow"/>
      <family val="2"/>
      <charset val="238"/>
      <scheme val="minor"/>
    </font>
    <font>
      <sz val="11"/>
      <color rgb="FF000000"/>
      <name val="Arial"/>
      <family val="2"/>
    </font>
    <font>
      <sz val="11"/>
      <color rgb="FF000000"/>
      <name val="Aptos Narrow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ptos Narrow"/>
      <scheme val="minor"/>
    </font>
    <font>
      <sz val="11"/>
      <name val="Calibri"/>
      <family val="2"/>
    </font>
    <font>
      <sz val="10"/>
      <color rgb="FF000000"/>
      <name val="Helvetica Neue"/>
      <family val="2"/>
    </font>
    <font>
      <b/>
      <sz val="12"/>
      <color rgb="FF000000"/>
      <name val="Aptos Narrow"/>
      <family val="2"/>
      <scheme val="minor"/>
    </font>
    <font>
      <b/>
      <sz val="11"/>
      <color theme="1"/>
      <name val="Arial"/>
      <family val="2"/>
    </font>
    <font>
      <sz val="12"/>
      <color rgb="FF000000"/>
      <name val="Aptos Narrow"/>
      <scheme val="minor"/>
    </font>
    <font>
      <sz val="12"/>
      <color rgb="FF000000"/>
      <name val="Aptos"/>
      <family val="2"/>
    </font>
    <font>
      <sz val="12"/>
      <color theme="1"/>
      <name val="Aptos"/>
      <family val="2"/>
    </font>
    <font>
      <b/>
      <sz val="12"/>
      <color theme="1"/>
      <name val="Aptos"/>
      <family val="2"/>
    </font>
    <font>
      <b/>
      <sz val="12"/>
      <color rgb="FF000000"/>
      <name val="Aptos"/>
      <family val="2"/>
    </font>
    <font>
      <sz val="11"/>
      <color theme="1"/>
      <name val="Aptos"/>
      <family val="2"/>
    </font>
    <font>
      <sz val="11"/>
      <color rgb="FF000000"/>
      <name val="Aptos"/>
      <family val="2"/>
    </font>
    <font>
      <sz val="10"/>
      <color rgb="FF000000"/>
      <name val="Aptos"/>
      <family val="2"/>
    </font>
    <font>
      <b/>
      <sz val="11"/>
      <color theme="1"/>
      <name val="Aptos"/>
      <family val="2"/>
    </font>
    <font>
      <b/>
      <sz val="11"/>
      <color rgb="FF000000"/>
      <name val="Aptos"/>
      <family val="2"/>
    </font>
  </fonts>
  <fills count="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FFFF"/>
        <bgColor rgb="FF000000"/>
      </patternFill>
    </fill>
    <fill>
      <patternFill patternType="solid">
        <fgColor rgb="FF00E1CC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3" fillId="0" borderId="0" xfId="0" applyFont="1"/>
    <xf numFmtId="0" fontId="4" fillId="0" borderId="0" xfId="0" applyFont="1"/>
    <xf numFmtId="4" fontId="3" fillId="0" borderId="0" xfId="0" applyNumberFormat="1" applyFont="1"/>
    <xf numFmtId="0" fontId="2" fillId="2" borderId="0" xfId="0" applyFont="1" applyFill="1"/>
    <xf numFmtId="0" fontId="3" fillId="0" borderId="0" xfId="0" applyFont="1" applyAlignment="1">
      <alignment horizontal="right"/>
    </xf>
    <xf numFmtId="0" fontId="5" fillId="0" borderId="0" xfId="0" applyFont="1"/>
    <xf numFmtId="4" fontId="0" fillId="0" borderId="0" xfId="0" applyNumberFormat="1"/>
    <xf numFmtId="4" fontId="4" fillId="0" borderId="0" xfId="0" applyNumberFormat="1" applyFont="1"/>
    <xf numFmtId="2" fontId="0" fillId="0" borderId="0" xfId="0" applyNumberFormat="1"/>
    <xf numFmtId="4" fontId="6" fillId="0" borderId="0" xfId="0" applyNumberFormat="1" applyFont="1"/>
    <xf numFmtId="2" fontId="4" fillId="0" borderId="0" xfId="0" applyNumberFormat="1" applyFont="1"/>
    <xf numFmtId="2" fontId="6" fillId="0" borderId="0" xfId="0" applyNumberFormat="1" applyFont="1"/>
    <xf numFmtId="0" fontId="0" fillId="3" borderId="0" xfId="0" applyFill="1"/>
    <xf numFmtId="2" fontId="7" fillId="0" borderId="0" xfId="0" applyNumberFormat="1" applyFont="1"/>
    <xf numFmtId="2" fontId="3" fillId="0" borderId="0" xfId="0" applyNumberFormat="1" applyFont="1"/>
    <xf numFmtId="0" fontId="8" fillId="4" borderId="0" xfId="0" applyFont="1" applyFill="1"/>
    <xf numFmtId="0" fontId="8" fillId="0" borderId="0" xfId="0" applyFont="1"/>
    <xf numFmtId="2" fontId="9" fillId="0" borderId="0" xfId="0" applyNumberFormat="1" applyFont="1"/>
    <xf numFmtId="2" fontId="10" fillId="0" borderId="0" xfId="0" applyNumberFormat="1" applyFont="1"/>
    <xf numFmtId="4" fontId="7" fillId="0" borderId="0" xfId="0" applyNumberFormat="1" applyFont="1"/>
    <xf numFmtId="0" fontId="7" fillId="0" borderId="0" xfId="0" applyFont="1"/>
    <xf numFmtId="0" fontId="11" fillId="2" borderId="0" xfId="0" applyFont="1" applyFill="1"/>
    <xf numFmtId="0" fontId="1" fillId="0" borderId="0" xfId="0" applyFont="1"/>
    <xf numFmtId="0" fontId="12" fillId="0" borderId="0" xfId="0" applyFont="1"/>
    <xf numFmtId="0" fontId="0" fillId="2" borderId="0" xfId="0" applyFill="1"/>
    <xf numFmtId="0" fontId="0" fillId="0" borderId="1" xfId="0" applyBorder="1" applyAlignment="1">
      <alignment horizontal="left" vertical="center"/>
    </xf>
    <xf numFmtId="165" fontId="13" fillId="0" borderId="1" xfId="0" applyNumberFormat="1" applyFont="1" applyBorder="1" applyAlignment="1">
      <alignment horizontal="right" vertical="center"/>
    </xf>
    <xf numFmtId="166" fontId="0" fillId="0" borderId="1" xfId="0" applyNumberFormat="1" applyBorder="1" applyAlignment="1">
      <alignment horizontal="right" vertical="center"/>
    </xf>
    <xf numFmtId="0" fontId="14" fillId="0" borderId="0" xfId="0" applyFont="1"/>
    <xf numFmtId="165" fontId="0" fillId="0" borderId="0" xfId="0" applyNumberFormat="1"/>
    <xf numFmtId="0" fontId="16" fillId="0" borderId="0" xfId="0" applyFont="1"/>
    <xf numFmtId="2" fontId="0" fillId="0" borderId="1" xfId="0" applyNumberFormat="1" applyBorder="1"/>
    <xf numFmtId="2" fontId="14" fillId="0" borderId="0" xfId="0" applyNumberFormat="1" applyFont="1"/>
    <xf numFmtId="2" fontId="12" fillId="0" borderId="0" xfId="0" applyNumberFormat="1" applyFont="1"/>
    <xf numFmtId="2" fontId="13" fillId="0" borderId="0" xfId="0" applyNumberFormat="1" applyFont="1" applyAlignment="1">
      <alignment horizontal="right" vertical="center"/>
    </xf>
    <xf numFmtId="0" fontId="0" fillId="5" borderId="0" xfId="0" applyFill="1"/>
    <xf numFmtId="2" fontId="17" fillId="0" borderId="0" xfId="0" applyNumberFormat="1" applyFont="1"/>
    <xf numFmtId="10" fontId="0" fillId="0" borderId="0" xfId="0" applyNumberFormat="1"/>
    <xf numFmtId="0" fontId="0" fillId="6" borderId="0" xfId="0" applyFill="1"/>
    <xf numFmtId="0" fontId="15" fillId="4" borderId="0" xfId="0" applyFont="1" applyFill="1" applyAlignment="1">
      <alignment vertical="top" wrapText="1"/>
    </xf>
    <xf numFmtId="0" fontId="15" fillId="2" borderId="0" xfId="0" applyFont="1" applyFill="1" applyAlignment="1">
      <alignment vertical="top" wrapText="1"/>
    </xf>
    <xf numFmtId="168" fontId="0" fillId="0" borderId="0" xfId="0" applyNumberFormat="1"/>
    <xf numFmtId="174" fontId="0" fillId="0" borderId="0" xfId="0" applyNumberFormat="1"/>
    <xf numFmtId="174" fontId="4" fillId="0" borderId="0" xfId="0" applyNumberFormat="1" applyFont="1"/>
    <xf numFmtId="174" fontId="17" fillId="0" borderId="0" xfId="0" applyNumberFormat="1" applyFont="1"/>
    <xf numFmtId="0" fontId="18" fillId="4" borderId="0" xfId="0" applyFont="1" applyFill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4" fontId="19" fillId="0" borderId="0" xfId="0" applyNumberFormat="1" applyFont="1"/>
    <xf numFmtId="2" fontId="19" fillId="0" borderId="0" xfId="0" applyNumberFormat="1" applyFont="1"/>
    <xf numFmtId="2" fontId="22" fillId="0" borderId="0" xfId="0" applyNumberFormat="1" applyFont="1"/>
    <xf numFmtId="0" fontId="23" fillId="0" borderId="0" xfId="0" applyFont="1"/>
    <xf numFmtId="2" fontId="23" fillId="0" borderId="0" xfId="0" applyNumberFormat="1" applyFont="1"/>
    <xf numFmtId="0" fontId="19" fillId="0" borderId="0" xfId="0" applyFont="1" applyAlignment="1">
      <alignment horizontal="left" vertical="center"/>
    </xf>
    <xf numFmtId="165" fontId="19" fillId="0" borderId="0" xfId="0" applyNumberFormat="1" applyFont="1" applyAlignment="1">
      <alignment horizontal="right" vertical="center"/>
    </xf>
    <xf numFmtId="0" fontId="24" fillId="0" borderId="0" xfId="0" applyFont="1"/>
    <xf numFmtId="165" fontId="18" fillId="0" borderId="1" xfId="0" applyNumberFormat="1" applyFont="1" applyBorder="1" applyAlignment="1">
      <alignment horizontal="right" vertical="center"/>
    </xf>
    <xf numFmtId="0" fontId="22" fillId="0" borderId="1" xfId="0" applyFont="1" applyBorder="1"/>
    <xf numFmtId="4" fontId="22" fillId="0" borderId="0" xfId="0" applyNumberFormat="1" applyFont="1"/>
    <xf numFmtId="0" fontId="19" fillId="0" borderId="1" xfId="0" applyFont="1" applyBorder="1"/>
    <xf numFmtId="4" fontId="23" fillId="0" borderId="0" xfId="0" applyNumberFormat="1" applyFont="1"/>
    <xf numFmtId="0" fontId="25" fillId="0" borderId="0" xfId="0" applyFont="1"/>
    <xf numFmtId="165" fontId="21" fillId="0" borderId="0" xfId="0" applyNumberFormat="1" applyFont="1"/>
    <xf numFmtId="2" fontId="21" fillId="0" borderId="0" xfId="0" applyNumberFormat="1" applyFont="1"/>
    <xf numFmtId="10" fontId="20" fillId="0" borderId="0" xfId="0" applyNumberFormat="1" applyFont="1"/>
    <xf numFmtId="10" fontId="21" fillId="0" borderId="0" xfId="0" applyNumberFormat="1" applyFont="1"/>
    <xf numFmtId="0" fontId="20" fillId="2" borderId="0" xfId="0" applyFont="1" applyFill="1"/>
    <xf numFmtId="0" fontId="18" fillId="0" borderId="0" xfId="0" applyFont="1"/>
    <xf numFmtId="0" fontId="25" fillId="2" borderId="0" xfId="0" applyFont="1" applyFill="1"/>
    <xf numFmtId="0" fontId="26" fillId="2" borderId="0" xfId="0" applyFont="1" applyFill="1"/>
    <xf numFmtId="10" fontId="19" fillId="0" borderId="0" xfId="0" applyNumberFormat="1" applyFont="1"/>
    <xf numFmtId="0" fontId="19" fillId="2" borderId="0" xfId="0" applyFont="1" applyFill="1"/>
    <xf numFmtId="164" fontId="19" fillId="0" borderId="0" xfId="0" applyNumberFormat="1" applyFont="1"/>
    <xf numFmtId="2" fontId="18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E1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Custom 2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384DA0"/>
      </a:accent1>
      <a:accent2>
        <a:srgbClr val="F36036"/>
      </a:accent2>
      <a:accent3>
        <a:srgbClr val="4D4D4F"/>
      </a:accent3>
      <a:accent4>
        <a:srgbClr val="85BAA1"/>
      </a:accent4>
      <a:accent5>
        <a:srgbClr val="ED244E"/>
      </a:accent5>
      <a:accent6>
        <a:srgbClr val="E3B23C"/>
      </a:accent6>
      <a:hlink>
        <a:srgbClr val="6CCFF6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F54D5-CF9A-EF44-94FB-FC3F73C7085D}">
  <dimension ref="A1:F9"/>
  <sheetViews>
    <sheetView tabSelected="1" zoomScale="125" workbookViewId="0"/>
  </sheetViews>
  <sheetFormatPr baseColWidth="10" defaultRowHeight="15.75"/>
  <sheetData>
    <row r="1" spans="1:6">
      <c r="A1" s="4" t="s">
        <v>5</v>
      </c>
    </row>
    <row r="2" spans="1:6">
      <c r="B2" s="1">
        <v>2019</v>
      </c>
      <c r="C2" s="1">
        <v>2020</v>
      </c>
      <c r="D2" s="1">
        <v>2021</v>
      </c>
      <c r="E2" s="1">
        <v>2022</v>
      </c>
      <c r="F2" s="1">
        <v>2023</v>
      </c>
    </row>
    <row r="3" spans="1:6">
      <c r="A3" s="1" t="s">
        <v>3</v>
      </c>
      <c r="B3" s="5">
        <v>0.318</v>
      </c>
      <c r="C3" s="5">
        <v>0.29099999999999998</v>
      </c>
      <c r="D3" s="5">
        <v>0.28499999999999998</v>
      </c>
      <c r="E3" s="5">
        <v>0.28799999999999998</v>
      </c>
      <c r="F3" s="5">
        <v>0.28699999999999998</v>
      </c>
    </row>
    <row r="4" spans="1:6">
      <c r="A4" s="1" t="s">
        <v>1</v>
      </c>
      <c r="B4" s="5">
        <v>0.26200000000000001</v>
      </c>
      <c r="C4" s="5">
        <v>0.23499999999999999</v>
      </c>
      <c r="D4" s="5">
        <v>0.26200000000000001</v>
      </c>
      <c r="E4" s="5">
        <v>0.25700000000000001</v>
      </c>
      <c r="F4" s="5">
        <v>0.249</v>
      </c>
    </row>
    <row r="5" spans="1:6">
      <c r="A5" s="1" t="s">
        <v>0</v>
      </c>
      <c r="B5" s="5">
        <v>0.16</v>
      </c>
      <c r="C5" s="5">
        <v>0.23300000000000001</v>
      </c>
      <c r="D5" s="5">
        <v>0.224</v>
      </c>
      <c r="E5" s="5">
        <v>0.222</v>
      </c>
      <c r="F5" s="5">
        <v>0.22500000000000001</v>
      </c>
    </row>
    <row r="6" spans="1:6">
      <c r="A6" s="1" t="s">
        <v>2</v>
      </c>
      <c r="B6" s="5">
        <v>0.214</v>
      </c>
      <c r="C6" s="5">
        <v>0.19900000000000001</v>
      </c>
      <c r="D6" s="5">
        <v>0.19700000000000001</v>
      </c>
      <c r="E6" s="5">
        <v>0.20399999999999999</v>
      </c>
      <c r="F6" s="5">
        <v>0.20300000000000001</v>
      </c>
    </row>
    <row r="7" spans="1:6">
      <c r="A7" s="1" t="s">
        <v>6</v>
      </c>
      <c r="B7" s="5">
        <v>4.5999999999999999E-2</v>
      </c>
      <c r="C7" s="5">
        <v>4.2000000000000003E-2</v>
      </c>
      <c r="D7" s="5">
        <v>3.2000000000000001E-2</v>
      </c>
      <c r="E7" s="5">
        <v>2.9000000000000001E-2</v>
      </c>
      <c r="F7" s="5">
        <v>3.5999999999999997E-2</v>
      </c>
    </row>
    <row r="8" spans="1:6">
      <c r="A8" s="1" t="s">
        <v>7</v>
      </c>
      <c r="B8" s="2" cm="1">
        <f t="array" ref="B8">SUM((B3:B6 * 100)^2)</f>
        <v>2411.6400000000003</v>
      </c>
      <c r="C8" s="2" cm="1">
        <f t="array" ref="C8">SUM((C3:C6 * 100)^2)</f>
        <v>2337.96</v>
      </c>
      <c r="D8" s="2" cm="1">
        <f t="array" ref="D8">SUM((D3:D6 * 100)^2)</f>
        <v>2388.5400000000004</v>
      </c>
      <c r="E8" s="2" cm="1">
        <f t="array" ref="E8">SUM((E3:E6 * 100)^2)</f>
        <v>2398.9299999999998</v>
      </c>
      <c r="F8" s="2" cm="1">
        <f t="array" ref="F8">SUM((F3:F6 * 100)^2)</f>
        <v>2362.04</v>
      </c>
    </row>
    <row r="9" spans="1:6">
      <c r="A9" s="1" t="s">
        <v>8</v>
      </c>
      <c r="B9" cm="1">
        <f t="array" ref="B9">SUM((B3:B6 * 100))</f>
        <v>95.4</v>
      </c>
      <c r="C9" cm="1">
        <f t="array" ref="C9">SUM((C3:C6 * 100))</f>
        <v>95.8</v>
      </c>
      <c r="D9" cm="1">
        <f t="array" ref="D9">SUM((D3:D6 * 100))</f>
        <v>96.800000000000011</v>
      </c>
      <c r="E9" cm="1">
        <f t="array" ref="E9">SUM((E3:E6 * 100))</f>
        <v>97.1</v>
      </c>
      <c r="F9" cm="1">
        <f t="array" ref="F9">SUM((F3:F6 * 100))</f>
        <v>96.399999999999991</v>
      </c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6D717-4258-8B44-8378-DBA186147192}">
  <dimension ref="A1:F21"/>
  <sheetViews>
    <sheetView workbookViewId="0">
      <selection activeCell="B12" sqref="B12"/>
    </sheetView>
  </sheetViews>
  <sheetFormatPr baseColWidth="10" defaultRowHeight="15.75"/>
  <cols>
    <col min="1" max="1" width="37.875" style="47" customWidth="1"/>
    <col min="2" max="16384" width="11" style="47"/>
  </cols>
  <sheetData>
    <row r="1" spans="1:6">
      <c r="A1" s="69" t="s">
        <v>49</v>
      </c>
    </row>
    <row r="2" spans="1:6">
      <c r="B2" s="47">
        <v>2019</v>
      </c>
      <c r="C2" s="47">
        <v>2020</v>
      </c>
      <c r="D2" s="47">
        <v>2021</v>
      </c>
      <c r="E2" s="47">
        <v>2022</v>
      </c>
      <c r="F2" s="47">
        <v>2023</v>
      </c>
    </row>
    <row r="3" spans="1:6">
      <c r="A3" s="47" t="s">
        <v>46</v>
      </c>
      <c r="B3" s="52">
        <v>0.58499999999999996</v>
      </c>
      <c r="C3" s="52">
        <v>0.58099999999999996</v>
      </c>
      <c r="D3" s="52">
        <v>0.56299999999999994</v>
      </c>
      <c r="E3" s="52">
        <v>0.53700000000000003</v>
      </c>
      <c r="F3" s="52">
        <v>0.56100000000000005</v>
      </c>
    </row>
    <row r="4" spans="1:6">
      <c r="A4" s="47" t="s">
        <v>51</v>
      </c>
      <c r="B4" s="52">
        <v>0.121</v>
      </c>
      <c r="C4" s="52">
        <v>0.108</v>
      </c>
      <c r="D4" s="52">
        <v>0.125</v>
      </c>
      <c r="E4" s="52">
        <v>0.13500000000000001</v>
      </c>
      <c r="F4" s="52">
        <v>0.13500000000000001</v>
      </c>
    </row>
    <row r="5" spans="1:6">
      <c r="A5" s="47" t="s">
        <v>48</v>
      </c>
      <c r="B5" s="52">
        <v>6.8000000000000005E-2</v>
      </c>
      <c r="C5" s="52">
        <v>6.9000000000000006E-2</v>
      </c>
      <c r="D5" s="52">
        <v>7.2999999999999995E-2</v>
      </c>
      <c r="E5" s="52">
        <v>7.2999999999999995E-2</v>
      </c>
      <c r="F5" s="52">
        <v>6.5000000000000002E-2</v>
      </c>
    </row>
    <row r="6" spans="1:6">
      <c r="A6" s="47" t="s">
        <v>50</v>
      </c>
      <c r="B6" s="52">
        <v>5.8000000000000003E-2</v>
      </c>
      <c r="C6" s="52">
        <v>5.3999999999999999E-2</v>
      </c>
      <c r="D6" s="52">
        <v>6.3E-2</v>
      </c>
      <c r="E6" s="52">
        <v>6.2E-2</v>
      </c>
      <c r="F6" s="52">
        <v>5.8999999999999997E-2</v>
      </c>
    </row>
    <row r="7" spans="1:6">
      <c r="A7" s="47" t="s">
        <v>47</v>
      </c>
      <c r="B7" s="52">
        <v>4.7E-2</v>
      </c>
      <c r="C7" s="52">
        <v>5.3999999999999999E-2</v>
      </c>
      <c r="D7" s="52">
        <v>5.1999999999999998E-2</v>
      </c>
      <c r="E7" s="52">
        <v>6.2E-2</v>
      </c>
      <c r="F7" s="52">
        <v>5.8999999999999997E-2</v>
      </c>
    </row>
    <row r="8" spans="1:6">
      <c r="A8" s="47" t="s">
        <v>35</v>
      </c>
      <c r="B8" s="52">
        <v>5.0000000000000001E-3</v>
      </c>
      <c r="C8" s="52">
        <v>5.0000000000000001E-3</v>
      </c>
      <c r="D8" s="52">
        <v>5.0000000000000001E-3</v>
      </c>
      <c r="E8" s="52">
        <v>6.0000000000000001E-3</v>
      </c>
      <c r="F8" s="52">
        <v>2E-3</v>
      </c>
    </row>
    <row r="9" spans="1:6">
      <c r="A9" s="47" t="s">
        <v>6</v>
      </c>
      <c r="B9" s="52">
        <v>0.11600000000000001</v>
      </c>
      <c r="C9" s="52">
        <v>0.128</v>
      </c>
      <c r="D9" s="52">
        <v>0.12</v>
      </c>
      <c r="E9" s="52">
        <v>0.124</v>
      </c>
      <c r="F9" s="52">
        <v>0.11799999999999999</v>
      </c>
    </row>
    <row r="10" spans="1:6">
      <c r="A10" s="47" t="s">
        <v>7</v>
      </c>
      <c r="B10" s="47" cm="1">
        <f t="array" ref="B10">SUM((B3:B8 * 100)^2)</f>
        <v>3670.8799999999997</v>
      </c>
      <c r="C10" s="47" cm="1">
        <f t="array" ref="C10">SUM((C3:C8 * 100)^2)</f>
        <v>3598.4299999999989</v>
      </c>
      <c r="D10" s="47" cm="1">
        <f t="array" ref="D10">SUM((D3:D8 * 100)^2)</f>
        <v>3446.2099999999996</v>
      </c>
      <c r="E10" s="47" cm="1">
        <f t="array" ref="E10">SUM((E3:E8 * 100)^2)</f>
        <v>3196.4700000000007</v>
      </c>
      <c r="F10" s="47" cm="1">
        <f t="array" ref="F10">SUM((F3:F8 * 100)^2)</f>
        <v>3441.3700000000008</v>
      </c>
    </row>
    <row r="11" spans="1:6">
      <c r="A11" s="47" t="s">
        <v>8</v>
      </c>
      <c r="B11" s="52" cm="1">
        <f t="array" ref="B11">SUM((B3:B6 * 100))</f>
        <v>83.199999999999989</v>
      </c>
      <c r="C11" s="52" cm="1">
        <f t="array" ref="C11">SUM((C3:C6 * 100))</f>
        <v>81.2</v>
      </c>
      <c r="D11" s="52" cm="1">
        <f t="array" ref="D11">SUM((D3:D6 * 100))</f>
        <v>82.399999999999991</v>
      </c>
      <c r="E11" s="52" cm="1">
        <f t="array" ref="E11">SUM((E3:E6 * 100))</f>
        <v>80.7</v>
      </c>
      <c r="F11" s="52" cm="1">
        <f t="array" ref="F11">SUM((F3:F6 * 100))</f>
        <v>82.000000000000014</v>
      </c>
    </row>
    <row r="15" spans="1:6">
      <c r="B15" s="52"/>
      <c r="C15" s="52"/>
      <c r="D15" s="52"/>
      <c r="E15" s="52"/>
      <c r="F15" s="52"/>
    </row>
    <row r="16" spans="1:6">
      <c r="A16" s="48"/>
      <c r="B16" s="73"/>
      <c r="C16" s="73"/>
      <c r="D16" s="73"/>
      <c r="E16" s="73"/>
      <c r="F16" s="73"/>
    </row>
    <row r="17" spans="1:6">
      <c r="A17" s="48"/>
      <c r="B17" s="73"/>
      <c r="C17" s="73"/>
      <c r="D17" s="73"/>
      <c r="E17" s="73"/>
      <c r="F17" s="73"/>
    </row>
    <row r="18" spans="1:6">
      <c r="A18" s="48"/>
      <c r="B18" s="73"/>
      <c r="C18" s="73"/>
      <c r="D18" s="73"/>
      <c r="E18" s="73"/>
      <c r="F18" s="73"/>
    </row>
    <row r="19" spans="1:6">
      <c r="A19" s="48"/>
      <c r="B19" s="73"/>
      <c r="C19" s="73"/>
      <c r="D19" s="73"/>
      <c r="E19" s="73"/>
      <c r="F19" s="73"/>
    </row>
    <row r="20" spans="1:6">
      <c r="A20" s="48"/>
      <c r="B20" s="73"/>
      <c r="C20" s="73"/>
      <c r="D20" s="73"/>
      <c r="E20" s="73"/>
      <c r="F20" s="73"/>
    </row>
    <row r="21" spans="1:6">
      <c r="A21" s="48"/>
      <c r="B21" s="73"/>
      <c r="C21" s="73"/>
      <c r="D21" s="73"/>
      <c r="E21" s="73"/>
      <c r="F21" s="73"/>
    </row>
  </sheetData>
  <sortState xmlns:xlrd2="http://schemas.microsoft.com/office/spreadsheetml/2017/richdata2" ref="A16:G21">
    <sortCondition descending="1" ref="G16:G21"/>
  </sortState>
  <pageMargins left="0.7" right="0.7" top="0.78740157499999996" bottom="0.78740157499999996" header="0.3" footer="0.3"/>
  <pageSetup paperSize="9" orientation="portrait" horizontalDpi="0" verticalDpi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DF75C-C179-F240-8466-E3BA2DD756EB}">
  <dimension ref="A1:G37"/>
  <sheetViews>
    <sheetView zoomScale="108" workbookViewId="0">
      <selection activeCell="C12" sqref="C12"/>
    </sheetView>
  </sheetViews>
  <sheetFormatPr baseColWidth="10" defaultRowHeight="15.75"/>
  <cols>
    <col min="1" max="1" width="24.5" customWidth="1"/>
  </cols>
  <sheetData>
    <row r="1" spans="1:6">
      <c r="A1" s="72" t="s">
        <v>68</v>
      </c>
      <c r="B1" s="47"/>
      <c r="C1" s="47"/>
      <c r="D1" s="47"/>
      <c r="E1" s="47"/>
      <c r="F1" s="47"/>
    </row>
    <row r="2" spans="1:6">
      <c r="A2" s="47"/>
      <c r="B2" s="47">
        <v>2019</v>
      </c>
      <c r="C2" s="47">
        <v>2020</v>
      </c>
      <c r="D2" s="47">
        <v>2021</v>
      </c>
      <c r="E2" s="47">
        <v>2022</v>
      </c>
      <c r="F2" s="47">
        <v>2023</v>
      </c>
    </row>
    <row r="3" spans="1:6">
      <c r="A3" s="47" t="s">
        <v>59</v>
      </c>
      <c r="B3" s="52">
        <v>0.18205510907003444</v>
      </c>
      <c r="C3" s="52">
        <v>0.30301354186534429</v>
      </c>
      <c r="D3" s="52">
        <v>0.32619128963508875</v>
      </c>
      <c r="E3" s="52">
        <v>0.37546195811579747</v>
      </c>
      <c r="F3" s="52">
        <v>0.43947597446107162</v>
      </c>
    </row>
    <row r="4" spans="1:6">
      <c r="A4" s="47" t="s">
        <v>54</v>
      </c>
      <c r="B4" s="52">
        <v>0.20721010332950629</v>
      </c>
      <c r="C4" s="52">
        <v>0.20978447453747856</v>
      </c>
      <c r="D4" s="52">
        <v>0.15603494558055542</v>
      </c>
      <c r="E4" s="52">
        <v>0.14534326665493438</v>
      </c>
      <c r="F4" s="52">
        <v>0.11135927788602983</v>
      </c>
    </row>
    <row r="5" spans="1:6">
      <c r="A5" s="47" t="s">
        <v>55</v>
      </c>
      <c r="B5" s="52">
        <v>0.10011481056257177</v>
      </c>
      <c r="C5" s="52">
        <v>4.2437535761968341E-2</v>
      </c>
      <c r="D5" s="52">
        <v>8.7786942587079253E-2</v>
      </c>
      <c r="E5" s="52">
        <v>0.1138225689759684</v>
      </c>
      <c r="F5" s="52">
        <v>0.10344960374612024</v>
      </c>
    </row>
    <row r="6" spans="1:6">
      <c r="A6" s="47" t="s">
        <v>58</v>
      </c>
      <c r="B6" s="52">
        <v>0.12634902411021814</v>
      </c>
      <c r="C6" s="52">
        <v>0.18687774175090599</v>
      </c>
      <c r="D6" s="52">
        <v>0.19088291278246866</v>
      </c>
      <c r="E6" s="52">
        <v>0.13612365812166363</v>
      </c>
      <c r="F6" s="52">
        <v>0.19242766152447993</v>
      </c>
    </row>
    <row r="7" spans="1:6">
      <c r="A7" s="47" t="s">
        <v>57</v>
      </c>
      <c r="B7" s="52">
        <v>5.9712973593570605E-2</v>
      </c>
      <c r="C7" s="52">
        <v>1.8405493038336832E-2</v>
      </c>
      <c r="D7" s="52">
        <v>6.052027917419104E-2</v>
      </c>
      <c r="E7" s="52">
        <v>7.8684421501339433E-2</v>
      </c>
      <c r="F7" s="52">
        <v>4.8004867491778402E-2</v>
      </c>
    </row>
    <row r="8" spans="1:6">
      <c r="A8" s="47" t="s">
        <v>56</v>
      </c>
      <c r="B8" s="52">
        <v>6.1469575200918482E-2</v>
      </c>
      <c r="C8" s="52">
        <v>8.199504100705704E-2</v>
      </c>
      <c r="D8" s="52">
        <v>2.6469487692583012E-2</v>
      </c>
      <c r="E8" s="52">
        <v>3.8550282552159712E-2</v>
      </c>
      <c r="F8" s="52">
        <v>3.0745296169930915E-2</v>
      </c>
    </row>
    <row r="9" spans="1:6">
      <c r="A9" s="47" t="s">
        <v>61</v>
      </c>
      <c r="B9" s="52">
        <v>1.8851894374282436E-2</v>
      </c>
      <c r="C9" s="52">
        <v>1.602136181575434E-2</v>
      </c>
      <c r="D9" s="52">
        <v>1.911594839507378E-2</v>
      </c>
      <c r="E9" s="52">
        <v>1.6239416515124849E-2</v>
      </c>
      <c r="F9" s="52">
        <v>2.1241364438043451E-2</v>
      </c>
    </row>
    <row r="10" spans="1:6">
      <c r="A10" s="47" t="s">
        <v>60</v>
      </c>
      <c r="B10" s="52">
        <v>1.3719862227324913E-2</v>
      </c>
      <c r="C10" s="52">
        <v>0</v>
      </c>
      <c r="D10" s="52">
        <v>3.6865309841052928E-2</v>
      </c>
      <c r="E10" s="52">
        <v>1.3863631919594844E-2</v>
      </c>
      <c r="F10" s="52">
        <v>9.912123289253779E-3</v>
      </c>
    </row>
    <row r="11" spans="1:6">
      <c r="A11" s="47" t="s">
        <v>65</v>
      </c>
      <c r="B11" s="52">
        <v>0</v>
      </c>
      <c r="C11" s="52">
        <v>1.7966812893381652E-2</v>
      </c>
      <c r="D11" s="52">
        <v>1.9864317438625607E-2</v>
      </c>
      <c r="E11" s="52">
        <v>1.2612189828122251E-2</v>
      </c>
      <c r="F11" s="52">
        <v>1.1344644603784629E-2</v>
      </c>
    </row>
    <row r="12" spans="1:6">
      <c r="A12" s="47" t="s">
        <v>63</v>
      </c>
      <c r="B12" s="52">
        <v>2.5373134328358211E-2</v>
      </c>
      <c r="C12" s="52">
        <v>0</v>
      </c>
      <c r="D12" s="52">
        <v>1.1014040054012722E-2</v>
      </c>
      <c r="E12" s="52">
        <v>1.1712715824876322E-2</v>
      </c>
      <c r="F12" s="52">
        <v>0</v>
      </c>
    </row>
    <row r="13" spans="1:6">
      <c r="A13" s="47" t="s">
        <v>62</v>
      </c>
      <c r="B13" s="52">
        <v>2.8541905855338692E-2</v>
      </c>
      <c r="C13" s="52">
        <v>0</v>
      </c>
      <c r="D13" s="52">
        <v>0</v>
      </c>
      <c r="E13" s="52">
        <v>0</v>
      </c>
      <c r="F13" s="52">
        <v>0</v>
      </c>
    </row>
    <row r="14" spans="1:6">
      <c r="A14" s="47" t="s">
        <v>64</v>
      </c>
      <c r="B14" s="52">
        <v>2.409873708381171E-2</v>
      </c>
      <c r="C14" s="52">
        <v>0</v>
      </c>
      <c r="D14" s="52">
        <v>0</v>
      </c>
      <c r="E14" s="52">
        <v>0</v>
      </c>
      <c r="F14" s="52">
        <v>0</v>
      </c>
    </row>
    <row r="15" spans="1:6">
      <c r="A15" s="47" t="s">
        <v>66</v>
      </c>
      <c r="B15" s="52">
        <v>0</v>
      </c>
      <c r="C15" s="52">
        <v>1.4838832729353425E-2</v>
      </c>
      <c r="D15" s="52">
        <v>0</v>
      </c>
      <c r="E15" s="52">
        <v>0</v>
      </c>
      <c r="F15" s="52">
        <v>0</v>
      </c>
    </row>
    <row r="16" spans="1:6">
      <c r="A16" s="47" t="s">
        <v>33</v>
      </c>
      <c r="B16" s="52">
        <v>0</v>
      </c>
      <c r="C16" s="52">
        <v>0</v>
      </c>
      <c r="D16" s="52">
        <v>0</v>
      </c>
      <c r="E16" s="52">
        <v>1.0138636319195947E-2</v>
      </c>
      <c r="F16" s="52">
        <v>0</v>
      </c>
    </row>
    <row r="17" spans="1:7">
      <c r="A17" s="47" t="s">
        <v>67</v>
      </c>
      <c r="B17" s="52">
        <v>0</v>
      </c>
      <c r="C17" s="52">
        <v>1.0108716383749761E-2</v>
      </c>
      <c r="D17" s="52">
        <v>0</v>
      </c>
      <c r="E17" s="52">
        <v>0</v>
      </c>
      <c r="F17" s="52">
        <v>0</v>
      </c>
    </row>
    <row r="18" spans="1:7">
      <c r="A18" s="47" t="s">
        <v>6</v>
      </c>
      <c r="B18" s="52">
        <v>0.15250287026406426</v>
      </c>
      <c r="C18" s="52">
        <v>9.8550448216669723E-2</v>
      </c>
      <c r="D18" s="52">
        <v>6.5254526819268979E-2</v>
      </c>
      <c r="E18" s="52">
        <v>4.744725367122285E-2</v>
      </c>
      <c r="F18" s="52">
        <v>3.2039186389507313E-2</v>
      </c>
    </row>
    <row r="19" spans="1:7">
      <c r="A19" s="47" t="s">
        <v>7</v>
      </c>
      <c r="B19" s="52" cm="1">
        <f t="array" ref="B19">SUM((B3:B17 * 100)^2)</f>
        <v>1119.9410274424924</v>
      </c>
      <c r="C19" s="52" cm="1">
        <f t="array" ref="C19">SUM((C3:C17 * 100)^2)</f>
        <v>1805.1478354162055</v>
      </c>
      <c r="D19" s="52" cm="1">
        <f t="array" ref="D19">SUM((D3:D17 * 100)^2)</f>
        <v>1814.9420406559962</v>
      </c>
      <c r="E19" s="52" cm="1">
        <f t="array" ref="E19">SUM((E3:E17 * 100)^2)</f>
        <v>2021.139030640622</v>
      </c>
      <c r="F19" s="52" cm="1">
        <f t="array" ref="F19">SUM((F3:F17 * 100)^2)</f>
        <v>2571.9813358677284</v>
      </c>
    </row>
    <row r="20" spans="1:7">
      <c r="A20" s="47" t="s">
        <v>8</v>
      </c>
      <c r="B20" s="52" cm="1">
        <f t="array" ref="B20">SUM((B3:B6 * 100))</f>
        <v>61.572904707233057</v>
      </c>
      <c r="C20" s="52">
        <f>SUM(C3:C4,C8,C6)*100</f>
        <v>78.167079916078592</v>
      </c>
      <c r="D20" s="52" cm="1">
        <f t="array" ref="D20">SUM((D3:D6 * 100))</f>
        <v>76.089609058519216</v>
      </c>
      <c r="E20" s="52" cm="1">
        <f t="array" ref="E20">SUM((E3:E6 * 100))</f>
        <v>77.075145186836394</v>
      </c>
      <c r="F20" s="52" cm="1">
        <f t="array" ref="F20">SUM((F3:F6 * 100))</f>
        <v>84.671251761770151</v>
      </c>
    </row>
    <row r="23" spans="1:7">
      <c r="B23" s="9"/>
      <c r="C23" s="9"/>
      <c r="D23" s="9"/>
      <c r="E23" s="9"/>
      <c r="F23" s="9"/>
      <c r="G23" s="9"/>
    </row>
    <row r="24" spans="1:7">
      <c r="B24" s="9"/>
      <c r="C24" s="9"/>
      <c r="D24" s="9"/>
      <c r="E24" s="9"/>
      <c r="F24" s="9"/>
      <c r="G24" s="9"/>
    </row>
    <row r="25" spans="1:7">
      <c r="B25" s="9"/>
      <c r="C25" s="9"/>
      <c r="D25" s="9"/>
      <c r="E25" s="9"/>
      <c r="F25" s="9"/>
      <c r="G25" s="9"/>
    </row>
    <row r="26" spans="1:7">
      <c r="B26" s="9"/>
      <c r="C26" s="9"/>
      <c r="D26" s="9"/>
      <c r="E26" s="9"/>
      <c r="F26" s="9"/>
      <c r="G26" s="9"/>
    </row>
    <row r="27" spans="1:7">
      <c r="B27" s="9"/>
      <c r="C27" s="9"/>
      <c r="D27" s="9"/>
      <c r="E27" s="9"/>
      <c r="F27" s="9"/>
      <c r="G27" s="9"/>
    </row>
    <row r="28" spans="1:7">
      <c r="B28" s="9"/>
      <c r="C28" s="9"/>
      <c r="D28" s="9"/>
      <c r="E28" s="9"/>
      <c r="F28" s="9"/>
      <c r="G28" s="9"/>
    </row>
    <row r="29" spans="1:7">
      <c r="B29" s="9"/>
      <c r="C29" s="9"/>
      <c r="D29" s="9"/>
      <c r="E29" s="9"/>
      <c r="F29" s="9"/>
      <c r="G29" s="9"/>
    </row>
    <row r="30" spans="1:7">
      <c r="B30" s="9"/>
      <c r="C30" s="9"/>
      <c r="D30" s="9"/>
      <c r="E30" s="9"/>
      <c r="F30" s="9"/>
      <c r="G30" s="9"/>
    </row>
    <row r="31" spans="1:7">
      <c r="B31" s="9"/>
      <c r="C31" s="9"/>
      <c r="D31" s="9"/>
      <c r="E31" s="9"/>
      <c r="F31" s="9"/>
      <c r="G31" s="9"/>
    </row>
    <row r="32" spans="1:7">
      <c r="B32" s="9"/>
      <c r="C32" s="9"/>
      <c r="D32" s="9"/>
      <c r="E32" s="9"/>
      <c r="F32" s="9"/>
      <c r="G32" s="9"/>
    </row>
    <row r="33" spans="2:7">
      <c r="B33" s="9"/>
      <c r="C33" s="9"/>
      <c r="D33" s="9"/>
      <c r="E33" s="9"/>
      <c r="F33" s="9"/>
      <c r="G33" s="9"/>
    </row>
    <row r="34" spans="2:7">
      <c r="B34" s="9"/>
      <c r="C34" s="9"/>
      <c r="D34" s="9"/>
      <c r="E34" s="9"/>
      <c r="F34" s="9"/>
      <c r="G34" s="9"/>
    </row>
    <row r="35" spans="2:7">
      <c r="B35" s="9"/>
      <c r="C35" s="9"/>
      <c r="D35" s="9"/>
      <c r="E35" s="9"/>
      <c r="F35" s="9"/>
      <c r="G35" s="9"/>
    </row>
    <row r="36" spans="2:7">
      <c r="B36" s="9"/>
      <c r="C36" s="9"/>
      <c r="D36" s="9"/>
      <c r="E36" s="9"/>
      <c r="F36" s="9"/>
      <c r="G36" s="9"/>
    </row>
    <row r="37" spans="2:7">
      <c r="B37" s="9"/>
      <c r="C37" s="9"/>
      <c r="D37" s="9"/>
      <c r="E37" s="9"/>
      <c r="F37" s="9"/>
      <c r="G37" s="9"/>
    </row>
  </sheetData>
  <sortState xmlns:xlrd2="http://schemas.microsoft.com/office/spreadsheetml/2017/richdata2" ref="A26:G37">
    <sortCondition descending="1" ref="G24:G37"/>
  </sortState>
  <pageMargins left="0.7" right="0.7" top="0.78740157499999996" bottom="0.78740157499999996" header="0.3" footer="0.3"/>
  <pageSetup paperSize="9" orientation="portrait" horizontalDpi="0" verticalDpi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C01CB-B08C-D347-B128-86F9D2C4F81C}">
  <dimension ref="A1:F15"/>
  <sheetViews>
    <sheetView workbookViewId="0">
      <selection activeCell="D17" sqref="D17"/>
    </sheetView>
  </sheetViews>
  <sheetFormatPr baseColWidth="10" defaultRowHeight="15.75"/>
  <cols>
    <col min="1" max="16384" width="11" style="47"/>
  </cols>
  <sheetData>
    <row r="1" spans="1:6">
      <c r="A1" s="71" t="s">
        <v>73</v>
      </c>
      <c r="B1" s="50"/>
      <c r="C1" s="50"/>
      <c r="D1" s="50"/>
      <c r="E1" s="50"/>
      <c r="F1" s="50"/>
    </row>
    <row r="2" spans="1:6">
      <c r="A2" s="50"/>
      <c r="B2" s="50">
        <v>2019</v>
      </c>
      <c r="C2" s="50">
        <v>2020</v>
      </c>
      <c r="D2" s="50">
        <v>2021</v>
      </c>
      <c r="E2" s="50">
        <v>2022</v>
      </c>
      <c r="F2" s="50">
        <v>2023</v>
      </c>
    </row>
    <row r="3" spans="1:6">
      <c r="A3" s="50" t="s">
        <v>71</v>
      </c>
      <c r="B3" s="50">
        <v>0.45800000000000002</v>
      </c>
      <c r="C3" s="50">
        <v>0.443</v>
      </c>
      <c r="D3" s="50">
        <v>0.248</v>
      </c>
      <c r="E3" s="50">
        <v>0.25700000000000001</v>
      </c>
      <c r="F3" s="50">
        <v>0.29199999999999998</v>
      </c>
    </row>
    <row r="4" spans="1:6">
      <c r="A4" s="50" t="s">
        <v>69</v>
      </c>
      <c r="B4" s="50">
        <v>0.28199999999999997</v>
      </c>
      <c r="C4" s="50">
        <v>0.33200000000000002</v>
      </c>
      <c r="D4" s="50">
        <v>0.33100000000000002</v>
      </c>
      <c r="E4" s="50">
        <v>0.28599999999999998</v>
      </c>
      <c r="F4" s="50">
        <v>0.315</v>
      </c>
    </row>
    <row r="5" spans="1:6">
      <c r="A5" s="50" t="s">
        <v>70</v>
      </c>
      <c r="B5" s="50">
        <v>0.109</v>
      </c>
      <c r="C5" s="50">
        <v>0.125</v>
      </c>
      <c r="D5" s="50">
        <v>9.9000000000000005E-2</v>
      </c>
      <c r="E5" s="50">
        <v>8.7999999999999995E-2</v>
      </c>
      <c r="F5" s="50">
        <v>8.5000000000000006E-2</v>
      </c>
    </row>
    <row r="6" spans="1:6">
      <c r="A6" s="50" t="s">
        <v>72</v>
      </c>
      <c r="B6" s="50">
        <v>4.9000000000000002E-2</v>
      </c>
      <c r="C6" s="50">
        <v>0</v>
      </c>
      <c r="D6" s="50">
        <v>0</v>
      </c>
      <c r="E6" s="50">
        <v>0</v>
      </c>
      <c r="F6" s="50">
        <v>0</v>
      </c>
    </row>
    <row r="7" spans="1:6">
      <c r="A7" s="50" t="s">
        <v>6</v>
      </c>
      <c r="B7" s="50">
        <v>0.10100000000000001</v>
      </c>
      <c r="C7" s="50">
        <v>0.1</v>
      </c>
      <c r="D7" s="50">
        <v>0.32100000000000001</v>
      </c>
      <c r="E7" s="50">
        <v>0.36799999999999999</v>
      </c>
      <c r="F7" s="50">
        <v>0.308</v>
      </c>
    </row>
    <row r="8" spans="1:6">
      <c r="A8" s="50" t="s">
        <v>7</v>
      </c>
      <c r="B8" s="47" cm="1">
        <f t="array" ref="B8">SUM((B3:B6 * 100)^2)</f>
        <v>3035.7000000000003</v>
      </c>
      <c r="C8" s="47" cm="1">
        <f t="array" ref="C8">SUM((C3:C6 * 100)^2)</f>
        <v>3220.98</v>
      </c>
      <c r="D8" s="47" cm="1">
        <f t="array" ref="D8">SUM((D3:D6 * 100)^2)</f>
        <v>1808.66</v>
      </c>
      <c r="E8" s="47" cm="1">
        <f t="array" ref="E8">SUM((E3:E6 * 100)^2)</f>
        <v>1555.8899999999999</v>
      </c>
      <c r="F8" s="47" cm="1">
        <f t="array" ref="F8">SUM((F3:F6 * 100)^2)</f>
        <v>1917.1399999999999</v>
      </c>
    </row>
    <row r="9" spans="1:6">
      <c r="A9" s="50" t="s">
        <v>8</v>
      </c>
      <c r="B9" s="47" cm="1">
        <f t="array" ref="B9">SUM((B3:B6 * 100))</f>
        <v>89.800000000000011</v>
      </c>
      <c r="C9" s="47" cm="1">
        <f t="array" ref="C9">SUM((C3:C6 * 100))</f>
        <v>90</v>
      </c>
      <c r="D9" s="47" cm="1">
        <f t="array" ref="D9">SUM((D3:D6 * 100))</f>
        <v>67.800000000000011</v>
      </c>
      <c r="E9" s="47" cm="1">
        <f t="array" ref="E9">SUM((E3:E6 * 100))</f>
        <v>63.099999999999994</v>
      </c>
      <c r="F9" s="47" cm="1">
        <f t="array" ref="F9">SUM((F3:F6 * 100))</f>
        <v>69.2</v>
      </c>
    </row>
    <row r="13" spans="1:6">
      <c r="B13" s="50"/>
      <c r="C13" s="50"/>
      <c r="D13" s="50"/>
      <c r="E13" s="50"/>
      <c r="F13" s="50"/>
    </row>
    <row r="14" spans="1:6">
      <c r="B14" s="52"/>
      <c r="C14" s="52"/>
      <c r="D14" s="52"/>
      <c r="E14" s="52"/>
      <c r="F14" s="52"/>
    </row>
    <row r="15" spans="1:6">
      <c r="B15" s="52"/>
      <c r="C15" s="52"/>
      <c r="D15" s="52"/>
      <c r="E15" s="52"/>
      <c r="F15" s="52"/>
    </row>
  </sheetData>
  <sortState xmlns:xlrd2="http://schemas.microsoft.com/office/spreadsheetml/2017/richdata2" ref="A13:G15">
    <sortCondition descending="1" ref="G13:G15"/>
  </sortState>
  <pageMargins left="0.7" right="0.7" top="0.78740157499999996" bottom="0.78740157499999996" header="0.3" footer="0.3"/>
  <pageSetup paperSize="9" orientation="portrait" horizontalDpi="0" verticalDpi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CA414-2F26-7941-83C2-42D4F00881BB}">
  <dimension ref="A1:F13"/>
  <sheetViews>
    <sheetView workbookViewId="0">
      <selection activeCell="A15" sqref="A15"/>
    </sheetView>
  </sheetViews>
  <sheetFormatPr baseColWidth="10" defaultRowHeight="15.75"/>
  <sheetData>
    <row r="1" spans="1:6">
      <c r="A1" s="69" t="s">
        <v>78</v>
      </c>
      <c r="B1" s="47"/>
      <c r="C1" s="47"/>
      <c r="D1" s="47"/>
      <c r="E1" s="47"/>
      <c r="F1" s="47"/>
    </row>
    <row r="2" spans="1:6">
      <c r="A2" s="47"/>
      <c r="B2" s="47">
        <v>2019</v>
      </c>
      <c r="C2" s="47">
        <v>2020</v>
      </c>
      <c r="D2" s="47">
        <v>2021</v>
      </c>
      <c r="E2" s="47">
        <v>2022</v>
      </c>
      <c r="F2" s="47">
        <v>2023</v>
      </c>
    </row>
    <row r="3" spans="1:6">
      <c r="A3" s="47" t="s">
        <v>74</v>
      </c>
      <c r="B3" s="47">
        <v>0.26700000000000002</v>
      </c>
      <c r="C3" s="47">
        <v>0.248</v>
      </c>
      <c r="D3" s="47">
        <v>0.28899999999999998</v>
      </c>
      <c r="E3" s="47">
        <v>0.249</v>
      </c>
      <c r="F3" s="47">
        <v>0.25900000000000001</v>
      </c>
    </row>
    <row r="4" spans="1:6">
      <c r="A4" s="47" t="s">
        <v>75</v>
      </c>
      <c r="B4" s="47">
        <v>0.188</v>
      </c>
      <c r="C4" s="47">
        <v>0.16300000000000001</v>
      </c>
      <c r="D4" s="47">
        <v>0.155</v>
      </c>
      <c r="E4" s="47">
        <v>0.13600000000000001</v>
      </c>
      <c r="F4" s="47">
        <v>0.156</v>
      </c>
    </row>
    <row r="5" spans="1:6">
      <c r="A5" s="47" t="s">
        <v>76</v>
      </c>
      <c r="B5" s="47">
        <v>0.192</v>
      </c>
      <c r="C5" s="47">
        <v>0.14299999999999999</v>
      </c>
      <c r="D5" s="47">
        <v>0.13900000000000001</v>
      </c>
      <c r="E5" s="47">
        <v>0.13500000000000001</v>
      </c>
      <c r="F5" s="47">
        <v>0.14699999999999999</v>
      </c>
    </row>
    <row r="6" spans="1:6">
      <c r="A6" s="47" t="s">
        <v>50</v>
      </c>
      <c r="B6" s="47">
        <v>8.8999999999999996E-2</v>
      </c>
      <c r="C6" s="47">
        <v>0.06</v>
      </c>
      <c r="D6" s="47">
        <v>6.3E-2</v>
      </c>
      <c r="E6" s="47">
        <v>0.05</v>
      </c>
      <c r="F6" s="47">
        <v>5.7000000000000002E-2</v>
      </c>
    </row>
    <row r="7" spans="1:6">
      <c r="A7" s="47" t="s">
        <v>77</v>
      </c>
      <c r="B7" s="47">
        <v>4.5999999999999999E-2</v>
      </c>
      <c r="C7" s="47">
        <v>3.9E-2</v>
      </c>
      <c r="D7" s="47">
        <v>3.9E-2</v>
      </c>
      <c r="E7" s="47">
        <v>3.2000000000000001E-2</v>
      </c>
      <c r="F7" s="47">
        <v>3.5999999999999997E-2</v>
      </c>
    </row>
    <row r="8" spans="1:6">
      <c r="A8" s="47" t="s">
        <v>6</v>
      </c>
      <c r="B8" s="47">
        <v>0.217</v>
      </c>
      <c r="C8" s="47">
        <v>0.34699999999999998</v>
      </c>
      <c r="D8" s="47">
        <v>0.314</v>
      </c>
      <c r="E8" s="47">
        <v>0.39500000000000002</v>
      </c>
      <c r="F8" s="47">
        <v>0.34300000000000003</v>
      </c>
    </row>
    <row r="9" spans="1:6">
      <c r="A9" s="47" t="s">
        <v>7</v>
      </c>
      <c r="B9" s="47" cm="1">
        <f t="array" ref="B9">SUM((B3:B7 * 100)^2)</f>
        <v>1535.3400000000004</v>
      </c>
      <c r="C9" s="47" cm="1">
        <f t="array" ref="C9">SUM((C3:C7 * 100)^2)</f>
        <v>1136.43</v>
      </c>
      <c r="D9" s="47" cm="1">
        <f t="array" ref="D9">SUM((D3:D7 * 100)^2)</f>
        <v>1323.5700000000002</v>
      </c>
      <c r="E9" s="47" cm="1">
        <f t="array" ref="E9">SUM((E3:E7 * 100)^2)</f>
        <v>1022.4599999999999</v>
      </c>
      <c r="F9" s="47" cm="1">
        <f t="array" ref="F9">SUM((F3:F7 * 100)^2)</f>
        <v>1175.71</v>
      </c>
    </row>
    <row r="10" spans="1:6">
      <c r="A10" s="47" t="s">
        <v>8</v>
      </c>
      <c r="B10" s="47" cm="1">
        <f t="array" ref="B10">SUM((B3:B6 * 100))</f>
        <v>73.600000000000009</v>
      </c>
      <c r="C10" s="47" cm="1">
        <f t="array" ref="C10">SUM((C3:C6 * 100))</f>
        <v>61.4</v>
      </c>
      <c r="D10" s="47" cm="1">
        <f t="array" ref="D10">SUM((D3:D6 * 100))</f>
        <v>64.599999999999994</v>
      </c>
      <c r="E10" s="47" cm="1">
        <f t="array" ref="E10">SUM((E3:E6 * 100))</f>
        <v>57</v>
      </c>
      <c r="F10" s="47" cm="1">
        <f t="array" ref="F10">SUM((F3:F6 * 100))</f>
        <v>61.900000000000006</v>
      </c>
    </row>
    <row r="12" spans="1:6">
      <c r="B12" s="2"/>
      <c r="C12" s="2"/>
      <c r="D12" s="2"/>
      <c r="E12" s="2"/>
      <c r="F12" s="2"/>
    </row>
    <row r="13" spans="1:6">
      <c r="B13" s="2"/>
      <c r="C13" s="2"/>
      <c r="D13" s="2"/>
      <c r="E13" s="2"/>
      <c r="F13" s="2"/>
    </row>
  </sheetData>
  <sortState xmlns:xlrd2="http://schemas.microsoft.com/office/spreadsheetml/2017/richdata2" ref="A13:G18">
    <sortCondition descending="1" ref="G13:G18"/>
  </sortState>
  <pageMargins left="0.7" right="0.7" top="0.78740157499999996" bottom="0.78740157499999996" header="0.3" footer="0.3"/>
  <pageSetup paperSize="9" orientation="portrait" horizontalDpi="0" verticalDpi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BDF14-0C3F-6749-A57C-CC80CDDC8D14}">
  <dimension ref="A1:N27"/>
  <sheetViews>
    <sheetView workbookViewId="0">
      <selection activeCell="B6" sqref="B6"/>
    </sheetView>
  </sheetViews>
  <sheetFormatPr baseColWidth="10" defaultRowHeight="15.75"/>
  <cols>
    <col min="1" max="1" width="23.625" customWidth="1"/>
    <col min="2" max="2" width="19.5" customWidth="1"/>
  </cols>
  <sheetData>
    <row r="1" spans="1:14">
      <c r="A1" s="69" t="s">
        <v>84</v>
      </c>
      <c r="B1" s="47"/>
      <c r="C1" s="47"/>
      <c r="D1" s="47"/>
      <c r="E1" s="47"/>
      <c r="F1" s="47"/>
    </row>
    <row r="2" spans="1:14">
      <c r="A2" s="47"/>
      <c r="B2" s="47">
        <v>2019</v>
      </c>
      <c r="C2" s="47">
        <v>2020</v>
      </c>
      <c r="D2" s="47">
        <v>2021</v>
      </c>
      <c r="E2" s="47">
        <v>2022</v>
      </c>
      <c r="F2" s="47">
        <v>2023</v>
      </c>
      <c r="N2" s="2"/>
    </row>
    <row r="3" spans="1:14">
      <c r="A3" s="47" t="s">
        <v>74</v>
      </c>
      <c r="B3" s="47">
        <v>0.218</v>
      </c>
      <c r="C3" s="47">
        <v>0.248</v>
      </c>
      <c r="D3" s="47">
        <v>0.28899999999999998</v>
      </c>
      <c r="E3" s="47">
        <v>0.249</v>
      </c>
      <c r="F3" s="47">
        <v>0.25900000000000001</v>
      </c>
      <c r="N3" s="2"/>
    </row>
    <row r="4" spans="1:14">
      <c r="A4" s="47" t="s">
        <v>75</v>
      </c>
      <c r="B4" s="47">
        <v>0.153</v>
      </c>
      <c r="C4" s="47">
        <v>0.16300000000000001</v>
      </c>
      <c r="D4" s="47">
        <v>0.155</v>
      </c>
      <c r="E4" s="47">
        <v>0.13600000000000001</v>
      </c>
      <c r="F4" s="47">
        <v>0.156</v>
      </c>
      <c r="N4" s="2"/>
    </row>
    <row r="5" spans="1:14">
      <c r="A5" s="47" t="s">
        <v>76</v>
      </c>
      <c r="B5" s="47">
        <v>0.157</v>
      </c>
      <c r="C5" s="47">
        <v>0.14299999999999999</v>
      </c>
      <c r="D5" s="47">
        <v>0.13900000000000001</v>
      </c>
      <c r="E5" s="47">
        <v>0.13500000000000001</v>
      </c>
      <c r="F5" s="47">
        <v>0.14699999999999999</v>
      </c>
      <c r="N5" s="2"/>
    </row>
    <row r="6" spans="1:14">
      <c r="A6" s="47" t="s">
        <v>80</v>
      </c>
      <c r="B6" s="47">
        <v>9.9000000000000005E-2</v>
      </c>
      <c r="C6" s="47">
        <v>9.4E-2</v>
      </c>
      <c r="D6" s="47">
        <v>0.113</v>
      </c>
      <c r="E6" s="47">
        <v>0.155</v>
      </c>
      <c r="F6" s="47">
        <v>0.151</v>
      </c>
      <c r="N6" s="2"/>
    </row>
    <row r="7" spans="1:14">
      <c r="A7" s="47" t="s">
        <v>50</v>
      </c>
      <c r="B7" s="47">
        <v>7.1999999999999995E-2</v>
      </c>
      <c r="C7" s="47">
        <v>0.06</v>
      </c>
      <c r="D7" s="47">
        <v>6.3E-2</v>
      </c>
      <c r="E7" s="47">
        <v>0.05</v>
      </c>
      <c r="F7" s="47">
        <v>5.6000000000000001E-2</v>
      </c>
      <c r="N7" s="2"/>
    </row>
    <row r="8" spans="1:14">
      <c r="A8" s="47" t="s">
        <v>83</v>
      </c>
      <c r="B8" s="47">
        <v>0.04</v>
      </c>
      <c r="C8" s="47">
        <v>4.2000000000000003E-2</v>
      </c>
      <c r="D8" s="47">
        <v>4.2000000000000003E-2</v>
      </c>
      <c r="E8" s="47">
        <v>4.2000000000000003E-2</v>
      </c>
      <c r="F8" s="47">
        <v>5.3999999999999999E-2</v>
      </c>
      <c r="N8" s="2"/>
    </row>
    <row r="9" spans="1:14">
      <c r="A9" s="47" t="s">
        <v>79</v>
      </c>
      <c r="B9" s="47">
        <v>7.6999999999999999E-2</v>
      </c>
      <c r="C9" s="47">
        <v>7.0000000000000007E-2</v>
      </c>
      <c r="D9" s="47">
        <v>6.4000000000000001E-2</v>
      </c>
      <c r="E9" s="47">
        <v>0</v>
      </c>
      <c r="F9" s="47">
        <v>0</v>
      </c>
      <c r="N9" s="2"/>
    </row>
    <row r="10" spans="1:14">
      <c r="A10" s="47" t="s">
        <v>77</v>
      </c>
      <c r="B10" s="47">
        <v>3.7999999999999999E-2</v>
      </c>
      <c r="C10" s="47">
        <v>3.9E-2</v>
      </c>
      <c r="D10" s="47">
        <v>3.9E-2</v>
      </c>
      <c r="E10" s="47">
        <v>3.2000000000000001E-2</v>
      </c>
      <c r="F10" s="47">
        <v>3.5999999999999997E-2</v>
      </c>
      <c r="N10" s="2"/>
    </row>
    <row r="11" spans="1:14">
      <c r="A11" s="47" t="s">
        <v>81</v>
      </c>
      <c r="B11" s="47">
        <v>2.1999999999999999E-2</v>
      </c>
      <c r="C11" s="47">
        <v>2.5999999999999999E-2</v>
      </c>
      <c r="D11" s="47">
        <v>2.7E-2</v>
      </c>
      <c r="E11" s="47">
        <v>2.3E-2</v>
      </c>
      <c r="F11" s="47">
        <v>2.9000000000000001E-2</v>
      </c>
      <c r="N11" s="2"/>
    </row>
    <row r="12" spans="1:14">
      <c r="A12" s="47" t="s">
        <v>82</v>
      </c>
      <c r="B12" s="47">
        <v>2.1999999999999999E-2</v>
      </c>
      <c r="C12" s="47">
        <v>2.5999999999999999E-2</v>
      </c>
      <c r="D12" s="47">
        <v>2.3E-2</v>
      </c>
      <c r="E12" s="47">
        <v>2.1999999999999999E-2</v>
      </c>
      <c r="F12" s="47">
        <v>2.5000000000000001E-2</v>
      </c>
      <c r="N12" s="2"/>
    </row>
    <row r="13" spans="1:14">
      <c r="A13" s="47" t="s">
        <v>6</v>
      </c>
      <c r="B13" s="47">
        <v>0.10199999999999999</v>
      </c>
      <c r="C13" s="47">
        <v>9.1999999999999998E-2</v>
      </c>
      <c r="D13" s="47">
        <v>4.5999999999999999E-2</v>
      </c>
      <c r="E13" s="47">
        <v>0.152</v>
      </c>
      <c r="F13" s="47">
        <v>8.3000000000000004E-2</v>
      </c>
      <c r="N13" s="2"/>
    </row>
    <row r="14" spans="1:14">
      <c r="A14" s="47" t="s">
        <v>7</v>
      </c>
      <c r="B14" s="47" cm="1">
        <f t="array" ref="B14">SUM((B3:B12 * 100)^2)</f>
        <v>1205.0799999999997</v>
      </c>
      <c r="C14" s="47" cm="1">
        <f t="array" ref="C14">SUM((C3:C12 * 100)^2)</f>
        <v>1304.95</v>
      </c>
      <c r="D14" s="47" cm="1">
        <f t="array" ref="D14">SUM((D3:D12 * 100)^2)</f>
        <v>1522.4400000000003</v>
      </c>
      <c r="E14" s="47" cm="1">
        <f t="array" ref="E14">SUM((E3:E12 * 100)^2)</f>
        <v>1290.4799999999998</v>
      </c>
      <c r="F14" s="47" cm="1">
        <f t="array" ref="F14">SUM((F3:F12 * 100)^2)</f>
        <v>1446.41</v>
      </c>
    </row>
    <row r="15" spans="1:14">
      <c r="A15" s="47" t="s">
        <v>8</v>
      </c>
      <c r="B15" s="47" cm="1">
        <f t="array" ref="B15">SUM((B3:B6 * 100))</f>
        <v>62.699999999999996</v>
      </c>
      <c r="C15" s="47" cm="1">
        <f t="array" ref="C15">SUM((C3:C6 * 100))</f>
        <v>64.8</v>
      </c>
      <c r="D15" s="47" cm="1">
        <f t="array" ref="D15">SUM((D3:D6 * 100))</f>
        <v>69.599999999999994</v>
      </c>
      <c r="E15" s="47" cm="1">
        <f t="array" ref="E15">SUM((E3:E6 * 100))</f>
        <v>67.5</v>
      </c>
      <c r="F15" s="47" cm="1">
        <f t="array" ref="F15">SUM((F3:F6 * 100))</f>
        <v>71.3</v>
      </c>
    </row>
    <row r="17" spans="1:6">
      <c r="A17" s="2"/>
      <c r="B17" s="2"/>
      <c r="C17" s="2"/>
      <c r="D17" s="2"/>
      <c r="E17" s="2"/>
      <c r="F17" s="2"/>
    </row>
    <row r="18" spans="1:6">
      <c r="A18" s="2"/>
      <c r="B18" s="21"/>
      <c r="C18" s="21"/>
      <c r="D18" s="21"/>
      <c r="E18" s="2"/>
      <c r="F18" s="2"/>
    </row>
    <row r="19" spans="1:6">
      <c r="A19" s="2"/>
      <c r="B19" s="21"/>
      <c r="C19" s="2"/>
      <c r="D19" s="2"/>
      <c r="E19" s="2"/>
      <c r="F19" s="2"/>
    </row>
    <row r="20" spans="1:6">
      <c r="A20" s="2"/>
      <c r="B20" s="21"/>
      <c r="C20" s="21"/>
      <c r="D20" s="21"/>
      <c r="E20" s="2"/>
      <c r="F20" s="2"/>
    </row>
    <row r="21" spans="1:6">
      <c r="A21" s="2"/>
      <c r="B21" s="21"/>
      <c r="C21" s="2"/>
      <c r="D21" s="2"/>
      <c r="E21" s="2"/>
      <c r="F21" s="2"/>
    </row>
    <row r="22" spans="1:6">
      <c r="A22" s="2"/>
      <c r="B22" s="21"/>
      <c r="C22" s="2"/>
      <c r="D22" s="2"/>
      <c r="E22" s="2"/>
      <c r="F22" s="2"/>
    </row>
    <row r="23" spans="1:6">
      <c r="A23" s="2"/>
      <c r="B23" s="21"/>
      <c r="C23" s="21"/>
      <c r="D23" s="21"/>
      <c r="E23" s="2"/>
      <c r="F23" s="2"/>
    </row>
    <row r="24" spans="1:6">
      <c r="A24" s="2"/>
      <c r="B24" s="21"/>
      <c r="C24" s="2"/>
      <c r="D24" s="2"/>
      <c r="E24" s="2"/>
      <c r="F24" s="2"/>
    </row>
    <row r="25" spans="1:6">
      <c r="A25" s="2"/>
      <c r="B25" s="21"/>
      <c r="C25" s="2"/>
      <c r="D25" s="21"/>
      <c r="E25" s="2"/>
      <c r="F25" s="2"/>
    </row>
    <row r="26" spans="1:6">
      <c r="A26" s="2"/>
      <c r="B26" s="21"/>
      <c r="C26" s="2"/>
      <c r="D26" s="2"/>
      <c r="E26" s="2"/>
      <c r="F26" s="2"/>
    </row>
    <row r="27" spans="1:6">
      <c r="A27" s="2"/>
      <c r="B27" s="2"/>
      <c r="C27" s="2"/>
      <c r="D27" s="2"/>
      <c r="E27" s="2"/>
      <c r="F27" s="2"/>
    </row>
  </sheetData>
  <sortState xmlns:xlrd2="http://schemas.microsoft.com/office/spreadsheetml/2017/richdata2" ref="A19:G26">
    <sortCondition descending="1" ref="G17:G26"/>
  </sortState>
  <pageMargins left="0.7" right="0.7" top="0.78740157499999996" bottom="0.78740157499999996" header="0.3" footer="0.3"/>
  <pageSetup paperSize="9" orientation="portrait" horizontalDpi="0" verticalDpi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23DCD-CF27-BB43-B21C-5AD1EE5CA047}">
  <dimension ref="A1:F24"/>
  <sheetViews>
    <sheetView workbookViewId="0">
      <selection activeCell="D31" sqref="D31"/>
    </sheetView>
  </sheetViews>
  <sheetFormatPr baseColWidth="10" defaultRowHeight="15.75"/>
  <cols>
    <col min="1" max="1" width="37.625" customWidth="1"/>
  </cols>
  <sheetData>
    <row r="1" spans="1:6" s="47" customFormat="1">
      <c r="A1" s="69" t="s">
        <v>116</v>
      </c>
    </row>
    <row r="2" spans="1:6" s="47" customFormat="1">
      <c r="B2" s="47">
        <v>2019</v>
      </c>
      <c r="C2" s="47">
        <v>2020</v>
      </c>
      <c r="D2" s="47">
        <v>2021</v>
      </c>
      <c r="E2" s="47">
        <v>2022</v>
      </c>
      <c r="F2" s="47">
        <v>2023</v>
      </c>
    </row>
    <row r="3" spans="1:6" s="47" customFormat="1">
      <c r="A3" s="47" t="s">
        <v>99</v>
      </c>
      <c r="B3" s="47">
        <v>0.161</v>
      </c>
      <c r="C3" s="47">
        <v>0.18099999999999999</v>
      </c>
      <c r="D3" s="47">
        <v>0.187</v>
      </c>
      <c r="E3" s="47">
        <v>0.16700000000000001</v>
      </c>
      <c r="F3" s="47">
        <v>0.17899999999999999</v>
      </c>
    </row>
    <row r="4" spans="1:6" s="47" customFormat="1">
      <c r="A4" s="47" t="s">
        <v>100</v>
      </c>
      <c r="B4" s="47">
        <v>9.1999999999999998E-2</v>
      </c>
      <c r="C4" s="47">
        <v>8.7999999999999995E-2</v>
      </c>
      <c r="D4" s="47">
        <v>0.08</v>
      </c>
      <c r="E4" s="47">
        <v>8.7999999999999995E-2</v>
      </c>
      <c r="F4" s="47">
        <v>9.6000000000000002E-2</v>
      </c>
    </row>
    <row r="5" spans="1:6" s="47" customFormat="1">
      <c r="A5" s="47" t="s">
        <v>117</v>
      </c>
      <c r="B5" s="47">
        <v>9.8000000000000004E-2</v>
      </c>
      <c r="C5" s="47">
        <v>9.0999999999999998E-2</v>
      </c>
      <c r="D5" s="47">
        <v>8.2000000000000003E-2</v>
      </c>
      <c r="E5" s="47">
        <v>6.7000000000000004E-2</v>
      </c>
      <c r="F5" s="47">
        <v>8.1000000000000003E-2</v>
      </c>
    </row>
    <row r="6" spans="1:6" s="47" customFormat="1">
      <c r="A6" s="47" t="s">
        <v>104</v>
      </c>
      <c r="B6" s="47">
        <v>4.7E-2</v>
      </c>
      <c r="C6" s="47">
        <v>4.3999999999999997E-2</v>
      </c>
      <c r="D6" s="47">
        <v>4.2000000000000003E-2</v>
      </c>
      <c r="E6" s="47">
        <v>4.3999999999999997E-2</v>
      </c>
      <c r="F6" s="47">
        <v>4.5999999999999999E-2</v>
      </c>
    </row>
    <row r="7" spans="1:6" s="47" customFormat="1">
      <c r="A7" s="47" t="s">
        <v>102</v>
      </c>
      <c r="B7" s="47">
        <v>2.9000000000000001E-2</v>
      </c>
      <c r="C7" s="47">
        <v>0.03</v>
      </c>
      <c r="D7" s="47">
        <v>3.1E-2</v>
      </c>
      <c r="E7" s="47">
        <v>3.7999999999999999E-2</v>
      </c>
      <c r="F7" s="47">
        <v>4.2999999999999997E-2</v>
      </c>
    </row>
    <row r="8" spans="1:6" s="47" customFormat="1">
      <c r="A8" s="47" t="s">
        <v>106</v>
      </c>
      <c r="B8" s="47">
        <v>3.1E-2</v>
      </c>
      <c r="C8" s="47">
        <v>2.9000000000000001E-2</v>
      </c>
      <c r="D8" s="47">
        <v>2.7E-2</v>
      </c>
      <c r="E8" s="47">
        <v>2.8000000000000001E-2</v>
      </c>
      <c r="F8" s="47">
        <v>0.03</v>
      </c>
    </row>
    <row r="9" spans="1:6" s="47" customFormat="1">
      <c r="A9" s="47" t="s">
        <v>109</v>
      </c>
      <c r="B9" s="47">
        <v>0.03</v>
      </c>
      <c r="C9" s="47">
        <v>2.3E-2</v>
      </c>
      <c r="D9" s="47">
        <v>2.5999999999999999E-2</v>
      </c>
      <c r="E9" s="47">
        <v>2.8000000000000001E-2</v>
      </c>
      <c r="F9" s="47">
        <v>2.7E-2</v>
      </c>
    </row>
    <row r="10" spans="1:6" s="47" customFormat="1">
      <c r="A10" s="47" t="s">
        <v>107</v>
      </c>
      <c r="B10" s="47">
        <v>2.4E-2</v>
      </c>
      <c r="C10" s="47">
        <v>2.4E-2</v>
      </c>
      <c r="D10" s="47">
        <v>2.1000000000000001E-2</v>
      </c>
      <c r="E10" s="47">
        <v>2.5999999999999999E-2</v>
      </c>
      <c r="F10" s="47">
        <v>2.8000000000000001E-2</v>
      </c>
    </row>
    <row r="11" spans="1:6" s="47" customFormat="1">
      <c r="A11" s="47" t="s">
        <v>115</v>
      </c>
      <c r="B11" s="47">
        <v>1.7999999999999999E-2</v>
      </c>
      <c r="C11" s="47">
        <v>2.4E-2</v>
      </c>
      <c r="D11" s="47">
        <v>2.8000000000000001E-2</v>
      </c>
      <c r="E11" s="47">
        <v>2.5999999999999999E-2</v>
      </c>
      <c r="F11" s="47">
        <v>2.4E-2</v>
      </c>
    </row>
    <row r="12" spans="1:6" s="47" customFormat="1">
      <c r="A12" s="47" t="s">
        <v>105</v>
      </c>
      <c r="B12" s="47">
        <v>2.7E-2</v>
      </c>
      <c r="C12" s="47">
        <v>1.9E-2</v>
      </c>
      <c r="D12" s="47">
        <v>1.6E-2</v>
      </c>
      <c r="E12" s="47">
        <v>2.3E-2</v>
      </c>
      <c r="F12" s="47">
        <v>2.3E-2</v>
      </c>
    </row>
    <row r="13" spans="1:6" s="47" customFormat="1">
      <c r="A13" s="47" t="s">
        <v>103</v>
      </c>
      <c r="B13" s="47">
        <v>1.7000000000000001E-2</v>
      </c>
      <c r="C13" s="47">
        <v>1.7999999999999999E-2</v>
      </c>
      <c r="D13" s="47">
        <v>2.3E-2</v>
      </c>
      <c r="E13" s="47">
        <v>2.1000000000000001E-2</v>
      </c>
      <c r="F13" s="47">
        <v>1.6E-2</v>
      </c>
    </row>
    <row r="14" spans="1:6" s="47" customFormat="1">
      <c r="A14" s="47" t="s">
        <v>113</v>
      </c>
      <c r="B14" s="47">
        <v>1.7999999999999999E-2</v>
      </c>
      <c r="C14" s="47">
        <v>1.7999999999999999E-2</v>
      </c>
      <c r="D14" s="47">
        <v>2.1000000000000001E-2</v>
      </c>
      <c r="E14" s="47">
        <v>1.9E-2</v>
      </c>
      <c r="F14" s="47">
        <v>1.7000000000000001E-2</v>
      </c>
    </row>
    <row r="15" spans="1:6" s="47" customFormat="1">
      <c r="A15" s="47" t="s">
        <v>108</v>
      </c>
      <c r="B15" s="47">
        <v>1.7999999999999999E-2</v>
      </c>
      <c r="C15" s="47">
        <v>1.7000000000000001E-2</v>
      </c>
      <c r="D15" s="47">
        <v>1.9E-2</v>
      </c>
      <c r="E15" s="47">
        <v>1.7000000000000001E-2</v>
      </c>
      <c r="F15" s="47">
        <v>1.7999999999999999E-2</v>
      </c>
    </row>
    <row r="16" spans="1:6" s="47" customFormat="1">
      <c r="A16" s="47" t="s">
        <v>111</v>
      </c>
      <c r="B16" s="47">
        <v>1.2999999999999999E-2</v>
      </c>
      <c r="C16" s="47">
        <v>1.4999999999999999E-2</v>
      </c>
      <c r="D16" s="47">
        <v>1.6E-2</v>
      </c>
      <c r="E16" s="47">
        <v>1.9E-2</v>
      </c>
      <c r="F16" s="47">
        <v>2.1999999999999999E-2</v>
      </c>
    </row>
    <row r="17" spans="1:6" s="47" customFormat="1">
      <c r="A17" s="47" t="s">
        <v>110</v>
      </c>
      <c r="B17" s="47">
        <v>1.2E-2</v>
      </c>
      <c r="C17" s="47">
        <v>1.4E-2</v>
      </c>
      <c r="D17" s="47">
        <v>1.9E-2</v>
      </c>
      <c r="E17" s="47">
        <v>1.7000000000000001E-2</v>
      </c>
      <c r="F17" s="47">
        <v>1.6E-2</v>
      </c>
    </row>
    <row r="18" spans="1:6" s="47" customFormat="1">
      <c r="A18" s="47" t="s">
        <v>112</v>
      </c>
      <c r="B18" s="47">
        <v>2.3E-2</v>
      </c>
      <c r="C18" s="47">
        <v>1.4999999999999999E-2</v>
      </c>
      <c r="D18" s="47">
        <v>0.01</v>
      </c>
      <c r="E18" s="47">
        <v>0.01</v>
      </c>
      <c r="F18" s="47">
        <v>1.0999999999999999E-2</v>
      </c>
    </row>
    <row r="19" spans="1:6" s="47" customFormat="1">
      <c r="A19" s="47" t="s">
        <v>114</v>
      </c>
      <c r="B19" s="47">
        <v>1.4E-2</v>
      </c>
      <c r="C19" s="47">
        <v>1.4E-2</v>
      </c>
      <c r="D19" s="47">
        <v>1.4E-2</v>
      </c>
      <c r="E19" s="47">
        <v>1.2999999999999999E-2</v>
      </c>
      <c r="F19" s="47">
        <v>1.2999999999999999E-2</v>
      </c>
    </row>
    <row r="20" spans="1:6" s="47" customFormat="1">
      <c r="A20" s="47" t="s">
        <v>6</v>
      </c>
      <c r="B20" s="47">
        <v>0.31900000000000001</v>
      </c>
      <c r="C20" s="47">
        <v>0.32900000000000001</v>
      </c>
      <c r="D20" s="47">
        <v>0.33</v>
      </c>
      <c r="E20" s="47">
        <v>0.34200000000000003</v>
      </c>
      <c r="F20" s="47">
        <v>0.30499999999999999</v>
      </c>
    </row>
    <row r="21" spans="1:6" s="47" customFormat="1">
      <c r="A21" s="47" t="s">
        <v>7</v>
      </c>
      <c r="B21" s="47" cm="1">
        <f t="array" ref="B21">SUM((B3:B19 * 100)^2)</f>
        <v>525.04000000000019</v>
      </c>
      <c r="C21" s="47" cm="1">
        <f t="array" ref="C21">SUM((C3:C19 * 100)^2)</f>
        <v>562.83999999999992</v>
      </c>
      <c r="D21" s="47" cm="1">
        <f t="array" ref="D21">SUM((D3:D19 * 100)^2)</f>
        <v>559.4799999999999</v>
      </c>
      <c r="E21" s="47" cm="1">
        <f t="array" ref="E21">SUM((E3:E19 * 100)^2)</f>
        <v>489.60999999999996</v>
      </c>
      <c r="F21" s="47" cm="1">
        <f t="array" ref="F21">SUM((F3:F19 * 100)^2)</f>
        <v>571.99999999999989</v>
      </c>
    </row>
    <row r="22" spans="1:6" s="47" customFormat="1">
      <c r="A22" s="47" t="s">
        <v>8</v>
      </c>
      <c r="B22" s="47" cm="1">
        <f t="array" ref="B22">SUM((B3:B6 * 100))</f>
        <v>39.800000000000004</v>
      </c>
      <c r="C22" s="47" cm="1">
        <f t="array" ref="C22">SUM((C3:C6 * 100))</f>
        <v>40.4</v>
      </c>
      <c r="D22" s="47" cm="1">
        <f t="array" ref="D22">SUM((D3:D6 * 100))</f>
        <v>39.1</v>
      </c>
      <c r="E22" s="47" cm="1">
        <f t="array" ref="E22">SUM((E3:E6 * 100))</f>
        <v>36.6</v>
      </c>
      <c r="F22" s="47" cm="1">
        <f t="array" ref="F22">SUM((F3:F6 * 100))</f>
        <v>40.200000000000003</v>
      </c>
    </row>
    <row r="23" spans="1:6" s="47" customFormat="1"/>
    <row r="24" spans="1:6" s="47" customFormat="1">
      <c r="B24" s="50"/>
      <c r="C24" s="50"/>
      <c r="D24" s="50"/>
      <c r="E24" s="50"/>
      <c r="F24" s="50"/>
    </row>
  </sheetData>
  <sortState xmlns:xlrd2="http://schemas.microsoft.com/office/spreadsheetml/2017/richdata2" ref="A24:G40">
    <sortCondition descending="1" ref="G24:G40"/>
  </sortState>
  <pageMargins left="0.7" right="0.7" top="0.78740157499999996" bottom="0.78740157499999996" header="0.3" footer="0.3"/>
  <pageSetup paperSize="9" orientation="portrait" horizontalDpi="0" verticalDpi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DB3BB-B874-C84F-9333-CECC361B6792}">
  <dimension ref="A1:M151"/>
  <sheetViews>
    <sheetView workbookViewId="0">
      <selection activeCell="A7" sqref="A7"/>
    </sheetView>
  </sheetViews>
  <sheetFormatPr baseColWidth="10" defaultRowHeight="15.75"/>
  <cols>
    <col min="1" max="1" width="32.375" customWidth="1"/>
    <col min="6" max="6" width="10.875" customWidth="1"/>
  </cols>
  <sheetData>
    <row r="1" spans="1:7">
      <c r="A1" s="13" t="s">
        <v>128</v>
      </c>
    </row>
    <row r="2" spans="1:7">
      <c r="B2">
        <v>2019</v>
      </c>
      <c r="C2">
        <v>2020</v>
      </c>
      <c r="D2">
        <v>2021</v>
      </c>
      <c r="E2">
        <v>2022</v>
      </c>
      <c r="F2">
        <v>2023</v>
      </c>
    </row>
    <row r="3" spans="1:7">
      <c r="A3" t="s">
        <v>121</v>
      </c>
      <c r="B3" s="9">
        <v>8916.48</v>
      </c>
      <c r="C3" s="9">
        <v>8658</v>
      </c>
      <c r="D3" s="9">
        <v>9121.18</v>
      </c>
      <c r="E3" s="9">
        <v>9892.2800000000007</v>
      </c>
      <c r="F3" s="9">
        <v>9571.7999999999993</v>
      </c>
      <c r="G3" s="9"/>
    </row>
    <row r="4" spans="1:7">
      <c r="A4" t="s">
        <v>131</v>
      </c>
      <c r="B4" s="9">
        <v>2442.8876541691998</v>
      </c>
      <c r="C4" s="9">
        <v>2867.4874102028002</v>
      </c>
      <c r="D4" s="9">
        <v>3276.6700561839998</v>
      </c>
      <c r="E4" s="9">
        <v>3630.1955844643999</v>
      </c>
      <c r="F4" s="9">
        <v>3813.8489711224001</v>
      </c>
    </row>
    <row r="5" spans="1:7">
      <c r="A5" t="s">
        <v>126</v>
      </c>
      <c r="B5" s="9">
        <v>2340</v>
      </c>
      <c r="C5" s="9">
        <v>2550</v>
      </c>
      <c r="D5" s="9">
        <v>3009</v>
      </c>
      <c r="E5" s="9">
        <v>3057</v>
      </c>
      <c r="F5" s="9">
        <v>3089</v>
      </c>
    </row>
    <row r="6" spans="1:7">
      <c r="A6" t="s">
        <v>119</v>
      </c>
      <c r="B6" s="9">
        <v>574.38</v>
      </c>
      <c r="C6" s="9">
        <v>1047.7560000000001</v>
      </c>
      <c r="D6" s="9">
        <v>1588.04</v>
      </c>
      <c r="E6" s="9">
        <v>2537.6469999999999</v>
      </c>
      <c r="F6" s="9">
        <v>3297.1950000000002</v>
      </c>
    </row>
    <row r="7" spans="1:7">
      <c r="A7" t="s">
        <v>120</v>
      </c>
      <c r="B7" s="9">
        <v>1173.5</v>
      </c>
      <c r="C7" s="9">
        <v>1099</v>
      </c>
      <c r="D7" s="9">
        <v>1165.5</v>
      </c>
      <c r="E7" s="9">
        <v>1134.2</v>
      </c>
      <c r="F7" s="9">
        <v>1365.8</v>
      </c>
    </row>
    <row r="8" spans="1:7">
      <c r="A8" t="s">
        <v>124</v>
      </c>
      <c r="B8" s="9">
        <v>1478.14</v>
      </c>
      <c r="C8" s="9">
        <v>420.2</v>
      </c>
      <c r="D8" s="9">
        <v>654.16</v>
      </c>
      <c r="E8" s="9">
        <v>1182.58</v>
      </c>
      <c r="F8" s="9">
        <v>1355.8</v>
      </c>
    </row>
    <row r="9" spans="1:7">
      <c r="A9" t="s">
        <v>130</v>
      </c>
      <c r="B9" s="9">
        <v>1032.7586928848</v>
      </c>
      <c r="C9" s="9">
        <v>1060.9050363772001</v>
      </c>
      <c r="D9" s="9">
        <v>571.00127252280004</v>
      </c>
      <c r="E9" s="9">
        <v>863.44216741720004</v>
      </c>
      <c r="F9" s="9">
        <v>1296.2222178528</v>
      </c>
    </row>
    <row r="10" spans="1:7">
      <c r="A10" t="s">
        <v>123</v>
      </c>
      <c r="B10" s="9">
        <v>1120.4000000000001</v>
      </c>
      <c r="C10" s="9">
        <v>857.38400000000001</v>
      </c>
      <c r="D10" s="9">
        <v>911.38480000000004</v>
      </c>
      <c r="E10" s="9">
        <v>1011.1</v>
      </c>
      <c r="F10" s="9">
        <v>910.9</v>
      </c>
    </row>
    <row r="11" spans="1:7">
      <c r="A11" t="s">
        <v>122</v>
      </c>
      <c r="B11" s="9">
        <v>871</v>
      </c>
      <c r="C11" s="9">
        <v>524.29999999999995</v>
      </c>
      <c r="D11" s="9">
        <v>614.66999999999996</v>
      </c>
      <c r="E11" s="9">
        <v>1022.82</v>
      </c>
      <c r="F11" s="9">
        <v>1298.4100000000001</v>
      </c>
    </row>
    <row r="12" spans="1:7">
      <c r="A12" t="s">
        <v>125</v>
      </c>
      <c r="B12" s="9">
        <v>871.77862400000004</v>
      </c>
      <c r="C12" s="9">
        <v>826.20640000000003</v>
      </c>
      <c r="D12" s="9">
        <v>822.5634</v>
      </c>
      <c r="E12" s="9">
        <v>944.3</v>
      </c>
      <c r="F12" s="9">
        <v>847.94</v>
      </c>
    </row>
    <row r="13" spans="1:7">
      <c r="A13" t="s">
        <v>129</v>
      </c>
      <c r="B13" s="9">
        <v>483.84</v>
      </c>
      <c r="C13" s="9">
        <v>537.65</v>
      </c>
      <c r="D13" s="9">
        <v>563.41</v>
      </c>
      <c r="E13" s="9">
        <v>699.28</v>
      </c>
      <c r="F13" s="9">
        <v>701.1</v>
      </c>
    </row>
    <row r="14" spans="1:7">
      <c r="A14" t="s">
        <v>132</v>
      </c>
      <c r="B14" s="9">
        <f>SUM(B3:B13)</f>
        <v>21305.164971054</v>
      </c>
      <c r="C14" s="9">
        <f t="shared" ref="C14:F14" si="0">SUM(C3:C13)</f>
        <v>20448.888846579997</v>
      </c>
      <c r="D14" s="9">
        <f t="shared" si="0"/>
        <v>22297.579528706799</v>
      </c>
      <c r="E14" s="9">
        <f t="shared" si="0"/>
        <v>25974.844751881603</v>
      </c>
      <c r="F14" s="9">
        <f t="shared" si="0"/>
        <v>27548.016188975194</v>
      </c>
      <c r="G14" s="9"/>
    </row>
    <row r="18" spans="1:12">
      <c r="A18" s="2"/>
      <c r="B18" s="20"/>
      <c r="C18" s="20"/>
      <c r="D18" s="20"/>
      <c r="E18" s="14"/>
      <c r="F18" s="14"/>
    </row>
    <row r="19" spans="1:12">
      <c r="A19" s="2"/>
      <c r="B19" s="3"/>
      <c r="C19" s="3"/>
      <c r="D19" s="3"/>
      <c r="E19" s="15"/>
      <c r="F19" s="15"/>
      <c r="H19" s="2"/>
      <c r="I19" s="2"/>
      <c r="J19" s="2"/>
      <c r="K19" s="2"/>
      <c r="L19" s="2"/>
    </row>
    <row r="20" spans="1:12">
      <c r="A20" s="2"/>
      <c r="B20" s="2"/>
      <c r="C20" s="2"/>
      <c r="D20" s="2"/>
      <c r="E20" s="15"/>
      <c r="F20" s="15"/>
      <c r="H20" s="2"/>
      <c r="I20" s="2"/>
      <c r="J20" s="2"/>
      <c r="K20" s="2"/>
      <c r="L20" s="2"/>
    </row>
    <row r="21" spans="1:12">
      <c r="A21" s="2"/>
      <c r="B21" s="2"/>
      <c r="C21" s="2"/>
      <c r="D21" s="2"/>
      <c r="E21" s="2"/>
      <c r="F21" s="2"/>
      <c r="H21" s="2"/>
      <c r="I21" s="2"/>
      <c r="J21" s="2"/>
      <c r="K21" s="2"/>
      <c r="L21" s="2"/>
    </row>
    <row r="22" spans="1:12">
      <c r="A22" s="2"/>
      <c r="B22" s="2"/>
      <c r="C22" s="2"/>
      <c r="D22" s="2"/>
      <c r="E22" s="2"/>
      <c r="F22" s="2"/>
      <c r="H22" s="11"/>
      <c r="I22" s="11"/>
      <c r="J22" s="11"/>
      <c r="K22" s="11"/>
      <c r="L22" s="11"/>
    </row>
    <row r="23" spans="1:12">
      <c r="A23" s="2"/>
      <c r="B23" s="2"/>
      <c r="C23" s="2"/>
      <c r="D23" s="2"/>
      <c r="E23" s="2"/>
      <c r="F23" s="2"/>
      <c r="H23" s="7"/>
      <c r="I23" s="7"/>
      <c r="J23" s="7"/>
      <c r="K23" s="7"/>
      <c r="L23" s="7"/>
    </row>
    <row r="24" spans="1:12">
      <c r="A24" s="2"/>
      <c r="B24" s="2"/>
      <c r="C24" s="2"/>
      <c r="D24" s="2"/>
      <c r="E24" s="2"/>
      <c r="F24" s="2"/>
    </row>
    <row r="25" spans="1:12">
      <c r="A25" s="2"/>
      <c r="B25" s="2"/>
      <c r="C25" s="2"/>
      <c r="D25" s="2"/>
      <c r="E25" s="2"/>
      <c r="F25" s="2"/>
    </row>
    <row r="26" spans="1:12">
      <c r="A26" s="2"/>
      <c r="B26" s="2"/>
      <c r="C26" s="2"/>
      <c r="D26" s="2"/>
      <c r="E26" s="2"/>
      <c r="F26" s="2"/>
    </row>
    <row r="27" spans="1:12">
      <c r="A27" s="2"/>
      <c r="B27" s="2"/>
      <c r="C27" s="2"/>
      <c r="D27" s="2"/>
      <c r="E27" s="2"/>
      <c r="F27" s="2"/>
    </row>
    <row r="28" spans="1:12">
      <c r="A28" s="2"/>
      <c r="B28" s="2"/>
      <c r="C28" s="2"/>
      <c r="D28" s="2"/>
      <c r="E28" s="2"/>
      <c r="F28" s="2"/>
    </row>
    <row r="29" spans="1:12">
      <c r="A29" s="2"/>
      <c r="B29" s="2"/>
      <c r="C29" s="2"/>
      <c r="D29" s="2"/>
      <c r="E29" s="2"/>
      <c r="F29" s="2"/>
      <c r="J29" s="2"/>
      <c r="K29" s="2"/>
      <c r="L29" s="2"/>
    </row>
    <row r="30" spans="1:12">
      <c r="A30" s="2"/>
      <c r="B30" s="2"/>
      <c r="C30" s="2"/>
      <c r="D30" s="2"/>
      <c r="E30" s="2"/>
      <c r="F30" s="2"/>
    </row>
    <row r="31" spans="1:12">
      <c r="A31" s="2"/>
      <c r="B31" s="2"/>
      <c r="C31" s="2"/>
      <c r="D31" s="2"/>
      <c r="E31" s="2"/>
      <c r="F31" s="2"/>
    </row>
    <row r="32" spans="1:12">
      <c r="A32" s="2"/>
      <c r="B32" s="2"/>
      <c r="C32" s="2"/>
      <c r="D32" s="2"/>
      <c r="E32" s="2"/>
      <c r="F32" s="2"/>
    </row>
    <row r="34" spans="1:13">
      <c r="A34" s="2"/>
      <c r="B34" s="2"/>
      <c r="C34" s="2"/>
      <c r="D34" s="2"/>
      <c r="E34" s="2"/>
      <c r="F34" s="2"/>
    </row>
    <row r="35" spans="1:13">
      <c r="A35" s="2"/>
      <c r="B35" s="2"/>
      <c r="C35" s="2"/>
      <c r="D35" s="2"/>
      <c r="E35" s="2"/>
      <c r="F35" s="2"/>
    </row>
    <row r="41" spans="1:13">
      <c r="I41" s="2"/>
      <c r="J41" s="2"/>
      <c r="K41" s="2"/>
      <c r="L41" s="2"/>
      <c r="M41" s="2"/>
    </row>
    <row r="43" spans="1:13">
      <c r="I43" s="2"/>
      <c r="J43" s="2"/>
      <c r="K43" s="2"/>
      <c r="L43" s="2"/>
      <c r="M43" s="2"/>
    </row>
    <row r="48" spans="1:13">
      <c r="A48" s="2"/>
      <c r="B48" s="2"/>
      <c r="C48" s="2"/>
      <c r="D48" s="2"/>
      <c r="E48" s="2"/>
      <c r="F48" s="2"/>
      <c r="H48" s="2"/>
      <c r="I48" s="2"/>
      <c r="J48" s="2"/>
      <c r="K48" s="2"/>
      <c r="L48" s="2"/>
    </row>
    <row r="49" spans="1:12">
      <c r="A49" s="2"/>
      <c r="B49" s="2"/>
      <c r="C49" s="2"/>
      <c r="D49" s="2"/>
      <c r="E49" s="2"/>
      <c r="F49" s="2"/>
    </row>
    <row r="50" spans="1:12">
      <c r="A50" s="2"/>
      <c r="B50" s="2"/>
      <c r="C50" s="2"/>
      <c r="D50" s="2"/>
      <c r="E50" s="2"/>
      <c r="F50" s="2"/>
      <c r="H50" s="9"/>
      <c r="I50" s="9"/>
      <c r="J50" s="9"/>
      <c r="K50" s="9"/>
      <c r="L50" s="9"/>
    </row>
    <row r="51" spans="1:12">
      <c r="A51" s="2"/>
      <c r="B51" s="2"/>
      <c r="C51" s="2"/>
      <c r="D51" s="2"/>
      <c r="E51" s="2"/>
      <c r="F51" s="2"/>
    </row>
    <row r="52" spans="1:12">
      <c r="A52" s="2"/>
      <c r="B52" s="2"/>
      <c r="C52" s="2"/>
      <c r="D52" s="2"/>
      <c r="E52" s="2"/>
      <c r="F52" s="2"/>
    </row>
    <row r="53" spans="1:12">
      <c r="A53" s="2"/>
      <c r="B53" s="2"/>
      <c r="C53" s="2"/>
      <c r="D53" s="2"/>
      <c r="E53" s="2"/>
      <c r="F53" s="2"/>
    </row>
    <row r="54" spans="1:12">
      <c r="A54" s="2"/>
      <c r="B54" s="2"/>
      <c r="C54" s="2"/>
      <c r="D54" s="2"/>
      <c r="E54" s="2"/>
      <c r="F54" s="2"/>
    </row>
    <row r="55" spans="1:12">
      <c r="A55" s="2"/>
      <c r="B55" s="11"/>
      <c r="C55" s="11"/>
      <c r="D55" s="11"/>
      <c r="E55" s="11"/>
      <c r="F55" s="11"/>
    </row>
    <row r="56" spans="1:12">
      <c r="A56" s="2"/>
      <c r="B56" s="11"/>
      <c r="C56" s="11"/>
      <c r="D56" s="11"/>
      <c r="E56" s="11"/>
      <c r="F56" s="11"/>
    </row>
    <row r="57" spans="1:12">
      <c r="A57" s="2"/>
      <c r="B57" s="11"/>
      <c r="C57" s="11"/>
      <c r="D57" s="11"/>
      <c r="E57" s="11"/>
      <c r="F57" s="11"/>
    </row>
    <row r="58" spans="1:12">
      <c r="A58" s="2"/>
      <c r="B58" s="11"/>
      <c r="C58" s="11"/>
      <c r="D58" s="11"/>
      <c r="E58" s="11"/>
      <c r="F58" s="11"/>
    </row>
    <row r="59" spans="1:12">
      <c r="A59" s="2"/>
      <c r="B59" s="11"/>
      <c r="C59" s="11"/>
      <c r="D59" s="11"/>
      <c r="E59" s="11"/>
      <c r="F59" s="11"/>
    </row>
    <row r="60" spans="1:12">
      <c r="A60" s="2"/>
      <c r="B60" s="11"/>
      <c r="C60" s="11"/>
      <c r="D60" s="11"/>
      <c r="E60" s="11"/>
      <c r="F60" s="11"/>
    </row>
    <row r="61" spans="1:12">
      <c r="A61" s="2"/>
      <c r="B61" s="11"/>
      <c r="C61" s="11"/>
      <c r="D61" s="11"/>
      <c r="E61" s="11"/>
      <c r="F61" s="11"/>
    </row>
    <row r="62" spans="1:12">
      <c r="A62" s="2"/>
      <c r="B62" s="11"/>
      <c r="C62" s="11"/>
      <c r="D62" s="11"/>
      <c r="E62" s="11"/>
      <c r="F62" s="11"/>
    </row>
    <row r="63" spans="1:12">
      <c r="A63" s="2"/>
      <c r="B63" s="11"/>
      <c r="C63" s="11"/>
      <c r="D63" s="11"/>
      <c r="E63" s="11"/>
      <c r="F63" s="11"/>
    </row>
    <row r="64" spans="1:12">
      <c r="A64" s="2"/>
      <c r="B64" s="11"/>
      <c r="C64" s="11"/>
      <c r="D64" s="11"/>
      <c r="E64" s="11"/>
      <c r="F64" s="11"/>
    </row>
    <row r="65" spans="1:6">
      <c r="A65" s="2"/>
      <c r="B65" s="11"/>
      <c r="C65" s="11"/>
      <c r="D65" s="11"/>
      <c r="E65" s="11"/>
      <c r="F65" s="11"/>
    </row>
    <row r="66" spans="1:6">
      <c r="A66" s="2"/>
      <c r="B66" s="11"/>
      <c r="C66" s="11"/>
      <c r="D66" s="11"/>
      <c r="E66" s="11"/>
      <c r="F66" s="11"/>
    </row>
    <row r="67" spans="1:6">
      <c r="A67" s="2"/>
      <c r="B67" s="11"/>
      <c r="C67" s="11"/>
      <c r="D67" s="11"/>
      <c r="E67" s="11"/>
      <c r="F67" s="11"/>
    </row>
    <row r="68" spans="1:6">
      <c r="A68" s="2"/>
      <c r="B68" s="11"/>
      <c r="C68" s="11"/>
      <c r="D68" s="11"/>
      <c r="E68" s="11"/>
      <c r="F68" s="11"/>
    </row>
    <row r="69" spans="1:6">
      <c r="A69" s="2"/>
      <c r="B69" s="11"/>
      <c r="C69" s="11"/>
      <c r="D69" s="11"/>
      <c r="E69" s="11"/>
      <c r="F69" s="11"/>
    </row>
    <row r="70" spans="1:6">
      <c r="A70" s="2"/>
      <c r="B70" s="11"/>
      <c r="C70" s="11"/>
      <c r="D70" s="11"/>
      <c r="E70" s="11"/>
      <c r="F70" s="11"/>
    </row>
    <row r="71" spans="1:6">
      <c r="A71" s="2"/>
      <c r="B71" s="11"/>
      <c r="C71" s="11"/>
      <c r="D71" s="11"/>
      <c r="E71" s="11"/>
      <c r="F71" s="11"/>
    </row>
    <row r="72" spans="1:6">
      <c r="A72" s="2"/>
      <c r="B72" s="11"/>
      <c r="C72" s="11"/>
      <c r="D72" s="11"/>
      <c r="E72" s="11"/>
      <c r="F72" s="11"/>
    </row>
    <row r="73" spans="1:6">
      <c r="A73" s="2"/>
      <c r="B73" s="11"/>
      <c r="C73" s="11"/>
      <c r="D73" s="11"/>
      <c r="E73" s="11"/>
      <c r="F73" s="11"/>
    </row>
    <row r="74" spans="1:6">
      <c r="A74" s="2"/>
      <c r="B74" s="11"/>
      <c r="C74" s="11"/>
      <c r="D74" s="11"/>
      <c r="E74" s="11"/>
      <c r="F74" s="11"/>
    </row>
    <row r="75" spans="1:6">
      <c r="A75" s="2"/>
      <c r="B75" s="11"/>
      <c r="C75" s="11"/>
      <c r="D75" s="11"/>
      <c r="E75" s="11"/>
      <c r="F75" s="11"/>
    </row>
    <row r="76" spans="1:6">
      <c r="A76" s="2"/>
      <c r="B76" s="11"/>
      <c r="C76" s="11"/>
      <c r="D76" s="11"/>
      <c r="E76" s="11"/>
      <c r="F76" s="11"/>
    </row>
    <row r="77" spans="1:6">
      <c r="A77" s="2"/>
      <c r="B77" s="11"/>
      <c r="C77" s="11"/>
      <c r="D77" s="11"/>
      <c r="E77" s="11"/>
      <c r="F77" s="11"/>
    </row>
    <row r="78" spans="1:6">
      <c r="A78" s="2"/>
      <c r="B78" s="11"/>
      <c r="C78" s="11"/>
      <c r="D78" s="11"/>
      <c r="E78" s="11"/>
      <c r="F78" s="11"/>
    </row>
    <row r="79" spans="1:6">
      <c r="A79" s="2"/>
      <c r="B79" s="11"/>
      <c r="C79" s="11"/>
      <c r="D79" s="11"/>
      <c r="E79" s="11"/>
      <c r="F79" s="11"/>
    </row>
    <row r="80" spans="1:6">
      <c r="A80" s="2"/>
      <c r="B80" s="11"/>
      <c r="C80" s="11"/>
      <c r="D80" s="11"/>
      <c r="E80" s="11"/>
      <c r="F80" s="11"/>
    </row>
    <row r="81" spans="1:7">
      <c r="A81" s="2"/>
    </row>
    <row r="83" spans="1:7">
      <c r="A83" t="s">
        <v>209</v>
      </c>
    </row>
    <row r="84" spans="1:7">
      <c r="B84">
        <v>2019</v>
      </c>
      <c r="C84">
        <v>2020</v>
      </c>
      <c r="D84">
        <v>2021</v>
      </c>
      <c r="E84">
        <v>2022</v>
      </c>
      <c r="F84">
        <v>2023</v>
      </c>
    </row>
    <row r="85" spans="1:7">
      <c r="A85" t="s">
        <v>33</v>
      </c>
      <c r="B85" s="9">
        <v>0.12938646585207</v>
      </c>
      <c r="C85" s="9">
        <v>0.15252564691414214</v>
      </c>
      <c r="D85" s="9">
        <v>0.15112716587294253</v>
      </c>
      <c r="E85" s="9">
        <v>0.14177216592346489</v>
      </c>
      <c r="F85" s="9">
        <v>0.16892831658282537</v>
      </c>
    </row>
    <row r="86" spans="1:7">
      <c r="A86" t="s">
        <v>211</v>
      </c>
      <c r="B86" s="9">
        <v>9.0031689621087527E-2</v>
      </c>
      <c r="C86" s="9">
        <v>9.0213214705234676E-2</v>
      </c>
      <c r="D86" s="9">
        <v>9.587004711645393E-2</v>
      </c>
      <c r="E86" s="9">
        <v>9.0603813900736394E-2</v>
      </c>
      <c r="F86" s="9">
        <v>0.10146200658610759</v>
      </c>
      <c r="G86" s="9"/>
    </row>
    <row r="87" spans="1:7">
      <c r="A87" t="s">
        <v>210</v>
      </c>
      <c r="B87" s="9">
        <v>7.9348834064267099E-2</v>
      </c>
      <c r="C87" s="9">
        <v>8.615480348188452E-2</v>
      </c>
      <c r="D87" s="9">
        <v>8.7680368960360799E-2</v>
      </c>
      <c r="E87" s="9">
        <v>8.1317906619903541E-2</v>
      </c>
      <c r="F87" s="9">
        <v>7.1410840857110094E-2</v>
      </c>
      <c r="G87" s="9"/>
    </row>
    <row r="88" spans="1:7">
      <c r="A88" t="s">
        <v>46</v>
      </c>
      <c r="B88" s="9">
        <v>3.2222233478722405E-2</v>
      </c>
      <c r="C88" s="9">
        <v>3.1219300216733786E-2</v>
      </c>
      <c r="D88" s="9">
        <v>2.9402294502681524E-2</v>
      </c>
      <c r="E88" s="9">
        <v>2.3453460677791728E-2</v>
      </c>
      <c r="F88" s="9">
        <v>2.7820515086916339E-2</v>
      </c>
      <c r="G88" s="9"/>
    </row>
    <row r="89" spans="1:7">
      <c r="A89" t="s">
        <v>38</v>
      </c>
      <c r="B89" s="9">
        <v>6.8692263213561882E-3</v>
      </c>
      <c r="C89" s="9">
        <v>1.535829170749908E-2</v>
      </c>
      <c r="D89" s="9">
        <v>2.3214178890295929E-2</v>
      </c>
      <c r="E89" s="9">
        <v>2.8905273820572563E-2</v>
      </c>
      <c r="F89" s="9">
        <v>4.2229175125342362E-2</v>
      </c>
      <c r="G89" s="9"/>
    </row>
    <row r="90" spans="1:7">
      <c r="A90" t="s">
        <v>213</v>
      </c>
      <c r="B90" s="9">
        <v>3.2738070836233195E-2</v>
      </c>
      <c r="C90" s="9">
        <v>1.6809715314066529E-2</v>
      </c>
      <c r="D90" s="9">
        <v>1.861009171267957E-2</v>
      </c>
      <c r="E90" s="9">
        <v>2.1062301054190869E-2</v>
      </c>
      <c r="F90" s="9">
        <v>2.3507318841316918E-2</v>
      </c>
      <c r="G90" s="9"/>
    </row>
    <row r="91" spans="1:7">
      <c r="A91" t="s">
        <v>99</v>
      </c>
      <c r="B91" s="9">
        <v>1.7756257720321463E-2</v>
      </c>
      <c r="C91" s="9">
        <v>2.2607585354317089E-2</v>
      </c>
      <c r="D91" s="9">
        <v>2.5177620704401171E-2</v>
      </c>
      <c r="E91" s="9">
        <v>1.971137863924715E-2</v>
      </c>
      <c r="F91" s="9">
        <v>2.0168421427832359E-2</v>
      </c>
      <c r="G91" s="9"/>
    </row>
    <row r="92" spans="1:7">
      <c r="A92" t="s">
        <v>169</v>
      </c>
      <c r="B92" s="9">
        <v>7.4427961583700087E-3</v>
      </c>
      <c r="C92" s="9">
        <v>7.7691262929707027E-3</v>
      </c>
      <c r="D92" s="9">
        <v>8.9920073944289892E-3</v>
      </c>
      <c r="E92" s="9">
        <v>2.6546068189687671E-2</v>
      </c>
      <c r="F92" s="9">
        <v>3.3351221870113856E-2</v>
      </c>
      <c r="G92" s="9"/>
    </row>
    <row r="93" spans="1:7">
      <c r="A93" t="s">
        <v>71</v>
      </c>
      <c r="B93" s="9">
        <v>3.1797453853110696E-2</v>
      </c>
      <c r="C93" s="9">
        <v>9.1119865435213138E-3</v>
      </c>
      <c r="D93" s="9">
        <v>7.286889583275921E-3</v>
      </c>
      <c r="E93" s="9">
        <v>1.1708635909285618E-2</v>
      </c>
      <c r="F93" s="9">
        <v>1.437744181951325E-2</v>
      </c>
      <c r="G93" s="9"/>
    </row>
    <row r="94" spans="1:7">
      <c r="A94" t="s">
        <v>100</v>
      </c>
      <c r="B94" s="9">
        <v>1.0175936224598715E-2</v>
      </c>
      <c r="C94" s="9">
        <v>1.1012823322068372E-2</v>
      </c>
      <c r="D94" s="9">
        <v>1.0821802415340226E-2</v>
      </c>
      <c r="E94" s="9">
        <v>1.039852220793097E-2</v>
      </c>
      <c r="F94" s="9">
        <v>1.0853776110370545E-2</v>
      </c>
      <c r="G94" s="9"/>
    </row>
    <row r="95" spans="1:7">
      <c r="A95" t="s">
        <v>74</v>
      </c>
      <c r="B95" s="9">
        <v>1.1442765185400924E-2</v>
      </c>
      <c r="C95" s="9">
        <v>1.0379048054510618E-2</v>
      </c>
      <c r="D95" s="9">
        <v>1.1797693093159551E-2</v>
      </c>
      <c r="E95" s="9">
        <v>9.7209435672068467E-3</v>
      </c>
      <c r="F95" s="9">
        <v>8.5646820584643017E-3</v>
      </c>
      <c r="G95" s="9"/>
    </row>
    <row r="96" spans="1:7">
      <c r="A96" t="s">
        <v>101</v>
      </c>
      <c r="B96" s="9">
        <v>1.0870603457643275E-2</v>
      </c>
      <c r="C96" s="9">
        <v>1.1433384070602067E-2</v>
      </c>
      <c r="D96" s="9">
        <v>1.1126768252158765E-2</v>
      </c>
      <c r="E96" s="9">
        <v>7.8691519411369492E-3</v>
      </c>
      <c r="F96" s="9">
        <v>9.0859537137984864E-3</v>
      </c>
      <c r="G96" s="9"/>
    </row>
    <row r="97" spans="1:7">
      <c r="A97" t="s">
        <v>74</v>
      </c>
      <c r="B97" s="9">
        <v>1.0925519718633959E-2</v>
      </c>
      <c r="C97" s="9">
        <v>1.0003477525587504E-2</v>
      </c>
      <c r="D97" s="9">
        <v>1.0646895538341358E-2</v>
      </c>
      <c r="E97" s="9">
        <v>9.0791687978391718E-3</v>
      </c>
      <c r="F97" s="9">
        <v>7.9860560009415386E-3</v>
      </c>
      <c r="G97" s="9"/>
    </row>
    <row r="98" spans="1:7">
      <c r="A98" t="s">
        <v>36</v>
      </c>
      <c r="B98" s="9">
        <v>1.0034655929229514E-2</v>
      </c>
      <c r="C98" s="9">
        <v>1.0172190849127185E-2</v>
      </c>
      <c r="D98" s="9">
        <v>1.0072393719275844E-2</v>
      </c>
      <c r="E98" s="9">
        <v>7.1238154363404155E-3</v>
      </c>
      <c r="F98" s="9">
        <v>7.7609944227331864E-3</v>
      </c>
      <c r="G98" s="9"/>
    </row>
    <row r="99" spans="1:7">
      <c r="A99" t="s">
        <v>212</v>
      </c>
      <c r="B99" s="9">
        <v>8.4711852851271936E-3</v>
      </c>
      <c r="C99" s="9">
        <v>5.3787763640954717E-3</v>
      </c>
      <c r="D99" s="9">
        <v>4.3013637366567797E-3</v>
      </c>
      <c r="E99" s="9">
        <v>5.7232295869345338E-3</v>
      </c>
      <c r="F99" s="9">
        <v>9.788000636790346E-3</v>
      </c>
      <c r="G99" s="9"/>
    </row>
    <row r="100" spans="1:7">
      <c r="A100" t="s">
        <v>75</v>
      </c>
      <c r="B100" s="9">
        <v>8.0600173823251429E-3</v>
      </c>
      <c r="C100" s="9">
        <v>6.8248207052746977E-3</v>
      </c>
      <c r="D100" s="9">
        <v>6.315932176346308E-3</v>
      </c>
      <c r="E100" s="9">
        <v>5.3255371233731615E-3</v>
      </c>
      <c r="F100" s="9">
        <v>5.1749642886101174E-3</v>
      </c>
      <c r="G100" s="9"/>
    </row>
    <row r="101" spans="1:7">
      <c r="A101" t="s">
        <v>51</v>
      </c>
      <c r="B101" s="9">
        <v>6.6556630841701925E-3</v>
      </c>
      <c r="C101" s="9">
        <v>5.8291675843274863E-3</v>
      </c>
      <c r="D101" s="9">
        <v>6.5343415330089954E-3</v>
      </c>
      <c r="E101" s="9">
        <v>5.9134135917741455E-3</v>
      </c>
      <c r="F101" s="9">
        <v>6.7010269898809451E-3</v>
      </c>
      <c r="G101" s="9"/>
    </row>
    <row r="102" spans="1:7">
      <c r="A102" t="s">
        <v>76</v>
      </c>
      <c r="B102" s="9">
        <v>8.234153560338341E-3</v>
      </c>
      <c r="C102" s="9">
        <v>6.0120626075270229E-3</v>
      </c>
      <c r="D102" s="9">
        <v>5.6952370025862209E-3</v>
      </c>
      <c r="E102" s="9">
        <v>5.2639390651255131E-3</v>
      </c>
      <c r="F102" s="9">
        <v>4.862056094391407E-3</v>
      </c>
      <c r="G102" s="9"/>
    </row>
    <row r="103" spans="1:7">
      <c r="A103" t="s">
        <v>75</v>
      </c>
      <c r="B103" s="9">
        <v>7.6957864547288054E-3</v>
      </c>
      <c r="C103" s="9">
        <v>6.5773744974165008E-3</v>
      </c>
      <c r="D103" s="9">
        <v>5.6997217943041412E-3</v>
      </c>
      <c r="E103" s="9">
        <v>4.9736582156334752E-3</v>
      </c>
      <c r="F103" s="9">
        <v>4.8243038296596841E-3</v>
      </c>
      <c r="G103" s="9"/>
    </row>
    <row r="104" spans="1:7">
      <c r="A104" t="s">
        <v>58</v>
      </c>
      <c r="B104" s="9">
        <v>5.1654141213887837E-3</v>
      </c>
      <c r="C104" s="9">
        <v>4.7914583885269053E-3</v>
      </c>
      <c r="D104" s="9">
        <v>5.2620061226351785E-3</v>
      </c>
      <c r="E104" s="9">
        <v>5.3601860311374627E-3</v>
      </c>
      <c r="F104" s="9">
        <v>9.0696185992511068E-3</v>
      </c>
      <c r="G104" s="9"/>
    </row>
    <row r="105" spans="1:7">
      <c r="A105" t="s">
        <v>76</v>
      </c>
      <c r="B105" s="9">
        <v>7.8619433469570323E-3</v>
      </c>
      <c r="C105" s="9">
        <v>5.7944468713671459E-3</v>
      </c>
      <c r="D105" s="9">
        <v>5.1395713087359707E-3</v>
      </c>
      <c r="E105" s="9">
        <v>4.9162950238903543E-3</v>
      </c>
      <c r="F105" s="9">
        <v>4.533538790716312E-3</v>
      </c>
      <c r="G105" s="9"/>
    </row>
    <row r="106" spans="1:7">
      <c r="A106" t="s">
        <v>104</v>
      </c>
      <c r="B106" s="9">
        <v>5.2287790379164974E-3</v>
      </c>
      <c r="C106" s="9">
        <v>5.4966311785101469E-3</v>
      </c>
      <c r="D106" s="9">
        <v>5.7270790237834513E-3</v>
      </c>
      <c r="E106" s="9">
        <v>5.2088858005666797E-3</v>
      </c>
      <c r="F106" s="9">
        <v>5.2054565024318936E-3</v>
      </c>
      <c r="G106" s="9"/>
    </row>
    <row r="107" spans="1:7">
      <c r="A107" t="s">
        <v>80</v>
      </c>
      <c r="B107" s="9">
        <v>5.2236159706438691E-3</v>
      </c>
      <c r="C107" s="9">
        <v>3.936644215925861E-3</v>
      </c>
      <c r="D107" s="9">
        <v>4.6085719693342792E-3</v>
      </c>
      <c r="E107" s="9">
        <v>6.0377646718615839E-3</v>
      </c>
      <c r="F107" s="9">
        <v>5.0043530922263667E-3</v>
      </c>
      <c r="G107" s="9"/>
    </row>
    <row r="108" spans="1:7">
      <c r="A108" t="s">
        <v>40</v>
      </c>
      <c r="B108" s="9">
        <v>1.8206852682296313E-3</v>
      </c>
      <c r="C108" s="9">
        <v>3.1512714692454968E-3</v>
      </c>
      <c r="D108" s="9">
        <v>4.7516368251359171E-3</v>
      </c>
      <c r="E108" s="9">
        <v>6.5936871475466008E-3</v>
      </c>
      <c r="F108" s="9">
        <v>8.385721803534113E-3</v>
      </c>
      <c r="G108" s="9"/>
    </row>
    <row r="109" spans="1:7">
      <c r="A109" t="s">
        <v>39</v>
      </c>
      <c r="B109" s="9">
        <v>0</v>
      </c>
      <c r="C109" s="9">
        <v>0</v>
      </c>
      <c r="D109" s="9">
        <v>0</v>
      </c>
      <c r="E109" s="9">
        <v>1.1761379246660165E-2</v>
      </c>
      <c r="F109" s="9">
        <v>1.2637570618944487E-2</v>
      </c>
      <c r="G109" s="9"/>
    </row>
    <row r="110" spans="1:7">
      <c r="A110" t="s">
        <v>44</v>
      </c>
      <c r="B110" s="9">
        <v>1.1950153887374689E-3</v>
      </c>
      <c r="C110" s="9">
        <v>3.012877641530339E-3</v>
      </c>
      <c r="D110" s="9">
        <v>4.2740065071774696E-3</v>
      </c>
      <c r="E110" s="9">
        <v>4.8939657277755821E-3</v>
      </c>
      <c r="F110" s="9">
        <v>8.7127870970272192E-3</v>
      </c>
      <c r="G110" s="9"/>
    </row>
    <row r="111" spans="1:7">
      <c r="A111" t="s">
        <v>215</v>
      </c>
      <c r="B111" s="9">
        <v>8.1435651981913142E-3</v>
      </c>
      <c r="C111" s="9">
        <v>2.5634644695507287E-3</v>
      </c>
      <c r="D111" s="9">
        <v>3.9336108157873645E-3</v>
      </c>
      <c r="E111" s="9">
        <v>4.5732708370237671E-3</v>
      </c>
      <c r="F111" s="9">
        <v>4.6293714627276107E-3</v>
      </c>
      <c r="G111" s="9"/>
    </row>
    <row r="112" spans="1:7">
      <c r="A112" t="s">
        <v>102</v>
      </c>
      <c r="B112" s="9">
        <v>3.243344986714811E-3</v>
      </c>
      <c r="C112" s="9">
        <v>3.804607701851329E-3</v>
      </c>
      <c r="D112" s="9">
        <v>4.1977650479728349E-3</v>
      </c>
      <c r="E112" s="9">
        <v>4.5390069171235142E-3</v>
      </c>
      <c r="F112" s="9">
        <v>4.8497140078444974E-3</v>
      </c>
      <c r="G112" s="9"/>
    </row>
    <row r="113" spans="1:7">
      <c r="A113" t="s">
        <v>43</v>
      </c>
      <c r="B113" s="9">
        <v>0</v>
      </c>
      <c r="C113" s="9">
        <v>0</v>
      </c>
      <c r="D113" s="9">
        <v>4.6085719693342792E-3</v>
      </c>
      <c r="E113" s="9">
        <v>1.2171776309735116E-2</v>
      </c>
      <c r="F113" s="9">
        <v>3.3490614847584833E-3</v>
      </c>
      <c r="G113" s="9"/>
    </row>
    <row r="114" spans="1:7">
      <c r="A114" t="s">
        <v>106</v>
      </c>
      <c r="B114" s="9">
        <v>3.501498350346236E-3</v>
      </c>
      <c r="C114" s="9">
        <v>3.7312540829210336E-3</v>
      </c>
      <c r="D114" s="9">
        <v>3.7403162927450262E-3</v>
      </c>
      <c r="E114" s="9">
        <v>3.3686438104182145E-3</v>
      </c>
      <c r="F114" s="9">
        <v>3.3722936476703134E-3</v>
      </c>
      <c r="G114" s="9"/>
    </row>
    <row r="115" spans="1:7">
      <c r="A115" t="s">
        <v>48</v>
      </c>
      <c r="B115" s="9">
        <v>3.759651713977661E-3</v>
      </c>
      <c r="C115" s="9">
        <v>3.7116931178729552E-3</v>
      </c>
      <c r="D115" s="9">
        <v>3.812072960231741E-3</v>
      </c>
      <c r="E115" s="9">
        <v>3.203099028877662E-3</v>
      </c>
      <c r="F115" s="9">
        <v>3.2125725276514823E-3</v>
      </c>
      <c r="G115" s="9"/>
    </row>
    <row r="116" spans="1:7">
      <c r="A116" t="s">
        <v>55</v>
      </c>
      <c r="B116" s="9">
        <v>4.0929042379382278E-3</v>
      </c>
      <c r="C116" s="9">
        <v>1.088078680799384E-3</v>
      </c>
      <c r="D116" s="9">
        <v>2.4199936109894678E-3</v>
      </c>
      <c r="E116" s="9">
        <v>4.48202871324444E-3</v>
      </c>
      <c r="F116" s="9">
        <v>4.8758501911203064E-3</v>
      </c>
      <c r="G116" s="9"/>
    </row>
    <row r="117" spans="1:7">
      <c r="A117" t="s">
        <v>109</v>
      </c>
      <c r="B117" s="9">
        <v>3.384155912331952E-3</v>
      </c>
      <c r="C117" s="9">
        <v>2.9537057222599008E-3</v>
      </c>
      <c r="D117" s="9">
        <v>3.5026223316952819E-3</v>
      </c>
      <c r="E117" s="9">
        <v>3.3955929609015604E-3</v>
      </c>
      <c r="F117" s="9">
        <v>3.0419613312677313E-3</v>
      </c>
      <c r="G117" s="9"/>
    </row>
    <row r="118" spans="1:7">
      <c r="A118" t="s">
        <v>107</v>
      </c>
      <c r="B118" s="9">
        <v>2.6660201916845335E-3</v>
      </c>
      <c r="C118" s="9">
        <v>2.9928276523560585E-3</v>
      </c>
      <c r="D118" s="9">
        <v>2.8702666994686052E-3</v>
      </c>
      <c r="E118" s="9">
        <v>3.1453508492704928E-3</v>
      </c>
      <c r="F118" s="9">
        <v>3.143602044006987E-3</v>
      </c>
      <c r="G118" s="9"/>
    </row>
    <row r="119" spans="1:7">
      <c r="A119" t="s">
        <v>115</v>
      </c>
      <c r="B119" s="9">
        <v>2.0370647239279713E-3</v>
      </c>
      <c r="C119" s="9">
        <v>3.1004129601204917E-3</v>
      </c>
      <c r="D119" s="9">
        <v>3.812072960231741E-3</v>
      </c>
      <c r="E119" s="9">
        <v>3.0760530337418895E-3</v>
      </c>
      <c r="F119" s="9">
        <v>2.6862188366803355E-3</v>
      </c>
      <c r="G119" s="9"/>
    </row>
    <row r="120" spans="1:7">
      <c r="A120" t="s">
        <v>47</v>
      </c>
      <c r="B120" s="9">
        <v>2.6050021239171061E-3</v>
      </c>
      <c r="C120" s="9">
        <v>2.9145837921637431E-3</v>
      </c>
      <c r="D120" s="9">
        <v>2.7222685727772552E-3</v>
      </c>
      <c r="E120" s="9">
        <v>2.7103145628964835E-3</v>
      </c>
      <c r="F120" s="9">
        <v>2.9439506439834489E-3</v>
      </c>
      <c r="G120" s="9"/>
    </row>
    <row r="121" spans="1:7">
      <c r="A121" t="s">
        <v>105</v>
      </c>
      <c r="B121" s="9">
        <v>2.9804979255628151E-3</v>
      </c>
      <c r="C121" s="9">
        <v>2.3913279771276348E-3</v>
      </c>
      <c r="D121" s="9">
        <v>2.179608774908972E-3</v>
      </c>
      <c r="E121" s="9">
        <v>2.8104114075489101E-3</v>
      </c>
      <c r="F121" s="9">
        <v>2.6716987348604417E-3</v>
      </c>
      <c r="G121" s="9"/>
    </row>
    <row r="122" spans="1:7">
      <c r="A122" t="s">
        <v>103</v>
      </c>
      <c r="B122" s="9">
        <v>1.9539862778138583E-3</v>
      </c>
      <c r="C122" s="9">
        <v>2.3536731194100831E-3</v>
      </c>
      <c r="D122" s="9">
        <v>3.1016819521132613E-3</v>
      </c>
      <c r="E122" s="9">
        <v>2.4789368566037581E-3</v>
      </c>
      <c r="F122" s="9">
        <v>1.8360668751255592E-3</v>
      </c>
      <c r="G122" s="9"/>
    </row>
    <row r="123" spans="1:7">
      <c r="A123" t="s">
        <v>113</v>
      </c>
      <c r="B123" s="9">
        <v>2.0699206065719709E-3</v>
      </c>
      <c r="C123" s="9">
        <v>2.2592914630531029E-3</v>
      </c>
      <c r="D123" s="9">
        <v>2.9554777421090797E-3</v>
      </c>
      <c r="E123" s="9">
        <v>2.2752782765224741E-3</v>
      </c>
      <c r="F123" s="9">
        <v>1.9057633638610489E-3</v>
      </c>
      <c r="G123" s="9"/>
    </row>
    <row r="124" spans="1:7">
      <c r="A124" t="s">
        <v>108</v>
      </c>
      <c r="B124" s="9">
        <v>2.0511458164896852E-3</v>
      </c>
      <c r="C124" s="9">
        <v>2.1321451902405909E-3</v>
      </c>
      <c r="D124" s="9">
        <v>2.5787552378038247E-3</v>
      </c>
      <c r="E124" s="9">
        <v>2.0596850726557082E-3</v>
      </c>
      <c r="F124" s="9">
        <v>2.0291842293301454E-3</v>
      </c>
      <c r="G124" s="9"/>
    </row>
    <row r="125" spans="1:7">
      <c r="A125" t="s">
        <v>53</v>
      </c>
      <c r="B125" s="9">
        <v>3.1086358678744132E-3</v>
      </c>
      <c r="C125" s="9">
        <v>3.3498152644834966E-3</v>
      </c>
      <c r="D125" s="9">
        <v>4.2260192357957294E-3</v>
      </c>
      <c r="E125" s="9">
        <v>0</v>
      </c>
      <c r="F125" s="9">
        <v>0</v>
      </c>
      <c r="G125" s="9"/>
    </row>
    <row r="126" spans="1:7">
      <c r="A126" t="s">
        <v>111</v>
      </c>
      <c r="B126" s="9">
        <v>1.4362714412948369E-3</v>
      </c>
      <c r="C126" s="9">
        <v>1.9463160222838417E-3</v>
      </c>
      <c r="D126" s="9">
        <v>2.2603350258315266E-3</v>
      </c>
      <c r="E126" s="9">
        <v>2.2444792473986499E-3</v>
      </c>
      <c r="F126" s="9">
        <v>2.4684173093819299E-3</v>
      </c>
      <c r="G126" s="9"/>
    </row>
    <row r="127" spans="1:7">
      <c r="A127" t="s">
        <v>110</v>
      </c>
      <c r="B127" s="9">
        <v>1.3470911884039809E-3</v>
      </c>
      <c r="C127" s="9">
        <v>1.8387307145194085E-3</v>
      </c>
      <c r="D127" s="9">
        <v>2.6505119052905399E-3</v>
      </c>
      <c r="E127" s="9">
        <v>2.0404356794533184E-3</v>
      </c>
      <c r="F127" s="9">
        <v>1.8404229056715273E-3</v>
      </c>
      <c r="G127" s="9"/>
    </row>
    <row r="128" spans="1:7">
      <c r="A128" t="s">
        <v>79</v>
      </c>
      <c r="B128" s="9">
        <v>4.0450285232284007E-3</v>
      </c>
      <c r="C128" s="9">
        <v>2.7644533854197383E-3</v>
      </c>
      <c r="D128" s="9">
        <v>2.6011791963934236E-3</v>
      </c>
      <c r="E128" s="9">
        <v>0</v>
      </c>
      <c r="F128" s="9">
        <v>0</v>
      </c>
      <c r="G128" s="9"/>
    </row>
    <row r="129" spans="1:7">
      <c r="A129" t="s">
        <v>83</v>
      </c>
      <c r="B129" s="9">
        <v>2.0764917831007706E-3</v>
      </c>
      <c r="C129" s="9">
        <v>1.7604868543270931E-3</v>
      </c>
      <c r="D129" s="9">
        <v>1.7333719989759623E-3</v>
      </c>
      <c r="E129" s="9">
        <v>1.6542928518133791E-3</v>
      </c>
      <c r="F129" s="9">
        <v>1.8026706409398035E-3</v>
      </c>
      <c r="G129" s="9"/>
    </row>
    <row r="130" spans="1:7">
      <c r="A130" t="s">
        <v>42</v>
      </c>
      <c r="B130" s="9">
        <v>9.5188185717187234E-4</v>
      </c>
      <c r="C130" s="9">
        <v>2.7282656000807925E-3</v>
      </c>
      <c r="D130" s="9">
        <v>1.9311513137362209E-3</v>
      </c>
      <c r="E130" s="9">
        <v>2.6375518565914502E-3</v>
      </c>
      <c r="F130" s="9">
        <v>7.0640295353782885E-4</v>
      </c>
      <c r="G130" s="9"/>
    </row>
    <row r="131" spans="1:7">
      <c r="A131" t="s">
        <v>114</v>
      </c>
      <c r="B131" s="9">
        <v>1.5536138793091209E-3</v>
      </c>
      <c r="C131" s="9">
        <v>1.7555966130650734E-3</v>
      </c>
      <c r="D131" s="9">
        <v>1.9463996055771478E-3</v>
      </c>
      <c r="E131" s="9">
        <v>1.5361015775507056E-3</v>
      </c>
      <c r="F131" s="9">
        <v>1.5427608183637062E-3</v>
      </c>
      <c r="G131" s="9"/>
    </row>
    <row r="132" spans="1:7">
      <c r="A132" t="s">
        <v>112</v>
      </c>
      <c r="B132" s="9">
        <v>2.5252092660673926E-3</v>
      </c>
      <c r="C132" s="9">
        <v>1.8974136096636448E-3</v>
      </c>
      <c r="D132" s="9">
        <v>1.4037398077088646E-3</v>
      </c>
      <c r="E132" s="9">
        <v>1.239660922233903E-3</v>
      </c>
      <c r="F132" s="9">
        <v>1.2305786292359916E-3</v>
      </c>
      <c r="G132" s="9"/>
    </row>
    <row r="133" spans="1:7">
      <c r="A133" t="s">
        <v>77</v>
      </c>
      <c r="B133" s="9">
        <v>1.9798016141770007E-3</v>
      </c>
      <c r="C133" s="9">
        <v>1.6445881364172263E-3</v>
      </c>
      <c r="D133" s="9">
        <v>1.6077978308742108E-3</v>
      </c>
      <c r="E133" s="9">
        <v>1.2627601940767704E-3</v>
      </c>
      <c r="F133" s="9">
        <v>1.192826364504268E-3</v>
      </c>
      <c r="G133" s="9"/>
    </row>
    <row r="134" spans="1:7">
      <c r="A134" t="s">
        <v>77</v>
      </c>
      <c r="B134" s="9">
        <v>1.8924988402943732E-3</v>
      </c>
      <c r="C134" s="9">
        <v>1.5854162171467878E-3</v>
      </c>
      <c r="D134" s="9">
        <v>1.4508301207470215E-3</v>
      </c>
      <c r="E134" s="9">
        <v>1.1796028154424467E-3</v>
      </c>
      <c r="F134" s="9">
        <v>1.1107877892218686E-3</v>
      </c>
      <c r="G134" s="9"/>
    </row>
    <row r="135" spans="1:7">
      <c r="A135" t="s">
        <v>81</v>
      </c>
      <c r="B135" s="9">
        <v>1.1879748424566117E-3</v>
      </c>
      <c r="C135" s="9">
        <v>1.1091067182260686E-3</v>
      </c>
      <c r="D135" s="9">
        <v>1.0942891791724057E-3</v>
      </c>
      <c r="E135" s="9">
        <v>9.1049629847303731E-4</v>
      </c>
      <c r="F135" s="9">
        <v>9.6994280156889958E-4</v>
      </c>
      <c r="G135" s="9"/>
    </row>
    <row r="136" spans="1:7">
      <c r="A136" t="s">
        <v>82</v>
      </c>
      <c r="B136" s="9">
        <v>1.1626288758455265E-3</v>
      </c>
      <c r="C136" s="9">
        <v>1.1091067182260686E-3</v>
      </c>
      <c r="D136" s="9">
        <v>9.5301824005793526E-4</v>
      </c>
      <c r="E136" s="9">
        <v>8.5813794896253705E-4</v>
      </c>
      <c r="F136" s="9">
        <v>8.4906295391828446E-4</v>
      </c>
      <c r="G136" s="9"/>
    </row>
    <row r="137" spans="1:7">
      <c r="A137" t="s">
        <v>212</v>
      </c>
      <c r="B137" s="9">
        <v>0</v>
      </c>
      <c r="C137" s="9">
        <v>0</v>
      </c>
      <c r="D137" s="9">
        <v>0</v>
      </c>
      <c r="E137" s="9">
        <v>0</v>
      </c>
      <c r="F137" s="9">
        <v>4.5393468314442699E-3</v>
      </c>
      <c r="G137" s="9"/>
    </row>
    <row r="138" spans="1:7">
      <c r="A138" t="s">
        <v>72</v>
      </c>
      <c r="B138" s="9">
        <v>3.4099712486950948E-3</v>
      </c>
      <c r="C138" s="9">
        <v>0</v>
      </c>
      <c r="D138" s="9">
        <v>0</v>
      </c>
      <c r="E138" s="9">
        <v>0</v>
      </c>
      <c r="F138" s="9">
        <v>0</v>
      </c>
      <c r="G138" s="9"/>
    </row>
    <row r="139" spans="1:7">
      <c r="A139" t="s">
        <v>61</v>
      </c>
      <c r="B139" s="9">
        <v>7.707051328778178E-4</v>
      </c>
      <c r="C139" s="9">
        <v>4.1078026600965508E-4</v>
      </c>
      <c r="D139" s="9">
        <v>5.2696302685556419E-4</v>
      </c>
      <c r="E139" s="9">
        <v>6.3946484218338896E-4</v>
      </c>
      <c r="F139" s="9">
        <v>1.001161020481671E-3</v>
      </c>
      <c r="G139" s="9"/>
    </row>
    <row r="140" spans="1:7">
      <c r="A140" t="s">
        <v>41</v>
      </c>
      <c r="B140" s="9">
        <v>0</v>
      </c>
      <c r="C140" s="9">
        <v>0</v>
      </c>
      <c r="D140" s="9">
        <v>0</v>
      </c>
      <c r="E140" s="9">
        <v>0</v>
      </c>
      <c r="F140" s="9">
        <v>2.0800045856997733E-3</v>
      </c>
      <c r="G140" s="9"/>
    </row>
    <row r="141" spans="1:7">
      <c r="A141" t="s">
        <v>65</v>
      </c>
      <c r="B141" s="9">
        <v>0</v>
      </c>
      <c r="C141" s="9">
        <v>4.6066072688225604E-4</v>
      </c>
      <c r="D141" s="9">
        <v>5.4759306875799482E-4</v>
      </c>
      <c r="E141" s="9">
        <v>4.9663434462165676E-4</v>
      </c>
      <c r="F141" s="9">
        <v>5.3470274951758576E-4</v>
      </c>
      <c r="G141" s="9"/>
    </row>
    <row r="142" spans="1:7">
      <c r="A142" t="s">
        <v>63</v>
      </c>
      <c r="B142" s="9">
        <v>1.03730715204627E-3</v>
      </c>
      <c r="C142" s="9">
        <v>0</v>
      </c>
      <c r="D142" s="9">
        <v>3.0362039930316334E-4</v>
      </c>
      <c r="E142" s="9">
        <v>4.6121546112925951E-4</v>
      </c>
      <c r="F142" s="9">
        <v>0</v>
      </c>
      <c r="G142" s="9"/>
    </row>
    <row r="143" spans="1:7">
      <c r="A143" t="s">
        <v>62</v>
      </c>
      <c r="B143" s="9">
        <v>1.1668532036140406E-3</v>
      </c>
      <c r="C143" s="9">
        <v>0</v>
      </c>
      <c r="D143" s="9">
        <v>0</v>
      </c>
      <c r="E143" s="9">
        <v>0</v>
      </c>
      <c r="F143" s="9">
        <v>0</v>
      </c>
      <c r="G143" s="9"/>
    </row>
    <row r="144" spans="1:7">
      <c r="A144" t="s">
        <v>64</v>
      </c>
      <c r="B144" s="9">
        <v>9.8520710956792883E-4</v>
      </c>
      <c r="C144" s="9">
        <v>0</v>
      </c>
      <c r="D144" s="9">
        <v>0</v>
      </c>
      <c r="E144" s="9">
        <v>0</v>
      </c>
      <c r="F144" s="9">
        <v>0</v>
      </c>
      <c r="G144" s="9"/>
    </row>
    <row r="145" spans="1:13">
      <c r="A145" t="s">
        <v>33</v>
      </c>
      <c r="B145" s="9">
        <v>0</v>
      </c>
      <c r="C145" s="9">
        <v>0</v>
      </c>
      <c r="D145" s="9">
        <v>0</v>
      </c>
      <c r="E145" s="9">
        <v>3.9923241501756433E-4</v>
      </c>
      <c r="F145" s="9">
        <v>0</v>
      </c>
      <c r="G145" s="9"/>
    </row>
    <row r="146" spans="1:13">
      <c r="A146" t="s">
        <v>66</v>
      </c>
      <c r="B146" s="9">
        <v>0</v>
      </c>
      <c r="C146" s="9">
        <v>3.804607701851329E-4</v>
      </c>
      <c r="D146" s="9">
        <v>0</v>
      </c>
      <c r="E146" s="9">
        <v>0</v>
      </c>
      <c r="F146" s="9">
        <v>0</v>
      </c>
      <c r="G146" s="9"/>
    </row>
    <row r="147" spans="1:13">
      <c r="A147" t="s">
        <v>67</v>
      </c>
      <c r="B147" s="9">
        <v>0</v>
      </c>
      <c r="C147" s="9">
        <v>2.5918278688704424E-4</v>
      </c>
      <c r="D147" s="9">
        <v>0</v>
      </c>
      <c r="E147" s="9">
        <v>0</v>
      </c>
      <c r="F147" s="9">
        <v>0</v>
      </c>
      <c r="G147" s="9"/>
    </row>
    <row r="148" spans="1:13">
      <c r="A148" s="2" t="s">
        <v>7</v>
      </c>
      <c r="B148" s="9" cm="1">
        <f t="array" ref="B148">SUM((B85:B147 * 100)^2)</f>
        <v>359.50905164449222</v>
      </c>
      <c r="C148" s="9" cm="1">
        <f t="array" ref="C148">SUM((C85:C147 * 100)^2)</f>
        <v>420.04301024859723</v>
      </c>
      <c r="D148" s="9" cm="1">
        <f t="array" ref="D148">SUM((D85:D147 * 100)^2)</f>
        <v>433.63476214579532</v>
      </c>
      <c r="E148" s="9" cm="1">
        <f t="array" ref="E148">SUM((E85:E147 * 100)^2)</f>
        <v>391.70461534850784</v>
      </c>
      <c r="F148" s="9" cm="1">
        <f t="array" ref="F148">SUM((F85:F147 * 100)^2)</f>
        <v>500.42072292552496</v>
      </c>
      <c r="G148" s="9"/>
    </row>
    <row r="149" spans="1:13">
      <c r="A149" t="s">
        <v>8</v>
      </c>
      <c r="B149" s="9" cm="1">
        <f t="array" ref="B149">SUM((B85:B88 * 100))</f>
        <v>33.098922301614699</v>
      </c>
      <c r="C149" s="9" cm="1">
        <f t="array" ref="C149">SUM((C85:C88 * 100))</f>
        <v>36.011296531799516</v>
      </c>
      <c r="D149" s="9" cm="1">
        <f t="array" ref="D149">SUM((D85:D88 * 100))</f>
        <v>36.407987645243885</v>
      </c>
      <c r="E149" s="9" cm="1">
        <f t="array" ref="E149">SUM((E85:E88 * 100))</f>
        <v>33.714734712189653</v>
      </c>
      <c r="F149" s="9" cm="1">
        <f t="array" ref="F149">SUM((F85:F88 * 100))</f>
        <v>36.962167911295936</v>
      </c>
      <c r="G149" s="9"/>
    </row>
    <row r="150" spans="1:13">
      <c r="I150" s="9"/>
      <c r="J150" s="9"/>
      <c r="K150" s="9"/>
      <c r="L150" s="9"/>
      <c r="M150" s="9"/>
    </row>
    <row r="151" spans="1:13">
      <c r="I151" s="9"/>
      <c r="J151" s="9"/>
      <c r="K151" s="9"/>
      <c r="L151" s="9"/>
      <c r="M151" s="9"/>
    </row>
  </sheetData>
  <sortState xmlns:xlrd2="http://schemas.microsoft.com/office/spreadsheetml/2017/richdata2" ref="A154:G216">
    <sortCondition descending="1" ref="G153:G216"/>
  </sortState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229E3-39E3-BA4C-9DE6-35284FE89957}">
  <dimension ref="A1:H23"/>
  <sheetViews>
    <sheetView workbookViewId="0">
      <selection activeCell="A14" sqref="A14"/>
    </sheetView>
  </sheetViews>
  <sheetFormatPr baseColWidth="10" defaultRowHeight="15.75"/>
  <cols>
    <col min="1" max="1" width="27.375" customWidth="1"/>
  </cols>
  <sheetData>
    <row r="1" spans="1:8">
      <c r="A1" s="40" t="s">
        <v>127</v>
      </c>
      <c r="B1" s="40"/>
      <c r="C1" s="40"/>
      <c r="D1" s="40"/>
      <c r="E1" s="40"/>
      <c r="F1" s="40"/>
      <c r="G1" s="40"/>
      <c r="H1" s="40"/>
    </row>
    <row r="2" spans="1:8">
      <c r="A2" s="17"/>
      <c r="B2" s="17">
        <v>2019</v>
      </c>
      <c r="C2" s="17">
        <v>2020</v>
      </c>
      <c r="D2" s="17">
        <v>2021</v>
      </c>
      <c r="E2" s="17">
        <v>2022</v>
      </c>
      <c r="F2" s="17">
        <v>2023</v>
      </c>
      <c r="G2" s="17"/>
      <c r="H2" s="17"/>
    </row>
    <row r="3" spans="1:8">
      <c r="A3" t="s">
        <v>120</v>
      </c>
      <c r="B3" s="9">
        <v>83.199999999999989</v>
      </c>
      <c r="C3" s="9">
        <v>81.2</v>
      </c>
      <c r="D3" s="9">
        <v>82.399999999999991</v>
      </c>
      <c r="E3" s="9">
        <v>80.7</v>
      </c>
      <c r="F3" s="9">
        <v>82.000000000000014</v>
      </c>
      <c r="G3" s="9"/>
      <c r="H3" s="17"/>
    </row>
    <row r="4" spans="1:8">
      <c r="A4" t="s">
        <v>121</v>
      </c>
      <c r="B4" s="9">
        <v>70.023035996267595</v>
      </c>
      <c r="C4" s="9">
        <v>74.32559482559482</v>
      </c>
      <c r="D4" s="9">
        <v>76.905290762817955</v>
      </c>
      <c r="E4" s="9">
        <v>75.291540473985776</v>
      </c>
      <c r="F4" s="9">
        <v>89.255876637623032</v>
      </c>
      <c r="G4" s="9"/>
      <c r="H4" s="17"/>
    </row>
    <row r="5" spans="1:8">
      <c r="A5" t="s">
        <v>119</v>
      </c>
      <c r="B5" s="9">
        <v>80.5</v>
      </c>
      <c r="C5" s="9">
        <v>82.2</v>
      </c>
      <c r="D5" s="9">
        <v>78.900000000000006</v>
      </c>
      <c r="E5" s="9">
        <v>73.599999999999994</v>
      </c>
      <c r="F5" s="9">
        <v>78.199999999999989</v>
      </c>
      <c r="G5" s="9"/>
      <c r="H5" s="17"/>
    </row>
    <row r="6" spans="1:8">
      <c r="A6" t="s">
        <v>124</v>
      </c>
      <c r="B6" s="9">
        <v>89.800000000000011</v>
      </c>
      <c r="C6" s="9">
        <v>90</v>
      </c>
      <c r="D6" s="9">
        <v>67.800000000000011</v>
      </c>
      <c r="E6" s="9">
        <v>63.099999999999994</v>
      </c>
      <c r="F6" s="9">
        <v>69.2</v>
      </c>
      <c r="G6" s="9"/>
      <c r="H6" s="17"/>
    </row>
    <row r="7" spans="1:8">
      <c r="A7" t="s">
        <v>122</v>
      </c>
      <c r="B7" s="9">
        <v>61.572904707233057</v>
      </c>
      <c r="C7" s="9">
        <v>78.167079916078592</v>
      </c>
      <c r="D7" s="9">
        <v>76.089609058519216</v>
      </c>
      <c r="E7" s="9">
        <v>77.075145186836394</v>
      </c>
      <c r="F7" s="9">
        <v>84.671251761770151</v>
      </c>
      <c r="G7" s="9"/>
      <c r="H7" s="17"/>
    </row>
    <row r="8" spans="1:8">
      <c r="A8" t="s">
        <v>123</v>
      </c>
      <c r="B8" s="9">
        <v>62.699999999999996</v>
      </c>
      <c r="C8" s="9">
        <v>64.8</v>
      </c>
      <c r="D8" s="9">
        <v>69.599999999999994</v>
      </c>
      <c r="E8" s="9">
        <v>67.5</v>
      </c>
      <c r="F8" s="9">
        <v>71.3</v>
      </c>
      <c r="G8" s="9"/>
      <c r="H8" s="17"/>
    </row>
    <row r="9" spans="1:8">
      <c r="A9" t="s">
        <v>125</v>
      </c>
      <c r="B9" s="9">
        <v>73.600000000000009</v>
      </c>
      <c r="C9" s="9">
        <v>61.4</v>
      </c>
      <c r="D9" s="9">
        <v>64.599999999999994</v>
      </c>
      <c r="E9" s="9">
        <v>57</v>
      </c>
      <c r="F9" s="9">
        <v>61.900000000000006</v>
      </c>
      <c r="G9" s="9"/>
      <c r="H9" s="17"/>
    </row>
    <row r="10" spans="1:8">
      <c r="A10" t="s">
        <v>126</v>
      </c>
      <c r="B10" s="9">
        <v>39.800000000000004</v>
      </c>
      <c r="C10" s="9">
        <v>40.4</v>
      </c>
      <c r="D10" s="9">
        <v>39.1</v>
      </c>
      <c r="E10" s="9">
        <v>36.6</v>
      </c>
      <c r="F10" s="9">
        <v>40.200000000000003</v>
      </c>
      <c r="G10" s="9"/>
      <c r="H10" s="17"/>
    </row>
    <row r="16" spans="1:8">
      <c r="B16" s="9"/>
      <c r="C16" s="9"/>
      <c r="D16" s="9"/>
      <c r="E16" s="9"/>
      <c r="F16" s="9"/>
      <c r="G16" s="9"/>
    </row>
    <row r="17" spans="2:7">
      <c r="B17" s="9"/>
      <c r="C17" s="9"/>
      <c r="D17" s="9"/>
      <c r="E17" s="9"/>
      <c r="F17" s="9"/>
      <c r="G17" s="9"/>
    </row>
    <row r="18" spans="2:7">
      <c r="B18" s="9"/>
      <c r="C18" s="9"/>
      <c r="D18" s="9"/>
      <c r="E18" s="9"/>
      <c r="F18" s="9"/>
      <c r="G18" s="9"/>
    </row>
    <row r="19" spans="2:7">
      <c r="B19" s="9"/>
      <c r="C19" s="9"/>
      <c r="D19" s="9"/>
      <c r="E19" s="9"/>
      <c r="F19" s="9"/>
      <c r="G19" s="9"/>
    </row>
    <row r="20" spans="2:7">
      <c r="B20" s="9"/>
      <c r="C20" s="9"/>
      <c r="D20" s="9"/>
      <c r="E20" s="9"/>
      <c r="F20" s="9"/>
      <c r="G20" s="9"/>
    </row>
    <row r="21" spans="2:7">
      <c r="B21" s="9"/>
      <c r="C21" s="9"/>
      <c r="D21" s="9"/>
      <c r="E21" s="9"/>
      <c r="F21" s="9"/>
      <c r="G21" s="9"/>
    </row>
    <row r="22" spans="2:7">
      <c r="B22" s="9"/>
      <c r="C22" s="9"/>
      <c r="D22" s="9"/>
      <c r="E22" s="9"/>
      <c r="F22" s="9"/>
      <c r="G22" s="9"/>
    </row>
    <row r="23" spans="2:7">
      <c r="B23" s="9"/>
      <c r="C23" s="9"/>
      <c r="D23" s="9"/>
      <c r="E23" s="9"/>
      <c r="F23" s="9"/>
      <c r="G23" s="9"/>
    </row>
  </sheetData>
  <sortState xmlns:xlrd2="http://schemas.microsoft.com/office/spreadsheetml/2017/richdata2" ref="A16:G23">
    <sortCondition descending="1" ref="G16:G23"/>
  </sortState>
  <mergeCells count="1">
    <mergeCell ref="A1:H1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96C97-B5DA-3344-A0FA-FE87937CDDBE}">
  <dimension ref="A1:H39"/>
  <sheetViews>
    <sheetView workbookViewId="0">
      <selection activeCell="A10" sqref="A10"/>
    </sheetView>
  </sheetViews>
  <sheetFormatPr baseColWidth="10" defaultRowHeight="15.75"/>
  <cols>
    <col min="1" max="1" width="22.875" customWidth="1"/>
    <col min="2" max="2" width="15.125" customWidth="1"/>
  </cols>
  <sheetData>
    <row r="1" spans="1:8">
      <c r="A1" s="41" t="s">
        <v>118</v>
      </c>
      <c r="B1" s="41"/>
      <c r="C1" s="41"/>
      <c r="D1" s="41"/>
      <c r="E1" s="41"/>
      <c r="F1" s="41"/>
      <c r="G1" s="41"/>
      <c r="H1" s="41"/>
    </row>
    <row r="2" spans="1:8">
      <c r="B2">
        <v>2019</v>
      </c>
      <c r="C2">
        <v>2020</v>
      </c>
      <c r="D2">
        <v>2021</v>
      </c>
      <c r="E2">
        <v>2022</v>
      </c>
      <c r="F2">
        <v>2023</v>
      </c>
    </row>
    <row r="3" spans="1:8">
      <c r="A3" t="s">
        <v>120</v>
      </c>
      <c r="B3" s="9">
        <v>3670.8799999999997</v>
      </c>
      <c r="C3" s="9">
        <v>3598.4299999999989</v>
      </c>
      <c r="D3" s="9">
        <v>3446.2099999999996</v>
      </c>
      <c r="E3" s="9">
        <v>3196.4700000000007</v>
      </c>
      <c r="F3" s="9">
        <v>3441.3700000000008</v>
      </c>
      <c r="G3" s="9"/>
    </row>
    <row r="4" spans="1:8">
      <c r="A4" t="s">
        <v>124</v>
      </c>
      <c r="B4" s="9">
        <v>3035.7000000000003</v>
      </c>
      <c r="C4" s="9">
        <v>3220.98</v>
      </c>
      <c r="D4" s="9">
        <v>1808.66</v>
      </c>
      <c r="E4" s="9">
        <v>1555.8899999999999</v>
      </c>
      <c r="F4" s="9">
        <v>1917.1399999999999</v>
      </c>
      <c r="G4" s="9"/>
    </row>
    <row r="5" spans="1:8">
      <c r="A5" t="s">
        <v>121</v>
      </c>
      <c r="B5" s="9">
        <v>1637.7116230009801</v>
      </c>
      <c r="C5" s="9">
        <v>1948.3293745928884</v>
      </c>
      <c r="D5" s="9">
        <v>2074.8877886594114</v>
      </c>
      <c r="E5" s="9">
        <v>2044.6674989828898</v>
      </c>
      <c r="F5" s="9">
        <v>3107.2310648862854</v>
      </c>
      <c r="G5" s="9"/>
    </row>
    <row r="6" spans="1:8">
      <c r="A6" t="s">
        <v>119</v>
      </c>
      <c r="B6" s="9">
        <v>2024.3899999999999</v>
      </c>
      <c r="C6" s="9">
        <v>2105.0100000000002</v>
      </c>
      <c r="D6" s="9">
        <v>2014.0800000000002</v>
      </c>
      <c r="E6" s="9">
        <v>1755.1599999999999</v>
      </c>
      <c r="F6" s="9">
        <v>2146.08</v>
      </c>
      <c r="G6" s="9"/>
    </row>
    <row r="7" spans="1:8">
      <c r="A7" t="s">
        <v>122</v>
      </c>
      <c r="B7" s="9">
        <v>1119.9410274424924</v>
      </c>
      <c r="C7" s="9">
        <v>1805.1478354162055</v>
      </c>
      <c r="D7" s="9">
        <v>1814.9420406559962</v>
      </c>
      <c r="E7" s="9">
        <v>2021.139030640622</v>
      </c>
      <c r="F7" s="9">
        <v>2571.9813358677284</v>
      </c>
      <c r="G7" s="9"/>
    </row>
    <row r="8" spans="1:8">
      <c r="A8" t="s">
        <v>123</v>
      </c>
      <c r="B8" s="9">
        <v>1205.0799999999997</v>
      </c>
      <c r="C8" s="9">
        <v>1304.95</v>
      </c>
      <c r="D8" s="9">
        <v>1522.4400000000003</v>
      </c>
      <c r="E8" s="9">
        <v>1290.4799999999998</v>
      </c>
      <c r="F8" s="9">
        <v>1446.41</v>
      </c>
      <c r="G8" s="9"/>
    </row>
    <row r="9" spans="1:8">
      <c r="A9" t="s">
        <v>125</v>
      </c>
      <c r="B9" s="9">
        <v>1535.3400000000004</v>
      </c>
      <c r="C9" s="9">
        <v>1136.43</v>
      </c>
      <c r="D9" s="9">
        <v>1323.5700000000002</v>
      </c>
      <c r="E9" s="9">
        <v>1022.4599999999999</v>
      </c>
      <c r="F9" s="9">
        <v>1175.71</v>
      </c>
      <c r="G9" s="9"/>
    </row>
    <row r="10" spans="1:8">
      <c r="A10" t="s">
        <v>126</v>
      </c>
      <c r="B10" s="9">
        <v>525.04000000000019</v>
      </c>
      <c r="C10" s="9">
        <v>562.83999999999992</v>
      </c>
      <c r="D10" s="9">
        <v>559.4799999999999</v>
      </c>
      <c r="E10" s="9">
        <v>489.60999999999996</v>
      </c>
      <c r="F10" s="9">
        <v>571.99999999999989</v>
      </c>
      <c r="G10" s="9"/>
    </row>
    <row r="17" spans="2:6">
      <c r="B17" s="9"/>
      <c r="C17" s="9"/>
      <c r="D17" s="9"/>
      <c r="E17" s="9"/>
      <c r="F17" s="9"/>
    </row>
    <row r="18" spans="2:6">
      <c r="B18" s="9"/>
      <c r="C18" s="9"/>
      <c r="D18" s="9"/>
      <c r="E18" s="9"/>
      <c r="F18" s="9"/>
    </row>
    <row r="19" spans="2:6">
      <c r="B19" s="9"/>
      <c r="C19" s="9"/>
      <c r="D19" s="9"/>
      <c r="E19" s="9"/>
      <c r="F19" s="9"/>
    </row>
    <row r="20" spans="2:6">
      <c r="B20" s="9"/>
      <c r="C20" s="9"/>
      <c r="D20" s="9"/>
      <c r="E20" s="9"/>
      <c r="F20" s="9"/>
    </row>
    <row r="21" spans="2:6">
      <c r="B21" s="9"/>
      <c r="C21" s="9"/>
      <c r="D21" s="9"/>
      <c r="E21" s="9"/>
      <c r="F21" s="9"/>
    </row>
    <row r="22" spans="2:6">
      <c r="B22" s="9"/>
      <c r="C22" s="9"/>
      <c r="D22" s="9"/>
      <c r="E22" s="9"/>
      <c r="F22" s="9"/>
    </row>
    <row r="23" spans="2:6">
      <c r="B23" s="9"/>
      <c r="C23" s="9"/>
      <c r="D23" s="9"/>
      <c r="E23" s="9"/>
      <c r="F23" s="9"/>
    </row>
    <row r="24" spans="2:6">
      <c r="B24" s="9"/>
      <c r="C24" s="9"/>
      <c r="D24" s="9"/>
      <c r="E24" s="9"/>
      <c r="F24" s="9"/>
    </row>
    <row r="25" spans="2:6">
      <c r="B25" s="9"/>
      <c r="C25" s="9"/>
      <c r="D25" s="9"/>
      <c r="E25" s="9"/>
      <c r="F25" s="9"/>
    </row>
    <row r="31" spans="2:6">
      <c r="B31" s="15"/>
      <c r="C31" s="15"/>
      <c r="D31" s="15"/>
      <c r="E31" s="15"/>
      <c r="F31" s="15"/>
    </row>
    <row r="32" spans="2:6">
      <c r="B32" s="15"/>
      <c r="C32" s="15"/>
      <c r="D32" s="15"/>
      <c r="E32" s="15"/>
      <c r="F32" s="15"/>
    </row>
    <row r="33" spans="2:6">
      <c r="B33" s="15"/>
      <c r="C33" s="15"/>
      <c r="D33" s="15"/>
      <c r="E33" s="15"/>
      <c r="F33" s="15"/>
    </row>
    <row r="34" spans="2:6">
      <c r="B34" s="15"/>
      <c r="C34" s="15"/>
      <c r="D34" s="15"/>
      <c r="E34" s="15"/>
      <c r="F34" s="15"/>
    </row>
    <row r="35" spans="2:6">
      <c r="B35" s="15"/>
      <c r="C35" s="15"/>
      <c r="D35" s="15"/>
      <c r="E35" s="15"/>
      <c r="F35" s="15"/>
    </row>
    <row r="36" spans="2:6">
      <c r="B36" s="15"/>
      <c r="C36" s="15"/>
      <c r="D36" s="15"/>
      <c r="E36" s="15"/>
      <c r="F36" s="15"/>
    </row>
    <row r="37" spans="2:6">
      <c r="B37" s="15"/>
      <c r="C37" s="15"/>
      <c r="D37" s="15"/>
      <c r="E37" s="15"/>
      <c r="F37" s="15"/>
    </row>
    <row r="38" spans="2:6">
      <c r="B38" s="15"/>
      <c r="C38" s="15"/>
      <c r="D38" s="15"/>
      <c r="E38" s="15"/>
      <c r="F38" s="15"/>
    </row>
    <row r="39" spans="2:6">
      <c r="B39" s="9"/>
      <c r="C39" s="9"/>
      <c r="D39" s="9"/>
      <c r="E39" s="9"/>
      <c r="F39" s="9"/>
    </row>
  </sheetData>
  <sortState xmlns:xlrd2="http://schemas.microsoft.com/office/spreadsheetml/2017/richdata2" ref="A15:G21">
    <sortCondition descending="1" ref="G15:G21"/>
  </sortState>
  <mergeCells count="1">
    <mergeCell ref="A1:H1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FACAA-0FBF-3D47-85F0-7A18A8756B3C}">
  <dimension ref="A1:F18"/>
  <sheetViews>
    <sheetView workbookViewId="0">
      <selection activeCell="E22" sqref="E22"/>
    </sheetView>
  </sheetViews>
  <sheetFormatPr baseColWidth="10" defaultRowHeight="15.75"/>
  <cols>
    <col min="1" max="1" width="20.625" customWidth="1"/>
  </cols>
  <sheetData>
    <row r="1" spans="1:6">
      <c r="A1" s="25" t="s">
        <v>89</v>
      </c>
    </row>
    <row r="2" spans="1:6">
      <c r="A2" s="23"/>
      <c r="B2" s="24">
        <v>2019</v>
      </c>
      <c r="C2" s="24">
        <v>2020</v>
      </c>
      <c r="D2" s="24">
        <v>2021</v>
      </c>
      <c r="E2" s="24">
        <v>2022</v>
      </c>
      <c r="F2" s="24">
        <v>2023</v>
      </c>
    </row>
    <row r="3" spans="1:6">
      <c r="A3" s="26" t="s">
        <v>85</v>
      </c>
      <c r="B3" s="28">
        <v>0.53359999999999996</v>
      </c>
      <c r="C3" s="28">
        <v>0.5423</v>
      </c>
      <c r="D3" s="28">
        <v>0.51919999999999999</v>
      </c>
      <c r="E3" s="28">
        <v>0.50790000000000002</v>
      </c>
      <c r="F3" s="28">
        <v>0.51029999999999998</v>
      </c>
    </row>
    <row r="4" spans="1:6">
      <c r="A4" s="26" t="s">
        <v>86</v>
      </c>
      <c r="B4" s="28">
        <v>0.13980000000000001</v>
      </c>
      <c r="C4" s="28">
        <v>0.14030000000000001</v>
      </c>
      <c r="D4" s="28">
        <v>0.13189999999999999</v>
      </c>
      <c r="E4" s="28">
        <v>0.10390000000000001</v>
      </c>
      <c r="F4" s="28">
        <v>9.2499999999999999E-2</v>
      </c>
    </row>
    <row r="5" spans="1:6">
      <c r="A5" s="26" t="s">
        <v>87</v>
      </c>
      <c r="B5" s="28">
        <v>1.9E-2</v>
      </c>
      <c r="C5" s="28">
        <v>2.5600000000000001E-2</v>
      </c>
      <c r="D5" s="28">
        <v>2.47E-2</v>
      </c>
      <c r="E5" s="28">
        <v>2.4500000000000001E-2</v>
      </c>
      <c r="F5" s="28">
        <v>2.41E-2</v>
      </c>
    </row>
    <row r="6" spans="1:6">
      <c r="A6" s="26" t="s">
        <v>90</v>
      </c>
      <c r="B6" s="28">
        <v>0</v>
      </c>
      <c r="C6" s="28">
        <v>0</v>
      </c>
      <c r="D6" s="28">
        <v>0</v>
      </c>
      <c r="E6" s="28">
        <v>2.2800000000000001E-2</v>
      </c>
      <c r="F6" s="28">
        <v>2.8400000000000002E-2</v>
      </c>
    </row>
    <row r="7" spans="1:6">
      <c r="A7" s="26" t="s">
        <v>6</v>
      </c>
      <c r="B7" s="28">
        <v>0.30759999999999998</v>
      </c>
      <c r="C7" s="28">
        <v>0.2918</v>
      </c>
      <c r="D7" s="28">
        <v>0.32419999999999999</v>
      </c>
      <c r="E7" s="28">
        <v>0.34089999999999998</v>
      </c>
      <c r="F7" s="28">
        <v>0.34470000000000001</v>
      </c>
    </row>
    <row r="8" spans="1:6">
      <c r="A8" t="s">
        <v>8</v>
      </c>
      <c r="B8" cm="1">
        <f t="array" ref="B8">SUM((B3:B6 * 100))</f>
        <v>69.240000000000009</v>
      </c>
      <c r="C8" cm="1">
        <f t="array" ref="C8">SUM((C3:C6 * 100))</f>
        <v>70.820000000000007</v>
      </c>
      <c r="D8" cm="1">
        <f t="array" ref="D8">SUM((D3:D6 * 100))</f>
        <v>67.58</v>
      </c>
      <c r="E8" cm="1">
        <f t="array" ref="E8">SUM((E3:E6 * 100))</f>
        <v>65.91</v>
      </c>
      <c r="F8" cm="1">
        <f t="array" ref="F8">SUM((F3:F6 * 100))</f>
        <v>65.53</v>
      </c>
    </row>
    <row r="9" spans="1:6">
      <c r="A9" t="s">
        <v>7</v>
      </c>
      <c r="B9" cm="1">
        <f t="array" ref="B9">SUM((B3:B6 * 100)^2)</f>
        <v>3046.34</v>
      </c>
      <c r="C9" cm="1">
        <f t="array" ref="C9">SUM((C3:C6 * 100)^2)</f>
        <v>3144.2874000000006</v>
      </c>
      <c r="D9" cm="1">
        <f t="array" ref="D9">SUM((D3:D6 * 100)^2)</f>
        <v>2875.7633999999998</v>
      </c>
      <c r="E9" cm="1">
        <f t="array" ref="E9">SUM((E3:E6 * 100)^2)</f>
        <v>2698.7771000000002</v>
      </c>
      <c r="F9" cm="1">
        <f t="array" ref="F9">SUM((F3:F6 * 100)^2)</f>
        <v>2703.4971</v>
      </c>
    </row>
    <row r="11" spans="1:6">
      <c r="B11" s="24"/>
      <c r="C11" s="24"/>
      <c r="D11" s="24"/>
      <c r="E11" s="24"/>
      <c r="F11" s="24"/>
    </row>
    <row r="18" spans="2:6">
      <c r="B18" s="24"/>
      <c r="C18" s="24"/>
      <c r="D18" s="24"/>
      <c r="E18" s="24"/>
      <c r="F18" s="24"/>
    </row>
  </sheetData>
  <pageMargins left="0.7" right="0.7" top="0.78740157499999996" bottom="0.78740157499999996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EECC0-BB6C-7E4D-BE60-A7AF854B9CB8}">
  <dimension ref="A1:F16"/>
  <sheetViews>
    <sheetView zoomScale="115" zoomScaleNormal="115" workbookViewId="0">
      <selection activeCell="H11" sqref="H11"/>
    </sheetView>
  </sheetViews>
  <sheetFormatPr baseColWidth="10" defaultRowHeight="15.75"/>
  <cols>
    <col min="6" max="6" width="12.125" customWidth="1"/>
  </cols>
  <sheetData>
    <row r="1" spans="1:6">
      <c r="A1" s="4" t="s">
        <v>9</v>
      </c>
    </row>
    <row r="2" spans="1:6">
      <c r="B2" s="2">
        <v>2019</v>
      </c>
      <c r="C2" s="2">
        <v>2020</v>
      </c>
      <c r="D2" s="2">
        <v>2021</v>
      </c>
      <c r="E2" s="2">
        <v>2022</v>
      </c>
      <c r="F2" s="2">
        <v>2023</v>
      </c>
    </row>
    <row r="3" spans="1:6">
      <c r="A3" t="s">
        <v>3</v>
      </c>
      <c r="B3" s="2">
        <v>0.26800000000000002</v>
      </c>
      <c r="C3" s="2">
        <v>0.25900000000000001</v>
      </c>
      <c r="D3" s="2">
        <v>0.26200000000000001</v>
      </c>
      <c r="E3" s="2">
        <v>0.27100000000000002</v>
      </c>
      <c r="F3" s="11">
        <v>0.255</v>
      </c>
    </row>
    <row r="4" spans="1:6">
      <c r="A4" t="s">
        <v>10</v>
      </c>
      <c r="B4">
        <v>0.13900000000000001</v>
      </c>
      <c r="C4">
        <v>0.13700000000000001</v>
      </c>
      <c r="D4">
        <v>0.13600000000000001</v>
      </c>
      <c r="E4">
        <v>0.13700000000000001</v>
      </c>
      <c r="F4" s="9">
        <v>0</v>
      </c>
    </row>
    <row r="5" spans="1:6">
      <c r="A5" t="s">
        <v>11</v>
      </c>
      <c r="B5" s="2">
        <v>8.5999999999999993E-2</v>
      </c>
      <c r="C5" s="2">
        <v>9.5000000000000001E-2</v>
      </c>
      <c r="D5" s="2">
        <v>9.0999999999999998E-2</v>
      </c>
      <c r="E5" s="2">
        <v>9.0999999999999998E-2</v>
      </c>
      <c r="F5" s="11">
        <v>6.4000000000000001E-2</v>
      </c>
    </row>
    <row r="6" spans="1:6">
      <c r="A6" t="s">
        <v>12</v>
      </c>
      <c r="B6">
        <v>4.7E-2</v>
      </c>
      <c r="C6">
        <v>5.0999999999999997E-2</v>
      </c>
      <c r="D6">
        <v>4.9000000000000002E-2</v>
      </c>
      <c r="E6">
        <v>4.9000000000000002E-2</v>
      </c>
      <c r="F6" s="11">
        <v>0</v>
      </c>
    </row>
    <row r="7" spans="1:6">
      <c r="A7" t="s">
        <v>13</v>
      </c>
      <c r="B7">
        <v>3.4000000000000002E-2</v>
      </c>
      <c r="C7">
        <v>3.7999999999999999E-2</v>
      </c>
      <c r="D7">
        <v>3.6999999999999998E-2</v>
      </c>
      <c r="E7">
        <v>3.6999999999999998E-2</v>
      </c>
      <c r="F7" s="11">
        <v>3.7999999999999999E-2</v>
      </c>
    </row>
    <row r="8" spans="1:6">
      <c r="A8" s="2" t="s">
        <v>14</v>
      </c>
      <c r="B8">
        <v>4.2000000000000003E-2</v>
      </c>
      <c r="C8">
        <v>3.9E-2</v>
      </c>
      <c r="D8">
        <v>2.7E-2</v>
      </c>
      <c r="E8">
        <v>2.8000000000000001E-2</v>
      </c>
      <c r="F8" s="9">
        <v>2.5999999999999999E-2</v>
      </c>
    </row>
    <row r="9" spans="1:6">
      <c r="A9" t="s">
        <v>0</v>
      </c>
      <c r="B9">
        <v>1.4999999999999999E-2</v>
      </c>
      <c r="C9">
        <v>1.7000000000000001E-2</v>
      </c>
      <c r="D9">
        <v>2.5000000000000001E-2</v>
      </c>
      <c r="E9">
        <v>2.1999999999999999E-2</v>
      </c>
      <c r="F9" s="9">
        <v>3.2000000000000001E-2</v>
      </c>
    </row>
    <row r="10" spans="1:6">
      <c r="A10" t="s">
        <v>2</v>
      </c>
      <c r="B10">
        <v>0</v>
      </c>
      <c r="C10">
        <v>0</v>
      </c>
      <c r="D10">
        <v>0</v>
      </c>
      <c r="E10">
        <v>0</v>
      </c>
      <c r="F10" s="9">
        <v>0.108</v>
      </c>
    </row>
    <row r="11" spans="1:6">
      <c r="A11" t="s">
        <v>15</v>
      </c>
      <c r="B11">
        <v>1.4999999999999999E-2</v>
      </c>
      <c r="C11">
        <v>1.4999999999999999E-2</v>
      </c>
      <c r="D11">
        <v>1.4999999999999999E-2</v>
      </c>
      <c r="E11">
        <v>1.4999999999999999E-2</v>
      </c>
      <c r="F11" s="9">
        <v>1.4E-2</v>
      </c>
    </row>
    <row r="12" spans="1:6">
      <c r="A12" t="s">
        <v>16</v>
      </c>
      <c r="B12">
        <v>0</v>
      </c>
      <c r="C12">
        <v>0</v>
      </c>
      <c r="D12">
        <v>0</v>
      </c>
      <c r="E12">
        <v>0</v>
      </c>
      <c r="F12" s="9">
        <v>2.1999999999999999E-2</v>
      </c>
    </row>
    <row r="13" spans="1:6">
      <c r="A13" t="s">
        <v>1</v>
      </c>
      <c r="B13" s="2">
        <v>0</v>
      </c>
      <c r="C13" s="2">
        <v>0</v>
      </c>
      <c r="D13" s="2">
        <v>0</v>
      </c>
      <c r="E13" s="2">
        <v>0</v>
      </c>
      <c r="F13" s="11">
        <v>1.7999999999999999E-2</v>
      </c>
    </row>
    <row r="14" spans="1:6">
      <c r="A14" t="s">
        <v>6</v>
      </c>
      <c r="B14">
        <v>0.36</v>
      </c>
      <c r="C14">
        <v>0.34899999999999998</v>
      </c>
      <c r="D14">
        <v>0.35799999999999998</v>
      </c>
      <c r="E14">
        <v>0.34599999999999997</v>
      </c>
      <c r="F14">
        <v>0.42299999999999999</v>
      </c>
    </row>
    <row r="15" spans="1:6">
      <c r="A15" t="s">
        <v>7</v>
      </c>
      <c r="B15" cm="1">
        <f t="array" ref="B15">SUM((B3:B13 * 100)^2)</f>
        <v>1041.2000000000003</v>
      </c>
      <c r="C15" cm="1">
        <f t="array" ref="C15">SUM((C3:C13 * 100)^2)</f>
        <v>1009.5500000000002</v>
      </c>
      <c r="D15" cm="1">
        <f t="array" ref="D15">SUM((D3:D13 * 100)^2)</f>
        <v>1007.7</v>
      </c>
      <c r="E15" cm="1">
        <f t="array" ref="E15">SUM((E3:E13 * 100)^2)</f>
        <v>1057.54</v>
      </c>
      <c r="F15" cm="1">
        <f t="array" ref="F15">SUM((F3:F13 * 100)^2)</f>
        <v>849.33000000000015</v>
      </c>
    </row>
    <row r="16" spans="1:6">
      <c r="A16" t="s">
        <v>8</v>
      </c>
      <c r="B16" cm="1">
        <f t="array" ref="B16">SUM((B3:B6)*100)</f>
        <v>54.000000000000007</v>
      </c>
      <c r="C16" cm="1">
        <f t="array" ref="C16">SUM((C3:C6)*100)</f>
        <v>54.2</v>
      </c>
      <c r="D16" cm="1">
        <f t="array" ref="D16">SUM((D3:D6)*100)</f>
        <v>53.800000000000004</v>
      </c>
      <c r="E16" cm="1">
        <f t="array" ref="E16">SUM((E3:E6)*100)</f>
        <v>54.800000000000004</v>
      </c>
      <c r="F16">
        <f>SUM(F3,F5,F7,F10)*100</f>
        <v>46.5</v>
      </c>
    </row>
  </sheetData>
  <sortState xmlns:xlrd2="http://schemas.microsoft.com/office/spreadsheetml/2017/richdata2" ref="A19:G29">
    <sortCondition descending="1" ref="G19:G29"/>
  </sortState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8F969-FC0A-664C-9B38-023ED37D98D1}">
  <dimension ref="A1:G14"/>
  <sheetViews>
    <sheetView workbookViewId="0">
      <selection activeCell="B14" sqref="B14"/>
    </sheetView>
  </sheetViews>
  <sheetFormatPr baseColWidth="10" defaultRowHeight="15.75"/>
  <sheetData>
    <row r="1" spans="1:7">
      <c r="A1" s="22" t="s">
        <v>94</v>
      </c>
      <c r="B1" s="2"/>
      <c r="C1" s="2"/>
      <c r="D1" s="2"/>
      <c r="E1" s="2"/>
      <c r="F1" s="2"/>
    </row>
    <row r="2" spans="1:7">
      <c r="A2" s="2"/>
      <c r="B2" s="2">
        <v>2019</v>
      </c>
      <c r="C2" s="2">
        <v>2020</v>
      </c>
      <c r="D2" s="2">
        <v>2021</v>
      </c>
      <c r="E2" s="2">
        <v>2022</v>
      </c>
      <c r="F2" s="2">
        <v>2023</v>
      </c>
    </row>
    <row r="3" spans="1:7">
      <c r="A3" s="2" t="s">
        <v>86</v>
      </c>
      <c r="B3" s="2">
        <v>0.71600000000000008</v>
      </c>
      <c r="C3" s="2">
        <v>0.83200000000000007</v>
      </c>
      <c r="D3" s="2">
        <v>0.79300000000000004</v>
      </c>
      <c r="E3" s="2">
        <v>0.91700000000000004</v>
      </c>
      <c r="F3" s="2">
        <v>0.91800000000000004</v>
      </c>
    </row>
    <row r="4" spans="1:7">
      <c r="A4" s="2" t="s">
        <v>91</v>
      </c>
      <c r="B4" s="2">
        <v>0.14199999999999999</v>
      </c>
      <c r="C4" s="2">
        <v>0.08</v>
      </c>
      <c r="D4" s="2">
        <v>7.3999999999999996E-2</v>
      </c>
      <c r="E4" s="2">
        <v>2.9000000000000001E-2</v>
      </c>
      <c r="F4" s="2">
        <v>2.9000000000000001E-2</v>
      </c>
    </row>
    <row r="5" spans="1:7">
      <c r="A5" s="2" t="s">
        <v>92</v>
      </c>
      <c r="B5" s="2">
        <v>4.9000000000000002E-2</v>
      </c>
      <c r="C5" s="2">
        <v>5.1999999999999998E-2</v>
      </c>
      <c r="D5" s="2">
        <v>7.6999999999999999E-2</v>
      </c>
      <c r="E5" s="2">
        <v>2.4E-2</v>
      </c>
      <c r="F5" s="2">
        <v>2.5999999999999999E-2</v>
      </c>
    </row>
    <row r="6" spans="1:7">
      <c r="A6" s="2" t="s">
        <v>93</v>
      </c>
      <c r="B6" s="2">
        <v>6.6000000000000003E-2</v>
      </c>
      <c r="C6" s="2">
        <v>2.8000000000000001E-2</v>
      </c>
      <c r="D6" s="2">
        <v>3.6999999999999998E-2</v>
      </c>
      <c r="E6" s="2">
        <v>1.9E-2</v>
      </c>
      <c r="F6" s="2">
        <v>1.9E-2</v>
      </c>
    </row>
    <row r="7" spans="1:7">
      <c r="A7" s="2" t="s">
        <v>6</v>
      </c>
      <c r="B7" s="2">
        <v>2.1999999999999999E-2</v>
      </c>
      <c r="C7" s="2">
        <v>8.9999999999999993E-3</v>
      </c>
      <c r="D7" s="2">
        <v>1.6E-2</v>
      </c>
      <c r="E7" s="2">
        <v>8.9999999999999993E-3</v>
      </c>
      <c r="F7" s="2">
        <v>7.0000000000000001E-3</v>
      </c>
    </row>
    <row r="8" spans="1:7">
      <c r="A8" s="2" t="s">
        <v>7</v>
      </c>
      <c r="B8" cm="1">
        <f t="array" ref="B8">SUM((B3:B6 * 100)^2)</f>
        <v>5395.7700000000023</v>
      </c>
      <c r="C8" cm="1">
        <f t="array" ref="C8">SUM((C3:C6 * 100)^2)</f>
        <v>7021.1200000000008</v>
      </c>
      <c r="D8" cm="1">
        <f t="array" ref="D8">SUM((D3:D6 * 100)^2)</f>
        <v>6416.23</v>
      </c>
      <c r="E8" cm="1">
        <f t="array" ref="E8">SUM((E3:E6 * 100)^2)</f>
        <v>8426.6700000000019</v>
      </c>
      <c r="F8" cm="1">
        <f t="array" ref="F8">SUM((F3:F6 * 100)^2)</f>
        <v>8446.02</v>
      </c>
    </row>
    <row r="9" spans="1:7">
      <c r="A9" s="2" t="s">
        <v>8</v>
      </c>
      <c r="B9" cm="1">
        <f t="array" ref="B9">SUM((B3:B6 * 100))</f>
        <v>97.300000000000011</v>
      </c>
      <c r="C9" cm="1">
        <f t="array" ref="C9">SUM((C3:C6 * 100))</f>
        <v>99.2</v>
      </c>
      <c r="D9" cm="1">
        <f t="array" ref="D9">SUM((D3:D6 * 100))</f>
        <v>98.100000000000009</v>
      </c>
      <c r="E9" cm="1">
        <f t="array" ref="E9">SUM((E3:E6 * 100))</f>
        <v>98.90000000000002</v>
      </c>
      <c r="F9" cm="1">
        <f t="array" ref="F9">SUM((F3:F6 * 100))</f>
        <v>99.2</v>
      </c>
    </row>
    <row r="12" spans="1:7">
      <c r="B12" s="2"/>
      <c r="C12" s="2"/>
      <c r="D12" s="2"/>
      <c r="E12" s="2"/>
      <c r="F12" s="2"/>
    </row>
    <row r="13" spans="1:7">
      <c r="B13" s="2"/>
      <c r="C13" s="2"/>
      <c r="D13" s="2"/>
      <c r="E13" s="2"/>
      <c r="F13" s="2"/>
      <c r="G13" s="2"/>
    </row>
    <row r="14" spans="1:7">
      <c r="B14" s="2"/>
      <c r="C14" s="2"/>
      <c r="D14" s="2"/>
      <c r="E14" s="2"/>
      <c r="F14" s="2"/>
      <c r="G14" s="2"/>
    </row>
  </sheetData>
  <pageMargins left="0.7" right="0.7" top="0.78740157499999996" bottom="0.78740157499999996" header="0.3" footer="0.3"/>
  <pageSetup paperSize="9" orientation="portrait" horizontalDpi="0" verticalDpi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545AA-E0D4-BE41-AD72-753C865C8468}">
  <dimension ref="A1:F8"/>
  <sheetViews>
    <sheetView zoomScaleNormal="100" workbookViewId="0">
      <selection activeCell="C10" sqref="C10"/>
    </sheetView>
  </sheetViews>
  <sheetFormatPr baseColWidth="10" defaultRowHeight="15.75"/>
  <cols>
    <col min="1" max="16384" width="11" style="47"/>
  </cols>
  <sheetData>
    <row r="1" spans="1:6">
      <c r="A1" s="69" t="s">
        <v>98</v>
      </c>
    </row>
    <row r="2" spans="1:6">
      <c r="B2" s="70">
        <v>2019</v>
      </c>
      <c r="C2" s="70">
        <v>2020</v>
      </c>
      <c r="D2" s="70">
        <v>2021</v>
      </c>
      <c r="E2" s="70">
        <v>2022</v>
      </c>
      <c r="F2" s="70">
        <v>2023</v>
      </c>
    </row>
    <row r="3" spans="1:6">
      <c r="A3" s="70" t="s">
        <v>95</v>
      </c>
      <c r="B3" s="70">
        <v>0.52</v>
      </c>
      <c r="C3" s="70">
        <v>0.52</v>
      </c>
      <c r="D3" s="70">
        <v>0.53</v>
      </c>
      <c r="E3" s="70">
        <v>0.49</v>
      </c>
      <c r="F3" s="70">
        <v>0.47</v>
      </c>
    </row>
    <row r="4" spans="1:6">
      <c r="A4" s="70" t="s">
        <v>96</v>
      </c>
      <c r="B4" s="70">
        <v>0.48</v>
      </c>
      <c r="C4" s="70">
        <v>0.48</v>
      </c>
      <c r="D4" s="70">
        <v>0.47</v>
      </c>
      <c r="E4" s="70">
        <v>0.51</v>
      </c>
      <c r="F4" s="70">
        <v>0.53</v>
      </c>
    </row>
    <row r="5" spans="1:6">
      <c r="A5" s="47" t="s">
        <v>7</v>
      </c>
      <c r="B5" s="47" cm="1">
        <f t="array" ref="B5">SUM((B3:B4 * 100)^2)</f>
        <v>5008</v>
      </c>
      <c r="C5" s="47" cm="1">
        <f t="array" ref="C5">SUM((C3:C4 * 100)^2)</f>
        <v>5008</v>
      </c>
      <c r="D5" s="47" cm="1">
        <f t="array" ref="D5">SUM((D3:D4 * 100)^2)</f>
        <v>5018</v>
      </c>
      <c r="E5" s="47" cm="1">
        <f t="array" ref="E5">SUM((E3:E4 * 100)^2)</f>
        <v>5002</v>
      </c>
      <c r="F5" s="47" cm="1">
        <f t="array" ref="F5">SUM((F3:F4 * 100)^2)</f>
        <v>5018</v>
      </c>
    </row>
    <row r="6" spans="1:6">
      <c r="A6" s="47" t="s">
        <v>97</v>
      </c>
      <c r="B6" s="47" cm="1">
        <f t="array" ref="B6">SUM((B3:B4 * 100))</f>
        <v>100</v>
      </c>
      <c r="C6" s="47" cm="1">
        <f t="array" ref="C6">SUM((C3:C4 * 100))</f>
        <v>100</v>
      </c>
      <c r="D6" s="47" cm="1">
        <f t="array" ref="D6">SUM((D3:D4 * 100))</f>
        <v>100</v>
      </c>
      <c r="E6" s="47" cm="1">
        <f t="array" ref="E6">SUM((E3:E4 * 100))</f>
        <v>100</v>
      </c>
      <c r="F6" s="47" cm="1">
        <f t="array" ref="F6">SUM((F3:F4 * 100))</f>
        <v>100</v>
      </c>
    </row>
    <row r="8" spans="1:6">
      <c r="B8" s="70"/>
      <c r="C8" s="70"/>
      <c r="D8" s="70"/>
      <c r="E8" s="70"/>
      <c r="F8" s="70"/>
    </row>
  </sheetData>
  <pageMargins left="0.7" right="0.7" top="0.78740157499999996" bottom="0.78740157499999996" header="0.3" footer="0.3"/>
  <pageSetup paperSize="9" orientation="portrait" horizontalDpi="0" verticalDpi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ECB40-07A7-2E47-A869-7F674A9EDDE4}">
  <dimension ref="A1:F12"/>
  <sheetViews>
    <sheetView zoomScale="110" workbookViewId="0">
      <selection activeCell="C25" sqref="C25"/>
    </sheetView>
  </sheetViews>
  <sheetFormatPr baseColWidth="10" defaultRowHeight="15.75"/>
  <cols>
    <col min="1" max="1" width="23.5" customWidth="1"/>
  </cols>
  <sheetData>
    <row r="1" spans="1:6">
      <c r="A1" s="13" t="s">
        <v>224</v>
      </c>
    </row>
    <row r="2" spans="1:6">
      <c r="B2">
        <v>2019</v>
      </c>
      <c r="C2">
        <v>2020</v>
      </c>
      <c r="D2">
        <v>2021</v>
      </c>
      <c r="E2">
        <v>2022</v>
      </c>
      <c r="F2">
        <v>2023</v>
      </c>
    </row>
    <row r="3" spans="1:6">
      <c r="A3" t="s">
        <v>133</v>
      </c>
      <c r="B3">
        <v>100</v>
      </c>
      <c r="C3">
        <v>100</v>
      </c>
      <c r="D3">
        <v>100</v>
      </c>
      <c r="E3">
        <v>100</v>
      </c>
      <c r="F3">
        <v>100</v>
      </c>
    </row>
    <row r="4" spans="1:6">
      <c r="A4" t="s">
        <v>134</v>
      </c>
      <c r="B4">
        <v>99.1</v>
      </c>
      <c r="C4">
        <v>98.8</v>
      </c>
      <c r="D4">
        <v>98.6</v>
      </c>
      <c r="E4">
        <v>98.899999999999991</v>
      </c>
      <c r="F4">
        <v>98.5</v>
      </c>
    </row>
    <row r="5" spans="1:6">
      <c r="A5" t="s">
        <v>135</v>
      </c>
      <c r="B5">
        <v>99.8</v>
      </c>
      <c r="C5">
        <v>99.4</v>
      </c>
      <c r="D5">
        <v>98.6</v>
      </c>
      <c r="E5">
        <v>98.8</v>
      </c>
      <c r="F5">
        <v>98.4</v>
      </c>
    </row>
    <row r="6" spans="1:6">
      <c r="A6" t="s">
        <v>136</v>
      </c>
      <c r="B6">
        <v>98.6</v>
      </c>
      <c r="C6">
        <v>99.300000000000011</v>
      </c>
      <c r="D6">
        <v>99.3</v>
      </c>
      <c r="E6">
        <v>99.699999999999989</v>
      </c>
      <c r="F6">
        <v>99.8</v>
      </c>
    </row>
    <row r="7" spans="1:6">
      <c r="A7" t="s">
        <v>137</v>
      </c>
      <c r="B7">
        <v>99</v>
      </c>
      <c r="C7">
        <v>97.899999999999991</v>
      </c>
      <c r="D7">
        <v>98.3</v>
      </c>
      <c r="E7">
        <v>99.000000000000014</v>
      </c>
      <c r="F7">
        <v>98.600000000000009</v>
      </c>
    </row>
    <row r="8" spans="1:6">
      <c r="A8" t="s">
        <v>138</v>
      </c>
      <c r="B8">
        <v>97.300000000000011</v>
      </c>
      <c r="C8">
        <v>99.2</v>
      </c>
      <c r="D8">
        <v>98.100000000000009</v>
      </c>
      <c r="E8">
        <v>98.90000000000002</v>
      </c>
      <c r="F8">
        <v>99.2</v>
      </c>
    </row>
    <row r="9" spans="1:6">
      <c r="A9" t="s">
        <v>139</v>
      </c>
      <c r="B9">
        <v>98.7</v>
      </c>
      <c r="C9">
        <v>98.5</v>
      </c>
      <c r="D9">
        <v>98.699999999999989</v>
      </c>
      <c r="E9">
        <v>98</v>
      </c>
      <c r="F9">
        <v>98.199999999999989</v>
      </c>
    </row>
    <row r="10" spans="1:6">
      <c r="A10" t="s">
        <v>140</v>
      </c>
      <c r="B10">
        <v>90.399999999999991</v>
      </c>
      <c r="C10">
        <v>97.3</v>
      </c>
      <c r="D10">
        <v>95.6</v>
      </c>
      <c r="E10">
        <v>95.8</v>
      </c>
      <c r="F10">
        <v>92.2</v>
      </c>
    </row>
    <row r="11" spans="1:6">
      <c r="A11" t="s">
        <v>141</v>
      </c>
      <c r="B11">
        <v>93.7</v>
      </c>
      <c r="C11">
        <v>92.7</v>
      </c>
      <c r="D11">
        <v>96.40000000000002</v>
      </c>
      <c r="E11">
        <v>97.199999999999974</v>
      </c>
      <c r="F11">
        <v>97.4</v>
      </c>
    </row>
    <row r="12" spans="1:6">
      <c r="A12" t="s">
        <v>142</v>
      </c>
      <c r="B12">
        <v>69.240000000000009</v>
      </c>
      <c r="C12">
        <v>70.820000000000007</v>
      </c>
      <c r="D12">
        <v>67.58</v>
      </c>
      <c r="E12">
        <v>65.91</v>
      </c>
      <c r="F12">
        <v>65.53</v>
      </c>
    </row>
  </sheetData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AF2A9-D4EE-7446-81E6-6F4D6E01290E}">
  <dimension ref="A1:G89"/>
  <sheetViews>
    <sheetView zoomScale="85" zoomScaleNormal="85" workbookViewId="0">
      <selection activeCell="H22" sqref="H22"/>
    </sheetView>
  </sheetViews>
  <sheetFormatPr baseColWidth="10" defaultRowHeight="15.75"/>
  <cols>
    <col min="1" max="1" width="21.875" customWidth="1"/>
  </cols>
  <sheetData>
    <row r="1" spans="1:7">
      <c r="A1" s="13" t="s">
        <v>150</v>
      </c>
    </row>
    <row r="2" spans="1:7">
      <c r="B2">
        <v>2019</v>
      </c>
      <c r="C2">
        <v>2020</v>
      </c>
      <c r="D2">
        <v>2021</v>
      </c>
      <c r="E2">
        <v>2022</v>
      </c>
      <c r="F2">
        <v>2023</v>
      </c>
    </row>
    <row r="3" spans="1:7">
      <c r="A3" t="s">
        <v>135</v>
      </c>
      <c r="B3" s="9">
        <v>9960.0399999999991</v>
      </c>
      <c r="C3" s="9">
        <v>9880.36</v>
      </c>
      <c r="D3" s="9">
        <v>9721.9599999999991</v>
      </c>
      <c r="E3" s="9">
        <v>9761.4399999999987</v>
      </c>
      <c r="F3" s="9">
        <v>9682.5600000000013</v>
      </c>
      <c r="G3" s="9"/>
    </row>
    <row r="4" spans="1:7">
      <c r="A4" t="s">
        <v>134</v>
      </c>
      <c r="B4" s="9">
        <v>9702.61</v>
      </c>
      <c r="C4" s="9">
        <v>9431.2999999999975</v>
      </c>
      <c r="D4" s="9">
        <v>9278.98</v>
      </c>
      <c r="E4" s="9">
        <v>9205.8099999999977</v>
      </c>
      <c r="F4" s="9">
        <v>9166.33</v>
      </c>
      <c r="G4" s="9"/>
    </row>
    <row r="5" spans="1:7">
      <c r="A5" t="s">
        <v>137</v>
      </c>
      <c r="B5" s="9">
        <v>9145.2199999999993</v>
      </c>
      <c r="C5" s="9">
        <v>8432.61</v>
      </c>
      <c r="D5" s="9">
        <v>8280.369999999999</v>
      </c>
      <c r="E5" s="9">
        <v>8022.66</v>
      </c>
      <c r="F5" s="9">
        <v>8106.82</v>
      </c>
      <c r="G5" s="9"/>
    </row>
    <row r="6" spans="1:7">
      <c r="A6" t="s">
        <v>136</v>
      </c>
      <c r="B6" s="9">
        <v>9092.98</v>
      </c>
      <c r="C6" s="9">
        <v>8793.4500000000007</v>
      </c>
      <c r="D6" s="9">
        <v>8517.2900000000009</v>
      </c>
      <c r="E6" s="9">
        <v>8051.1699999999983</v>
      </c>
      <c r="F6" s="9">
        <v>7224.5199999999986</v>
      </c>
      <c r="G6" s="9"/>
    </row>
    <row r="7" spans="1:7">
      <c r="A7" t="s">
        <v>140</v>
      </c>
      <c r="B7" s="9">
        <v>7211.2199999999993</v>
      </c>
      <c r="C7" s="9">
        <v>8113.3100000000013</v>
      </c>
      <c r="D7" s="9">
        <v>8083.74</v>
      </c>
      <c r="E7" s="9">
        <v>8031.54</v>
      </c>
      <c r="F7" s="9">
        <v>7131.32</v>
      </c>
      <c r="G7" s="9"/>
    </row>
    <row r="8" spans="1:7">
      <c r="A8" t="s">
        <v>138</v>
      </c>
      <c r="B8" s="9">
        <v>5395.7700000000023</v>
      </c>
      <c r="C8" s="9">
        <v>7021.1200000000008</v>
      </c>
      <c r="D8" s="9">
        <v>6416.23</v>
      </c>
      <c r="E8" s="9">
        <v>8426.6700000000019</v>
      </c>
      <c r="F8" s="9">
        <v>8446.02</v>
      </c>
      <c r="G8" s="9"/>
    </row>
    <row r="9" spans="1:7">
      <c r="A9" t="s">
        <v>139</v>
      </c>
      <c r="B9" s="9">
        <v>7459.2700000000013</v>
      </c>
      <c r="C9" s="9">
        <v>7064.13</v>
      </c>
      <c r="D9" s="9">
        <v>6921.57</v>
      </c>
      <c r="E9" s="9">
        <v>6598.22</v>
      </c>
      <c r="F9" s="9">
        <v>6006.8399999999992</v>
      </c>
      <c r="G9" s="9"/>
    </row>
    <row r="10" spans="1:7">
      <c r="A10" t="s">
        <v>133</v>
      </c>
      <c r="B10" s="9">
        <v>5008</v>
      </c>
      <c r="C10" s="9">
        <v>5008</v>
      </c>
      <c r="D10" s="9">
        <v>5018</v>
      </c>
      <c r="E10" s="9">
        <v>5002</v>
      </c>
      <c r="F10" s="9">
        <v>5018</v>
      </c>
      <c r="G10" s="9"/>
    </row>
    <row r="11" spans="1:7">
      <c r="A11" t="s">
        <v>141</v>
      </c>
      <c r="B11" s="9">
        <v>4505.3600000000006</v>
      </c>
      <c r="C11" s="9">
        <v>3899.1699999999996</v>
      </c>
      <c r="D11" s="9">
        <v>3757.3100000000009</v>
      </c>
      <c r="E11" s="9">
        <v>3789.4199999999992</v>
      </c>
      <c r="F11" s="9">
        <v>4026.46</v>
      </c>
      <c r="G11" s="9"/>
    </row>
    <row r="12" spans="1:7">
      <c r="A12" t="s">
        <v>142</v>
      </c>
      <c r="B12" s="9">
        <v>3046.34</v>
      </c>
      <c r="C12" s="9">
        <v>3144.2874000000006</v>
      </c>
      <c r="D12" s="9">
        <v>2875.7633999999998</v>
      </c>
      <c r="E12" s="9">
        <v>2698.7771000000002</v>
      </c>
      <c r="F12" s="9">
        <v>2703.4971</v>
      </c>
      <c r="G12" s="9"/>
    </row>
    <row r="14" spans="1:7">
      <c r="A14" t="s">
        <v>143</v>
      </c>
    </row>
    <row r="15" spans="1:7">
      <c r="A15" t="s">
        <v>214</v>
      </c>
    </row>
    <row r="16" spans="1:7">
      <c r="A16" s="24" t="s">
        <v>142</v>
      </c>
      <c r="B16" s="27">
        <v>4954</v>
      </c>
      <c r="C16" s="27">
        <v>5198</v>
      </c>
      <c r="D16" s="27">
        <v>6237</v>
      </c>
      <c r="E16" s="27">
        <v>6898</v>
      </c>
      <c r="F16" s="27">
        <v>7768</v>
      </c>
    </row>
    <row r="17" spans="1:6">
      <c r="A17" t="s">
        <v>133</v>
      </c>
      <c r="B17" s="29">
        <v>1272</v>
      </c>
      <c r="C17" s="29">
        <v>1703</v>
      </c>
      <c r="D17" s="29">
        <v>2073</v>
      </c>
      <c r="E17" s="29">
        <v>2536</v>
      </c>
      <c r="F17" s="29">
        <v>2711</v>
      </c>
    </row>
    <row r="18" spans="1:6">
      <c r="A18" t="s">
        <v>144</v>
      </c>
      <c r="B18">
        <f>SUM(B16:B17)</f>
        <v>6226</v>
      </c>
      <c r="C18">
        <f t="shared" ref="C18:E18" si="0">SUM(C16:C17)</f>
        <v>6901</v>
      </c>
      <c r="D18">
        <f t="shared" si="0"/>
        <v>8310</v>
      </c>
      <c r="E18">
        <f t="shared" si="0"/>
        <v>9434</v>
      </c>
      <c r="F18">
        <f>SUM(F16:F17)</f>
        <v>10479</v>
      </c>
    </row>
    <row r="20" spans="1:6">
      <c r="A20" t="s">
        <v>206</v>
      </c>
    </row>
    <row r="21" spans="1:6">
      <c r="A21" s="24" t="s">
        <v>142</v>
      </c>
      <c r="B21">
        <f>(B16/B$18)*B12</f>
        <v>2423.9589399293286</v>
      </c>
      <c r="C21">
        <f>(C16/C$18)*C12</f>
        <v>2368.3532683958852</v>
      </c>
      <c r="D21">
        <f t="shared" ref="D21:E21" si="1">(D16/D$18)*D12</f>
        <v>2158.3798225992778</v>
      </c>
      <c r="E21">
        <f t="shared" si="1"/>
        <v>1973.3055369726524</v>
      </c>
      <c r="F21">
        <f>(F16/F$18)*F12</f>
        <v>2004.0810643000289</v>
      </c>
    </row>
    <row r="22" spans="1:6">
      <c r="A22" t="s">
        <v>133</v>
      </c>
      <c r="B22">
        <f>(B17/B$18)*B10</f>
        <v>1023.157083199486</v>
      </c>
      <c r="C22">
        <f t="shared" ref="C22:E22" si="2">(C17/C$18)*C10</f>
        <v>1235.853354586292</v>
      </c>
      <c r="D22">
        <f t="shared" si="2"/>
        <v>1251.7826714801445</v>
      </c>
      <c r="E22">
        <f t="shared" si="2"/>
        <v>1344.6122535509858</v>
      </c>
      <c r="F22">
        <f>(F17/F$18)*F10</f>
        <v>1298.196201927665</v>
      </c>
    </row>
    <row r="23" spans="1:6">
      <c r="A23" t="s">
        <v>145</v>
      </c>
      <c r="B23">
        <f>SUM(B21:B22)</f>
        <v>3447.1160231288145</v>
      </c>
      <c r="C23">
        <f t="shared" ref="C23:F23" si="3">SUM(C21:C22)</f>
        <v>3604.2066229821771</v>
      </c>
      <c r="D23">
        <f t="shared" si="3"/>
        <v>3410.1624940794222</v>
      </c>
      <c r="E23">
        <f t="shared" si="3"/>
        <v>3317.9177905236384</v>
      </c>
      <c r="F23">
        <f t="shared" si="3"/>
        <v>3302.2772662276939</v>
      </c>
    </row>
    <row r="27" spans="1:6">
      <c r="A27" s="6" t="s">
        <v>152</v>
      </c>
      <c r="B27" s="2"/>
      <c r="C27" s="2"/>
      <c r="D27" s="2"/>
      <c r="E27" s="2"/>
      <c r="F27" s="2"/>
    </row>
    <row r="28" spans="1:6">
      <c r="A28" s="2"/>
      <c r="B28" s="2">
        <v>2019</v>
      </c>
      <c r="C28" s="2">
        <v>2020</v>
      </c>
      <c r="D28" s="2">
        <v>2021</v>
      </c>
      <c r="E28" s="2">
        <v>2022</v>
      </c>
      <c r="F28" s="2">
        <v>2023</v>
      </c>
    </row>
    <row r="29" spans="1:6">
      <c r="A29" s="2" t="s">
        <v>85</v>
      </c>
      <c r="B29" s="2">
        <v>0.98499999999999999</v>
      </c>
      <c r="C29" s="2">
        <v>0.97099999999999997</v>
      </c>
      <c r="D29" s="2">
        <v>0.96299999999999997</v>
      </c>
      <c r="E29" s="2">
        <v>0.95899999999999996</v>
      </c>
      <c r="F29" s="2">
        <v>0.95699999999999996</v>
      </c>
    </row>
    <row r="30" spans="1:6">
      <c r="A30" s="2" t="s">
        <v>87</v>
      </c>
      <c r="B30" s="2">
        <v>6.0000000000000001E-3</v>
      </c>
      <c r="C30" s="2">
        <v>1.7000000000000001E-2</v>
      </c>
      <c r="D30" s="2">
        <v>2.3E-2</v>
      </c>
      <c r="E30" s="2">
        <v>0.03</v>
      </c>
      <c r="F30" s="2">
        <v>2.8000000000000001E-2</v>
      </c>
    </row>
    <row r="31" spans="1:6">
      <c r="A31" s="2" t="s">
        <v>6</v>
      </c>
      <c r="B31" s="2">
        <v>8.9999999999999993E-3</v>
      </c>
      <c r="C31" s="2">
        <v>1.2E-2</v>
      </c>
      <c r="D31" s="2">
        <v>1.4E-2</v>
      </c>
      <c r="E31" s="2">
        <v>3.7999999999999999E-2</v>
      </c>
      <c r="F31" s="2">
        <v>1.4999999999999999E-2</v>
      </c>
    </row>
    <row r="32" spans="1:6">
      <c r="A32" s="2" t="s">
        <v>7</v>
      </c>
      <c r="B32" s="2" cm="1">
        <f t="array" ref="B32">SUM((B29:B30 * 100)^2)</f>
        <v>9702.61</v>
      </c>
      <c r="C32" s="2" cm="1">
        <f t="array" ref="C32">SUM((C29:C30 * 100)^2)</f>
        <v>9431.2999999999975</v>
      </c>
      <c r="D32" s="2" cm="1">
        <f t="array" ref="D32">SUM((D29:D30 * 100)^2)</f>
        <v>9278.98</v>
      </c>
      <c r="E32" s="2" cm="1">
        <f t="array" ref="E32">SUM((E29:E30 * 100)^2)</f>
        <v>9205.8099999999977</v>
      </c>
      <c r="F32" s="2" cm="1">
        <f t="array" ref="F32">SUM((F29:F30 * 100)^2)</f>
        <v>9166.33</v>
      </c>
    </row>
    <row r="33" spans="1:6">
      <c r="A33" s="2" t="s">
        <v>8</v>
      </c>
      <c r="B33" s="2" cm="1">
        <f t="array" ref="B33">SUM((B29:B30 * 100))</f>
        <v>99.1</v>
      </c>
      <c r="C33" s="2" cm="1">
        <f t="array" ref="C33">SUM((C29:C30 * 100))</f>
        <v>98.8</v>
      </c>
      <c r="D33" s="2" cm="1">
        <f t="array" ref="D33">SUM((D29:D30 * 100))</f>
        <v>98.6</v>
      </c>
      <c r="E33" s="2" cm="1">
        <f t="array" ref="E33">SUM((E29:E30 * 100))</f>
        <v>98.899999999999991</v>
      </c>
      <c r="F33" s="2" cm="1">
        <f t="array" ref="F33">SUM((F29:F30 * 100))</f>
        <v>98.5</v>
      </c>
    </row>
    <row r="34" spans="1:6">
      <c r="A34" s="2"/>
      <c r="B34" s="2"/>
      <c r="C34" s="2"/>
      <c r="D34" s="2"/>
      <c r="E34" s="2"/>
      <c r="F34" s="2"/>
    </row>
    <row r="35" spans="1:6">
      <c r="A35" s="2"/>
      <c r="B35" s="2"/>
      <c r="C35" s="2"/>
      <c r="D35" s="2"/>
      <c r="E35" s="2"/>
      <c r="F35" s="2"/>
    </row>
    <row r="37" spans="1:6">
      <c r="A37" s="31" t="s">
        <v>153</v>
      </c>
      <c r="B37" s="2"/>
      <c r="C37" s="2"/>
      <c r="D37" s="2"/>
      <c r="E37" s="2"/>
      <c r="F37" s="2"/>
    </row>
    <row r="38" spans="1:6">
      <c r="A38" s="2"/>
      <c r="B38" s="2">
        <v>2019</v>
      </c>
      <c r="C38" s="2">
        <v>2020</v>
      </c>
      <c r="D38" s="2">
        <v>2021</v>
      </c>
      <c r="E38" s="2">
        <v>2022</v>
      </c>
      <c r="F38" s="2">
        <v>2023</v>
      </c>
    </row>
    <row r="39" spans="1:6">
      <c r="A39" s="2" t="s">
        <v>85</v>
      </c>
      <c r="B39" s="2">
        <v>0.998</v>
      </c>
      <c r="C39" s="2">
        <v>0.99399999999999999</v>
      </c>
      <c r="D39" s="2">
        <v>0.98599999999999999</v>
      </c>
      <c r="E39" s="2">
        <v>0.98799999999999999</v>
      </c>
      <c r="F39" s="2">
        <v>0.98399999999999999</v>
      </c>
    </row>
    <row r="40" spans="1:6">
      <c r="A40" s="2" t="s">
        <v>6</v>
      </c>
      <c r="B40" s="2">
        <v>2E-3</v>
      </c>
      <c r="C40" s="2">
        <v>6.0000000000000001E-3</v>
      </c>
      <c r="D40" s="2">
        <v>1.4E-2</v>
      </c>
      <c r="E40" s="2">
        <v>1.2E-2</v>
      </c>
      <c r="F40" s="2">
        <v>1.6E-2</v>
      </c>
    </row>
    <row r="41" spans="1:6">
      <c r="A41" s="2" t="s">
        <v>7</v>
      </c>
      <c r="B41" s="2">
        <f>SUM((B39 * 100)^2)</f>
        <v>9960.0399999999991</v>
      </c>
      <c r="C41" s="2">
        <f>SUM((C39 * 100)^2)</f>
        <v>9880.36</v>
      </c>
      <c r="D41" s="2">
        <f>SUM((D39 * 100)^2)</f>
        <v>9721.9599999999991</v>
      </c>
      <c r="E41" s="2">
        <f>SUM((E39 * 100)^2)</f>
        <v>9761.4399999999987</v>
      </c>
      <c r="F41" s="2">
        <f>SUM((F39 * 100)^2)</f>
        <v>9682.5600000000013</v>
      </c>
    </row>
    <row r="42" spans="1:6">
      <c r="A42" s="2" t="s">
        <v>8</v>
      </c>
      <c r="B42" s="2">
        <f>SUM((B39 * 100))</f>
        <v>99.8</v>
      </c>
      <c r="C42" s="2">
        <f>SUM((C39 * 100))</f>
        <v>99.4</v>
      </c>
      <c r="D42" s="2">
        <f>SUM((D39 * 100))</f>
        <v>98.6</v>
      </c>
      <c r="E42" s="2">
        <f>SUM((E39 * 100))</f>
        <v>98.8</v>
      </c>
      <c r="F42" s="2">
        <f>SUM((F39 * 100))</f>
        <v>98.4</v>
      </c>
    </row>
    <row r="44" spans="1:6">
      <c r="A44" s="6" t="s">
        <v>154</v>
      </c>
      <c r="B44" s="2"/>
      <c r="C44" s="2"/>
      <c r="D44" s="2"/>
      <c r="E44" s="2"/>
      <c r="F44" s="2"/>
    </row>
    <row r="45" spans="1:6">
      <c r="A45" s="2"/>
      <c r="B45" s="2">
        <v>2019</v>
      </c>
      <c r="C45" s="2">
        <v>2020</v>
      </c>
      <c r="D45" s="2">
        <v>2021</v>
      </c>
      <c r="E45" s="2">
        <v>2022</v>
      </c>
      <c r="F45" s="2">
        <v>2023</v>
      </c>
    </row>
    <row r="46" spans="1:6">
      <c r="A46" s="2" t="s">
        <v>85</v>
      </c>
      <c r="B46" s="2">
        <v>0.95599999999999996</v>
      </c>
      <c r="C46" s="2">
        <v>0.91700000000000004</v>
      </c>
      <c r="D46" s="2">
        <v>0.90800000000000003</v>
      </c>
      <c r="E46" s="2">
        <v>0.89200000000000002</v>
      </c>
      <c r="F46" s="2">
        <v>0.89700000000000002</v>
      </c>
    </row>
    <row r="47" spans="1:6">
      <c r="A47" s="2" t="s">
        <v>87</v>
      </c>
      <c r="B47" s="2">
        <v>1.9E-2</v>
      </c>
      <c r="C47" s="2">
        <v>4.5999999999999999E-2</v>
      </c>
      <c r="D47" s="2">
        <v>5.7000000000000002E-2</v>
      </c>
      <c r="E47" s="2">
        <v>7.9000000000000001E-2</v>
      </c>
      <c r="F47" s="2">
        <v>7.6999999999999999E-2</v>
      </c>
    </row>
    <row r="48" spans="1:6">
      <c r="A48" s="2" t="s">
        <v>155</v>
      </c>
      <c r="B48" s="2">
        <v>1.4999999999999999E-2</v>
      </c>
      <c r="C48" s="2">
        <v>1.6E-2</v>
      </c>
      <c r="D48" s="2">
        <v>1.7999999999999999E-2</v>
      </c>
      <c r="E48" s="2">
        <v>1.9E-2</v>
      </c>
      <c r="F48" s="2">
        <v>1.2E-2</v>
      </c>
    </row>
    <row r="49" spans="1:6">
      <c r="A49" s="2" t="s">
        <v>6</v>
      </c>
      <c r="B49" s="2">
        <v>0.01</v>
      </c>
      <c r="C49" s="2">
        <v>2.1000000000000001E-2</v>
      </c>
      <c r="D49" s="2">
        <v>1.7000000000000001E-2</v>
      </c>
      <c r="E49" s="2">
        <v>0.01</v>
      </c>
      <c r="F49" s="2">
        <v>1.4E-2</v>
      </c>
    </row>
    <row r="50" spans="1:6">
      <c r="A50" s="2" t="s">
        <v>7</v>
      </c>
      <c r="B50" s="2" cm="1">
        <f t="array" ref="B50">SUM((B46:B48 * 100)^2)</f>
        <v>9145.2199999999993</v>
      </c>
      <c r="C50" s="2" cm="1">
        <f t="array" ref="C50">SUM((C46:C48 * 100)^2)</f>
        <v>8432.61</v>
      </c>
      <c r="D50" s="2" cm="1">
        <f t="array" ref="D50">SUM((D46:D48 * 100)^2)</f>
        <v>8280.369999999999</v>
      </c>
      <c r="E50" s="2" cm="1">
        <f t="array" ref="E50">SUM((E46:E48 * 100)^2)</f>
        <v>8022.66</v>
      </c>
      <c r="F50" s="2" cm="1">
        <f t="array" ref="F50">SUM((F46:F48 * 100)^2)</f>
        <v>8106.82</v>
      </c>
    </row>
    <row r="51" spans="1:6">
      <c r="A51" s="2" t="s">
        <v>8</v>
      </c>
      <c r="B51" s="2" cm="1">
        <f t="array" ref="B51">SUM((B46:B48 * 100))</f>
        <v>99</v>
      </c>
      <c r="C51" s="2" cm="1">
        <f t="array" ref="C51">SUM((C46:C48 * 100))</f>
        <v>97.899999999999991</v>
      </c>
      <c r="D51" s="2" cm="1">
        <f t="array" ref="D51">SUM((D46:D48 * 100))</f>
        <v>98.3</v>
      </c>
      <c r="E51" s="2" cm="1">
        <f t="array" ref="E51">SUM((E46:E48 * 100))</f>
        <v>99.000000000000014</v>
      </c>
      <c r="F51" s="2" cm="1">
        <f t="array" ref="F51">SUM((F46:F48 * 100))</f>
        <v>98.600000000000009</v>
      </c>
    </row>
    <row r="53" spans="1:6">
      <c r="A53" s="6" t="s">
        <v>156</v>
      </c>
      <c r="B53" s="2"/>
      <c r="C53" s="2"/>
      <c r="D53" s="2"/>
      <c r="E53" s="2"/>
      <c r="F53" s="2"/>
    </row>
    <row r="54" spans="1:6">
      <c r="A54" s="2"/>
      <c r="B54" s="2">
        <v>2019</v>
      </c>
      <c r="C54" s="2">
        <v>2020</v>
      </c>
      <c r="D54" s="2">
        <v>2021</v>
      </c>
      <c r="E54" s="2">
        <v>2022</v>
      </c>
      <c r="F54" s="2">
        <v>2023</v>
      </c>
    </row>
    <row r="55" spans="1:6">
      <c r="A55" s="2" t="s">
        <v>85</v>
      </c>
      <c r="B55" s="2">
        <v>0.95299999999999996</v>
      </c>
      <c r="C55" s="2">
        <v>0.93600000000000005</v>
      </c>
      <c r="D55" s="2">
        <v>0.92</v>
      </c>
      <c r="E55" s="2">
        <v>0.89100000000000001</v>
      </c>
      <c r="F55" s="2">
        <v>0.83399999999999996</v>
      </c>
    </row>
    <row r="56" spans="1:6">
      <c r="A56" s="2" t="s">
        <v>42</v>
      </c>
      <c r="B56" s="2">
        <v>3.3000000000000002E-2</v>
      </c>
      <c r="C56" s="2">
        <v>5.7000000000000002E-2</v>
      </c>
      <c r="D56" s="2">
        <v>7.2999999999999995E-2</v>
      </c>
      <c r="E56" s="2">
        <v>0.106</v>
      </c>
      <c r="F56" s="2">
        <v>0.16400000000000001</v>
      </c>
    </row>
    <row r="57" spans="1:6">
      <c r="A57" s="2" t="s">
        <v>6</v>
      </c>
      <c r="B57" s="2">
        <v>1.4E-2</v>
      </c>
      <c r="C57" s="2">
        <v>7.0000000000000001E-3</v>
      </c>
      <c r="D57" s="2">
        <v>7.0000000000000001E-3</v>
      </c>
      <c r="E57" s="2">
        <v>3.0000000000000001E-3</v>
      </c>
      <c r="F57" s="2">
        <v>2E-3</v>
      </c>
    </row>
    <row r="58" spans="1:6">
      <c r="A58" s="2" t="s">
        <v>7</v>
      </c>
      <c r="B58" s="2" cm="1">
        <f t="array" ref="B58">SUM((B55:B56 * 100)^2)</f>
        <v>9092.98</v>
      </c>
      <c r="C58" s="2" cm="1">
        <f t="array" ref="C58">SUM((C55:C56 * 100)^2)</f>
        <v>8793.4500000000007</v>
      </c>
      <c r="D58" s="2" cm="1">
        <f t="array" ref="D58">SUM((D55:D56 * 100)^2)</f>
        <v>8517.2900000000009</v>
      </c>
      <c r="E58" s="2" cm="1">
        <f t="array" ref="E58">SUM((E55:E56 * 100)^2)</f>
        <v>8051.1699999999983</v>
      </c>
      <c r="F58" s="2" cm="1">
        <f t="array" ref="F58">SUM((F55:F56 * 100)^2)</f>
        <v>7224.5199999999986</v>
      </c>
    </row>
    <row r="59" spans="1:6">
      <c r="A59" s="2" t="s">
        <v>8</v>
      </c>
      <c r="B59" s="2" cm="1">
        <f t="array" ref="B59">SUM((B55:B56 * 100))</f>
        <v>98.6</v>
      </c>
      <c r="C59" s="2" cm="1">
        <f t="array" ref="C59">SUM((C55:C56 * 100))</f>
        <v>99.300000000000011</v>
      </c>
      <c r="D59" s="2" cm="1">
        <f t="array" ref="D59">SUM((D55:D56 * 100))</f>
        <v>99.3</v>
      </c>
      <c r="E59" s="2" cm="1">
        <f t="array" ref="E59">SUM((E55:E56 * 100))</f>
        <v>99.699999999999989</v>
      </c>
      <c r="F59" s="2" cm="1">
        <f t="array" ref="F59">SUM((F55:F56 * 100))</f>
        <v>99.8</v>
      </c>
    </row>
    <row r="61" spans="1:6">
      <c r="A61" s="6" t="s">
        <v>157</v>
      </c>
      <c r="B61" s="2"/>
      <c r="C61" s="2"/>
      <c r="D61" s="2"/>
      <c r="E61" s="2"/>
      <c r="F61" s="2"/>
    </row>
    <row r="62" spans="1:6">
      <c r="A62" s="2"/>
      <c r="B62" s="2">
        <v>2019</v>
      </c>
      <c r="C62" s="2">
        <v>2020</v>
      </c>
      <c r="D62" s="2">
        <v>2021</v>
      </c>
      <c r="E62" s="2">
        <v>2022</v>
      </c>
      <c r="F62" s="2">
        <v>2023</v>
      </c>
    </row>
    <row r="63" spans="1:6">
      <c r="A63" s="2" t="s">
        <v>85</v>
      </c>
      <c r="B63" s="2">
        <v>0.85899999999999999</v>
      </c>
      <c r="C63" s="2">
        <v>0.83499999999999996</v>
      </c>
      <c r="D63" s="2">
        <v>0.82599999999999996</v>
      </c>
      <c r="E63" s="2">
        <v>0.80500000000000005</v>
      </c>
      <c r="F63" s="2">
        <v>0.76100000000000001</v>
      </c>
    </row>
    <row r="64" spans="1:6">
      <c r="A64" s="2" t="s">
        <v>42</v>
      </c>
      <c r="B64" s="2">
        <v>3.1E-2</v>
      </c>
      <c r="C64" s="2">
        <v>5.1999999999999998E-2</v>
      </c>
      <c r="D64" s="2">
        <v>6.6000000000000003E-2</v>
      </c>
      <c r="E64" s="2">
        <v>0.09</v>
      </c>
      <c r="F64" s="2">
        <v>0.13300000000000001</v>
      </c>
    </row>
    <row r="65" spans="1:6">
      <c r="A65" s="2" t="s">
        <v>158</v>
      </c>
      <c r="B65" s="2">
        <v>8.3000000000000004E-2</v>
      </c>
      <c r="C65" s="2">
        <v>7.8E-2</v>
      </c>
      <c r="D65" s="2">
        <v>7.0000000000000007E-2</v>
      </c>
      <c r="E65" s="2">
        <v>4.9000000000000002E-2</v>
      </c>
      <c r="F65" s="2">
        <v>4.4999999999999998E-2</v>
      </c>
    </row>
    <row r="66" spans="1:6">
      <c r="A66" s="2" t="s">
        <v>159</v>
      </c>
      <c r="B66" s="2">
        <v>1.4E-2</v>
      </c>
      <c r="C66" s="2">
        <v>0.02</v>
      </c>
      <c r="D66" s="2">
        <v>2.5000000000000001E-2</v>
      </c>
      <c r="E66" s="2">
        <v>3.5999999999999997E-2</v>
      </c>
      <c r="F66" s="2">
        <v>4.2999999999999997E-2</v>
      </c>
    </row>
    <row r="67" spans="1:6">
      <c r="A67" s="2" t="s">
        <v>6</v>
      </c>
      <c r="B67" s="2">
        <v>8.9999999999999993E-3</v>
      </c>
      <c r="C67" s="2">
        <v>1.4999999999999999E-2</v>
      </c>
      <c r="D67" s="2">
        <v>1.2999999999999999E-2</v>
      </c>
      <c r="E67" s="2">
        <v>0.02</v>
      </c>
      <c r="F67" s="2">
        <v>1.7999999999999999E-2</v>
      </c>
    </row>
    <row r="68" spans="1:6">
      <c r="A68" s="2" t="s">
        <v>7</v>
      </c>
      <c r="B68" s="2" cm="1">
        <f t="array" ref="B68">SUM((B63:B66 * 100)^2)</f>
        <v>7459.2700000000013</v>
      </c>
      <c r="C68" s="2" cm="1">
        <f t="array" ref="C68">SUM((C63:C66 * 100)^2)</f>
        <v>7064.13</v>
      </c>
      <c r="D68" s="2" cm="1">
        <f t="array" ref="D68">SUM((D63:D66 * 100)^2)</f>
        <v>6921.57</v>
      </c>
      <c r="E68" s="2" cm="1">
        <f t="array" ref="E68">SUM((E63:E66 * 100)^2)</f>
        <v>6598.22</v>
      </c>
      <c r="F68" s="2" cm="1">
        <f t="array" ref="F68">SUM((F63:F66 * 100)^2)</f>
        <v>6006.8399999999992</v>
      </c>
    </row>
    <row r="69" spans="1:6">
      <c r="A69" s="2" t="s">
        <v>8</v>
      </c>
      <c r="B69" s="2" cm="1">
        <f t="array" ref="B69">SUM((B63:B66 * 100))</f>
        <v>98.7</v>
      </c>
      <c r="C69" s="2" cm="1">
        <f t="array" ref="C69">SUM((C63:C66 * 100))</f>
        <v>98.5</v>
      </c>
      <c r="D69" s="2" cm="1">
        <f t="array" ref="D69">SUM((D63:D66 * 100))</f>
        <v>98.699999999999989</v>
      </c>
      <c r="E69" s="2" cm="1">
        <f t="array" ref="E69">SUM((E63:E66 * 100))</f>
        <v>98</v>
      </c>
      <c r="F69" s="2" cm="1">
        <f t="array" ref="F69">SUM((F63:F66 * 100))</f>
        <v>98.199999999999989</v>
      </c>
    </row>
    <row r="71" spans="1:6">
      <c r="A71" s="6" t="s">
        <v>160</v>
      </c>
      <c r="B71" s="2"/>
      <c r="C71" s="2"/>
      <c r="D71" s="2"/>
      <c r="E71" s="2"/>
      <c r="F71" s="2"/>
    </row>
    <row r="72" spans="1:6">
      <c r="A72" s="2"/>
      <c r="B72" s="2">
        <v>2019</v>
      </c>
      <c r="C72" s="2">
        <v>2020</v>
      </c>
      <c r="D72" s="2">
        <v>2021</v>
      </c>
      <c r="E72" s="2">
        <v>2022</v>
      </c>
      <c r="F72" s="2">
        <v>2023</v>
      </c>
    </row>
    <row r="73" spans="1:6">
      <c r="A73" s="2" t="s">
        <v>87</v>
      </c>
      <c r="B73" s="2">
        <v>0.84799999999999998</v>
      </c>
      <c r="C73" s="2">
        <v>0.89900000000000002</v>
      </c>
      <c r="D73" s="2">
        <v>0.89800000000000002</v>
      </c>
      <c r="E73" s="2">
        <v>0.89500000000000002</v>
      </c>
      <c r="F73" s="2">
        <v>0.84199999999999997</v>
      </c>
    </row>
    <row r="74" spans="1:6">
      <c r="A74" s="2" t="s">
        <v>42</v>
      </c>
      <c r="B74" s="2">
        <v>4.2999999999999997E-2</v>
      </c>
      <c r="C74" s="2">
        <v>5.0999999999999997E-2</v>
      </c>
      <c r="D74" s="2">
        <v>4.1000000000000002E-2</v>
      </c>
      <c r="E74" s="2">
        <v>0.04</v>
      </c>
      <c r="F74" s="2">
        <v>6.2E-2</v>
      </c>
    </row>
    <row r="75" spans="1:6">
      <c r="A75" s="2" t="s">
        <v>161</v>
      </c>
      <c r="B75" s="2">
        <v>1.2999999999999999E-2</v>
      </c>
      <c r="C75" s="2">
        <v>2.3E-2</v>
      </c>
      <c r="D75" s="2">
        <v>1.7000000000000001E-2</v>
      </c>
      <c r="E75" s="2">
        <v>2.3E-2</v>
      </c>
      <c r="F75" s="2">
        <v>1.7999999999999999E-2</v>
      </c>
    </row>
    <row r="76" spans="1:6">
      <c r="A76" s="2" t="s">
        <v>6</v>
      </c>
      <c r="B76" s="2">
        <v>9.6000000000000002E-2</v>
      </c>
      <c r="C76" s="2">
        <v>2.7E-2</v>
      </c>
      <c r="D76" s="2">
        <v>4.3999999999999997E-2</v>
      </c>
      <c r="E76" s="2">
        <v>4.2000000000000003E-2</v>
      </c>
      <c r="F76" s="2">
        <v>7.8E-2</v>
      </c>
    </row>
    <row r="77" spans="1:6">
      <c r="A77" s="2" t="s">
        <v>7</v>
      </c>
      <c r="B77" s="2" cm="1">
        <f t="array" ref="B77">SUM((B73:B75 * 100)^2)</f>
        <v>7211.2199999999993</v>
      </c>
      <c r="C77" s="2" cm="1">
        <f t="array" ref="C77">SUM((C73:C75 * 100)^2)</f>
        <v>8113.3100000000013</v>
      </c>
      <c r="D77" s="2" cm="1">
        <f t="array" ref="D77">SUM((D73:D75 * 100)^2)</f>
        <v>8083.74</v>
      </c>
      <c r="E77" s="2" cm="1">
        <f t="array" ref="E77">SUM((E73:E75 * 100)^2)</f>
        <v>8031.54</v>
      </c>
      <c r="F77" s="2" cm="1">
        <f t="array" ref="F77">SUM((F73:F75 * 100)^2)</f>
        <v>7131.32</v>
      </c>
    </row>
    <row r="78" spans="1:6">
      <c r="A78" s="2" t="s">
        <v>8</v>
      </c>
      <c r="B78" s="2" cm="1">
        <f t="array" ref="B78">SUM((B73:B75 * 100))</f>
        <v>90.399999999999991</v>
      </c>
      <c r="C78" s="2" cm="1">
        <f t="array" ref="C78">SUM((C73:C75 * 100))</f>
        <v>97.3</v>
      </c>
      <c r="D78" s="2" cm="1">
        <f t="array" ref="D78">SUM((D73:D75 * 100))</f>
        <v>95.6</v>
      </c>
      <c r="E78" s="2" cm="1">
        <f t="array" ref="E78">SUM((E73:E75 * 100))</f>
        <v>95.8</v>
      </c>
      <c r="F78" s="2" cm="1">
        <f t="array" ref="F78">SUM((F73:F75 * 100))</f>
        <v>92.2</v>
      </c>
    </row>
    <row r="80" spans="1:6">
      <c r="A80" s="6" t="s">
        <v>162</v>
      </c>
      <c r="B80" s="2"/>
      <c r="C80" s="2"/>
      <c r="D80" s="2"/>
      <c r="E80" s="2"/>
      <c r="F80" s="2"/>
    </row>
    <row r="81" spans="1:6">
      <c r="A81" s="2"/>
      <c r="B81" s="2">
        <v>2019</v>
      </c>
      <c r="C81" s="2">
        <v>2020</v>
      </c>
      <c r="D81" s="2">
        <v>2021</v>
      </c>
      <c r="E81" s="2">
        <v>2022</v>
      </c>
      <c r="F81" s="2">
        <v>2023</v>
      </c>
    </row>
    <row r="82" spans="1:6">
      <c r="A82" s="2" t="s">
        <v>85</v>
      </c>
      <c r="B82" s="2">
        <v>0.63700000000000001</v>
      </c>
      <c r="C82" s="2">
        <v>0.57299999999999995</v>
      </c>
      <c r="D82" s="2">
        <v>0.56100000000000005</v>
      </c>
      <c r="E82" s="2">
        <v>0.56399999999999995</v>
      </c>
      <c r="F82" s="2">
        <v>0.58399999999999996</v>
      </c>
    </row>
    <row r="83" spans="1:6">
      <c r="A83" s="2" t="s">
        <v>163</v>
      </c>
      <c r="B83" s="2">
        <v>0.191</v>
      </c>
      <c r="C83" s="2">
        <v>0.224</v>
      </c>
      <c r="D83" s="2">
        <v>0.19600000000000001</v>
      </c>
      <c r="E83" s="2">
        <v>0.14899999999999999</v>
      </c>
      <c r="F83" s="2">
        <v>0.11899999999999999</v>
      </c>
    </row>
    <row r="84" spans="1:6">
      <c r="A84" s="2" t="s">
        <v>87</v>
      </c>
      <c r="B84" s="2">
        <v>1.9E-2</v>
      </c>
      <c r="C84" s="2">
        <v>3.2000000000000001E-2</v>
      </c>
      <c r="D84" s="2">
        <v>8.6999999999999994E-2</v>
      </c>
      <c r="E84" s="2">
        <v>8.1000000000000003E-2</v>
      </c>
      <c r="F84" s="2">
        <v>6.4000000000000001E-2</v>
      </c>
    </row>
    <row r="85" spans="1:6">
      <c r="A85" s="2" t="s">
        <v>159</v>
      </c>
      <c r="B85" s="2">
        <v>8.5999999999999993E-2</v>
      </c>
      <c r="C85" s="2">
        <v>9.8000000000000004E-2</v>
      </c>
      <c r="D85" s="2">
        <v>0.12</v>
      </c>
      <c r="E85" s="2">
        <v>0.17799999999999999</v>
      </c>
      <c r="F85" s="2">
        <v>0.20699999999999999</v>
      </c>
    </row>
    <row r="86" spans="1:6">
      <c r="A86" s="2" t="s">
        <v>42</v>
      </c>
      <c r="B86" s="2">
        <v>2.3E-2</v>
      </c>
      <c r="C86" s="2">
        <v>2.8000000000000001E-2</v>
      </c>
      <c r="D86" s="2">
        <v>2.5000000000000001E-2</v>
      </c>
      <c r="E86" s="2">
        <v>0.02</v>
      </c>
      <c r="F86" s="2">
        <v>2.1999999999999999E-2</v>
      </c>
    </row>
    <row r="87" spans="1:6">
      <c r="A87" s="2" t="s">
        <v>6</v>
      </c>
      <c r="B87" s="2">
        <v>4.3999999999999997E-2</v>
      </c>
      <c r="C87" s="2">
        <v>4.4999999999999998E-2</v>
      </c>
      <c r="D87" s="2">
        <v>1.9E-2</v>
      </c>
      <c r="E87" s="2">
        <v>8.0000000000000002E-3</v>
      </c>
      <c r="F87" s="2">
        <v>4.0000000000000001E-3</v>
      </c>
    </row>
    <row r="88" spans="1:6">
      <c r="A88" s="2" t="s">
        <v>7</v>
      </c>
      <c r="B88" cm="1">
        <f t="array" ref="B88">SUM((B82:B86 * 100)^2)</f>
        <v>4505.3600000000006</v>
      </c>
      <c r="C88" cm="1">
        <f t="array" ref="C88">SUM((C82:C86 * 100)^2)</f>
        <v>3899.1699999999996</v>
      </c>
      <c r="D88" cm="1">
        <f t="array" ref="D88">SUM((D82:D86 * 100)^2)</f>
        <v>3757.3100000000009</v>
      </c>
      <c r="E88" cm="1">
        <f t="array" ref="E88">SUM((E82:E86 * 100)^2)</f>
        <v>3789.4199999999992</v>
      </c>
      <c r="F88" cm="1">
        <f t="array" ref="F88">SUM((F82:F86 * 100)^2)</f>
        <v>4026.46</v>
      </c>
    </row>
    <row r="89" spans="1:6">
      <c r="A89" t="s">
        <v>8</v>
      </c>
      <c r="B89">
        <f>SUM(B82,B83,B85,B86)*100</f>
        <v>93.7</v>
      </c>
      <c r="C89" cm="1">
        <f t="array" ref="C89">SUM((C82:C85 * 100))</f>
        <v>92.7</v>
      </c>
      <c r="D89" cm="1">
        <f t="array" ref="D89">SUM((D82:D85 * 100))</f>
        <v>96.40000000000002</v>
      </c>
      <c r="E89" cm="1">
        <f t="array" ref="E89">SUM((E82:E85 * 100))</f>
        <v>97.199999999999974</v>
      </c>
      <c r="F89" cm="1">
        <f t="array" ref="F89">SUM((F82:F85 * 100))</f>
        <v>97.4</v>
      </c>
    </row>
  </sheetData>
  <sortState xmlns:xlrd2="http://schemas.microsoft.com/office/spreadsheetml/2017/richdata2" ref="A3:G12">
    <sortCondition descending="1" ref="G3:G12"/>
  </sortState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147AB-A8D7-6043-B9AF-3C43F16509DA}">
  <dimension ref="A1:F6"/>
  <sheetViews>
    <sheetView workbookViewId="0">
      <selection activeCell="F23" sqref="F23"/>
    </sheetView>
  </sheetViews>
  <sheetFormatPr baseColWidth="10" defaultRowHeight="15.75"/>
  <cols>
    <col min="1" max="1" width="22.625" customWidth="1"/>
  </cols>
  <sheetData>
    <row r="1" spans="1:6">
      <c r="A1" s="13" t="s">
        <v>151</v>
      </c>
    </row>
    <row r="2" spans="1:6">
      <c r="B2">
        <v>2019</v>
      </c>
      <c r="C2">
        <v>2020</v>
      </c>
      <c r="D2">
        <v>2021</v>
      </c>
      <c r="E2">
        <v>2022</v>
      </c>
      <c r="F2">
        <v>2023</v>
      </c>
    </row>
    <row r="3" spans="1:6">
      <c r="A3" t="s">
        <v>146</v>
      </c>
      <c r="B3" s="30">
        <v>34546</v>
      </c>
      <c r="C3" s="30">
        <v>37070</v>
      </c>
      <c r="D3" s="30">
        <v>38260</v>
      </c>
      <c r="E3" s="30">
        <v>40690</v>
      </c>
      <c r="F3" s="30">
        <v>42940</v>
      </c>
    </row>
    <row r="4" spans="1:6">
      <c r="A4" t="s">
        <v>147</v>
      </c>
      <c r="B4" s="30">
        <v>21305.164971054</v>
      </c>
      <c r="C4" s="30">
        <v>20448.888846579997</v>
      </c>
      <c r="D4" s="30">
        <v>22297.579528706799</v>
      </c>
      <c r="E4" s="30">
        <v>25974.844751881603</v>
      </c>
      <c r="F4" s="30">
        <v>27548.016188975194</v>
      </c>
    </row>
    <row r="5" spans="1:6">
      <c r="A5" t="s">
        <v>148</v>
      </c>
      <c r="B5" s="30">
        <v>6226</v>
      </c>
      <c r="C5" s="30">
        <v>6901</v>
      </c>
      <c r="D5" s="30">
        <v>8310</v>
      </c>
      <c r="E5" s="30">
        <v>9434</v>
      </c>
      <c r="F5" s="30">
        <v>10479</v>
      </c>
    </row>
    <row r="6" spans="1:6">
      <c r="A6" t="s">
        <v>149</v>
      </c>
      <c r="B6" s="30">
        <f>SUM(B3:B5)</f>
        <v>62077.164971054</v>
      </c>
      <c r="C6" s="30">
        <f t="shared" ref="C6:F6" si="0">SUM(C3:C5)</f>
        <v>64419.888846579997</v>
      </c>
      <c r="D6" s="30">
        <f t="shared" si="0"/>
        <v>68867.579528706803</v>
      </c>
      <c r="E6" s="30">
        <f t="shared" si="0"/>
        <v>76098.84475188161</v>
      </c>
      <c r="F6" s="30">
        <f t="shared" si="0"/>
        <v>80967.016188975191</v>
      </c>
    </row>
  </sheetData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D14E5-5600-9A40-9EDB-263C63C651B1}">
  <dimension ref="A1:F20"/>
  <sheetViews>
    <sheetView workbookViewId="0">
      <selection activeCell="F26" sqref="A9:F26"/>
    </sheetView>
  </sheetViews>
  <sheetFormatPr baseColWidth="10" defaultRowHeight="15.75"/>
  <cols>
    <col min="1" max="1" width="45.5" customWidth="1"/>
  </cols>
  <sheetData>
    <row r="1" spans="1:6">
      <c r="A1" s="13" t="s">
        <v>165</v>
      </c>
    </row>
    <row r="2" spans="1:6">
      <c r="B2">
        <v>2019</v>
      </c>
      <c r="C2">
        <v>2020</v>
      </c>
      <c r="D2">
        <v>2021</v>
      </c>
      <c r="E2">
        <v>2022</v>
      </c>
      <c r="F2">
        <v>2023</v>
      </c>
    </row>
    <row r="3" spans="1:6">
      <c r="A3" t="s">
        <v>164</v>
      </c>
      <c r="B3" s="9">
        <v>2063.0350451897302</v>
      </c>
      <c r="C3" s="9">
        <v>2003.3697310547</v>
      </c>
      <c r="D3" s="9">
        <v>1993.8141453214848</v>
      </c>
      <c r="E3" s="9">
        <v>1999.0891422954041</v>
      </c>
      <c r="F3" s="9">
        <v>1924.5569982044376</v>
      </c>
    </row>
    <row r="4" spans="1:6">
      <c r="A4" t="s">
        <v>147</v>
      </c>
      <c r="B4" s="9">
        <v>1698.0061971849407</v>
      </c>
      <c r="C4" s="9">
        <v>1803.2928695883575</v>
      </c>
      <c r="D4" s="9">
        <v>1822.5417674178661</v>
      </c>
      <c r="E4" s="9">
        <v>1731.3174608340364</v>
      </c>
      <c r="F4" s="9">
        <v>2371.0055807631038</v>
      </c>
    </row>
    <row r="5" spans="1:6">
      <c r="A5" t="s">
        <v>148</v>
      </c>
      <c r="B5" s="9">
        <v>3447.1160231288145</v>
      </c>
      <c r="C5" s="9">
        <v>3604.2066229821771</v>
      </c>
      <c r="D5" s="9">
        <v>3410.1624940794222</v>
      </c>
      <c r="E5" s="9">
        <v>3317.9177905236384</v>
      </c>
      <c r="F5" s="9">
        <v>3302.2772662276939</v>
      </c>
    </row>
    <row r="6" spans="1:6">
      <c r="A6" t="s">
        <v>149</v>
      </c>
      <c r="B6" s="9">
        <v>2076.5712358824712</v>
      </c>
      <c r="C6" s="9">
        <v>2111.3492078100835</v>
      </c>
      <c r="D6" s="9">
        <v>2109.266080255361</v>
      </c>
      <c r="E6" s="9">
        <v>2071.1861843775068</v>
      </c>
      <c r="F6" s="9">
        <v>2254.7643434533456</v>
      </c>
    </row>
    <row r="11" spans="1:6">
      <c r="B11" s="30"/>
      <c r="C11" s="30"/>
      <c r="D11" s="30"/>
      <c r="E11" s="30"/>
      <c r="F11" s="30"/>
    </row>
    <row r="12" spans="1:6">
      <c r="B12" s="30"/>
      <c r="C12" s="30"/>
      <c r="D12" s="30"/>
      <c r="E12" s="30"/>
      <c r="F12" s="30"/>
    </row>
    <row r="13" spans="1:6">
      <c r="B13" s="30"/>
      <c r="C13" s="30"/>
      <c r="D13" s="30"/>
      <c r="E13" s="30"/>
      <c r="F13" s="30"/>
    </row>
    <row r="14" spans="1:6">
      <c r="B14" s="30"/>
      <c r="C14" s="30"/>
      <c r="E14" s="30"/>
      <c r="F14" s="30"/>
    </row>
    <row r="16" spans="1:6">
      <c r="F16" s="30"/>
    </row>
    <row r="17" spans="2:6">
      <c r="B17" s="9"/>
      <c r="C17" s="9"/>
      <c r="D17" s="9"/>
      <c r="E17" s="9"/>
      <c r="F17" s="9"/>
    </row>
    <row r="18" spans="2:6">
      <c r="B18" s="9"/>
      <c r="C18" s="9"/>
      <c r="D18" s="9"/>
      <c r="E18" s="9"/>
      <c r="F18" s="9"/>
    </row>
    <row r="19" spans="2:6">
      <c r="B19" s="9"/>
      <c r="C19" s="9"/>
      <c r="D19" s="9"/>
      <c r="E19" s="9"/>
      <c r="F19" s="9"/>
    </row>
    <row r="20" spans="2:6">
      <c r="B20" s="9"/>
      <c r="C20" s="9"/>
      <c r="D20" s="9"/>
      <c r="E20" s="9"/>
      <c r="F20" s="9"/>
    </row>
  </sheetData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D61FE-2E42-7C44-A1A3-821BD3945579}">
  <dimension ref="A1:G49"/>
  <sheetViews>
    <sheetView workbookViewId="0">
      <selection activeCell="D31" sqref="D31"/>
    </sheetView>
  </sheetViews>
  <sheetFormatPr baseColWidth="10" defaultRowHeight="15.75"/>
  <cols>
    <col min="1" max="1" width="33.625" customWidth="1"/>
  </cols>
  <sheetData>
    <row r="1" spans="1:7">
      <c r="A1" s="16" t="s">
        <v>166</v>
      </c>
    </row>
    <row r="2" spans="1:7">
      <c r="B2">
        <v>2019</v>
      </c>
      <c r="C2">
        <v>2020</v>
      </c>
      <c r="D2">
        <v>2021</v>
      </c>
      <c r="E2">
        <v>2022</v>
      </c>
      <c r="F2">
        <v>2023</v>
      </c>
    </row>
    <row r="3" spans="1:7">
      <c r="A3" t="s">
        <v>135</v>
      </c>
      <c r="B3" s="9">
        <v>9960.0399999999991</v>
      </c>
      <c r="C3" s="9">
        <v>9880.36</v>
      </c>
      <c r="D3" s="9">
        <v>9721.9599999999991</v>
      </c>
      <c r="E3" s="9">
        <v>9761.4399999999987</v>
      </c>
      <c r="F3" s="9">
        <v>9682.56</v>
      </c>
      <c r="G3" s="9"/>
    </row>
    <row r="4" spans="1:7">
      <c r="A4" t="s">
        <v>134</v>
      </c>
      <c r="B4" s="9">
        <v>9702.61</v>
      </c>
      <c r="C4" s="9">
        <v>9431.2999999999975</v>
      </c>
      <c r="D4" s="9">
        <v>9278.98</v>
      </c>
      <c r="E4" s="9">
        <v>9205.8099999999977</v>
      </c>
      <c r="F4" s="9">
        <v>9166.33</v>
      </c>
      <c r="G4" s="9"/>
    </row>
    <row r="5" spans="1:7">
      <c r="A5" t="s">
        <v>137</v>
      </c>
      <c r="B5" s="9">
        <v>9145.2199999999993</v>
      </c>
      <c r="C5" s="9">
        <v>8432.61</v>
      </c>
      <c r="D5" s="9">
        <v>8280.369999999999</v>
      </c>
      <c r="E5" s="9">
        <v>8022.66</v>
      </c>
      <c r="F5" s="9">
        <v>8106.82</v>
      </c>
      <c r="G5" s="9"/>
    </row>
    <row r="6" spans="1:7">
      <c r="A6" t="s">
        <v>136</v>
      </c>
      <c r="B6" s="9">
        <v>9092.98</v>
      </c>
      <c r="C6" s="9">
        <v>8793.4500000000007</v>
      </c>
      <c r="D6" s="9">
        <v>8517.2900000000009</v>
      </c>
      <c r="E6" s="9">
        <v>8051.1699999999983</v>
      </c>
      <c r="F6" s="9">
        <v>7224.5199999999986</v>
      </c>
      <c r="G6" s="9"/>
    </row>
    <row r="7" spans="1:7">
      <c r="A7" t="s">
        <v>140</v>
      </c>
      <c r="B7" s="9">
        <v>7211.2199999999993</v>
      </c>
      <c r="C7" s="9">
        <v>8113.3100000000013</v>
      </c>
      <c r="D7" s="9">
        <v>8083.74</v>
      </c>
      <c r="E7" s="9">
        <v>8031.54</v>
      </c>
      <c r="F7" s="9">
        <v>7131.32</v>
      </c>
      <c r="G7" s="9"/>
    </row>
    <row r="8" spans="1:7">
      <c r="A8" t="s">
        <v>138</v>
      </c>
      <c r="B8" s="9">
        <v>5395.7700000000023</v>
      </c>
      <c r="C8" s="9">
        <v>7021.1200000000008</v>
      </c>
      <c r="D8" s="9">
        <v>6416.23</v>
      </c>
      <c r="E8" s="9">
        <v>8426.6700000000019</v>
      </c>
      <c r="F8" s="9">
        <v>8446.02</v>
      </c>
      <c r="G8" s="9"/>
    </row>
    <row r="9" spans="1:7">
      <c r="A9" t="s">
        <v>139</v>
      </c>
      <c r="B9" s="9">
        <v>7459.2700000000013</v>
      </c>
      <c r="C9" s="9">
        <v>7064.13</v>
      </c>
      <c r="D9" s="9">
        <v>6921.57</v>
      </c>
      <c r="E9" s="9">
        <v>6598.22</v>
      </c>
      <c r="F9" s="9">
        <v>6006.8399999999992</v>
      </c>
      <c r="G9" s="9"/>
    </row>
    <row r="10" spans="1:7">
      <c r="A10" t="s">
        <v>133</v>
      </c>
      <c r="B10" s="9">
        <v>5008</v>
      </c>
      <c r="C10" s="9">
        <v>5008</v>
      </c>
      <c r="D10" s="9">
        <v>5018</v>
      </c>
      <c r="E10" s="9">
        <v>5002</v>
      </c>
      <c r="F10" s="9">
        <v>5018</v>
      </c>
      <c r="G10" s="9"/>
    </row>
    <row r="11" spans="1:7">
      <c r="A11" t="s">
        <v>141</v>
      </c>
      <c r="B11" s="9">
        <v>4505.3600000000006</v>
      </c>
      <c r="C11" s="9">
        <v>3899.1699999999996</v>
      </c>
      <c r="D11" s="9">
        <v>3757.3100000000009</v>
      </c>
      <c r="E11" s="9">
        <v>3789.4199999999992</v>
      </c>
      <c r="F11" s="9">
        <v>4026.46</v>
      </c>
      <c r="G11" s="9"/>
    </row>
    <row r="12" spans="1:7">
      <c r="A12" t="s">
        <v>120</v>
      </c>
      <c r="B12" s="9">
        <v>3670.8799999999997</v>
      </c>
      <c r="C12" s="9">
        <v>3598.4299999999989</v>
      </c>
      <c r="D12" s="9">
        <v>3446.2099999999996</v>
      </c>
      <c r="E12" s="9">
        <v>3196.4700000000007</v>
      </c>
      <c r="F12" s="9">
        <v>3441.3700000000008</v>
      </c>
      <c r="G12" s="9"/>
    </row>
    <row r="13" spans="1:7">
      <c r="A13" t="s">
        <v>142</v>
      </c>
      <c r="B13" s="9">
        <v>3046.34</v>
      </c>
      <c r="C13" s="9">
        <v>3144.2874000000006</v>
      </c>
      <c r="D13" s="9">
        <v>2875.7633999999998</v>
      </c>
      <c r="E13" s="9">
        <v>2698.7771000000002</v>
      </c>
      <c r="F13" s="9">
        <v>2703.4971</v>
      </c>
      <c r="G13" s="9"/>
    </row>
    <row r="14" spans="1:7">
      <c r="A14" t="s">
        <v>27</v>
      </c>
      <c r="B14" s="9">
        <v>2870.3277516863745</v>
      </c>
      <c r="C14" s="9">
        <v>2765.9809226785787</v>
      </c>
      <c r="D14" s="9">
        <v>2665.3</v>
      </c>
      <c r="E14" s="9">
        <v>2580.41</v>
      </c>
      <c r="F14" s="9">
        <v>2757.3759441293846</v>
      </c>
      <c r="G14" s="9"/>
    </row>
    <row r="15" spans="1:7">
      <c r="A15" t="s">
        <v>25</v>
      </c>
      <c r="B15">
        <v>2411.6400000000003</v>
      </c>
      <c r="C15">
        <v>2337.96</v>
      </c>
      <c r="D15">
        <v>2388.5400000000004</v>
      </c>
      <c r="E15">
        <v>2398.9299999999998</v>
      </c>
      <c r="F15">
        <v>2362.04</v>
      </c>
      <c r="G15" s="9"/>
    </row>
    <row r="16" spans="1:7">
      <c r="A16" t="s">
        <v>124</v>
      </c>
      <c r="B16" s="9">
        <v>3035.7000000000003</v>
      </c>
      <c r="C16" s="9">
        <v>3220.98</v>
      </c>
      <c r="D16" s="9">
        <v>1808.66</v>
      </c>
      <c r="E16" s="9">
        <v>1555.8899999999999</v>
      </c>
      <c r="F16" s="9">
        <v>1917.1399999999999</v>
      </c>
      <c r="G16" s="9"/>
    </row>
    <row r="17" spans="1:7">
      <c r="A17" t="s">
        <v>121</v>
      </c>
      <c r="B17" s="9">
        <v>1637.7116230009801</v>
      </c>
      <c r="C17" s="9">
        <v>1948.3293745928884</v>
      </c>
      <c r="D17" s="9">
        <v>2074.8877886594114</v>
      </c>
      <c r="E17" s="9">
        <v>2044.6674989828898</v>
      </c>
      <c r="F17" s="9">
        <v>3107.2310648862854</v>
      </c>
      <c r="G17" s="9"/>
    </row>
    <row r="18" spans="1:7">
      <c r="A18" t="s">
        <v>119</v>
      </c>
      <c r="B18" s="9">
        <v>2024.3899999999999</v>
      </c>
      <c r="C18" s="9">
        <v>2105.0100000000002</v>
      </c>
      <c r="D18" s="9">
        <v>2014.0800000000002</v>
      </c>
      <c r="E18" s="9">
        <v>1755.1599999999999</v>
      </c>
      <c r="F18" s="9">
        <v>2146.08</v>
      </c>
      <c r="G18" s="9"/>
    </row>
    <row r="19" spans="1:7">
      <c r="A19" t="s">
        <v>122</v>
      </c>
      <c r="B19" s="9">
        <v>1119.9410274424924</v>
      </c>
      <c r="C19" s="9">
        <v>1805.1478354162055</v>
      </c>
      <c r="D19" s="9">
        <v>1814.9420406559962</v>
      </c>
      <c r="E19" s="9">
        <v>2021.139030640622</v>
      </c>
      <c r="F19" s="9">
        <v>2571.9813358677284</v>
      </c>
      <c r="G19" s="9"/>
    </row>
    <row r="20" spans="1:7">
      <c r="A20" t="s">
        <v>28</v>
      </c>
      <c r="B20">
        <v>1713.1200000000001</v>
      </c>
      <c r="C20">
        <v>1669.79</v>
      </c>
      <c r="D20">
        <v>1623.5899999999997</v>
      </c>
      <c r="E20">
        <v>1619.0300000000002</v>
      </c>
      <c r="F20">
        <v>1554.4</v>
      </c>
      <c r="G20" s="9"/>
    </row>
    <row r="21" spans="1:7">
      <c r="A21" t="s">
        <v>123</v>
      </c>
      <c r="B21" s="9">
        <v>1205.0799999999997</v>
      </c>
      <c r="C21" s="9">
        <v>1304.95</v>
      </c>
      <c r="D21" s="9">
        <v>1522.4400000000003</v>
      </c>
      <c r="E21" s="9">
        <v>1290.4799999999998</v>
      </c>
      <c r="F21" s="9">
        <v>1446.41</v>
      </c>
      <c r="G21" s="9"/>
    </row>
    <row r="22" spans="1:7">
      <c r="A22" t="s">
        <v>125</v>
      </c>
      <c r="B22" s="9">
        <v>1535.3400000000004</v>
      </c>
      <c r="C22" s="9">
        <v>1136.43</v>
      </c>
      <c r="D22" s="9">
        <v>1323.5700000000002</v>
      </c>
      <c r="E22" s="9">
        <v>1022.4599999999999</v>
      </c>
      <c r="F22" s="9">
        <v>1175.71</v>
      </c>
      <c r="G22" s="9"/>
    </row>
    <row r="23" spans="1:7">
      <c r="A23" t="s">
        <v>26</v>
      </c>
      <c r="B23">
        <v>1041.2000000000003</v>
      </c>
      <c r="C23">
        <v>1009.5500000000002</v>
      </c>
      <c r="D23">
        <v>1007.7</v>
      </c>
      <c r="E23">
        <v>1057.54</v>
      </c>
      <c r="F23">
        <v>849.33000000000015</v>
      </c>
      <c r="G23" s="9"/>
    </row>
    <row r="24" spans="1:7">
      <c r="A24" t="s">
        <v>126</v>
      </c>
      <c r="B24" s="9">
        <v>525.04000000000019</v>
      </c>
      <c r="C24" s="9">
        <v>562.83999999999992</v>
      </c>
      <c r="D24" s="9">
        <v>559.4799999999999</v>
      </c>
      <c r="E24" s="9">
        <v>489.60999999999996</v>
      </c>
      <c r="F24" s="9">
        <v>571.99999999999989</v>
      </c>
      <c r="G24" s="9"/>
    </row>
    <row r="28" spans="1:7">
      <c r="B28" s="9"/>
    </row>
    <row r="29" spans="1:7">
      <c r="B29" s="9"/>
    </row>
    <row r="30" spans="1:7">
      <c r="B30" s="9"/>
    </row>
    <row r="31" spans="1:7">
      <c r="B31" s="9"/>
    </row>
    <row r="32" spans="1:7">
      <c r="B32" s="9"/>
    </row>
    <row r="33" spans="1:6">
      <c r="A33" s="17"/>
      <c r="B33" s="18"/>
      <c r="C33" s="18"/>
      <c r="D33" s="18"/>
      <c r="E33" s="18"/>
      <c r="F33" s="18"/>
    </row>
    <row r="34" spans="1:6">
      <c r="A34" s="17"/>
      <c r="B34" s="18"/>
      <c r="C34" s="18"/>
      <c r="D34" s="18"/>
      <c r="E34" s="18"/>
      <c r="F34" s="18"/>
    </row>
    <row r="35" spans="1:6">
      <c r="A35" s="17"/>
      <c r="B35" s="19"/>
      <c r="C35" s="19"/>
      <c r="D35" s="19"/>
      <c r="E35" s="19"/>
      <c r="F35" s="19"/>
    </row>
    <row r="36" spans="1:6">
      <c r="B36" s="9"/>
    </row>
    <row r="37" spans="1:6">
      <c r="B37" s="9"/>
    </row>
    <row r="38" spans="1:6">
      <c r="B38" s="9"/>
    </row>
    <row r="40" spans="1:6">
      <c r="B40" s="9"/>
    </row>
    <row r="41" spans="1:6">
      <c r="B41" s="9"/>
    </row>
    <row r="43" spans="1:6">
      <c r="B43" s="9"/>
    </row>
    <row r="44" spans="1:6">
      <c r="B44" s="9"/>
    </row>
    <row r="46" spans="1:6">
      <c r="B46" s="9"/>
    </row>
    <row r="47" spans="1:6">
      <c r="B47" s="9"/>
    </row>
    <row r="49" spans="2:2">
      <c r="B49" s="9"/>
    </row>
  </sheetData>
  <sortState xmlns:xlrd2="http://schemas.microsoft.com/office/spreadsheetml/2017/richdata2" ref="A3:G24">
    <sortCondition descending="1" ref="G3:G24"/>
  </sortState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D2398-6866-9F41-9BD4-CE1D1E476C1B}">
  <dimension ref="A1:G42"/>
  <sheetViews>
    <sheetView zoomScale="55" zoomScaleNormal="55" workbookViewId="0">
      <selection activeCell="H43" sqref="H43"/>
    </sheetView>
  </sheetViews>
  <sheetFormatPr baseColWidth="10" defaultRowHeight="15.75"/>
  <cols>
    <col min="1" max="1" width="26.375" customWidth="1"/>
    <col min="7" max="7" width="18.875" customWidth="1"/>
  </cols>
  <sheetData>
    <row r="1" spans="1:2">
      <c r="A1" s="36" t="s">
        <v>174</v>
      </c>
    </row>
    <row r="3" spans="1:2">
      <c r="B3" t="s">
        <v>172</v>
      </c>
    </row>
    <row r="4" spans="1:2">
      <c r="A4" s="9" t="s">
        <v>119</v>
      </c>
      <c r="B4">
        <v>474.04418677530555</v>
      </c>
    </row>
    <row r="5" spans="1:2">
      <c r="A5" s="9" t="s">
        <v>133</v>
      </c>
      <c r="B5">
        <v>113.12893081761007</v>
      </c>
    </row>
    <row r="6" spans="1:2">
      <c r="A6" s="34" t="s">
        <v>142</v>
      </c>
      <c r="B6">
        <v>56.802583770690354</v>
      </c>
    </row>
    <row r="7" spans="1:2">
      <c r="A7" s="9" t="s">
        <v>131</v>
      </c>
      <c r="B7">
        <v>56.120522555076313</v>
      </c>
    </row>
    <row r="8" spans="1:2">
      <c r="A8" s="9" t="s">
        <v>26</v>
      </c>
      <c r="B8">
        <v>49.569449644327968</v>
      </c>
    </row>
    <row r="9" spans="1:2">
      <c r="A9" s="9" t="s">
        <v>122</v>
      </c>
      <c r="B9">
        <v>49.071182548794503</v>
      </c>
    </row>
    <row r="10" spans="1:2">
      <c r="A10" s="9" t="s">
        <v>129</v>
      </c>
      <c r="B10">
        <v>44.903273809523817</v>
      </c>
    </row>
    <row r="11" spans="1:2">
      <c r="A11" s="9" t="s">
        <v>126</v>
      </c>
      <c r="B11">
        <v>32.008547008547005</v>
      </c>
    </row>
    <row r="12" spans="1:2">
      <c r="A12" s="9" t="s">
        <v>25</v>
      </c>
      <c r="B12">
        <v>28.600554132469025</v>
      </c>
    </row>
    <row r="13" spans="1:2">
      <c r="A13" s="9" t="s">
        <v>130</v>
      </c>
      <c r="B13">
        <v>25.510656727765575</v>
      </c>
    </row>
    <row r="14" spans="1:2">
      <c r="A14" t="s">
        <v>149</v>
      </c>
      <c r="B14">
        <v>17.68570413103555</v>
      </c>
    </row>
    <row r="15" spans="1:2">
      <c r="A15" s="9" t="s">
        <v>120</v>
      </c>
      <c r="B15">
        <v>16.386876864081803</v>
      </c>
    </row>
    <row r="16" spans="1:2">
      <c r="A16" s="9" t="s">
        <v>28</v>
      </c>
      <c r="B16">
        <v>11.097349516968045</v>
      </c>
    </row>
    <row r="17" spans="1:7">
      <c r="A17" s="9" t="s">
        <v>121</v>
      </c>
      <c r="B17">
        <v>7.3495370370370336</v>
      </c>
    </row>
    <row r="18" spans="1:7">
      <c r="A18" s="9" t="s">
        <v>125</v>
      </c>
      <c r="B18">
        <v>-2.734481363011716</v>
      </c>
    </row>
    <row r="19" spans="1:7">
      <c r="A19" s="9" t="s">
        <v>124</v>
      </c>
      <c r="B19">
        <v>-8.2766179116998497</v>
      </c>
    </row>
    <row r="20" spans="1:7">
      <c r="A20" s="9" t="s">
        <v>123</v>
      </c>
      <c r="B20">
        <v>-18.698679043198865</v>
      </c>
    </row>
    <row r="21" spans="1:7">
      <c r="A21" s="9" t="s">
        <v>27</v>
      </c>
      <c r="B21">
        <v>-31.03448275862069</v>
      </c>
    </row>
    <row r="25" spans="1:7">
      <c r="A25" s="9"/>
      <c r="B25" s="9"/>
      <c r="C25" s="9"/>
      <c r="D25" s="9"/>
      <c r="E25" s="9"/>
      <c r="F25" s="9"/>
      <c r="G25" s="9"/>
    </row>
    <row r="26" spans="1:7">
      <c r="A26" s="9"/>
      <c r="B26" s="33"/>
      <c r="C26" s="33"/>
      <c r="D26" s="33"/>
      <c r="E26" s="33"/>
      <c r="F26" s="33"/>
      <c r="G26" s="9"/>
    </row>
    <row r="27" spans="1:7">
      <c r="A27" s="34"/>
      <c r="B27" s="35"/>
      <c r="C27" s="35"/>
      <c r="D27" s="35"/>
      <c r="E27" s="35"/>
      <c r="F27" s="35"/>
      <c r="G27" s="9"/>
    </row>
    <row r="28" spans="1:7">
      <c r="A28" s="9"/>
      <c r="B28" s="9"/>
      <c r="C28" s="9"/>
      <c r="D28" s="9"/>
      <c r="E28" s="9"/>
      <c r="F28" s="9"/>
      <c r="G28" s="9"/>
    </row>
    <row r="29" spans="1:7">
      <c r="A29" s="9"/>
      <c r="B29" s="11"/>
      <c r="C29" s="11"/>
      <c r="D29" s="11"/>
      <c r="E29" s="11"/>
      <c r="F29" s="11"/>
      <c r="G29" s="9"/>
    </row>
    <row r="30" spans="1:7">
      <c r="A30" s="9"/>
      <c r="B30" s="9"/>
      <c r="C30" s="9"/>
      <c r="D30" s="9"/>
      <c r="E30" s="9"/>
      <c r="F30" s="9"/>
      <c r="G30" s="9"/>
    </row>
    <row r="31" spans="1:7">
      <c r="A31" s="9"/>
      <c r="B31" s="9"/>
      <c r="C31" s="9"/>
      <c r="D31" s="9"/>
      <c r="E31" s="9"/>
      <c r="F31" s="9"/>
      <c r="G31" s="9"/>
    </row>
    <row r="32" spans="1:7">
      <c r="A32" s="9"/>
      <c r="B32" s="9"/>
      <c r="C32" s="9"/>
      <c r="D32" s="9"/>
      <c r="E32" s="9"/>
      <c r="F32" s="9"/>
      <c r="G32" s="9"/>
    </row>
    <row r="33" spans="1:7">
      <c r="A33" s="9"/>
      <c r="B33" s="15"/>
      <c r="C33" s="15"/>
      <c r="D33" s="15"/>
      <c r="E33" s="15"/>
      <c r="F33" s="15"/>
      <c r="G33" s="9"/>
    </row>
    <row r="34" spans="1:7">
      <c r="A34" s="9"/>
      <c r="B34" s="9"/>
      <c r="C34" s="9"/>
      <c r="D34" s="9"/>
      <c r="E34" s="9"/>
      <c r="F34" s="9"/>
      <c r="G34" s="9"/>
    </row>
    <row r="35" spans="1:7">
      <c r="G35" s="9"/>
    </row>
    <row r="36" spans="1:7">
      <c r="A36" s="9"/>
      <c r="B36" s="9"/>
      <c r="C36" s="9"/>
      <c r="D36" s="9"/>
      <c r="E36" s="9"/>
      <c r="F36" s="9"/>
      <c r="G36" s="9"/>
    </row>
    <row r="37" spans="1:7">
      <c r="A37" s="9"/>
      <c r="B37" s="12"/>
      <c r="C37" s="12"/>
      <c r="D37" s="12"/>
      <c r="E37" s="12"/>
      <c r="F37" s="12"/>
      <c r="G37" s="9"/>
    </row>
    <row r="38" spans="1:7">
      <c r="A38" s="9"/>
      <c r="B38" s="9"/>
      <c r="C38" s="9"/>
      <c r="D38" s="9"/>
      <c r="E38" s="9"/>
      <c r="F38" s="9"/>
      <c r="G38" s="9"/>
    </row>
    <row r="39" spans="1:7">
      <c r="A39" s="9"/>
      <c r="B39" s="9"/>
      <c r="C39" s="9"/>
      <c r="D39" s="9"/>
      <c r="E39" s="9"/>
      <c r="F39" s="9"/>
      <c r="G39" s="9"/>
    </row>
    <row r="40" spans="1:7">
      <c r="A40" s="9"/>
      <c r="B40" s="32"/>
      <c r="C40" s="32"/>
      <c r="D40" s="32"/>
      <c r="E40" s="32"/>
      <c r="F40" s="32"/>
      <c r="G40" s="9"/>
    </row>
    <row r="41" spans="1:7">
      <c r="A41" s="9"/>
      <c r="B41" s="9"/>
      <c r="C41" s="9"/>
      <c r="D41" s="9"/>
      <c r="E41" s="9"/>
      <c r="F41" s="9"/>
      <c r="G41" s="9"/>
    </row>
    <row r="42" spans="1:7">
      <c r="A42" s="9"/>
      <c r="B42" s="12"/>
      <c r="C42" s="12"/>
      <c r="D42" s="12"/>
      <c r="E42" s="12"/>
      <c r="F42" s="12"/>
      <c r="G42" s="9"/>
    </row>
  </sheetData>
  <sortState xmlns:xlrd2="http://schemas.microsoft.com/office/spreadsheetml/2017/richdata2" ref="A25:G42">
    <sortCondition descending="1" ref="G25:G42"/>
  </sortState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2FBF8-E04B-4940-BAFA-1BF877BE5C07}">
  <dimension ref="A1:P66"/>
  <sheetViews>
    <sheetView zoomScale="70" zoomScaleNormal="70" workbookViewId="0">
      <selection activeCell="G34" sqref="G34"/>
    </sheetView>
  </sheetViews>
  <sheetFormatPr baseColWidth="10" defaultRowHeight="15.75"/>
  <cols>
    <col min="1" max="1" width="47.5" style="47" customWidth="1"/>
    <col min="2" max="7" width="11" style="47"/>
    <col min="8" max="8" width="16" style="47" customWidth="1"/>
    <col min="9" max="9" width="16.875" style="47" customWidth="1"/>
    <col min="10" max="15" width="11" style="47"/>
    <col min="16" max="16" width="10.875" style="47" customWidth="1"/>
    <col min="17" max="16384" width="11" style="47"/>
  </cols>
  <sheetData>
    <row r="1" spans="1:16">
      <c r="A1" s="46" t="s">
        <v>175</v>
      </c>
    </row>
    <row r="2" spans="1:16">
      <c r="B2" s="48" t="s">
        <v>25</v>
      </c>
      <c r="C2" s="49" t="s">
        <v>27</v>
      </c>
      <c r="D2" s="49" t="s">
        <v>167</v>
      </c>
      <c r="E2" s="49" t="s">
        <v>168</v>
      </c>
      <c r="F2" s="49" t="s">
        <v>121</v>
      </c>
      <c r="G2" s="49" t="s">
        <v>119</v>
      </c>
      <c r="H2" s="49" t="s">
        <v>120</v>
      </c>
      <c r="I2" s="48" t="s">
        <v>122</v>
      </c>
      <c r="J2" s="49" t="s">
        <v>170</v>
      </c>
      <c r="K2" s="49" t="s">
        <v>125</v>
      </c>
      <c r="L2" s="49" t="s">
        <v>123</v>
      </c>
      <c r="M2" s="49" t="s">
        <v>171</v>
      </c>
      <c r="N2" s="49" t="s">
        <v>133</v>
      </c>
      <c r="O2" s="49" t="s">
        <v>88</v>
      </c>
      <c r="P2" s="49" t="s">
        <v>176</v>
      </c>
    </row>
    <row r="3" spans="1:16">
      <c r="A3" s="50" t="s">
        <v>40</v>
      </c>
      <c r="G3" s="50">
        <v>231.01</v>
      </c>
      <c r="O3" s="51">
        <f>SUM(B3:N3)</f>
        <v>231.01</v>
      </c>
      <c r="P3" s="47">
        <f>(O3/B$26)</f>
        <v>2.8531376980745239E-3</v>
      </c>
    </row>
    <row r="4" spans="1:16">
      <c r="A4" s="50" t="s">
        <v>44</v>
      </c>
      <c r="G4" s="50">
        <v>240.02</v>
      </c>
      <c r="I4" s="52"/>
      <c r="O4" s="50">
        <v>240.02</v>
      </c>
      <c r="P4" s="47">
        <f>(O4/B$26)</f>
        <v>2.9644176022330087E-3</v>
      </c>
    </row>
    <row r="5" spans="1:16">
      <c r="A5" s="50" t="s">
        <v>76</v>
      </c>
      <c r="K5" s="50">
        <v>124.89</v>
      </c>
      <c r="L5" s="53">
        <v>133.94</v>
      </c>
      <c r="O5" s="51">
        <f t="shared" ref="O5:O23" si="0">SUM(B5:N5)</f>
        <v>258.83</v>
      </c>
      <c r="P5" s="47">
        <f>(O5/B$26)</f>
        <v>3.1967344720688672E-3</v>
      </c>
    </row>
    <row r="6" spans="1:16">
      <c r="A6" s="50" t="s">
        <v>74</v>
      </c>
      <c r="K6" s="54">
        <v>220</v>
      </c>
      <c r="L6" s="55">
        <v>235.94</v>
      </c>
      <c r="O6" s="51">
        <f t="shared" si="0"/>
        <v>455.94</v>
      </c>
      <c r="P6" s="47">
        <f>(O6/B$26)</f>
        <v>5.6311830745859421E-3</v>
      </c>
    </row>
    <row r="7" spans="1:16">
      <c r="A7" s="50" t="s">
        <v>221</v>
      </c>
      <c r="H7" s="50">
        <v>184.6</v>
      </c>
      <c r="K7" s="50">
        <v>132.9</v>
      </c>
      <c r="L7" s="53">
        <v>142.56</v>
      </c>
      <c r="O7" s="51">
        <f t="shared" si="0"/>
        <v>460.06</v>
      </c>
      <c r="P7" s="47">
        <f>(O7/B$26)</f>
        <v>5.6820680030135731E-3</v>
      </c>
    </row>
    <row r="8" spans="1:16">
      <c r="A8" s="50" t="s">
        <v>13</v>
      </c>
      <c r="D8" s="54">
        <v>303.60000000000002</v>
      </c>
      <c r="E8" s="52">
        <v>179.4</v>
      </c>
      <c r="I8" s="52"/>
      <c r="O8" s="51">
        <f t="shared" si="0"/>
        <v>483</v>
      </c>
      <c r="P8" s="47">
        <f>(O8/B$26)</f>
        <v>5.9653933083848977E-3</v>
      </c>
    </row>
    <row r="9" spans="1:16">
      <c r="A9" s="56" t="s">
        <v>86</v>
      </c>
      <c r="M9" s="57">
        <v>718.3</v>
      </c>
      <c r="O9" s="51">
        <f t="shared" si="0"/>
        <v>718.3</v>
      </c>
      <c r="P9" s="47">
        <f>(O9/B$26)</f>
        <v>8.8715155557202319E-3</v>
      </c>
    </row>
    <row r="10" spans="1:16">
      <c r="A10" s="50" t="s">
        <v>220</v>
      </c>
      <c r="H10" s="50">
        <v>169.2</v>
      </c>
      <c r="I10" s="47">
        <v>39.92</v>
      </c>
      <c r="J10" s="50">
        <v>426.86</v>
      </c>
      <c r="K10" s="50">
        <v>48.3</v>
      </c>
      <c r="L10" s="53">
        <v>51.8</v>
      </c>
      <c r="O10" s="51">
        <f t="shared" si="0"/>
        <v>736.07999999999993</v>
      </c>
      <c r="P10" s="47">
        <f>(O10/B$26)</f>
        <v>9.0911111934491827E-3</v>
      </c>
    </row>
    <row r="11" spans="1:16">
      <c r="A11" s="50" t="s">
        <v>46</v>
      </c>
      <c r="H11" s="50">
        <v>766.4</v>
      </c>
      <c r="O11" s="51">
        <f t="shared" si="0"/>
        <v>766.4</v>
      </c>
      <c r="P11" s="47">
        <f>(O11/B$26)</f>
        <v>9.4655847444020409E-3</v>
      </c>
    </row>
    <row r="12" spans="1:16">
      <c r="A12" s="50" t="s">
        <v>219</v>
      </c>
      <c r="G12" s="50">
        <v>348.14</v>
      </c>
      <c r="I12" s="47">
        <v>570.62</v>
      </c>
      <c r="O12" s="51">
        <f t="shared" si="0"/>
        <v>918.76</v>
      </c>
      <c r="P12" s="47">
        <f>(O12/B$26)</f>
        <v>1.1347339039361715E-2</v>
      </c>
    </row>
    <row r="13" spans="1:16">
      <c r="A13" s="50" t="s">
        <v>12</v>
      </c>
      <c r="E13" s="47">
        <v>1094.3</v>
      </c>
      <c r="O13" s="51">
        <f t="shared" si="0"/>
        <v>1094.3</v>
      </c>
      <c r="P13" s="47">
        <f>(O13/B$26)</f>
        <v>1.3515382810280731E-2</v>
      </c>
    </row>
    <row r="14" spans="1:16">
      <c r="A14" s="50" t="s">
        <v>38</v>
      </c>
      <c r="G14" s="50">
        <v>1163.33</v>
      </c>
      <c r="O14" s="51">
        <f t="shared" si="0"/>
        <v>1163.33</v>
      </c>
      <c r="P14" s="47">
        <f>(O14/B$26)</f>
        <v>1.4367952375659219E-2</v>
      </c>
    </row>
    <row r="15" spans="1:16">
      <c r="A15" s="50" t="s">
        <v>42</v>
      </c>
      <c r="G15" s="50">
        <v>19.46</v>
      </c>
      <c r="N15" s="58">
        <v>1431</v>
      </c>
      <c r="O15" s="51">
        <f t="shared" si="0"/>
        <v>1450.46</v>
      </c>
      <c r="P15" s="47">
        <f>(O15/B$26)</f>
        <v>1.7914211962898465E-2</v>
      </c>
    </row>
    <row r="16" spans="1:16">
      <c r="A16" s="50" t="s">
        <v>21</v>
      </c>
      <c r="E16" s="53">
        <v>2323.1999999999998</v>
      </c>
      <c r="G16" s="50">
        <v>125.05</v>
      </c>
      <c r="I16" s="47">
        <v>144.59</v>
      </c>
      <c r="O16" s="51">
        <f t="shared" si="0"/>
        <v>2592.84</v>
      </c>
      <c r="P16" s="47">
        <f>(O16/B$26)</f>
        <v>3.2023416947645336E-2</v>
      </c>
    </row>
    <row r="17" spans="1:16">
      <c r="A17" s="50" t="s">
        <v>218</v>
      </c>
      <c r="F17" s="53">
        <v>1908.1769999999999</v>
      </c>
      <c r="G17" s="50">
        <v>824.57</v>
      </c>
      <c r="I17" s="47">
        <v>62.33</v>
      </c>
      <c r="O17" s="51">
        <f t="shared" si="0"/>
        <v>2795.0769999999998</v>
      </c>
      <c r="P17" s="47">
        <f>(O17/B$26)</f>
        <v>3.452118764434893E-2</v>
      </c>
    </row>
    <row r="18" spans="1:16">
      <c r="A18" s="50" t="s">
        <v>33</v>
      </c>
      <c r="F18" s="53">
        <v>4653.6400000000003</v>
      </c>
      <c r="O18" s="51">
        <f t="shared" si="0"/>
        <v>4653.6400000000003</v>
      </c>
      <c r="P18" s="47">
        <f>(O18/B$26)</f>
        <v>5.7475761730087574E-2</v>
      </c>
    </row>
    <row r="19" spans="1:16">
      <c r="A19" s="50" t="s">
        <v>85</v>
      </c>
      <c r="M19" s="59">
        <v>3964.2</v>
      </c>
      <c r="N19" s="58">
        <v>1279</v>
      </c>
      <c r="O19" s="51">
        <f t="shared" si="0"/>
        <v>5243.2</v>
      </c>
      <c r="P19" s="47">
        <f>(O19/B$26)</f>
        <v>6.4757246779552163E-2</v>
      </c>
    </row>
    <row r="20" spans="1:16">
      <c r="A20" s="60" t="s">
        <v>0</v>
      </c>
      <c r="B20" s="61">
        <v>5535</v>
      </c>
      <c r="C20" s="51">
        <v>49.7</v>
      </c>
      <c r="D20" s="54">
        <v>255.7</v>
      </c>
      <c r="E20" s="61"/>
      <c r="M20" s="62"/>
      <c r="O20" s="51">
        <f t="shared" si="0"/>
        <v>5840.4</v>
      </c>
      <c r="P20" s="47">
        <f>(O20/B$26)</f>
        <v>7.2133091259401969E-2</v>
      </c>
    </row>
    <row r="21" spans="1:16">
      <c r="A21" s="50" t="s">
        <v>2</v>
      </c>
      <c r="B21" s="61">
        <v>4993</v>
      </c>
      <c r="C21" s="61">
        <v>379.5</v>
      </c>
      <c r="D21" s="54">
        <v>862.9</v>
      </c>
      <c r="E21" s="53">
        <v>1471.1</v>
      </c>
      <c r="O21" s="51">
        <f t="shared" si="0"/>
        <v>7706.5</v>
      </c>
      <c r="P21" s="47">
        <f>(O21/B$26)</f>
        <v>9.518075265231514E-2</v>
      </c>
    </row>
    <row r="22" spans="1:16">
      <c r="A22" s="50" t="s">
        <v>3</v>
      </c>
      <c r="B22" s="61">
        <v>7060</v>
      </c>
      <c r="C22" s="61">
        <v>601.70000000000005</v>
      </c>
      <c r="D22" s="63">
        <v>2037.5</v>
      </c>
      <c r="E22" s="52">
        <v>529.20000000000005</v>
      </c>
      <c r="O22" s="51">
        <f t="shared" si="0"/>
        <v>10228.400000000001</v>
      </c>
      <c r="P22" s="47">
        <f>(O22/B$26)</f>
        <v>0.12632801017698569</v>
      </c>
    </row>
    <row r="23" spans="1:16">
      <c r="A23" s="50" t="s">
        <v>217</v>
      </c>
      <c r="B23" s="61">
        <v>6125</v>
      </c>
      <c r="C23" s="51">
        <v>121.4</v>
      </c>
      <c r="D23" s="54">
        <v>655.20000000000005</v>
      </c>
      <c r="E23" s="53">
        <v>2215.6</v>
      </c>
      <c r="F23" s="53">
        <v>1767.777</v>
      </c>
      <c r="G23" s="50">
        <v>196.05</v>
      </c>
      <c r="H23" s="47">
        <v>3.4</v>
      </c>
      <c r="O23" s="51">
        <f t="shared" si="0"/>
        <v>11084.426999999998</v>
      </c>
      <c r="P23" s="47">
        <f>(O23/B$26)</f>
        <v>0.13690055207677199</v>
      </c>
    </row>
    <row r="24" spans="1:16">
      <c r="P24" s="47" cm="1">
        <f t="array" ref="P24">SUM((P3:P23 * 100)^2)</f>
        <v>598.93725092308307</v>
      </c>
    </row>
    <row r="25" spans="1:16">
      <c r="D25" s="50"/>
      <c r="E25" s="50"/>
      <c r="F25" s="50"/>
    </row>
    <row r="26" spans="1:16">
      <c r="A26" s="64" t="s">
        <v>223</v>
      </c>
      <c r="B26" s="65">
        <v>80967</v>
      </c>
      <c r="C26" s="50"/>
    </row>
    <row r="27" spans="1:16">
      <c r="A27" s="64" t="s">
        <v>7</v>
      </c>
      <c r="B27" s="66">
        <v>2254.7643434533502</v>
      </c>
    </row>
    <row r="28" spans="1:16">
      <c r="A28" s="48" t="s">
        <v>178</v>
      </c>
      <c r="B28" s="67">
        <v>0.13700000000000001</v>
      </c>
      <c r="D28" s="61"/>
      <c r="E28" s="61"/>
      <c r="F28" s="61"/>
    </row>
    <row r="29" spans="1:16">
      <c r="A29" s="64" t="s">
        <v>8</v>
      </c>
      <c r="B29" s="68">
        <v>0.43099999999999999</v>
      </c>
      <c r="C29" s="61"/>
    </row>
    <row r="30" spans="1:16">
      <c r="A30" s="48" t="s">
        <v>177</v>
      </c>
      <c r="B30" s="67">
        <v>0.65200000000000002</v>
      </c>
      <c r="D30" s="52"/>
      <c r="E30" s="52"/>
      <c r="F30" s="52"/>
    </row>
    <row r="31" spans="1:16">
      <c r="A31" s="48" t="s">
        <v>173</v>
      </c>
      <c r="B31" s="67">
        <v>0.109</v>
      </c>
      <c r="C31" s="52"/>
      <c r="D31" s="61"/>
      <c r="E31" s="61"/>
      <c r="F31" s="61"/>
    </row>
    <row r="32" spans="1:16">
      <c r="B32" s="61"/>
      <c r="C32" s="61"/>
      <c r="D32" s="61"/>
      <c r="E32" s="61"/>
      <c r="F32" s="61"/>
    </row>
    <row r="33" spans="1:6">
      <c r="B33" s="61"/>
      <c r="C33" s="61"/>
      <c r="D33" s="61"/>
      <c r="E33" s="61"/>
      <c r="F33" s="61"/>
    </row>
    <row r="34" spans="1:6">
      <c r="D34" s="51"/>
      <c r="E34" s="51"/>
      <c r="F34" s="51"/>
    </row>
    <row r="35" spans="1:6">
      <c r="B35" s="51"/>
      <c r="C35" s="51"/>
      <c r="D35" s="51"/>
      <c r="E35" s="51"/>
      <c r="F35" s="51"/>
    </row>
    <row r="36" spans="1:6">
      <c r="B36" s="51"/>
      <c r="C36" s="51"/>
      <c r="D36" s="51"/>
      <c r="E36" s="51"/>
      <c r="F36" s="51"/>
    </row>
    <row r="37" spans="1:6">
      <c r="B37" s="51"/>
      <c r="C37" s="51"/>
      <c r="D37" s="51"/>
      <c r="E37" s="51"/>
      <c r="F37" s="51"/>
    </row>
    <row r="38" spans="1:6">
      <c r="B38" s="51"/>
      <c r="C38" s="51"/>
      <c r="D38" s="51"/>
      <c r="E38" s="51"/>
      <c r="F38" s="51"/>
    </row>
    <row r="39" spans="1:6">
      <c r="A39" s="50"/>
      <c r="B39" s="50"/>
      <c r="C39" s="50"/>
      <c r="D39" s="50"/>
      <c r="E39" s="50"/>
      <c r="F39" s="50"/>
    </row>
    <row r="40" spans="1:6">
      <c r="A40" s="50"/>
      <c r="B40" s="50"/>
      <c r="C40" s="50"/>
      <c r="D40" s="50"/>
      <c r="E40" s="50"/>
      <c r="F40" s="50"/>
    </row>
    <row r="41" spans="1:6">
      <c r="A41" s="50"/>
      <c r="B41" s="50"/>
      <c r="C41" s="50"/>
      <c r="D41" s="50"/>
      <c r="E41" s="50"/>
      <c r="F41" s="50"/>
    </row>
    <row r="42" spans="1:6">
      <c r="A42" s="50"/>
      <c r="B42" s="50"/>
      <c r="C42" s="50"/>
      <c r="D42" s="50"/>
      <c r="E42" s="50"/>
      <c r="F42" s="50"/>
    </row>
    <row r="46" spans="1:6">
      <c r="A46" s="64"/>
    </row>
    <row r="47" spans="1:6">
      <c r="A47" s="64"/>
      <c r="B47" s="50"/>
      <c r="C47" s="50"/>
      <c r="D47" s="50"/>
      <c r="E47" s="50"/>
      <c r="F47" s="50"/>
    </row>
    <row r="48" spans="1:6">
      <c r="A48" s="50"/>
      <c r="B48" s="50"/>
      <c r="C48" s="50"/>
      <c r="D48" s="50"/>
      <c r="E48" s="50"/>
      <c r="F48" s="50"/>
    </row>
    <row r="49" spans="1:6">
      <c r="A49" s="50"/>
      <c r="B49" s="53"/>
      <c r="C49" s="53"/>
      <c r="D49" s="53"/>
      <c r="E49" s="53"/>
      <c r="F49" s="53"/>
    </row>
    <row r="50" spans="1:6">
      <c r="A50" s="50"/>
      <c r="B50" s="53"/>
      <c r="C50" s="53"/>
      <c r="D50" s="53"/>
      <c r="E50" s="53"/>
      <c r="F50" s="53"/>
    </row>
    <row r="51" spans="1:6">
      <c r="A51" s="50"/>
      <c r="B51" s="53"/>
      <c r="C51" s="53"/>
      <c r="D51" s="53"/>
      <c r="E51" s="53"/>
      <c r="F51" s="53"/>
    </row>
    <row r="52" spans="1:6">
      <c r="A52" s="50"/>
      <c r="B52" s="53"/>
      <c r="C52" s="53"/>
      <c r="D52" s="53"/>
      <c r="E52" s="53"/>
      <c r="F52" s="53"/>
    </row>
    <row r="53" spans="1:6">
      <c r="A53" s="50"/>
      <c r="B53" s="53"/>
      <c r="C53" s="53"/>
      <c r="D53" s="53"/>
      <c r="E53" s="53"/>
      <c r="F53" s="53"/>
    </row>
    <row r="54" spans="1:6">
      <c r="A54" s="50"/>
      <c r="B54" s="53"/>
      <c r="C54" s="53"/>
      <c r="D54" s="53"/>
      <c r="E54" s="53"/>
      <c r="F54" s="53"/>
    </row>
    <row r="55" spans="1:6">
      <c r="A55" s="50"/>
      <c r="B55" s="53"/>
      <c r="C55" s="53"/>
      <c r="D55" s="53"/>
      <c r="E55" s="53"/>
      <c r="F55" s="53"/>
    </row>
    <row r="56" spans="1:6">
      <c r="A56" s="50"/>
      <c r="B56" s="53"/>
      <c r="C56" s="53"/>
      <c r="D56" s="53"/>
      <c r="E56" s="53"/>
      <c r="F56" s="53"/>
    </row>
    <row r="57" spans="1:6">
      <c r="A57" s="50"/>
      <c r="B57" s="53"/>
      <c r="C57" s="53"/>
      <c r="D57" s="53"/>
      <c r="E57" s="53"/>
      <c r="F57" s="53"/>
    </row>
    <row r="58" spans="1:6">
      <c r="A58" s="50"/>
      <c r="B58" s="53"/>
      <c r="C58" s="53"/>
      <c r="D58" s="53"/>
      <c r="E58" s="53"/>
      <c r="F58" s="53"/>
    </row>
    <row r="59" spans="1:6">
      <c r="A59" s="50"/>
      <c r="B59" s="53"/>
      <c r="C59" s="53"/>
      <c r="D59" s="53"/>
      <c r="E59" s="53"/>
      <c r="F59" s="53"/>
    </row>
    <row r="60" spans="1:6">
      <c r="A60" s="50"/>
      <c r="B60" s="53"/>
      <c r="C60" s="53"/>
      <c r="D60" s="53"/>
      <c r="E60" s="53"/>
      <c r="F60" s="53"/>
    </row>
    <row r="61" spans="1:6">
      <c r="A61" s="54"/>
      <c r="B61" s="54"/>
      <c r="C61" s="54"/>
      <c r="D61" s="54"/>
      <c r="E61" s="54"/>
      <c r="F61" s="54"/>
    </row>
    <row r="62" spans="1:6">
      <c r="A62" s="50"/>
      <c r="B62" s="50"/>
      <c r="C62" s="50"/>
      <c r="D62" s="50"/>
      <c r="E62" s="50"/>
      <c r="F62" s="50"/>
    </row>
    <row r="63" spans="1:6">
      <c r="A63" s="50"/>
      <c r="B63" s="50"/>
      <c r="C63" s="50"/>
      <c r="D63" s="50"/>
      <c r="E63" s="50"/>
      <c r="F63" s="50"/>
    </row>
    <row r="65" spans="1:8">
      <c r="A65" s="50"/>
      <c r="B65" s="50"/>
      <c r="C65" s="50"/>
      <c r="D65" s="50"/>
      <c r="E65" s="50"/>
      <c r="F65" s="50"/>
      <c r="H65" s="50"/>
    </row>
    <row r="66" spans="1:8">
      <c r="A66" s="50"/>
      <c r="B66" s="50"/>
      <c r="C66" s="50"/>
      <c r="D66" s="50"/>
      <c r="E66" s="50"/>
      <c r="F66" s="50"/>
    </row>
  </sheetData>
  <sortState xmlns:xlrd2="http://schemas.microsoft.com/office/spreadsheetml/2017/richdata2" ref="A3:P24">
    <sortCondition ref="O3:O24"/>
  </sortState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67975-B505-2A45-8EA1-3A7C19825EF8}">
  <dimension ref="A1:Z32"/>
  <sheetViews>
    <sheetView zoomScale="55" zoomScaleNormal="55" workbookViewId="0">
      <selection activeCell="K36" sqref="K36"/>
    </sheetView>
  </sheetViews>
  <sheetFormatPr baseColWidth="10" defaultRowHeight="15.75"/>
  <cols>
    <col min="1" max="1" width="69.875" customWidth="1"/>
    <col min="3" max="3" width="17.375" customWidth="1"/>
    <col min="4" max="4" width="14.5" customWidth="1"/>
    <col min="20" max="20" width="18.75" customWidth="1"/>
    <col min="23" max="23" width="8.25" customWidth="1"/>
    <col min="24" max="24" width="7.375" customWidth="1"/>
    <col min="25" max="25" width="10.5" customWidth="1"/>
    <col min="26" max="26" width="7.875" customWidth="1"/>
    <col min="27" max="27" width="8.125" customWidth="1"/>
  </cols>
  <sheetData>
    <row r="1" spans="1:26">
      <c r="A1" s="39" t="s">
        <v>207</v>
      </c>
    </row>
    <row r="2" spans="1:26">
      <c r="B2" t="s">
        <v>178</v>
      </c>
      <c r="C2" t="s">
        <v>8</v>
      </c>
      <c r="D2" t="s">
        <v>177</v>
      </c>
      <c r="E2" t="s">
        <v>203</v>
      </c>
      <c r="F2" t="s">
        <v>204</v>
      </c>
      <c r="G2" t="s">
        <v>205</v>
      </c>
      <c r="H2" t="s">
        <v>206</v>
      </c>
    </row>
    <row r="3" spans="1:26">
      <c r="A3" t="s">
        <v>179</v>
      </c>
      <c r="B3" s="42">
        <v>0.112</v>
      </c>
      <c r="C3" s="42">
        <v>0.32900000000000001</v>
      </c>
      <c r="D3" s="42">
        <v>0.54500000000000004</v>
      </c>
      <c r="E3" s="43">
        <v>1506.5326785380239</v>
      </c>
      <c r="F3" s="42">
        <v>0.183</v>
      </c>
      <c r="G3" s="43">
        <v>384.5</v>
      </c>
      <c r="H3" s="43">
        <v>2027</v>
      </c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</row>
    <row r="4" spans="1:26">
      <c r="A4" t="s">
        <v>180</v>
      </c>
      <c r="B4" s="42">
        <v>0.17</v>
      </c>
      <c r="C4" s="42">
        <v>0.33300000000000002</v>
      </c>
      <c r="D4" s="42">
        <v>0.50700000000000001</v>
      </c>
      <c r="E4" s="43">
        <v>2047</v>
      </c>
      <c r="F4" s="42">
        <v>0.124</v>
      </c>
      <c r="G4" s="43">
        <v>453</v>
      </c>
      <c r="H4" s="30" t="s">
        <v>222</v>
      </c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</row>
    <row r="5" spans="1:26">
      <c r="A5" t="s">
        <v>181</v>
      </c>
      <c r="B5" s="42">
        <v>0.14599999999999999</v>
      </c>
      <c r="C5" s="42">
        <v>0.37040000000000001</v>
      </c>
      <c r="D5" s="42">
        <v>0.52890000000000004</v>
      </c>
      <c r="E5" s="43">
        <v>1631</v>
      </c>
      <c r="F5" s="42">
        <v>0.11</v>
      </c>
      <c r="G5" s="43">
        <v>455.12522721893492</v>
      </c>
      <c r="H5" s="30" t="s">
        <v>222</v>
      </c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26">
      <c r="A6" t="s">
        <v>182</v>
      </c>
      <c r="B6" s="42">
        <v>0.14599999999999999</v>
      </c>
      <c r="C6" s="42">
        <v>0.39200000000000002</v>
      </c>
      <c r="D6" s="42">
        <v>0.57599999999999996</v>
      </c>
      <c r="E6" s="43">
        <v>1741</v>
      </c>
      <c r="F6" s="42">
        <v>6.877140569085409E-2</v>
      </c>
      <c r="G6" s="43">
        <v>492.6</v>
      </c>
      <c r="H6" s="43">
        <v>2153.8000000000002</v>
      </c>
      <c r="V6" s="11"/>
    </row>
    <row r="7" spans="1:26">
      <c r="A7" t="s">
        <v>183</v>
      </c>
      <c r="B7" s="42">
        <v>0.154</v>
      </c>
      <c r="C7" s="42">
        <v>0.40899999999999997</v>
      </c>
      <c r="D7" s="42">
        <v>0.56000000000000005</v>
      </c>
      <c r="E7" s="43">
        <v>2323.4602468863482</v>
      </c>
      <c r="F7" s="42">
        <v>0.24099999999999999</v>
      </c>
      <c r="G7" s="43">
        <v>542.20000000000005</v>
      </c>
      <c r="H7" s="30" t="s">
        <v>222</v>
      </c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26">
      <c r="A8" t="s">
        <v>184</v>
      </c>
      <c r="B8" s="42">
        <v>0.17899999999999999</v>
      </c>
      <c r="C8" s="42">
        <v>0.42</v>
      </c>
      <c r="D8" s="42">
        <v>0.65400000000000003</v>
      </c>
      <c r="E8" s="43">
        <v>1961</v>
      </c>
      <c r="F8" s="42">
        <v>0.29599999999999999</v>
      </c>
      <c r="G8" s="43">
        <v>648</v>
      </c>
      <c r="H8" s="43">
        <v>2097.8707612216222</v>
      </c>
      <c r="V8" s="9"/>
    </row>
    <row r="9" spans="1:26">
      <c r="A9" t="s">
        <v>185</v>
      </c>
      <c r="B9" s="42">
        <v>0.14699999999999999</v>
      </c>
      <c r="C9" s="42">
        <v>0.47599999999999998</v>
      </c>
      <c r="D9" s="42">
        <v>0.64905213188855104</v>
      </c>
      <c r="E9" s="43">
        <v>3747.0499999999993</v>
      </c>
      <c r="F9" s="42">
        <v>0.20399999999999999</v>
      </c>
      <c r="G9" s="43">
        <v>649.47860394825398</v>
      </c>
      <c r="H9" s="43">
        <v>2550.1999999999998</v>
      </c>
      <c r="V9" s="37"/>
    </row>
    <row r="10" spans="1:26">
      <c r="A10" t="s">
        <v>186</v>
      </c>
      <c r="B10" s="42">
        <v>0.19600000000000001</v>
      </c>
      <c r="C10" s="42">
        <v>0.42699999999999999</v>
      </c>
      <c r="D10" s="42">
        <v>0.67300000000000004</v>
      </c>
      <c r="E10" s="43">
        <v>1487.9</v>
      </c>
      <c r="F10" s="42">
        <v>0.10199999999999999</v>
      </c>
      <c r="G10" s="43">
        <v>689</v>
      </c>
      <c r="H10" s="30" t="s">
        <v>222</v>
      </c>
    </row>
    <row r="11" spans="1:26">
      <c r="A11" t="s">
        <v>187</v>
      </c>
      <c r="B11" s="42">
        <v>0.182</v>
      </c>
      <c r="C11" s="42">
        <v>0.46800000000000003</v>
      </c>
      <c r="D11" s="42">
        <v>0.65900000000000003</v>
      </c>
      <c r="E11" s="43">
        <v>3618</v>
      </c>
      <c r="F11" s="42">
        <v>0.14410000000000001</v>
      </c>
      <c r="G11" s="43">
        <v>691.3</v>
      </c>
      <c r="H11" s="43">
        <v>3936.4</v>
      </c>
    </row>
    <row r="12" spans="1:26">
      <c r="A12" t="s">
        <v>188</v>
      </c>
      <c r="B12" s="42">
        <v>0.161</v>
      </c>
      <c r="C12" s="42">
        <v>0.49</v>
      </c>
      <c r="D12" s="42">
        <v>0.69</v>
      </c>
      <c r="E12" s="43">
        <v>2358.23</v>
      </c>
      <c r="F12" s="42">
        <v>0.125</v>
      </c>
      <c r="G12" s="43">
        <v>723.23</v>
      </c>
      <c r="H12" s="43">
        <v>2626.45</v>
      </c>
    </row>
    <row r="13" spans="1:26">
      <c r="A13" t="s">
        <v>189</v>
      </c>
      <c r="B13" s="42">
        <v>0.21099999999999999</v>
      </c>
      <c r="C13" s="42">
        <v>0.54200000000000004</v>
      </c>
      <c r="D13" s="42">
        <v>0.77600000000000002</v>
      </c>
      <c r="E13" s="43">
        <v>800</v>
      </c>
      <c r="F13" s="42">
        <v>0.12</v>
      </c>
      <c r="G13" s="43">
        <v>935.3</v>
      </c>
      <c r="H13" s="30" t="s">
        <v>222</v>
      </c>
    </row>
    <row r="14" spans="1:26">
      <c r="A14" t="s">
        <v>190</v>
      </c>
      <c r="B14" s="42">
        <v>0.26100000000000001</v>
      </c>
      <c r="C14" s="42">
        <v>0.56200000000000006</v>
      </c>
      <c r="D14" s="42">
        <v>0.747</v>
      </c>
      <c r="E14" s="43">
        <v>3207.72</v>
      </c>
      <c r="F14" s="42">
        <v>0.21199999999999999</v>
      </c>
      <c r="G14" s="43">
        <v>1076.7</v>
      </c>
      <c r="H14" s="30" t="s">
        <v>222</v>
      </c>
    </row>
    <row r="15" spans="1:26">
      <c r="A15" t="s">
        <v>191</v>
      </c>
      <c r="B15" s="42">
        <v>0.25</v>
      </c>
      <c r="C15" s="42">
        <v>0.57999999999999996</v>
      </c>
      <c r="D15" s="42">
        <v>0.84</v>
      </c>
      <c r="E15" s="43">
        <v>1994</v>
      </c>
      <c r="F15" s="42">
        <v>0.19</v>
      </c>
      <c r="G15" s="43">
        <v>1167</v>
      </c>
      <c r="H15" s="43">
        <v>3677.2</v>
      </c>
      <c r="N15" s="9"/>
    </row>
    <row r="16" spans="1:26">
      <c r="A16" t="s">
        <v>192</v>
      </c>
      <c r="B16" s="42">
        <v>0.1875</v>
      </c>
      <c r="C16" s="42">
        <v>0.5706</v>
      </c>
      <c r="D16" s="42">
        <v>0.81089999999999995</v>
      </c>
      <c r="E16" s="43">
        <v>1958.6243547857866</v>
      </c>
      <c r="F16" s="42">
        <v>0.2878</v>
      </c>
      <c r="G16" s="43">
        <v>999.53</v>
      </c>
      <c r="H16" s="43">
        <v>2548.0739121343418</v>
      </c>
      <c r="N16" s="9"/>
    </row>
    <row r="17" spans="1:14">
      <c r="A17" t="s">
        <v>193</v>
      </c>
      <c r="B17" s="42">
        <v>0.21870000000000001</v>
      </c>
      <c r="C17" s="42">
        <v>0.64529999999999998</v>
      </c>
      <c r="D17" s="42">
        <v>0.80740000000000001</v>
      </c>
      <c r="E17" s="43">
        <v>1958.6243547857866</v>
      </c>
      <c r="F17" s="42">
        <v>0.19500000000000001</v>
      </c>
      <c r="G17" s="43">
        <v>1194.4762900062476</v>
      </c>
      <c r="H17" s="43">
        <v>2478.9183696222444</v>
      </c>
      <c r="N17" s="9"/>
    </row>
    <row r="18" spans="1:14">
      <c r="A18" t="s">
        <v>194</v>
      </c>
      <c r="B18" s="42">
        <v>0.26700000000000002</v>
      </c>
      <c r="C18" s="42">
        <v>0.74199999999999999</v>
      </c>
      <c r="D18" s="42">
        <v>0.92200000000000004</v>
      </c>
      <c r="E18" s="43">
        <v>1946</v>
      </c>
      <c r="F18" s="42">
        <v>0.14799999999999999</v>
      </c>
      <c r="G18" s="43">
        <v>1536.1</v>
      </c>
      <c r="H18" s="43">
        <v>4184.6000000000004</v>
      </c>
      <c r="N18" s="11"/>
    </row>
    <row r="19" spans="1:14">
      <c r="A19" t="s">
        <v>195</v>
      </c>
      <c r="B19" s="42">
        <v>0.317478263053392</v>
      </c>
      <c r="C19" s="42">
        <v>0.70132442105926462</v>
      </c>
      <c r="D19" s="42">
        <v>0.82099393269820398</v>
      </c>
      <c r="E19" s="43">
        <v>2308.4761491442082</v>
      </c>
      <c r="F19" s="42">
        <v>0.106</v>
      </c>
      <c r="G19" s="43">
        <v>1662.5930545192846</v>
      </c>
      <c r="H19" s="43">
        <v>5033.8999999999996</v>
      </c>
      <c r="N19" s="9"/>
    </row>
    <row r="20" spans="1:14">
      <c r="A20" t="s">
        <v>196</v>
      </c>
      <c r="B20" s="42">
        <v>0.2106651890804285</v>
      </c>
      <c r="C20" s="42">
        <v>0.51257519905953375</v>
      </c>
      <c r="D20" s="42">
        <v>0.63437001540733606</v>
      </c>
      <c r="E20" s="43">
        <v>1227.5</v>
      </c>
      <c r="F20" s="42">
        <v>0.12504071570045719</v>
      </c>
      <c r="G20" s="43">
        <v>2084</v>
      </c>
      <c r="H20" s="30" t="s">
        <v>222</v>
      </c>
      <c r="N20" s="9"/>
    </row>
    <row r="21" spans="1:14">
      <c r="A21" t="s">
        <v>197</v>
      </c>
      <c r="B21" s="42">
        <v>0.32</v>
      </c>
      <c r="C21" s="42">
        <v>0.82599999999999996</v>
      </c>
      <c r="D21" s="42">
        <v>0.99399999999999999</v>
      </c>
      <c r="E21" s="43">
        <v>4731.7</v>
      </c>
      <c r="F21" s="42">
        <v>0.13100000000000001</v>
      </c>
      <c r="G21" s="43">
        <v>2165.9</v>
      </c>
      <c r="H21" s="30" t="s">
        <v>222</v>
      </c>
      <c r="N21" s="37"/>
    </row>
    <row r="22" spans="1:14">
      <c r="A22" t="s">
        <v>198</v>
      </c>
      <c r="B22" s="42">
        <v>0.47220000000000001</v>
      </c>
      <c r="C22" s="42">
        <v>0.72740000000000005</v>
      </c>
      <c r="D22" s="42">
        <v>0.92879999999999996</v>
      </c>
      <c r="E22" s="43">
        <v>2622.71</v>
      </c>
      <c r="F22" s="42">
        <v>0.17469999999999999</v>
      </c>
      <c r="G22" s="43">
        <v>2552.5500000000002</v>
      </c>
      <c r="H22" s="30" t="s">
        <v>222</v>
      </c>
    </row>
    <row r="23" spans="1:14">
      <c r="A23" t="s">
        <v>208</v>
      </c>
      <c r="B23" s="42">
        <v>0.13700000000000001</v>
      </c>
      <c r="C23" s="42">
        <v>0.43099999999999999</v>
      </c>
      <c r="D23" s="42">
        <v>0.65200000000000002</v>
      </c>
      <c r="E23" s="44">
        <v>2146.08</v>
      </c>
      <c r="F23" s="42">
        <v>0.109</v>
      </c>
      <c r="G23" s="43">
        <v>598.9</v>
      </c>
      <c r="H23" s="45">
        <v>2254.7643434533502</v>
      </c>
    </row>
    <row r="24" spans="1:14">
      <c r="A24" t="s">
        <v>199</v>
      </c>
      <c r="B24" s="42">
        <f>AVERAGE(B3:B23)</f>
        <v>0.21169254533970575</v>
      </c>
      <c r="C24" s="42">
        <f>AVERAGE(C3:C23)</f>
        <v>0.52164760095803797</v>
      </c>
      <c r="D24" s="42">
        <f>AVERAGE(D3:D23)</f>
        <v>0.71311505142829013</v>
      </c>
      <c r="E24" s="43">
        <f>AVERAGE(E3:E23)</f>
        <v>2253.4575135304835</v>
      </c>
      <c r="F24" s="42">
        <f>AVERAGE(F3:F23)</f>
        <v>0.1617339105424434</v>
      </c>
      <c r="G24" s="43">
        <f>AVERAGE(G3:G23)</f>
        <v>1033.4039607472725</v>
      </c>
      <c r="H24" s="43">
        <f>AVERAGE(H3:H22)</f>
        <v>3028.5830039071097</v>
      </c>
    </row>
    <row r="25" spans="1:14">
      <c r="A25" t="s">
        <v>200</v>
      </c>
      <c r="B25" s="42">
        <f>(B3+B4+B5+B6+B7+B9+B10+B11+B12+B13+B14+B15+B16+B18+B20+B23)/16</f>
        <v>0.18363532431752677</v>
      </c>
      <c r="C25" s="42">
        <f>(C3+C4+C5+C6+C7+C9+C10+C11+C12+C13+C14+C15+C16+C18+C20+C23)/16</f>
        <v>0.47716094994122088</v>
      </c>
      <c r="D25" s="42">
        <f>(D3+D4+D5+D6+D7+D9+D10+D11+D12+D13+D14+D15+D16+D18+D20+D23)/16</f>
        <v>0.67313888420599299</v>
      </c>
      <c r="E25" s="43">
        <f>(E3+E4+E5+E6+E7+E9+E10+E11+E12+E13+E14+E15+E16+E18+E20+E23)/16</f>
        <v>2108.756080013135</v>
      </c>
      <c r="F25" s="42">
        <f>(F3+F4+F5+F6+F7+F9+F10+F11+F12+F13+F14+F15+F16+F18+F20+F23)/16</f>
        <v>0.15585700758695697</v>
      </c>
      <c r="G25" s="43">
        <f>(G3+G4+G5+G6+G7+G9+G10+G11+G12+G13+G14+G15+G16+G18+G20+G23)/16</f>
        <v>842.37273944794936</v>
      </c>
      <c r="H25" s="43">
        <v>1622.4055159742309</v>
      </c>
    </row>
    <row r="26" spans="1:14">
      <c r="A26" t="s">
        <v>201</v>
      </c>
      <c r="B26" s="42">
        <f>AVERAGE(B6:B22)</f>
        <v>0.2282672618902247</v>
      </c>
      <c r="C26" s="42">
        <f>AVERAGE(C6:C22)</f>
        <v>0.55830586000698812</v>
      </c>
      <c r="D26" s="42">
        <f>AVERAGE(D6:D22)</f>
        <v>0.74955976941141711</v>
      </c>
      <c r="E26" s="43">
        <f>AVERAGE(E6:E22)</f>
        <v>2352.4703003295372</v>
      </c>
      <c r="F26" s="42">
        <f>AVERAGE(F6:F22)</f>
        <v>0.16884777184654776</v>
      </c>
      <c r="G26" s="43">
        <f>AVERAGE(G6:G22)</f>
        <v>1165.2916440278698</v>
      </c>
      <c r="H26" s="43">
        <f>AVERAGE(H6:H22)</f>
        <v>3128.741304297821</v>
      </c>
    </row>
    <row r="27" spans="1:14">
      <c r="A27" t="s">
        <v>202</v>
      </c>
      <c r="B27" s="42">
        <f>(B3+B4+B5+B6+B7+B9+B10+B11+B12+B13+B14+B15+B17+B18+B19+B20+B21+B22+B23)/16</f>
        <v>0.25494021575836379</v>
      </c>
      <c r="C27" s="42">
        <f>(C3+C4+C5+C6+C7+C9+C10+C11+C12+C13+C14+C15+C17+C18+C19+C20+C21+C22)/15</f>
        <v>0.63553330800791985</v>
      </c>
      <c r="D27" s="42">
        <f>(D3+D4+D5+D6+D7+D9+D10+D11+D12+D13+D14+D15+D17+D18+D19+D20+D21+D22)/15</f>
        <v>0.85723440533293949</v>
      </c>
      <c r="E27" s="43">
        <f>(E3+E4+E5+E6+E7+E9+E10+E11+E12+E13+E14+E15+E17+E18+E19+E20+E21+E22)/15</f>
        <v>2750.4602286236241</v>
      </c>
      <c r="F27" s="42">
        <f>(F3+F4+F5+F6+F7+F9+F10+F11+F12+F13+F14+F15+F17+F18+F19+F20+F21+F22)/15</f>
        <v>0.18024080809275408</v>
      </c>
      <c r="G27" s="43">
        <f>(G3+G4+G5+G6+G7+G9+G10+G11+G12+G13+G14+G15+G17+G18+G19+G20+G21+G22)/15</f>
        <v>1297.0035450461812</v>
      </c>
      <c r="H27" s="43">
        <v>1911.2312246414829</v>
      </c>
    </row>
    <row r="28" spans="1:14">
      <c r="H28" s="9"/>
    </row>
    <row r="29" spans="1:14">
      <c r="H29" s="11"/>
    </row>
    <row r="30" spans="1:14">
      <c r="H30" s="9"/>
    </row>
    <row r="31" spans="1:14">
      <c r="H31" s="9"/>
    </row>
    <row r="32" spans="1:14">
      <c r="H32" s="37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DF3FF-8E43-E94B-8E10-874CB8016FC7}">
  <dimension ref="A1:N29"/>
  <sheetViews>
    <sheetView workbookViewId="0">
      <selection activeCell="E17" sqref="E17"/>
    </sheetView>
  </sheetViews>
  <sheetFormatPr baseColWidth="10" defaultRowHeight="15.75"/>
  <cols>
    <col min="1" max="5" width="11" style="47"/>
    <col min="6" max="6" width="11.375" style="47" bestFit="1" customWidth="1"/>
    <col min="7" max="16384" width="11" style="47"/>
  </cols>
  <sheetData>
    <row r="1" spans="1:14">
      <c r="A1" s="69" t="s">
        <v>20</v>
      </c>
    </row>
    <row r="2" spans="1:14">
      <c r="B2" s="47">
        <v>2019</v>
      </c>
      <c r="C2" s="47">
        <v>2020</v>
      </c>
      <c r="D2" s="47">
        <v>2021</v>
      </c>
      <c r="E2" s="47">
        <v>2022</v>
      </c>
      <c r="F2" s="47">
        <v>2023</v>
      </c>
    </row>
    <row r="3" spans="1:14">
      <c r="A3" s="52" t="s">
        <v>3</v>
      </c>
      <c r="B3" s="52">
        <v>0.48699999999999999</v>
      </c>
      <c r="C3" s="52">
        <v>0.46899999999999997</v>
      </c>
      <c r="D3" s="52">
        <v>0.45200000000000001</v>
      </c>
      <c r="E3" s="52">
        <v>0.437</v>
      </c>
      <c r="F3" s="52">
        <v>0.436</v>
      </c>
    </row>
    <row r="4" spans="1:14">
      <c r="A4" s="52" t="s">
        <v>10</v>
      </c>
      <c r="B4" s="52">
        <v>0.192</v>
      </c>
      <c r="C4" s="52">
        <v>0.20799999999999999</v>
      </c>
      <c r="D4" s="52">
        <v>0.222</v>
      </c>
      <c r="E4" s="52">
        <v>0.23200000000000001</v>
      </c>
      <c r="F4" s="52">
        <v>0</v>
      </c>
      <c r="J4" s="51"/>
      <c r="K4" s="51"/>
      <c r="L4" s="51"/>
      <c r="M4" s="51"/>
      <c r="N4" s="51"/>
    </row>
    <row r="5" spans="1:14">
      <c r="A5" s="52" t="s">
        <v>2</v>
      </c>
      <c r="B5" s="52">
        <v>4.1000000000000002E-2</v>
      </c>
      <c r="C5" s="52">
        <v>4.4999999999999998E-2</v>
      </c>
      <c r="D5" s="52">
        <v>0.05</v>
      </c>
      <c r="E5" s="52">
        <v>5.7000000000000002E-2</v>
      </c>
      <c r="F5" s="52">
        <v>0.27500000000000002</v>
      </c>
      <c r="J5" s="51"/>
      <c r="K5" s="51"/>
      <c r="L5" s="51"/>
      <c r="M5" s="51"/>
      <c r="N5" s="51"/>
    </row>
    <row r="6" spans="1:14">
      <c r="A6" s="52" t="s">
        <v>11</v>
      </c>
      <c r="B6" s="52">
        <v>8.4000000000000005E-2</v>
      </c>
      <c r="C6" s="52">
        <v>8.3000000000000004E-2</v>
      </c>
      <c r="D6" s="52">
        <v>7.8E-2</v>
      </c>
      <c r="E6" s="52">
        <v>7.4999999999999997E-2</v>
      </c>
      <c r="F6" s="52">
        <v>7.3999999999999996E-2</v>
      </c>
      <c r="J6" s="51"/>
      <c r="K6" s="51"/>
      <c r="L6" s="51"/>
      <c r="M6" s="51"/>
      <c r="N6" s="51"/>
    </row>
    <row r="7" spans="1:14">
      <c r="A7" s="52" t="s">
        <v>17</v>
      </c>
      <c r="B7" s="52">
        <v>4.2000000000000003E-2</v>
      </c>
      <c r="C7" s="52">
        <v>4.2999999999999997E-2</v>
      </c>
      <c r="D7" s="52">
        <v>4.1000000000000002E-2</v>
      </c>
      <c r="E7" s="52">
        <v>0.04</v>
      </c>
      <c r="F7" s="52">
        <v>0.04</v>
      </c>
    </row>
    <row r="8" spans="1:14">
      <c r="A8" s="52" t="s">
        <v>0</v>
      </c>
      <c r="B8" s="52">
        <v>3.2000000000000001E-2</v>
      </c>
      <c r="C8" s="52">
        <v>3.5000000000000003E-2</v>
      </c>
      <c r="D8" s="52">
        <v>3.5999999999999997E-2</v>
      </c>
      <c r="E8" s="52">
        <v>3.5000000000000003E-2</v>
      </c>
      <c r="F8" s="52">
        <v>3.5999999999999997E-2</v>
      </c>
    </row>
    <row r="9" spans="1:14">
      <c r="A9" s="52" t="s">
        <v>12</v>
      </c>
      <c r="B9" s="52">
        <v>3.1E-2</v>
      </c>
      <c r="C9" s="52">
        <v>0.03</v>
      </c>
      <c r="D9" s="52">
        <v>0.03</v>
      </c>
      <c r="E9" s="52">
        <v>0.03</v>
      </c>
      <c r="F9" s="52">
        <v>0.03</v>
      </c>
    </row>
    <row r="10" spans="1:14">
      <c r="A10" s="52" t="s">
        <v>18</v>
      </c>
      <c r="B10" s="52">
        <v>1.7000000000000001E-2</v>
      </c>
      <c r="C10" s="52">
        <v>1.7000000000000001E-2</v>
      </c>
      <c r="D10" s="52">
        <v>1.6E-2</v>
      </c>
      <c r="E10" s="52">
        <v>1.7999999999999999E-2</v>
      </c>
      <c r="F10" s="52">
        <v>1.7999999999999999E-2</v>
      </c>
    </row>
    <row r="11" spans="1:14">
      <c r="A11" s="52" t="s">
        <v>19</v>
      </c>
      <c r="B11" s="52">
        <v>1.4992503748125937E-2</v>
      </c>
      <c r="C11" s="52">
        <v>1.400329489291598E-2</v>
      </c>
      <c r="D11" s="52">
        <v>1.4999999999999999E-2</v>
      </c>
      <c r="E11" s="52">
        <v>1.4999999999999999E-2</v>
      </c>
      <c r="F11" s="52">
        <v>1.4999999999999999E-2</v>
      </c>
    </row>
    <row r="12" spans="1:14">
      <c r="A12" s="52" t="s">
        <v>1</v>
      </c>
      <c r="B12" s="52">
        <v>0</v>
      </c>
      <c r="C12" s="52">
        <v>0</v>
      </c>
      <c r="D12" s="52">
        <v>0</v>
      </c>
      <c r="E12" s="52">
        <v>0.01</v>
      </c>
      <c r="F12" s="52">
        <v>1.3985507246376813E-2</v>
      </c>
    </row>
    <row r="13" spans="1:14">
      <c r="A13" s="47" t="s">
        <v>6</v>
      </c>
      <c r="B13" s="52">
        <v>5.9007496251873959E-2</v>
      </c>
      <c r="C13" s="52">
        <v>5.5996705107083988E-2</v>
      </c>
      <c r="D13" s="52">
        <v>5.9999999999999831E-2</v>
      </c>
      <c r="E13" s="52">
        <v>5.0999999999999823E-2</v>
      </c>
      <c r="F13" s="52">
        <v>6.2014492753623029E-2</v>
      </c>
    </row>
    <row r="14" spans="1:14">
      <c r="A14" s="47" t="s">
        <v>7</v>
      </c>
      <c r="B14" s="52" cm="1">
        <f t="array" ref="B14">SUM((B3:B12 * 100)^2)</f>
        <v>2870.3277516863745</v>
      </c>
      <c r="C14" s="52" cm="1">
        <f t="array" ref="C14">SUM((C3:C12 * 100)^2)</f>
        <v>2765.9809226785787</v>
      </c>
      <c r="D14" s="52" cm="1">
        <f t="array" ref="D14">SUM((D3:D12 * 100)^2)</f>
        <v>2665.3</v>
      </c>
      <c r="E14" s="52" cm="1">
        <f t="array" ref="E14">SUM((E3:E12 * 100)^2)</f>
        <v>2580.41</v>
      </c>
      <c r="F14" s="52" cm="1">
        <f t="array" ref="F14">SUM((F3:F12 * 100)^2)</f>
        <v>2757.3759441293846</v>
      </c>
    </row>
    <row r="15" spans="1:14">
      <c r="A15" s="47" t="s">
        <v>8</v>
      </c>
      <c r="B15" s="52" cm="1">
        <f t="array" ref="B15">SUM((B3:B6 * 100))</f>
        <v>80.399999999999991</v>
      </c>
      <c r="C15" s="52" cm="1">
        <f t="array" ref="C15">SUM((C3:C6 * 100))</f>
        <v>80.5</v>
      </c>
      <c r="D15" s="52" cm="1">
        <f t="array" ref="D15">SUM((D3:D6 * 100))</f>
        <v>80.2</v>
      </c>
      <c r="E15" s="52" cm="1">
        <f t="array" ref="E15">SUM((E3:E6 * 100))</f>
        <v>80.100000000000009</v>
      </c>
      <c r="F15" s="52">
        <f>SUM(F3,F5:F7)*100</f>
        <v>82.5</v>
      </c>
    </row>
    <row r="16" spans="1:14">
      <c r="C16" s="47" t="s">
        <v>225</v>
      </c>
    </row>
    <row r="18" spans="2:7">
      <c r="B18" s="52"/>
      <c r="C18" s="52"/>
      <c r="D18" s="52"/>
      <c r="E18" s="52"/>
      <c r="F18" s="52"/>
      <c r="G18" s="52"/>
    </row>
    <row r="19" spans="2:7">
      <c r="B19" s="52"/>
      <c r="C19" s="52"/>
      <c r="D19" s="52"/>
      <c r="E19" s="52"/>
      <c r="F19" s="52"/>
      <c r="G19" s="52"/>
    </row>
    <row r="20" spans="2:7">
      <c r="B20" s="52"/>
      <c r="C20" s="52"/>
      <c r="D20" s="52"/>
      <c r="E20" s="52"/>
      <c r="F20" s="52"/>
      <c r="G20" s="52"/>
    </row>
    <row r="21" spans="2:7">
      <c r="B21" s="52"/>
      <c r="C21" s="52"/>
      <c r="D21" s="52"/>
      <c r="E21" s="52"/>
      <c r="F21" s="52"/>
      <c r="G21" s="52"/>
    </row>
    <row r="22" spans="2:7">
      <c r="B22" s="52"/>
      <c r="C22" s="52"/>
      <c r="D22" s="52"/>
      <c r="E22" s="52"/>
      <c r="F22" s="52"/>
      <c r="G22" s="52"/>
    </row>
    <row r="23" spans="2:7">
      <c r="B23" s="52"/>
      <c r="C23" s="52"/>
      <c r="D23" s="52"/>
      <c r="E23" s="52"/>
      <c r="F23" s="52"/>
      <c r="G23" s="52"/>
    </row>
    <row r="24" spans="2:7">
      <c r="B24" s="52"/>
      <c r="C24" s="52"/>
      <c r="D24" s="52"/>
      <c r="E24" s="52"/>
      <c r="F24" s="52"/>
      <c r="G24" s="52"/>
    </row>
    <row r="25" spans="2:7">
      <c r="B25" s="52"/>
      <c r="C25" s="52"/>
      <c r="D25" s="52"/>
      <c r="E25" s="52"/>
      <c r="F25" s="52"/>
      <c r="G25" s="52"/>
    </row>
    <row r="26" spans="2:7">
      <c r="B26" s="52"/>
      <c r="C26" s="52"/>
      <c r="D26" s="52"/>
      <c r="E26" s="52"/>
      <c r="F26" s="52"/>
      <c r="G26" s="52"/>
    </row>
    <row r="27" spans="2:7">
      <c r="B27" s="52"/>
      <c r="C27" s="52"/>
      <c r="D27" s="52"/>
      <c r="E27" s="52"/>
      <c r="F27" s="52"/>
      <c r="G27" s="52"/>
    </row>
    <row r="28" spans="2:7">
      <c r="B28" s="52"/>
      <c r="C28" s="52"/>
      <c r="D28" s="52"/>
      <c r="E28" s="52"/>
      <c r="F28" s="52"/>
    </row>
    <row r="29" spans="2:7">
      <c r="B29" s="52"/>
      <c r="C29" s="52"/>
      <c r="D29" s="52"/>
      <c r="E29" s="52"/>
      <c r="F29" s="52"/>
    </row>
  </sheetData>
  <sortState xmlns:xlrd2="http://schemas.microsoft.com/office/spreadsheetml/2017/richdata2" ref="A19:G27">
    <sortCondition descending="1" ref="G18:G27"/>
  </sortState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D62F5-353B-9945-8FF5-930B84AB31BE}">
  <dimension ref="A1:F15"/>
  <sheetViews>
    <sheetView zoomScale="125" workbookViewId="0">
      <selection activeCell="C28" sqref="C28"/>
    </sheetView>
  </sheetViews>
  <sheetFormatPr baseColWidth="10" defaultRowHeight="15.75"/>
  <cols>
    <col min="1" max="1" width="23.875" style="47" customWidth="1"/>
    <col min="2" max="5" width="11" style="47"/>
    <col min="6" max="6" width="11.375" style="47" bestFit="1" customWidth="1"/>
    <col min="7" max="16384" width="11" style="47"/>
  </cols>
  <sheetData>
    <row r="1" spans="1:6">
      <c r="A1" s="69" t="s">
        <v>4</v>
      </c>
    </row>
    <row r="2" spans="1:6">
      <c r="B2" s="47">
        <v>2019</v>
      </c>
      <c r="C2" s="47">
        <v>2020</v>
      </c>
      <c r="D2" s="47">
        <v>2021</v>
      </c>
      <c r="E2" s="47">
        <v>2022</v>
      </c>
      <c r="F2" s="47">
        <v>2023</v>
      </c>
    </row>
    <row r="3" spans="1:6">
      <c r="A3" s="52" t="s">
        <v>21</v>
      </c>
      <c r="B3" s="52">
        <v>0.27</v>
      </c>
      <c r="C3" s="52">
        <v>0.26500000000000001</v>
      </c>
      <c r="D3" s="52">
        <v>0.25700000000000001</v>
      </c>
      <c r="E3" s="52">
        <v>0.26200000000000001</v>
      </c>
      <c r="F3" s="52">
        <v>0.25900000000000001</v>
      </c>
    </row>
    <row r="4" spans="1:6">
      <c r="A4" s="52" t="s">
        <v>22</v>
      </c>
      <c r="B4" s="52">
        <v>0.245</v>
      </c>
      <c r="C4" s="52">
        <v>0.23599999999999999</v>
      </c>
      <c r="D4" s="52">
        <v>0.23899999999999999</v>
      </c>
      <c r="E4" s="52">
        <v>0.23100000000000001</v>
      </c>
      <c r="F4" s="52">
        <v>0.22</v>
      </c>
    </row>
    <row r="5" spans="1:6">
      <c r="A5" s="52" t="s">
        <v>23</v>
      </c>
      <c r="B5" s="52">
        <v>0.16200000000000001</v>
      </c>
      <c r="C5" s="52">
        <v>0.17</v>
      </c>
      <c r="D5" s="52">
        <v>0.16500000000000001</v>
      </c>
      <c r="E5" s="52">
        <v>0.16700000000000001</v>
      </c>
      <c r="F5" s="52">
        <v>0</v>
      </c>
    </row>
    <row r="6" spans="1:6">
      <c r="A6" s="52" t="s">
        <v>12</v>
      </c>
      <c r="B6" s="52">
        <v>7.0000000000000007E-2</v>
      </c>
      <c r="C6" s="52">
        <v>6.8000000000000005E-2</v>
      </c>
      <c r="D6" s="52">
        <v>6.9000000000000006E-2</v>
      </c>
      <c r="E6" s="52">
        <v>7.2999999999999995E-2</v>
      </c>
      <c r="F6" s="52">
        <v>0.08</v>
      </c>
    </row>
    <row r="7" spans="1:6">
      <c r="A7" s="52" t="s">
        <v>24</v>
      </c>
      <c r="B7" s="52">
        <v>4.8000000000000001E-2</v>
      </c>
      <c r="C7" s="52">
        <v>5.2999999999999999E-2</v>
      </c>
      <c r="D7" s="52">
        <v>5.8000000000000003E-2</v>
      </c>
      <c r="E7" s="52">
        <v>5.8000000000000003E-2</v>
      </c>
      <c r="F7" s="52">
        <v>5.8999999999999997E-2</v>
      </c>
    </row>
    <row r="8" spans="1:6">
      <c r="A8" s="52" t="s">
        <v>14</v>
      </c>
      <c r="B8" s="52">
        <v>6.3E-2</v>
      </c>
      <c r="C8" s="52">
        <v>0.06</v>
      </c>
      <c r="D8" s="52">
        <v>5.0999999999999997E-2</v>
      </c>
      <c r="E8" s="52">
        <v>4.4999999999999998E-2</v>
      </c>
      <c r="F8" s="52">
        <v>4.2000000000000003E-2</v>
      </c>
    </row>
    <row r="9" spans="1:6">
      <c r="A9" s="52" t="s">
        <v>2</v>
      </c>
      <c r="B9" s="52">
        <v>0</v>
      </c>
      <c r="C9" s="52">
        <v>0</v>
      </c>
      <c r="D9" s="52">
        <v>0</v>
      </c>
      <c r="E9" s="52">
        <v>0</v>
      </c>
      <c r="F9" s="52">
        <v>0.16400000000000001</v>
      </c>
    </row>
    <row r="10" spans="1:6">
      <c r="A10" s="52" t="s">
        <v>13</v>
      </c>
      <c r="B10" s="52">
        <v>2.4E-2</v>
      </c>
      <c r="C10" s="52">
        <v>2.3E-2</v>
      </c>
      <c r="D10" s="52">
        <v>2.1999999999999999E-2</v>
      </c>
      <c r="E10" s="52">
        <v>2.1000000000000001E-2</v>
      </c>
      <c r="F10" s="52">
        <v>0.02</v>
      </c>
    </row>
    <row r="11" spans="1:6">
      <c r="A11" s="52" t="s">
        <v>11</v>
      </c>
      <c r="B11" s="52">
        <v>1.4999999999999999E-2</v>
      </c>
      <c r="C11" s="52">
        <v>0.02</v>
      </c>
      <c r="D11" s="52">
        <v>2.3E-2</v>
      </c>
      <c r="E11" s="52">
        <v>2.5000000000000001E-2</v>
      </c>
      <c r="F11" s="52">
        <v>2.7E-2</v>
      </c>
    </row>
    <row r="12" spans="1:6">
      <c r="A12" s="52" t="s">
        <v>15</v>
      </c>
      <c r="B12" s="52">
        <v>1.2999999999999999E-2</v>
      </c>
      <c r="C12" s="52">
        <v>1.4E-2</v>
      </c>
      <c r="D12" s="52">
        <v>1.4999999999999999E-2</v>
      </c>
      <c r="E12" s="52">
        <v>1.4999999999999999E-2</v>
      </c>
      <c r="F12" s="52">
        <v>1.7000000000000001E-2</v>
      </c>
    </row>
    <row r="13" spans="1:6">
      <c r="A13" s="47" t="s">
        <v>6</v>
      </c>
      <c r="B13" s="47">
        <v>0.114</v>
      </c>
      <c r="C13" s="47">
        <v>9.0999999999999998E-2</v>
      </c>
      <c r="D13" s="47">
        <v>0.1</v>
      </c>
      <c r="E13" s="47">
        <v>0.10299999999999999</v>
      </c>
      <c r="F13" s="47">
        <v>0.111</v>
      </c>
    </row>
    <row r="14" spans="1:6">
      <c r="A14" s="47" t="s">
        <v>7</v>
      </c>
      <c r="B14" s="47" cm="1">
        <f t="array" ref="B14">SUM((B3:B12 * 100)^2)</f>
        <v>1713.1200000000001</v>
      </c>
      <c r="C14" s="47" cm="1">
        <f t="array" ref="C14">SUM((C3:C12 * 100)^2)</f>
        <v>1669.79</v>
      </c>
      <c r="D14" s="47" cm="1">
        <f t="array" ref="D14">SUM((D3:D12 * 100)^2)</f>
        <v>1623.5899999999997</v>
      </c>
      <c r="E14" s="47" cm="1">
        <f t="array" ref="E14">SUM((E3:E12 * 100)^2)</f>
        <v>1619.0300000000002</v>
      </c>
      <c r="F14" s="47" cm="1">
        <f t="array" ref="F14">SUM((F3:F12 * 100)^2)</f>
        <v>1554.4</v>
      </c>
    </row>
    <row r="15" spans="1:6">
      <c r="A15" s="47" t="s">
        <v>8</v>
      </c>
      <c r="B15" s="47" cm="1">
        <f t="array" ref="B15">SUM((B3:B6 * 100))</f>
        <v>74.7</v>
      </c>
      <c r="C15" s="47" cm="1">
        <f t="array" ref="C15">SUM((C3:C6 * 100))</f>
        <v>73.899999999999991</v>
      </c>
      <c r="D15" s="47" cm="1">
        <f t="array" ref="D15">SUM((D3:D6 * 100))</f>
        <v>73</v>
      </c>
      <c r="E15" s="47" cm="1">
        <f t="array" ref="E15">SUM((E3:E6 * 100))</f>
        <v>73.3</v>
      </c>
      <c r="F15" s="47">
        <f>SUM(F3:F4,F6,F9)*100</f>
        <v>72.3</v>
      </c>
    </row>
  </sheetData>
  <sortState xmlns:xlrd2="http://schemas.microsoft.com/office/spreadsheetml/2017/richdata2" ref="A21:G28">
    <sortCondition descending="1" ref="G19:G28"/>
  </sortState>
  <pageMargins left="0.7" right="0.7" top="0.78740157499999996" bottom="0.78740157499999996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3D047-F9ED-4044-BBBB-A6072F2A81E2}">
  <dimension ref="A2:N48"/>
  <sheetViews>
    <sheetView workbookViewId="0">
      <selection activeCell="A21" sqref="A21"/>
    </sheetView>
  </sheetViews>
  <sheetFormatPr baseColWidth="10" defaultRowHeight="15.75"/>
  <cols>
    <col min="1" max="1" width="39.625" customWidth="1"/>
    <col min="2" max="2" width="12.125" bestFit="1" customWidth="1"/>
  </cols>
  <sheetData>
    <row r="2" spans="1:12">
      <c r="A2" s="13" t="s">
        <v>32</v>
      </c>
    </row>
    <row r="3" spans="1:12">
      <c r="B3">
        <v>2019</v>
      </c>
      <c r="C3">
        <v>2020</v>
      </c>
      <c r="D3">
        <v>2021</v>
      </c>
      <c r="E3">
        <v>2022</v>
      </c>
      <c r="F3">
        <v>2023</v>
      </c>
    </row>
    <row r="4" spans="1:12">
      <c r="A4" t="s">
        <v>25</v>
      </c>
      <c r="B4" s="3">
        <v>19129</v>
      </c>
      <c r="C4" s="3">
        <v>21136</v>
      </c>
      <c r="D4" s="3">
        <v>21500</v>
      </c>
      <c r="E4" s="3">
        <v>23140</v>
      </c>
      <c r="F4" s="3">
        <v>24600</v>
      </c>
    </row>
    <row r="5" spans="1:12">
      <c r="A5" t="s">
        <v>26</v>
      </c>
      <c r="B5" s="8">
        <v>5342</v>
      </c>
      <c r="C5" s="8">
        <v>5684</v>
      </c>
      <c r="D5" s="8">
        <v>6580</v>
      </c>
      <c r="E5" s="8">
        <v>7270</v>
      </c>
      <c r="F5" s="8">
        <v>7990</v>
      </c>
    </row>
    <row r="6" spans="1:12">
      <c r="A6" t="s">
        <v>27</v>
      </c>
      <c r="B6" s="10">
        <v>2001</v>
      </c>
      <c r="C6" s="10">
        <v>1821</v>
      </c>
      <c r="D6" s="10">
        <v>1700</v>
      </c>
      <c r="E6" s="10">
        <v>1560</v>
      </c>
      <c r="F6" s="10">
        <v>1380</v>
      </c>
    </row>
    <row r="7" spans="1:12">
      <c r="A7" t="s">
        <v>28</v>
      </c>
      <c r="B7" s="12">
        <v>8074</v>
      </c>
      <c r="C7" s="12">
        <v>8429</v>
      </c>
      <c r="D7" s="12">
        <v>8480</v>
      </c>
      <c r="E7" s="12">
        <v>8720</v>
      </c>
      <c r="F7" s="12">
        <v>8970</v>
      </c>
    </row>
    <row r="8" spans="1:12">
      <c r="A8" t="s">
        <v>29</v>
      </c>
      <c r="B8" s="9">
        <f>SUM(B4:B7)</f>
        <v>34546</v>
      </c>
      <c r="C8" s="9">
        <f t="shared" ref="C8:F8" si="0">SUM(C4:C7)</f>
        <v>37070</v>
      </c>
      <c r="D8" s="9">
        <f t="shared" si="0"/>
        <v>38260</v>
      </c>
      <c r="E8" s="9">
        <f t="shared" si="0"/>
        <v>40690</v>
      </c>
      <c r="F8" s="9">
        <f t="shared" si="0"/>
        <v>42940</v>
      </c>
    </row>
    <row r="11" spans="1:12">
      <c r="A11" s="2"/>
      <c r="B11" s="15"/>
      <c r="C11" s="15"/>
      <c r="D11" s="15"/>
      <c r="E11" s="15"/>
      <c r="F11" s="15"/>
    </row>
    <row r="12" spans="1:12">
      <c r="A12" s="2"/>
      <c r="B12" s="15"/>
      <c r="C12" s="15"/>
      <c r="D12" s="15"/>
      <c r="E12" s="15"/>
      <c r="F12" s="15"/>
    </row>
    <row r="13" spans="1:12">
      <c r="A13" s="2"/>
      <c r="B13" s="15"/>
      <c r="C13" s="15"/>
      <c r="D13" s="15"/>
      <c r="E13" s="15"/>
      <c r="F13" s="15"/>
      <c r="G13" s="7"/>
      <c r="H13" s="9"/>
      <c r="I13" s="9"/>
      <c r="J13" s="9"/>
      <c r="K13" s="9"/>
      <c r="L13" s="9"/>
    </row>
    <row r="14" spans="1:12">
      <c r="A14" s="2"/>
      <c r="B14" s="15"/>
      <c r="C14" s="15"/>
      <c r="D14" s="15"/>
      <c r="E14" s="15"/>
      <c r="F14" s="15"/>
      <c r="G14" s="7"/>
      <c r="H14" s="3"/>
      <c r="I14" s="3"/>
      <c r="J14" s="3"/>
      <c r="K14" s="3"/>
      <c r="L14" s="3"/>
    </row>
    <row r="15" spans="1:12">
      <c r="A15" s="2"/>
      <c r="B15" s="11"/>
      <c r="C15" s="11"/>
      <c r="D15" s="11"/>
      <c r="E15" s="11"/>
      <c r="F15" s="11"/>
      <c r="G15" s="7"/>
      <c r="H15" s="3"/>
      <c r="I15" s="3"/>
      <c r="J15" s="3"/>
      <c r="K15" s="3"/>
      <c r="L15" s="3"/>
    </row>
    <row r="16" spans="1:12">
      <c r="A16" s="2"/>
      <c r="B16" s="11"/>
      <c r="C16" s="11"/>
      <c r="D16" s="11"/>
      <c r="E16" s="11"/>
      <c r="F16" s="11"/>
      <c r="G16" s="7"/>
      <c r="H16" s="2"/>
      <c r="I16" s="2"/>
      <c r="J16" s="2"/>
      <c r="K16" s="2"/>
      <c r="L16" s="2"/>
    </row>
    <row r="17" spans="1:13">
      <c r="A17" s="2"/>
      <c r="B17" s="11"/>
      <c r="C17" s="11"/>
      <c r="D17" s="11"/>
      <c r="E17" s="11"/>
      <c r="F17" s="11"/>
      <c r="G17" s="7"/>
      <c r="H17" s="8"/>
      <c r="I17" s="2"/>
      <c r="J17" s="2"/>
      <c r="K17" s="2"/>
      <c r="L17" s="2"/>
    </row>
    <row r="18" spans="1:13">
      <c r="A18" s="2"/>
      <c r="B18" s="11"/>
      <c r="C18" s="11"/>
      <c r="D18" s="11"/>
      <c r="E18" s="11"/>
      <c r="F18" s="11"/>
      <c r="G18" s="7"/>
      <c r="H18" s="11"/>
      <c r="I18" s="9"/>
      <c r="J18" s="9"/>
      <c r="K18" s="9"/>
      <c r="L18" s="9"/>
    </row>
    <row r="19" spans="1:13">
      <c r="B19" s="9"/>
      <c r="C19" s="9"/>
      <c r="D19" s="9"/>
      <c r="E19" s="9"/>
      <c r="F19" s="9"/>
      <c r="G19" s="7"/>
      <c r="H19" s="8"/>
      <c r="I19" s="8"/>
      <c r="J19" s="8"/>
      <c r="K19" s="8"/>
      <c r="L19" s="8"/>
    </row>
    <row r="20" spans="1:13">
      <c r="B20" s="9"/>
      <c r="C20" s="9"/>
      <c r="D20" s="9"/>
      <c r="E20" s="9"/>
      <c r="F20" s="9"/>
      <c r="G20" s="7"/>
      <c r="H20" s="7"/>
      <c r="I20" s="7"/>
      <c r="J20" s="7"/>
      <c r="K20" s="7"/>
      <c r="L20" s="7"/>
    </row>
    <row r="21" spans="1:13">
      <c r="B21" s="9"/>
      <c r="C21" s="9"/>
      <c r="D21" s="9"/>
      <c r="E21" s="9"/>
      <c r="F21" s="9"/>
      <c r="G21" s="7"/>
    </row>
    <row r="22" spans="1:13">
      <c r="B22" s="11"/>
      <c r="C22" s="11"/>
      <c r="D22" s="11"/>
      <c r="E22" s="11"/>
      <c r="F22" s="11"/>
      <c r="G22" s="7"/>
    </row>
    <row r="23" spans="1:13">
      <c r="B23" s="11"/>
      <c r="C23" s="11"/>
      <c r="D23" s="11"/>
      <c r="E23" s="11"/>
      <c r="F23" s="11"/>
      <c r="G23" s="7"/>
    </row>
    <row r="24" spans="1:13">
      <c r="B24" s="9"/>
      <c r="C24" s="9"/>
      <c r="D24" s="9"/>
      <c r="E24" s="9"/>
      <c r="F24" s="9"/>
      <c r="G24" s="7"/>
    </row>
    <row r="25" spans="1:13">
      <c r="B25" s="9"/>
      <c r="C25" s="9"/>
      <c r="D25" s="9"/>
      <c r="E25" s="9"/>
      <c r="F25" s="9"/>
      <c r="G25" s="7"/>
      <c r="H25" s="2"/>
      <c r="I25" s="2"/>
      <c r="J25" s="2"/>
      <c r="K25" s="2"/>
    </row>
    <row r="26" spans="1:13">
      <c r="B26" s="9"/>
      <c r="C26" s="9"/>
      <c r="D26" s="9"/>
      <c r="E26" s="9"/>
      <c r="F26" s="9"/>
      <c r="G26" s="7"/>
      <c r="H26" s="2"/>
      <c r="I26" s="11"/>
      <c r="J26" s="11"/>
      <c r="K26" s="11"/>
    </row>
    <row r="27" spans="1:13">
      <c r="B27" s="9"/>
      <c r="C27" s="9"/>
      <c r="D27" s="9"/>
      <c r="E27" s="9"/>
      <c r="F27" s="9"/>
      <c r="G27" s="7"/>
      <c r="H27" s="8"/>
      <c r="L27" s="2"/>
      <c r="M27" s="2"/>
    </row>
    <row r="28" spans="1:13">
      <c r="G28" s="7"/>
      <c r="H28" s="9"/>
      <c r="I28" s="11"/>
      <c r="J28" s="11"/>
      <c r="K28" s="11"/>
      <c r="L28" s="11"/>
      <c r="M28" s="11"/>
    </row>
    <row r="29" spans="1:13">
      <c r="H29" s="7"/>
      <c r="I29" s="7"/>
      <c r="J29" s="7"/>
      <c r="K29" s="7"/>
      <c r="L29" s="7"/>
      <c r="M29" s="7"/>
    </row>
    <row r="30" spans="1:13">
      <c r="I30" s="8"/>
      <c r="J30" s="8"/>
      <c r="K30" s="8"/>
      <c r="L30" s="8"/>
    </row>
    <row r="31" spans="1:13">
      <c r="A31" s="2"/>
      <c r="B31" s="9"/>
      <c r="C31" s="9"/>
      <c r="D31" s="9"/>
      <c r="E31" s="9"/>
      <c r="F31" s="9"/>
      <c r="H31" s="11"/>
      <c r="I31" s="11"/>
      <c r="J31" s="11"/>
      <c r="K31" s="11"/>
      <c r="L31" s="11"/>
    </row>
    <row r="32" spans="1:13">
      <c r="A32" s="2"/>
      <c r="B32" s="9"/>
      <c r="C32" s="9"/>
      <c r="D32" s="9"/>
      <c r="E32" s="9"/>
      <c r="F32" s="9"/>
      <c r="H32" s="7"/>
      <c r="I32" s="7"/>
      <c r="J32" s="7"/>
      <c r="K32" s="7"/>
      <c r="L32" s="7"/>
    </row>
    <row r="33" spans="1:14">
      <c r="A33" s="2"/>
      <c r="B33" s="9"/>
      <c r="C33" s="9"/>
      <c r="D33" s="9"/>
      <c r="E33" s="9"/>
      <c r="F33" s="9"/>
    </row>
    <row r="34" spans="1:14">
      <c r="A34" s="2"/>
      <c r="B34" s="9"/>
      <c r="C34" s="9"/>
      <c r="D34" s="9"/>
      <c r="E34" s="9"/>
      <c r="F34" s="9"/>
    </row>
    <row r="35" spans="1:14">
      <c r="A35" s="2"/>
      <c r="B35" s="9"/>
      <c r="C35" s="9"/>
      <c r="D35" s="9"/>
      <c r="E35" s="9"/>
      <c r="F35" s="9"/>
      <c r="H35" s="11"/>
      <c r="I35" s="11"/>
      <c r="J35" s="11"/>
      <c r="K35" s="11"/>
      <c r="L35" s="11"/>
    </row>
    <row r="36" spans="1:14">
      <c r="A36" s="2"/>
      <c r="B36" s="9"/>
      <c r="C36" s="9"/>
      <c r="D36" s="9"/>
      <c r="E36" s="9"/>
      <c r="F36" s="9"/>
      <c r="H36" s="9"/>
      <c r="I36" s="9"/>
      <c r="J36" s="9"/>
      <c r="K36" s="9"/>
      <c r="L36" s="9"/>
    </row>
    <row r="37" spans="1:14">
      <c r="A37" s="2"/>
      <c r="B37" s="9"/>
      <c r="C37" s="9"/>
      <c r="D37" s="9"/>
      <c r="E37" s="9"/>
      <c r="F37" s="9"/>
      <c r="I37" s="9"/>
      <c r="J37" s="9"/>
      <c r="K37" s="9"/>
      <c r="L37" s="9"/>
    </row>
    <row r="38" spans="1:14">
      <c r="A38" s="2"/>
      <c r="B38" s="9"/>
      <c r="C38" s="9"/>
      <c r="D38" s="9"/>
      <c r="E38" s="9"/>
      <c r="F38" s="9"/>
    </row>
    <row r="39" spans="1:14">
      <c r="B39" s="9"/>
      <c r="C39" s="9"/>
      <c r="D39" s="9"/>
      <c r="E39" s="9"/>
      <c r="F39" s="9"/>
    </row>
    <row r="40" spans="1:14">
      <c r="B40" s="9"/>
      <c r="C40" s="9"/>
      <c r="D40" s="9"/>
      <c r="E40" s="9"/>
      <c r="F40" s="9"/>
    </row>
    <row r="41" spans="1:14">
      <c r="B41" s="9"/>
      <c r="C41" s="9"/>
      <c r="D41" s="9"/>
      <c r="E41" s="9"/>
      <c r="F41" s="9"/>
    </row>
    <row r="42" spans="1:14">
      <c r="B42" s="9"/>
      <c r="C42" s="9"/>
      <c r="D42" s="9"/>
      <c r="E42" s="9"/>
      <c r="F42" s="9"/>
    </row>
    <row r="43" spans="1:14">
      <c r="B43" s="9"/>
      <c r="C43" s="9"/>
      <c r="D43" s="9"/>
      <c r="E43" s="9"/>
      <c r="F43" s="9"/>
    </row>
    <row r="44" spans="1:14">
      <c r="B44" s="9"/>
      <c r="C44" s="9"/>
      <c r="D44" s="9"/>
      <c r="E44" s="9"/>
      <c r="F44" s="9"/>
    </row>
    <row r="45" spans="1:14">
      <c r="B45" s="9"/>
      <c r="C45" s="9"/>
      <c r="D45" s="9"/>
      <c r="E45" s="9"/>
      <c r="F45" s="9"/>
    </row>
    <row r="46" spans="1:14">
      <c r="B46" s="9"/>
      <c r="C46" s="9"/>
      <c r="D46" s="9"/>
      <c r="E46" s="9"/>
      <c r="F46" s="9"/>
      <c r="J46" s="9"/>
      <c r="K46" s="9"/>
      <c r="L46" s="9"/>
      <c r="M46" s="9"/>
      <c r="N46" s="9"/>
    </row>
    <row r="47" spans="1:14">
      <c r="B47" s="9"/>
      <c r="C47" s="9"/>
      <c r="D47" s="9"/>
      <c r="E47" s="9"/>
      <c r="F47" s="9"/>
      <c r="J47" s="9"/>
      <c r="K47" s="9"/>
      <c r="L47" s="9"/>
      <c r="M47" s="9"/>
      <c r="N47" s="9"/>
    </row>
    <row r="48" spans="1:14">
      <c r="B48" s="9"/>
      <c r="C48" s="9"/>
      <c r="D48" s="9"/>
      <c r="E48" s="9"/>
      <c r="F48" s="9"/>
    </row>
  </sheetData>
  <sortState xmlns:xlrd2="http://schemas.microsoft.com/office/spreadsheetml/2017/richdata2" ref="A32:G47">
    <sortCondition descending="1" ref="G32:G47"/>
  </sortState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5A49A5-2A5A-DC43-AF58-A760B3D139C4}">
  <dimension ref="A1:F6"/>
  <sheetViews>
    <sheetView workbookViewId="0">
      <selection activeCell="H33" sqref="H33"/>
    </sheetView>
  </sheetViews>
  <sheetFormatPr baseColWidth="10" defaultRowHeight="15.75"/>
  <sheetData>
    <row r="1" spans="1:6">
      <c r="A1" s="16" t="s">
        <v>31</v>
      </c>
      <c r="B1" s="17"/>
      <c r="C1" s="17"/>
      <c r="D1" s="17"/>
      <c r="E1" s="17"/>
      <c r="F1" s="17"/>
    </row>
    <row r="2" spans="1:6">
      <c r="A2" s="17"/>
      <c r="B2" s="17">
        <v>2019</v>
      </c>
      <c r="C2" s="17">
        <v>2020</v>
      </c>
      <c r="D2" s="17">
        <v>2021</v>
      </c>
      <c r="E2" s="17">
        <v>2022</v>
      </c>
      <c r="F2" s="17">
        <v>2023</v>
      </c>
    </row>
    <row r="3" spans="1:6">
      <c r="A3" s="17" t="s">
        <v>25</v>
      </c>
      <c r="B3" s="18">
        <v>95.4</v>
      </c>
      <c r="C3" s="18">
        <v>95.8</v>
      </c>
      <c r="D3" s="18">
        <v>96.800000000000011</v>
      </c>
      <c r="E3" s="18">
        <v>97.1</v>
      </c>
      <c r="F3" s="18">
        <v>96.399999999999991</v>
      </c>
    </row>
    <row r="4" spans="1:6">
      <c r="A4" s="17" t="s">
        <v>26</v>
      </c>
      <c r="B4" s="18">
        <v>54.000000000000007</v>
      </c>
      <c r="C4" s="18">
        <v>54.2</v>
      </c>
      <c r="D4" s="18">
        <v>53.800000000000004</v>
      </c>
      <c r="E4" s="18">
        <v>54.800000000000004</v>
      </c>
      <c r="F4" s="18">
        <v>46.5</v>
      </c>
    </row>
    <row r="5" spans="1:6">
      <c r="A5" s="17" t="s">
        <v>27</v>
      </c>
      <c r="B5" s="18">
        <v>80.399999999999991</v>
      </c>
      <c r="C5" s="18">
        <v>80.5</v>
      </c>
      <c r="D5" s="18">
        <v>80.2</v>
      </c>
      <c r="E5" s="18">
        <v>80.100000000000009</v>
      </c>
      <c r="F5" s="18">
        <v>82.5</v>
      </c>
    </row>
    <row r="6" spans="1:6">
      <c r="A6" s="17" t="s">
        <v>28</v>
      </c>
      <c r="B6" s="19">
        <v>74.7</v>
      </c>
      <c r="C6" s="19">
        <v>73.899999999999991</v>
      </c>
      <c r="D6" s="19">
        <v>73</v>
      </c>
      <c r="E6" s="19">
        <v>73.3</v>
      </c>
      <c r="F6" s="19">
        <v>72.3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F26D0-D0B6-D948-BF7D-3B4505607EBD}">
  <dimension ref="A1:F28"/>
  <sheetViews>
    <sheetView zoomScale="85" zoomScaleNormal="85" workbookViewId="0">
      <selection activeCell="I37" sqref="I37"/>
    </sheetView>
  </sheetViews>
  <sheetFormatPr baseColWidth="10" defaultRowHeight="15.75"/>
  <cols>
    <col min="1" max="1" width="19.625" style="47" customWidth="1"/>
    <col min="2" max="16384" width="11" style="47"/>
  </cols>
  <sheetData>
    <row r="1" spans="1:6">
      <c r="A1" s="46" t="s">
        <v>30</v>
      </c>
      <c r="B1" s="70"/>
      <c r="C1" s="70"/>
      <c r="D1" s="70"/>
      <c r="E1" s="70"/>
      <c r="F1" s="70"/>
    </row>
    <row r="2" spans="1:6">
      <c r="A2" s="70"/>
      <c r="B2" s="70">
        <v>2019</v>
      </c>
      <c r="C2" s="70">
        <v>2020</v>
      </c>
      <c r="D2" s="70">
        <v>2021</v>
      </c>
      <c r="E2" s="70">
        <v>2022</v>
      </c>
      <c r="F2" s="70">
        <v>2023</v>
      </c>
    </row>
    <row r="3" spans="1:6">
      <c r="A3" s="70" t="s">
        <v>25</v>
      </c>
      <c r="B3" s="76">
        <v>2411.6400000000003</v>
      </c>
      <c r="C3" s="76">
        <v>2337.96</v>
      </c>
      <c r="D3" s="76">
        <v>2388.5400000000004</v>
      </c>
      <c r="E3" s="76">
        <v>2398.9299999999998</v>
      </c>
      <c r="F3" s="76">
        <v>2362.04</v>
      </c>
    </row>
    <row r="4" spans="1:6">
      <c r="A4" s="70" t="s">
        <v>26</v>
      </c>
      <c r="B4" s="76">
        <v>1041.2000000000003</v>
      </c>
      <c r="C4" s="76">
        <v>1009.5500000000002</v>
      </c>
      <c r="D4" s="76">
        <v>1007.7</v>
      </c>
      <c r="E4" s="76">
        <v>1057.54</v>
      </c>
      <c r="F4" s="76">
        <v>849.33000000000015</v>
      </c>
    </row>
    <row r="5" spans="1:6">
      <c r="A5" s="70" t="s">
        <v>27</v>
      </c>
      <c r="B5" s="76">
        <v>2870.3277516863745</v>
      </c>
      <c r="C5" s="76">
        <v>2765.9809226785787</v>
      </c>
      <c r="D5" s="76">
        <v>2665.3</v>
      </c>
      <c r="E5" s="76">
        <v>2580.41</v>
      </c>
      <c r="F5" s="76">
        <v>2757.3759441293846</v>
      </c>
    </row>
    <row r="6" spans="1:6">
      <c r="A6" s="70" t="s">
        <v>28</v>
      </c>
      <c r="B6" s="76">
        <v>1713.1200000000001</v>
      </c>
      <c r="C6" s="76">
        <v>1669.79</v>
      </c>
      <c r="D6" s="76">
        <v>1623.5899999999997</v>
      </c>
      <c r="E6" s="76">
        <v>1619.0300000000002</v>
      </c>
      <c r="F6" s="76">
        <v>1554.4</v>
      </c>
    </row>
    <row r="14" spans="1:6">
      <c r="B14" s="51"/>
      <c r="C14" s="51"/>
      <c r="D14" s="51"/>
      <c r="E14" s="51"/>
      <c r="F14" s="51"/>
    </row>
    <row r="15" spans="1:6">
      <c r="B15" s="51"/>
      <c r="C15" s="51"/>
      <c r="D15" s="51"/>
      <c r="E15" s="51"/>
      <c r="F15" s="51"/>
    </row>
    <row r="16" spans="1:6">
      <c r="B16" s="51"/>
      <c r="C16" s="51"/>
      <c r="D16" s="51"/>
      <c r="E16" s="51"/>
      <c r="F16" s="51"/>
    </row>
    <row r="17" spans="2:6">
      <c r="B17" s="52"/>
      <c r="C17" s="52"/>
      <c r="D17" s="52"/>
      <c r="E17" s="52"/>
      <c r="F17" s="52"/>
    </row>
    <row r="18" spans="2:6">
      <c r="B18" s="52"/>
      <c r="C18" s="52"/>
      <c r="D18" s="52"/>
      <c r="E18" s="52"/>
      <c r="F18" s="52"/>
    </row>
    <row r="24" spans="2:6">
      <c r="B24" s="52"/>
      <c r="C24" s="52"/>
      <c r="D24" s="52"/>
      <c r="E24" s="52"/>
      <c r="F24" s="52"/>
    </row>
    <row r="25" spans="2:6">
      <c r="B25" s="52"/>
      <c r="C25" s="52"/>
      <c r="D25" s="52"/>
      <c r="E25" s="52"/>
      <c r="F25" s="52"/>
    </row>
    <row r="26" spans="2:6">
      <c r="B26" s="52"/>
      <c r="C26" s="52"/>
      <c r="D26" s="52"/>
      <c r="E26" s="52"/>
      <c r="F26" s="52"/>
    </row>
    <row r="27" spans="2:6">
      <c r="B27" s="52"/>
      <c r="C27" s="52"/>
      <c r="D27" s="52"/>
      <c r="E27" s="52"/>
      <c r="F27" s="52"/>
    </row>
    <row r="28" spans="2:6">
      <c r="B28" s="52"/>
      <c r="C28" s="52"/>
      <c r="D28" s="52"/>
      <c r="E28" s="52"/>
      <c r="F28" s="52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1D28C-A2EE-374A-8F45-C29C509F7B86}">
  <dimension ref="A1:F9"/>
  <sheetViews>
    <sheetView workbookViewId="0">
      <selection activeCell="C14" sqref="C14"/>
    </sheetView>
  </sheetViews>
  <sheetFormatPr baseColWidth="10" defaultRowHeight="15.75"/>
  <cols>
    <col min="1" max="16384" width="11" style="47"/>
  </cols>
  <sheetData>
    <row r="1" spans="1:6">
      <c r="A1" s="74" t="s">
        <v>37</v>
      </c>
    </row>
    <row r="2" spans="1:6">
      <c r="B2" s="47">
        <v>2019</v>
      </c>
      <c r="C2" s="47">
        <v>2020</v>
      </c>
      <c r="D2" s="47">
        <v>2021</v>
      </c>
      <c r="E2" s="47">
        <v>2022</v>
      </c>
      <c r="F2" s="47">
        <v>2023</v>
      </c>
    </row>
    <row r="3" spans="1:6">
      <c r="A3" s="47" t="s">
        <v>33</v>
      </c>
      <c r="B3" s="75">
        <v>0.30915787395923056</v>
      </c>
      <c r="C3" s="75">
        <v>0.36024255024255025</v>
      </c>
      <c r="D3" s="75">
        <v>0.36944452362523267</v>
      </c>
      <c r="E3" s="75">
        <v>0.37226099544291102</v>
      </c>
      <c r="F3" s="75">
        <v>0.48618232725297233</v>
      </c>
    </row>
    <row r="4" spans="1:6">
      <c r="A4" s="47" t="s">
        <v>34</v>
      </c>
      <c r="B4" s="75">
        <v>0.19445902418891761</v>
      </c>
      <c r="C4" s="75">
        <v>0.18422499422499422</v>
      </c>
      <c r="D4" s="75">
        <v>0.1940571285732767</v>
      </c>
      <c r="E4" s="75">
        <v>0.18516358210645067</v>
      </c>
      <c r="F4" s="75">
        <v>0.19935403999247792</v>
      </c>
    </row>
    <row r="5" spans="1:6">
      <c r="A5" s="47" t="s">
        <v>35</v>
      </c>
      <c r="B5" s="75">
        <v>0.17263651126902096</v>
      </c>
      <c r="C5" s="75">
        <v>0.17476322476322476</v>
      </c>
      <c r="D5" s="75">
        <v>0.18092834479749328</v>
      </c>
      <c r="E5" s="75">
        <v>0.17678533159190801</v>
      </c>
      <c r="F5" s="75">
        <v>0.18468595248542596</v>
      </c>
    </row>
    <row r="6" spans="1:6">
      <c r="A6" s="47" t="s">
        <v>36</v>
      </c>
      <c r="B6" s="75">
        <v>2.3976950545506748E-2</v>
      </c>
      <c r="C6" s="75">
        <v>2.4025179025179023E-2</v>
      </c>
      <c r="D6" s="75">
        <v>2.4622910632176975E-2</v>
      </c>
      <c r="E6" s="75">
        <v>1.8705495598587987E-2</v>
      </c>
      <c r="F6" s="75">
        <v>2.2336446645354065E-2</v>
      </c>
    </row>
    <row r="7" spans="1:6">
      <c r="A7" s="47" t="s">
        <v>6</v>
      </c>
      <c r="B7" s="75">
        <v>0.29976964003732404</v>
      </c>
      <c r="C7" s="75">
        <v>0.25674405174405163</v>
      </c>
      <c r="D7" s="75">
        <v>0.23094709237182037</v>
      </c>
      <c r="E7" s="75">
        <v>0.2470845952601422</v>
      </c>
      <c r="F7" s="75">
        <v>0.10744123362376976</v>
      </c>
    </row>
    <row r="8" spans="1:6">
      <c r="A8" s="47" t="s">
        <v>7</v>
      </c>
      <c r="B8" s="52">
        <v>1637.7116230009801</v>
      </c>
      <c r="C8" s="52">
        <v>1948.3293745928884</v>
      </c>
      <c r="D8" s="52">
        <v>2074.8877886594114</v>
      </c>
      <c r="E8" s="52">
        <v>2044.6674989828898</v>
      </c>
      <c r="F8" s="52">
        <v>3107.2310648862854</v>
      </c>
    </row>
    <row r="9" spans="1:6">
      <c r="A9" s="47" t="s">
        <v>8</v>
      </c>
      <c r="B9" s="52">
        <v>70.023035996267595</v>
      </c>
      <c r="C9" s="52">
        <v>74.32559482559482</v>
      </c>
      <c r="D9" s="52">
        <v>76.905290762817955</v>
      </c>
      <c r="E9" s="52">
        <v>75.291540473985776</v>
      </c>
      <c r="F9" s="52">
        <v>89.255876637623032</v>
      </c>
    </row>
  </sheetData>
  <pageMargins left="0.7" right="0.7" top="0.78740157499999996" bottom="0.78740157499999996" header="0.3" footer="0.3"/>
  <pageSetup paperSize="9" orientation="portrait" horizontalDpi="0" verticalDpi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13522-6DDA-B14D-B05B-6C2BDF24BDA7}">
  <dimension ref="A1:M47"/>
  <sheetViews>
    <sheetView zoomScale="70" zoomScaleNormal="70" workbookViewId="0">
      <selection activeCell="B21" sqref="B21"/>
    </sheetView>
  </sheetViews>
  <sheetFormatPr baseColWidth="10" defaultRowHeight="15.75"/>
  <cols>
    <col min="1" max="1" width="42.875" customWidth="1"/>
  </cols>
  <sheetData>
    <row r="1" spans="1:6">
      <c r="A1" s="69" t="s">
        <v>45</v>
      </c>
      <c r="B1" s="47"/>
      <c r="C1" s="47"/>
      <c r="D1" s="47"/>
      <c r="E1" s="47"/>
      <c r="F1" s="47"/>
    </row>
    <row r="2" spans="1:6">
      <c r="A2" s="47"/>
      <c r="B2" s="47">
        <v>2019</v>
      </c>
      <c r="C2" s="47">
        <v>2020</v>
      </c>
      <c r="D2" s="47">
        <v>2021</v>
      </c>
      <c r="E2" s="47">
        <v>2022</v>
      </c>
      <c r="F2" s="47">
        <v>2023</v>
      </c>
    </row>
    <row r="3" spans="1:6">
      <c r="A3" s="47" t="s">
        <v>38</v>
      </c>
      <c r="B3" s="47">
        <v>0.255</v>
      </c>
      <c r="C3" s="47">
        <v>0.3</v>
      </c>
      <c r="D3" s="47">
        <v>0.32600000000000001</v>
      </c>
      <c r="E3" s="47">
        <v>0.29599999999999999</v>
      </c>
      <c r="F3" s="47">
        <v>0.35299999999999998</v>
      </c>
    </row>
    <row r="4" spans="1:6">
      <c r="A4" s="47" t="s">
        <v>216</v>
      </c>
      <c r="B4" s="47">
        <v>0.23</v>
      </c>
      <c r="C4" s="47">
        <v>0.22900000000000001</v>
      </c>
      <c r="D4" s="47">
        <v>0.20799999999999999</v>
      </c>
      <c r="E4" s="47">
        <v>0.17399999999999999</v>
      </c>
      <c r="F4" s="47">
        <v>0.25</v>
      </c>
    </row>
    <row r="5" spans="1:6">
      <c r="A5" s="47" t="s">
        <v>52</v>
      </c>
      <c r="B5" s="47">
        <v>0.252</v>
      </c>
      <c r="C5" s="47">
        <v>0.23200000000000001</v>
      </c>
      <c r="D5" s="47">
        <v>0.188</v>
      </c>
      <c r="E5" s="47">
        <v>0.14099999999999999</v>
      </c>
      <c r="F5" s="47">
        <v>5.8999999999999997E-2</v>
      </c>
    </row>
    <row r="6" spans="1:6">
      <c r="A6" s="47" t="s">
        <v>40</v>
      </c>
      <c r="B6" s="47">
        <v>6.8000000000000005E-2</v>
      </c>
      <c r="C6" s="47">
        <v>6.0999999999999999E-2</v>
      </c>
      <c r="D6" s="47">
        <v>6.7000000000000004E-2</v>
      </c>
      <c r="E6" s="47">
        <v>6.7000000000000004E-2</v>
      </c>
      <c r="F6" s="47">
        <v>7.0000000000000007E-2</v>
      </c>
    </row>
    <row r="7" spans="1:6">
      <c r="A7" s="47" t="s">
        <v>44</v>
      </c>
      <c r="B7" s="47">
        <v>4.3999999999999997E-2</v>
      </c>
      <c r="C7" s="47">
        <v>5.8999999999999997E-2</v>
      </c>
      <c r="D7" s="47">
        <v>0.06</v>
      </c>
      <c r="E7" s="47">
        <v>0.05</v>
      </c>
      <c r="F7" s="47">
        <v>7.2999999999999995E-2</v>
      </c>
    </row>
    <row r="8" spans="1:6">
      <c r="A8" s="47" t="s">
        <v>53</v>
      </c>
      <c r="B8" s="47">
        <v>0.115</v>
      </c>
      <c r="C8" s="47">
        <v>6.5000000000000002E-2</v>
      </c>
      <c r="D8" s="47">
        <v>5.8999999999999997E-2</v>
      </c>
      <c r="E8" s="47">
        <v>0</v>
      </c>
      <c r="F8" s="47">
        <v>0</v>
      </c>
    </row>
    <row r="9" spans="1:6">
      <c r="A9" s="47" t="s">
        <v>39</v>
      </c>
      <c r="B9" s="47">
        <v>0</v>
      </c>
      <c r="C9" s="47">
        <v>0</v>
      </c>
      <c r="D9" s="47">
        <v>0</v>
      </c>
      <c r="E9" s="47">
        <v>0.12</v>
      </c>
      <c r="F9" s="47">
        <v>0.106</v>
      </c>
    </row>
    <row r="10" spans="1:6">
      <c r="A10" s="47" t="s">
        <v>43</v>
      </c>
      <c r="B10" s="47">
        <v>0</v>
      </c>
      <c r="C10" s="47">
        <v>0</v>
      </c>
      <c r="D10" s="47">
        <v>6.5000000000000002E-2</v>
      </c>
      <c r="E10" s="47">
        <v>0.125</v>
      </c>
      <c r="F10" s="47">
        <v>2.8000000000000001E-2</v>
      </c>
    </row>
    <row r="11" spans="1:6">
      <c r="A11" s="47" t="s">
        <v>42</v>
      </c>
      <c r="B11" s="47">
        <v>3.5000000000000003E-2</v>
      </c>
      <c r="C11" s="47">
        <v>5.2999999999999999E-2</v>
      </c>
      <c r="D11" s="47">
        <v>2.7E-2</v>
      </c>
      <c r="E11" s="47">
        <v>2.7E-2</v>
      </c>
      <c r="F11" s="47">
        <v>6.0000000000000001E-3</v>
      </c>
    </row>
    <row r="12" spans="1:6">
      <c r="A12" s="47" t="s">
        <v>21</v>
      </c>
      <c r="B12" s="47">
        <v>0</v>
      </c>
      <c r="C12" s="47">
        <v>0</v>
      </c>
      <c r="D12" s="47">
        <v>0</v>
      </c>
      <c r="E12" s="47">
        <v>0</v>
      </c>
      <c r="F12" s="47">
        <v>3.7999999999999999E-2</v>
      </c>
    </row>
    <row r="13" spans="1:6">
      <c r="A13" s="47" t="s">
        <v>41</v>
      </c>
      <c r="B13" s="47">
        <v>0</v>
      </c>
      <c r="C13" s="47">
        <v>0</v>
      </c>
      <c r="D13" s="47">
        <v>0</v>
      </c>
      <c r="E13" s="47">
        <v>0</v>
      </c>
      <c r="F13" s="47">
        <v>1.7000000000000001E-2</v>
      </c>
    </row>
    <row r="14" spans="1:6">
      <c r="A14" s="47" t="s">
        <v>7</v>
      </c>
      <c r="B14" s="47" cm="1">
        <f t="array" ref="B14">SUM((B3:B13 * 100)^2)</f>
        <v>2024.3899999999999</v>
      </c>
      <c r="C14" s="47" cm="1">
        <f t="array" ref="C14">SUM((C3:C13 * 100)^2)</f>
        <v>2105.0100000000002</v>
      </c>
      <c r="D14" s="47" cm="1">
        <f t="array" ref="D14">SUM((D3:D13 * 100)^2)</f>
        <v>2014.0800000000002</v>
      </c>
      <c r="E14" s="47" cm="1">
        <f t="array" ref="E14">SUM((E3:E13 * 100)^2)</f>
        <v>1755.1599999999999</v>
      </c>
      <c r="F14" s="47" cm="1">
        <f t="array" ref="F14">SUM((F3:F13 * 100)^2)</f>
        <v>2146.08</v>
      </c>
    </row>
    <row r="15" spans="1:6">
      <c r="A15" s="47" t="s">
        <v>8</v>
      </c>
      <c r="B15" s="47" cm="1">
        <f t="array" ref="B15">SUM((B3:B6 * 100))</f>
        <v>80.5</v>
      </c>
      <c r="C15" s="47" cm="1">
        <f t="array" ref="C15">SUM((C3:C6 * 100))</f>
        <v>82.2</v>
      </c>
      <c r="D15" s="47" cm="1">
        <f t="array" ref="D15">SUM((D3:D6 * 100))</f>
        <v>78.900000000000006</v>
      </c>
      <c r="E15" s="47">
        <f>SUM(E3:E5,E10)*100</f>
        <v>73.599999999999994</v>
      </c>
      <c r="F15" s="47">
        <f>SUM(F3:F4,F9,F7)*100</f>
        <v>78.199999999999989</v>
      </c>
    </row>
    <row r="18" spans="1:13">
      <c r="A18" s="2"/>
      <c r="B18" s="11"/>
      <c r="C18" s="11"/>
      <c r="D18" s="11"/>
      <c r="E18" s="11"/>
      <c r="F18" s="11"/>
      <c r="G18" s="9"/>
    </row>
    <row r="19" spans="1:13">
      <c r="A19" s="2"/>
      <c r="B19" s="2"/>
      <c r="C19" s="2"/>
      <c r="D19" s="2"/>
      <c r="E19" s="2"/>
      <c r="F19" s="2"/>
      <c r="G19" s="2"/>
    </row>
    <row r="20" spans="1:13">
      <c r="A20" s="2"/>
      <c r="B20" s="2"/>
      <c r="C20" s="2"/>
      <c r="D20" s="2"/>
      <c r="E20" s="2"/>
      <c r="F20" s="2"/>
      <c r="G20" s="2"/>
    </row>
    <row r="21" spans="1:13">
      <c r="A21" s="2"/>
      <c r="B21" s="2"/>
      <c r="C21" s="2"/>
      <c r="D21" s="2"/>
      <c r="E21" s="2"/>
      <c r="F21" s="2"/>
      <c r="G21" s="2"/>
    </row>
    <row r="22" spans="1:13">
      <c r="A22" s="2"/>
      <c r="B22" s="2"/>
      <c r="C22" s="2"/>
      <c r="D22" s="2"/>
      <c r="E22" s="2"/>
      <c r="F22" s="2"/>
      <c r="G22" s="2"/>
    </row>
    <row r="23" spans="1:13">
      <c r="A23" s="2"/>
      <c r="B23" s="2"/>
      <c r="C23" s="2"/>
      <c r="D23" s="2"/>
      <c r="E23" s="2"/>
      <c r="F23" s="2"/>
      <c r="G23" s="2"/>
    </row>
    <row r="24" spans="1:13">
      <c r="A24" s="2"/>
      <c r="B24" s="2"/>
      <c r="C24" s="2"/>
      <c r="D24" s="2"/>
      <c r="E24" s="2"/>
      <c r="F24" s="2"/>
      <c r="G24" s="2"/>
    </row>
    <row r="25" spans="1:13">
      <c r="A25" s="2"/>
      <c r="B25" s="2"/>
      <c r="C25" s="2"/>
      <c r="D25" s="2"/>
      <c r="E25" s="2"/>
      <c r="F25" s="2"/>
      <c r="G25" s="2"/>
    </row>
    <row r="26" spans="1:13">
      <c r="A26" s="2"/>
      <c r="B26" s="2"/>
      <c r="C26" s="2"/>
      <c r="D26" s="2"/>
      <c r="E26" s="2"/>
      <c r="F26" s="2"/>
      <c r="G26" s="2"/>
    </row>
    <row r="27" spans="1:13">
      <c r="A27" s="2"/>
      <c r="B27" s="2"/>
      <c r="C27" s="2"/>
      <c r="D27" s="2"/>
      <c r="E27" s="2"/>
      <c r="F27" s="2"/>
      <c r="G27" s="2"/>
    </row>
    <row r="28" spans="1:13">
      <c r="A28" s="2"/>
      <c r="B28" s="2"/>
      <c r="C28" s="2"/>
      <c r="D28" s="2"/>
      <c r="E28" s="2"/>
      <c r="F28" s="2"/>
      <c r="G28" s="2"/>
    </row>
    <row r="29" spans="1:13">
      <c r="A29" s="2"/>
      <c r="B29" s="2"/>
      <c r="C29" s="2"/>
      <c r="D29" s="2"/>
      <c r="E29" s="2"/>
      <c r="F29" s="2"/>
      <c r="G29" s="2"/>
    </row>
    <row r="30" spans="1:13">
      <c r="A30" s="2"/>
      <c r="B30" s="2"/>
      <c r="C30" s="2"/>
      <c r="D30" s="2"/>
      <c r="E30" s="2"/>
      <c r="F30" s="2"/>
      <c r="G30" s="2"/>
    </row>
    <row r="31" spans="1:13">
      <c r="A31" s="2"/>
      <c r="B31" s="2"/>
      <c r="C31" s="2"/>
      <c r="D31" s="2"/>
      <c r="E31" s="2"/>
      <c r="F31" s="2"/>
      <c r="G31" s="2"/>
    </row>
    <row r="32" spans="1:1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</row>
    <row r="35" spans="1:6">
      <c r="A35" s="2"/>
      <c r="B35" s="2"/>
      <c r="C35" s="2"/>
      <c r="D35" s="2"/>
      <c r="E35" s="2"/>
      <c r="F35" s="2"/>
    </row>
    <row r="36" spans="1:6">
      <c r="A36" s="2"/>
      <c r="B36" s="2"/>
      <c r="C36" s="2"/>
      <c r="D36" s="2"/>
      <c r="E36" s="2"/>
      <c r="F36" s="2"/>
    </row>
    <row r="37" spans="1:6">
      <c r="A37" s="2"/>
      <c r="B37" s="2"/>
      <c r="C37" s="2"/>
      <c r="D37" s="2"/>
      <c r="E37" s="2"/>
      <c r="F37" s="2"/>
    </row>
    <row r="38" spans="1:6">
      <c r="A38" s="2"/>
      <c r="B38" s="2"/>
      <c r="C38" s="2"/>
      <c r="D38" s="2"/>
      <c r="E38" s="2"/>
      <c r="F38" s="2"/>
    </row>
    <row r="39" spans="1:6">
      <c r="A39" s="2"/>
      <c r="B39" s="2"/>
      <c r="C39" s="2"/>
      <c r="D39" s="2"/>
      <c r="E39" s="2"/>
      <c r="F39" s="2"/>
    </row>
    <row r="40" spans="1:6">
      <c r="A40" s="2"/>
      <c r="B40" s="2"/>
      <c r="C40" s="2"/>
      <c r="D40" s="2"/>
      <c r="E40" s="2"/>
      <c r="F40" s="2"/>
    </row>
    <row r="41" spans="1:6">
      <c r="A41" s="2"/>
      <c r="B41" s="2"/>
      <c r="C41" s="2"/>
      <c r="D41" s="2"/>
      <c r="E41" s="2"/>
      <c r="F41" s="2"/>
    </row>
    <row r="42" spans="1:6">
      <c r="A42" s="2"/>
      <c r="B42" s="2"/>
      <c r="C42" s="2"/>
      <c r="D42" s="2"/>
      <c r="E42" s="2"/>
      <c r="F42" s="2"/>
    </row>
    <row r="43" spans="1:6">
      <c r="A43" s="2"/>
      <c r="B43" s="2"/>
      <c r="C43" s="2"/>
      <c r="D43" s="2"/>
      <c r="E43" s="2"/>
      <c r="F43" s="2"/>
    </row>
    <row r="44" spans="1:6">
      <c r="A44" s="2"/>
      <c r="B44" s="2"/>
      <c r="C44" s="2"/>
      <c r="D44" s="2"/>
      <c r="E44" s="2"/>
      <c r="F44" s="2"/>
    </row>
    <row r="45" spans="1:6">
      <c r="A45" s="2"/>
      <c r="B45" s="2"/>
      <c r="C45" s="2"/>
      <c r="D45" s="2"/>
      <c r="E45" s="2"/>
      <c r="F45" s="2"/>
    </row>
    <row r="46" spans="1:6">
      <c r="A46" s="2"/>
      <c r="B46" s="2"/>
      <c r="C46" s="2"/>
      <c r="D46" s="2"/>
      <c r="E46" s="2"/>
      <c r="F46" s="2"/>
    </row>
    <row r="47" spans="1:6">
      <c r="A47" s="2"/>
      <c r="B47" s="2"/>
      <c r="C47" s="2"/>
      <c r="D47" s="2"/>
      <c r="E47" s="2"/>
      <c r="F47" s="2"/>
    </row>
  </sheetData>
  <sortState xmlns:xlrd2="http://schemas.microsoft.com/office/spreadsheetml/2017/richdata2" ref="A21:G31">
    <sortCondition descending="1" ref="G21:G31"/>
  </sortState>
  <pageMargins left="0.7" right="0.7" top="0.78740157499999996" bottom="0.78740157499999996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29</vt:i4>
      </vt:variant>
    </vt:vector>
  </HeadingPairs>
  <TitlesOfParts>
    <vt:vector size="29" baseType="lpstr">
      <vt:lpstr>1. Wireless</vt:lpstr>
      <vt:lpstr>2. ISP</vt:lpstr>
      <vt:lpstr>3. Wireline</vt:lpstr>
      <vt:lpstr>4. Multichannel Video</vt:lpstr>
      <vt:lpstr>5. Total revenues Telecom</vt:lpstr>
      <vt:lpstr>6. CR4 for Telecoms</vt:lpstr>
      <vt:lpstr>7. HHI for Telecoms</vt:lpstr>
      <vt:lpstr>8. Broadcast TV</vt:lpstr>
      <vt:lpstr>9. Online Video market share</vt:lpstr>
      <vt:lpstr>10. Radio market share</vt:lpstr>
      <vt:lpstr>11. Film TV OVS market share</vt:lpstr>
      <vt:lpstr>12. Film exhibition market shar</vt:lpstr>
      <vt:lpstr>Fig. 13. Newspapers (Market Sha</vt:lpstr>
      <vt:lpstr>Fig. 14. Magazines market share</vt:lpstr>
      <vt:lpstr>15. Books market share</vt:lpstr>
      <vt:lpstr>16. Total revenues media</vt:lpstr>
      <vt:lpstr>17. CR4 for Media</vt:lpstr>
      <vt:lpstr>18. HHI for media</vt:lpstr>
      <vt:lpstr>Fig. 19. Internet advertising</vt:lpstr>
      <vt:lpstr>20. Social media market share</vt:lpstr>
      <vt:lpstr>21. App distr. Market share</vt:lpstr>
      <vt:lpstr>22. CR4 core internet</vt:lpstr>
      <vt:lpstr>23. HHI for Core internet</vt:lpstr>
      <vt:lpstr>24. Network media revenues</vt:lpstr>
      <vt:lpstr>25. HHI Network media</vt:lpstr>
      <vt:lpstr>26. HHI all sectors</vt:lpstr>
      <vt:lpstr>27. Revenues all sectors</vt:lpstr>
      <vt:lpstr>28. Big players</vt:lpstr>
      <vt:lpstr>29. Select international compar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Szczepanik, Petr</dc:creator>
  <cp:lastModifiedBy>Agnes Malkinson</cp:lastModifiedBy>
  <dcterms:created xsi:type="dcterms:W3CDTF">2025-12-16T08:51:28Z</dcterms:created>
  <dcterms:modified xsi:type="dcterms:W3CDTF">2026-03-23T19:44:00Z</dcterms:modified>
</cp:coreProperties>
</file>